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3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pivotTables/pivotTable4.xml" ContentType="application/vnd.openxmlformats-officedocument.spreadsheetml.pivot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5.xml" ContentType="application/vnd.openxmlformats-officedocument.spreadsheetml.pivot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pivotTables/pivotTable8.xml" ContentType="application/vnd.openxmlformats-officedocument.spreadsheetml.pivot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pivotTables/pivotTable9.xml" ContentType="application/vnd.openxmlformats-officedocument.spreadsheetml.pivot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pivotTables/pivotTable12.xml" ContentType="application/vnd.openxmlformats-officedocument.spreadsheetml.pivot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pivotTables/pivotTable13.xml" ContentType="application/vnd.openxmlformats-officedocument.spreadsheetml.pivot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pivotTables/pivotTable14.xml" ContentType="application/vnd.openxmlformats-officedocument.spreadsheetml.pivotTable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pivotTables/pivotTable15.xml" ContentType="application/vnd.openxmlformats-officedocument.spreadsheetml.pivot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pivotTables/pivotTable16.xml" ContentType="application/vnd.openxmlformats-officedocument.spreadsheetml.pivotTabl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pivotTables/pivotTable17.xml" ContentType="application/vnd.openxmlformats-officedocument.spreadsheetml.pivot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pivotTables/pivotTable18.xml" ContentType="application/vnd.openxmlformats-officedocument.spreadsheetml.pivot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pivotTables/pivotTable19.xml" ContentType="application/vnd.openxmlformats-officedocument.spreadsheetml.pivotTable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pivotTables/pivotTable20.xml" ContentType="application/vnd.openxmlformats-officedocument.spreadsheetml.pivotTable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pivotTables/pivotTable21.xml" ContentType="application/vnd.openxmlformats-officedocument.spreadsheetml.pivotTable+xml"/>
  <Override PartName="/xl/tables/table29.xml" ContentType="application/vnd.openxmlformats-officedocument.spreadsheetml.table+xml"/>
  <Override PartName="/xl/queryTables/queryTable29.xml" ContentType="application/vnd.openxmlformats-officedocument.spreadsheetml.queryTable+xml"/>
  <Override PartName="/xl/tables/table30.xml" ContentType="application/vnd.openxmlformats-officedocument.spreadsheetml.table+xml"/>
  <Override PartName="/xl/queryTables/queryTable30.xml" ContentType="application/vnd.openxmlformats-officedocument.spreadsheetml.queryTable+xml"/>
  <Override PartName="/xl/tables/table31.xml" ContentType="application/vnd.openxmlformats-officedocument.spreadsheetml.table+xml"/>
  <Override PartName="/xl/queryTables/queryTable31.xml" ContentType="application/vnd.openxmlformats-officedocument.spreadsheetml.queryTable+xml"/>
  <Override PartName="/xl/pivotTables/pivotTable22.xml" ContentType="application/vnd.openxmlformats-officedocument.spreadsheetml.pivotTable+xml"/>
  <Override PartName="/xl/tables/table32.xml" ContentType="application/vnd.openxmlformats-officedocument.spreadsheetml.table+xml"/>
  <Override PartName="/xl/queryTables/queryTable32.xml" ContentType="application/vnd.openxmlformats-officedocument.spreadsheetml.queryTable+xml"/>
  <Override PartName="/xl/pivotTables/pivotTable23.xml" ContentType="application/vnd.openxmlformats-officedocument.spreadsheetml.pivotTable+xml"/>
  <Override PartName="/xl/tables/table33.xml" ContentType="application/vnd.openxmlformats-officedocument.spreadsheetml.table+xml"/>
  <Override PartName="/xl/queryTables/queryTable33.xml" ContentType="application/vnd.openxmlformats-officedocument.spreadsheetml.queryTable+xml"/>
  <Override PartName="/xl/pivotTables/pivotTable2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K:\22_MOB\01_PLAN_DEPL\01_PDE\02_PROJETS\2018_Bilan_PDE\06_Données_excel\"/>
    </mc:Choice>
  </mc:AlternateContent>
  <workbookProtection lockStructure="1"/>
  <bookViews>
    <workbookView xWindow="0" yWindow="0" windowWidth="7470" windowHeight="4425" tabRatio="818"/>
  </bookViews>
  <sheets>
    <sheet name="TableOfContents" sheetId="1" r:id="rId1"/>
    <sheet name="1.1.a" sheetId="4" r:id="rId2"/>
    <sheet name="1.1.b" sheetId="8" r:id="rId3"/>
    <sheet name="1.2.a" sheetId="15" r:id="rId4"/>
    <sheet name="1.2.b" sheetId="16" r:id="rId5"/>
    <sheet name="1.3.a" sheetId="18" r:id="rId6"/>
    <sheet name="1.3.b" sheetId="19" r:id="rId7"/>
    <sheet name="1.4.a" sheetId="20" r:id="rId8"/>
    <sheet name="1.4.b" sheetId="21" r:id="rId9"/>
    <sheet name="1.5.a" sheetId="22" r:id="rId10"/>
    <sheet name="1.5.b" sheetId="23" r:id="rId11"/>
    <sheet name="2.1.a" sheetId="7" r:id="rId12"/>
    <sheet name="2.1.b" sheetId="9" r:id="rId13"/>
    <sheet name="2.2.a" sheetId="24" r:id="rId14"/>
    <sheet name="2.2.b" sheetId="25" r:id="rId15"/>
    <sheet name="2.3.a" sheetId="27" r:id="rId16"/>
    <sheet name="2.3.b" sheetId="28" r:id="rId17"/>
    <sheet name="2.4.a" sheetId="12" r:id="rId18"/>
    <sheet name="2.4.b" sheetId="31" r:id="rId19"/>
    <sheet name="2.5.a" sheetId="33" r:id="rId20"/>
    <sheet name="2.5.b" sheetId="32" r:id="rId21"/>
    <sheet name="2.6.a" sheetId="35" r:id="rId22"/>
    <sheet name="2.6.b" sheetId="36" r:id="rId23"/>
    <sheet name="2.7.a" sheetId="37" r:id="rId24"/>
    <sheet name="2.7.b" sheetId="38" r:id="rId25"/>
    <sheet name="3.1.a" sheetId="41" r:id="rId26"/>
    <sheet name="3.1.b" sheetId="42" r:id="rId27"/>
    <sheet name="3.2.a" sheetId="43" r:id="rId28"/>
    <sheet name="3.2.b" sheetId="44" r:id="rId29"/>
    <sheet name="3.3.a" sheetId="45" r:id="rId30"/>
    <sheet name="3.3.b" sheetId="46" r:id="rId31"/>
    <sheet name="4.1.a" sheetId="47" r:id="rId32"/>
    <sheet name="4.1.b" sheetId="48" r:id="rId33"/>
    <sheet name="4.2.a" sheetId="49" r:id="rId34"/>
    <sheet name="4.2.b" sheetId="50" r:id="rId35"/>
    <sheet name="5.1.a" sheetId="51" r:id="rId36"/>
    <sheet name="5.1.b" sheetId="52" r:id="rId37"/>
    <sheet name="5.2.a" sheetId="53" r:id="rId38"/>
    <sheet name="5.2.b" sheetId="54" r:id="rId39"/>
    <sheet name="5.3.a" sheetId="55" r:id="rId40"/>
    <sheet name="5.3.b" sheetId="56" r:id="rId41"/>
    <sheet name="5.4.a" sheetId="57" r:id="rId42"/>
    <sheet name="5.4.b" sheetId="58" r:id="rId43"/>
    <sheet name="5.5.a" sheetId="59" r:id="rId44"/>
    <sheet name="5.5.b" sheetId="60" r:id="rId45"/>
    <sheet name="5.6.a" sheetId="61" r:id="rId46"/>
    <sheet name="5.6.b" sheetId="62" r:id="rId47"/>
    <sheet name="6.1.a" sheetId="10" r:id="rId48"/>
    <sheet name="6.1.b" sheetId="63" r:id="rId49"/>
    <sheet name="6.2.a" sheetId="64" r:id="rId50"/>
    <sheet name="6.2.b" sheetId="65" r:id="rId51"/>
  </sheets>
  <definedNames>
    <definedName name="DB_PDE_2017.accdb_R_DATA_access_secteur_travailleurs_2017" localSheetId="7" hidden="1">'1.4.a'!$A$4:$F$24</definedName>
    <definedName name="DB_PDE_2017.accdb_R_DATA_access_travailleurs_2017" localSheetId="1" hidden="1">'1.1.a'!$A$4:$C$7</definedName>
    <definedName name="DB_PDE_2017.accdb_R_DATA_access_travailleurs_REF_1" localSheetId="2" hidden="1">'1.1.b'!#REF!</definedName>
    <definedName name="DB_PDE_2017.accdb_R_DATA_MODALE_CP_2017" localSheetId="11" hidden="1">'2.1.a'!$A$4:$L$5</definedName>
    <definedName name="DB_PDE_2017.accdb_R_DATA_MODALE_CP_2018" localSheetId="11" hidden="1">'2.1.a'!$A$7:$K$8</definedName>
    <definedName name="DB_PDE_2017.accdb_R_DATA_MODALE_CP_list_CP_2017" localSheetId="17" hidden="1">'2.4.a'!$A$3:$V$1090</definedName>
    <definedName name="DB_PDE_2017.accdb_R_DATA_MODALE_CP_navetteursVSbruxellois_2017" localSheetId="15" hidden="1">'2.3.a'!$A$4:$L$6</definedName>
    <definedName name="DB_PDE_2017.accdb_R_DATA_MODALE_CP_navetteursVSbruxellois_2018" localSheetId="15" hidden="1">'2.3.a'!$A$9:$K$11</definedName>
    <definedName name="DB_PDE_2017.accdb_R_DATA_MODALE_CP_navetteursVSbruxellois_ABC_2017" localSheetId="19" hidden="1">'2.5.a'!$A$4:$M$10</definedName>
    <definedName name="DB_PDE_2017.accdb_R_DATA_MODALE_CP_navetteursVSbruxellois_ABC_2018" localSheetId="19" hidden="1">'2.5.a'!$A$13:$L$19</definedName>
    <definedName name="DB_PDE_2017.accdb_R_DATA_MODALE_CP_REF" localSheetId="12">'2.1.b'!$A$4:$M$7</definedName>
    <definedName name="DB_PDE_2017.accdb_R_DATA_MODALE_CP_REF_1" localSheetId="12">'2.1.b'!$A$9:$L$12</definedName>
    <definedName name="DB_PDE_2017.accdb_R_DATA_MODALE_CPvsAccess_2017" localSheetId="13" hidden="1">'2.2.a'!$A$4:$M$7</definedName>
    <definedName name="DB_PDE_2017.accdb_R_DATA_MODALE_CPvsAccess_2018" localSheetId="13" hidden="1">'2.2.a'!$A$10:$L$13</definedName>
    <definedName name="DB_PDE_2017.accdb_R_DATA_mode_vs_secteur_2017" localSheetId="23" hidden="1">'2.7.a'!$A$4:$W$24</definedName>
    <definedName name="DB_PDE_2017.accdb_R_DATA_modes_déplacements_pro_2017" localSheetId="25" hidden="1">'3.1.a'!$A$4:$Q$5</definedName>
    <definedName name="DB_PDE_2017.accdb_R_DATA_modes_déplacements_pro_REF" localSheetId="26" hidden="1">'3.1.b'!$A$4:$Q$7</definedName>
    <definedName name="DB_PDE_2017.accdb_R_DATA_modes_déplacements_pro_vs_access_2017" localSheetId="27" hidden="1">'3.2.a'!$A$4:$Q$7</definedName>
    <definedName name="DB_PDE_2017.accdb_R_DATA_modes_déplacements_pro_vs_secteur_2017" localSheetId="29" hidden="1">'3.3.a'!$A$4:$Q$24</definedName>
    <definedName name="DB_PDE_2017.accdb_R_DATA_modes_visiteurs_vs_access_2017" localSheetId="31" hidden="1">'4.1.a'!$A$4:$Q$7</definedName>
    <definedName name="DB_PDE_2017.accdb_R_DATA_modes_visiteurs_vs_access_REF" localSheetId="34">'4.2.b'!#REF!</definedName>
    <definedName name="DB_PDE_2017.accdb_R_DATA_modes_visiteurs_vs_secteurs_2017" localSheetId="33" hidden="1">'4.2.a'!$A$4:$Q$23</definedName>
    <definedName name="DB_PDE_2017.accdb_R_DATA_modeVSdistance2017" localSheetId="21" hidden="1">'2.6.a'!$A$4:$K$172</definedName>
    <definedName name="DB_PDE_2017.accdb_R_DATA_parking_velo_2017" localSheetId="43" hidden="1">'5.5.a'!$A$7:$F$8</definedName>
    <definedName name="DB_PDE_2017.accdb_R_DATA_parking_velo_REF" localSheetId="44" hidden="1">'5.5.b'!$A$4:$G$7</definedName>
    <definedName name="DB_PDE_2017.accdb_R_DATA_parking_velo_vs_secteur_2017" localSheetId="45" hidden="1">'5.6.a'!$A$4:$G$24</definedName>
    <definedName name="DB_PDE_2017.accdb_R_DATA_parkings_travailleurvsAccess_2017" localSheetId="39" hidden="1">'5.3.a'!$A$4:$E$7</definedName>
    <definedName name="DB_PDE_2017.accdb_R_DATA_parkingsvsAccess_2017" localSheetId="37" hidden="1">'5.2.a'!$A$4:$E$7</definedName>
    <definedName name="DB_PDE_2017.accdb_R_DATA_parkingsvssecteurs_2017" localSheetId="41" hidden="1">'5.4.a'!$A$4:$E$24</definedName>
    <definedName name="DB_PDE_2017.accdb_R_DATA_parkingsvssecteursvsaffection_2017" localSheetId="35" hidden="1">'5.1.a'!$A$4:$K$24</definedName>
    <definedName name="DB_PDE_2017.accdb_R_DATA_secteurs_vs_distancemoy_2017" localSheetId="9" hidden="1">'1.5.a'!$A$4:$C$24</definedName>
    <definedName name="DB_PDE_2017.accdb_R_DATA_trav_secteurs_2017" localSheetId="5" hidden="1">'1.3.a'!$A$4:$C$24</definedName>
    <definedName name="DB_PDE_2017.accdb_R_DATA_travailleurs_2017" localSheetId="3" hidden="1">'1.2.a'!$A$4:$C$9</definedName>
    <definedName name="DB_PDE_2017.accdb_R_DATA_vehicules_vs_access_2017" localSheetId="49" hidden="1">'6.2.a'!$A$4:$J$7</definedName>
    <definedName name="DB_PDE_2017.accdb_R_DATA_vehicules_vs_secteurs_2017" localSheetId="47" hidden="1">'6.1.a'!$A$4:$J$24</definedName>
  </definedNames>
  <calcPr calcId="152511" calcMode="manual"/>
  <pivotCaches>
    <pivotCache cacheId="0" r:id="rId52"/>
    <pivotCache cacheId="1" r:id="rId53"/>
    <pivotCache cacheId="2" r:id="rId54"/>
    <pivotCache cacheId="3" r:id="rId55"/>
    <pivotCache cacheId="4" r:id="rId56"/>
    <pivotCache cacheId="5" r:id="rId57"/>
    <pivotCache cacheId="6" r:id="rId58"/>
    <pivotCache cacheId="7" r:id="rId59"/>
    <pivotCache cacheId="8" r:id="rId60"/>
    <pivotCache cacheId="9" r:id="rId61"/>
    <pivotCache cacheId="10" r:id="rId62"/>
    <pivotCache cacheId="11" r:id="rId63"/>
    <pivotCache cacheId="12" r:id="rId64"/>
    <pivotCache cacheId="13" r:id="rId65"/>
    <pivotCache cacheId="14" r:id="rId66"/>
    <pivotCache cacheId="15" r:id="rId67"/>
    <pivotCache cacheId="16" r:id="rId68"/>
    <pivotCache cacheId="17" r:id="rId69"/>
    <pivotCache cacheId="18" r:id="rId70"/>
    <pivotCache cacheId="19" r:id="rId71"/>
    <pivotCache cacheId="20" r:id="rId72"/>
    <pivotCache cacheId="21" r:id="rId7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4" i="49" l="1"/>
  <c r="B24" i="49"/>
  <c r="C24" i="49"/>
  <c r="K24" i="49"/>
  <c r="D24" i="49" s="1"/>
  <c r="M24" i="49"/>
  <c r="N24" i="49"/>
  <c r="O24" i="49"/>
  <c r="P24" i="49"/>
  <c r="Q24" i="49"/>
  <c r="Q8" i="47"/>
  <c r="B8" i="47"/>
  <c r="C8" i="47"/>
  <c r="K8" i="47"/>
  <c r="L8" i="47"/>
  <c r="M8" i="47"/>
  <c r="N8" i="47"/>
  <c r="O8" i="47"/>
  <c r="P8" i="47"/>
  <c r="B8" i="64"/>
  <c r="C8" i="64"/>
  <c r="D8" i="64"/>
  <c r="E8" i="64"/>
  <c r="F8" i="64"/>
  <c r="G8" i="64"/>
  <c r="H8" i="64"/>
  <c r="I8" i="64"/>
  <c r="J8" i="64"/>
  <c r="B25" i="10"/>
  <c r="C25" i="10"/>
  <c r="D25" i="10"/>
  <c r="E25" i="10"/>
  <c r="F25" i="10"/>
  <c r="G25" i="10"/>
  <c r="H25" i="10"/>
  <c r="I25" i="10"/>
  <c r="J25" i="10"/>
  <c r="B25" i="57"/>
  <c r="C25" i="57"/>
  <c r="D25" i="57"/>
  <c r="B8" i="55"/>
  <c r="C8" i="55"/>
  <c r="D8" i="55"/>
  <c r="B25" i="51"/>
  <c r="C25" i="51"/>
  <c r="D25" i="51"/>
  <c r="E25" i="51"/>
  <c r="F25" i="51"/>
  <c r="G25" i="51"/>
  <c r="B25" i="45"/>
  <c r="C25" i="45"/>
  <c r="K25" i="45"/>
  <c r="L25" i="45"/>
  <c r="M25" i="45"/>
  <c r="N25" i="45"/>
  <c r="O25" i="45"/>
  <c r="P25" i="45"/>
  <c r="I25" i="45" s="1"/>
  <c r="Q25" i="45"/>
  <c r="B8" i="43"/>
  <c r="C8" i="43"/>
  <c r="K8" i="43"/>
  <c r="D8" i="43" s="1"/>
  <c r="L8" i="43"/>
  <c r="M8" i="43"/>
  <c r="N8" i="43"/>
  <c r="O8" i="43"/>
  <c r="P8" i="43"/>
  <c r="Q8" i="43"/>
  <c r="B173" i="35"/>
  <c r="C173" i="35"/>
  <c r="D173" i="35"/>
  <c r="E173" i="35"/>
  <c r="F173" i="35"/>
  <c r="G173" i="35"/>
  <c r="H173" i="35"/>
  <c r="I173" i="35"/>
  <c r="J173" i="35"/>
  <c r="K173" i="35"/>
  <c r="L5" i="35"/>
  <c r="L6" i="35"/>
  <c r="L7" i="35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29" i="35"/>
  <c r="L130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1" i="35"/>
  <c r="L162" i="35"/>
  <c r="L163" i="35"/>
  <c r="L164" i="35"/>
  <c r="L165" i="35"/>
  <c r="L166" i="35"/>
  <c r="L167" i="35"/>
  <c r="L168" i="35"/>
  <c r="L169" i="35"/>
  <c r="L170" i="35"/>
  <c r="L171" i="35"/>
  <c r="L172" i="35"/>
  <c r="C11" i="33"/>
  <c r="D11" i="33"/>
  <c r="E11" i="33"/>
  <c r="F11" i="33"/>
  <c r="G11" i="33"/>
  <c r="H11" i="33"/>
  <c r="I11" i="33"/>
  <c r="J11" i="33"/>
  <c r="K11" i="33"/>
  <c r="L11" i="33"/>
  <c r="M11" i="33"/>
  <c r="E20" i="33" s="1"/>
  <c r="M14" i="33"/>
  <c r="M15" i="33"/>
  <c r="M16" i="33"/>
  <c r="M17" i="33"/>
  <c r="M18" i="33"/>
  <c r="M19" i="33"/>
  <c r="L1091" i="12"/>
  <c r="M1091" i="12"/>
  <c r="N1091" i="12"/>
  <c r="O1091" i="12"/>
  <c r="P1091" i="12"/>
  <c r="Q1091" i="12"/>
  <c r="R1091" i="12"/>
  <c r="S1091" i="12"/>
  <c r="T1091" i="12"/>
  <c r="U1091" i="12"/>
  <c r="V1091" i="12"/>
  <c r="B7" i="27"/>
  <c r="C7" i="27"/>
  <c r="D7" i="27"/>
  <c r="E7" i="27"/>
  <c r="F7" i="27"/>
  <c r="G7" i="27"/>
  <c r="H7" i="27"/>
  <c r="H12" i="27" s="1"/>
  <c r="I7" i="27"/>
  <c r="I12" i="27" s="1"/>
  <c r="J7" i="27"/>
  <c r="K7" i="27"/>
  <c r="L7" i="27"/>
  <c r="B12" i="27" s="1"/>
  <c r="L10" i="27"/>
  <c r="L11" i="27"/>
  <c r="B8" i="24"/>
  <c r="C8" i="24"/>
  <c r="D8" i="24"/>
  <c r="E8" i="24"/>
  <c r="F8" i="24"/>
  <c r="G8" i="24"/>
  <c r="H8" i="24"/>
  <c r="I8" i="24"/>
  <c r="J8" i="24"/>
  <c r="K8" i="24"/>
  <c r="L8" i="24"/>
  <c r="M8" i="24"/>
  <c r="B25" i="22"/>
  <c r="G20" i="33" l="1"/>
  <c r="F20" i="33"/>
  <c r="H8" i="43"/>
  <c r="I24" i="49"/>
  <c r="L20" i="33"/>
  <c r="F8" i="43"/>
  <c r="G24" i="49"/>
  <c r="K20" i="33"/>
  <c r="J20" i="33"/>
  <c r="I20" i="33"/>
  <c r="H24" i="49"/>
  <c r="G12" i="27"/>
  <c r="C20" i="33"/>
  <c r="E8" i="43"/>
  <c r="F24" i="49"/>
  <c r="K12" i="27"/>
  <c r="J12" i="27"/>
  <c r="I8" i="43"/>
  <c r="J24" i="49"/>
  <c r="E24" i="49"/>
  <c r="J25" i="51"/>
  <c r="F25" i="45"/>
  <c r="D8" i="47"/>
  <c r="H25" i="51"/>
  <c r="J25" i="45"/>
  <c r="D1091" i="12"/>
  <c r="K1091" i="12"/>
  <c r="C1091" i="12"/>
  <c r="D25" i="45"/>
  <c r="J1091" i="12"/>
  <c r="J8" i="43"/>
  <c r="H8" i="47"/>
  <c r="F12" i="27"/>
  <c r="E12" i="27"/>
  <c r="E8" i="55"/>
  <c r="G8" i="43"/>
  <c r="H25" i="45"/>
  <c r="G25" i="45"/>
  <c r="B1091" i="12"/>
  <c r="D12" i="27"/>
  <c r="I1091" i="12"/>
  <c r="H20" i="33"/>
  <c r="J8" i="47"/>
  <c r="E8" i="47"/>
  <c r="H1091" i="12"/>
  <c r="E25" i="45"/>
  <c r="I8" i="47"/>
  <c r="G1091" i="12"/>
  <c r="C12" i="27"/>
  <c r="F1091" i="12"/>
  <c r="I25" i="51"/>
  <c r="G8" i="47"/>
  <c r="E1091" i="12"/>
  <c r="D20" i="33"/>
  <c r="F8" i="47"/>
  <c r="E25" i="57"/>
  <c r="K25" i="51"/>
  <c r="M13" i="24"/>
  <c r="M11" i="24"/>
  <c r="M12" i="24"/>
  <c r="L173" i="35" l="1"/>
  <c r="M10" i="9" l="1"/>
  <c r="M11" i="9"/>
  <c r="M12" i="9"/>
  <c r="L8" i="7"/>
  <c r="M20" i="33" l="1"/>
  <c r="L12" i="27"/>
  <c r="O37" i="1"/>
</calcChain>
</file>

<file path=xl/connections.xml><?xml version="1.0" encoding="utf-8"?>
<connections xmlns="http://schemas.openxmlformats.org/spreadsheetml/2006/main">
  <connection id="1" name="DB_PDE_2017.accdb R_DATA_access_secteur_travailleurs_2017" type="1" refreshedVersion="5" deleted="1" background="1" saveData="1">
    <dbPr connection="" command=""/>
  </connection>
  <connection id="2" name="DB_PDE_2017.accdb R_DATA_access_secteur_travailleurs_REF" type="1" refreshedVersion="5" deleted="1">
    <dbPr connection="" command=""/>
  </connection>
  <connection id="3" name="DB_PDE_2017.accdb R_DATA_access_travailleurs_2017" type="1" refreshedVersion="5" deleted="1" background="1" saveData="1">
    <dbPr connection="" command=""/>
  </connection>
  <connection id="4" name="DB_PDE_2017.accdb R_DATA_access_travailleurs_REF" type="1" refreshedVersion="5" deleted="1">
    <dbPr connection="" command=""/>
  </connection>
  <connection id="5" name="DB_PDE_2017.accdb R_DATA_MODALE_CP_2017" type="1" refreshedVersion="5" deleted="1" background="1" saveData="1">
    <dbPr connection="" command=""/>
  </connection>
  <connection id="6" name="DB_PDE_2017.accdb R_DATA_MODALE_CP_20172" type="1" refreshedVersion="5" deleted="1" background="1" saveData="1">
    <dbPr connection="" command=""/>
  </connection>
  <connection id="7" name="DB_PDE_2017.accdb R_DATA_MODALE_CP_list_CP_2017" type="1" refreshedVersion="5" deleted="1" background="1" saveData="1">
    <dbPr connection="" command=""/>
  </connection>
  <connection id="8" name="DB_PDE_2017.accdb R_DATA_MODALE_CP_list_CP_REF" type="1" refreshedVersion="5" deleted="1">
    <dbPr connection="" command=""/>
  </connection>
  <connection id="9" name="DB_PDE_2017.accdb R_DATA_MODALE_CP_navetteursVSbruxellois_2017" type="1" refreshedVersion="5" deleted="1" background="1" saveData="1">
    <dbPr connection="" command=""/>
  </connection>
  <connection id="10" name="DB_PDE_2017.accdb R_DATA_MODALE_CP_navetteursVSbruxellois_20171" type="1" refreshedVersion="5" deleted="1" background="1" saveData="1">
    <dbPr connection="" command=""/>
  </connection>
  <connection id="11" name="DB_PDE_2017.accdb R_DATA_MODALE_CP_navetteursVSbruxellois_ABC_2017" type="1" refreshedVersion="5" deleted="1" background="1" saveData="1">
    <dbPr connection="" command=""/>
  </connection>
  <connection id="12" name="DB_PDE_2017.accdb R_DATA_MODALE_CP_navetteursVSbruxellois_ABC_20171" type="1" refreshedVersion="5" deleted="1" background="1" saveData="1">
    <dbPr connection="" command=""/>
  </connection>
  <connection id="13" name="DB_PDE_2017.accdb R_DATA_MODALE_CP_navetteursVSbruxellois_ABC_REF" type="1" refreshedVersion="5" deleted="1">
    <dbPr connection="" command=""/>
  </connection>
  <connection id="14" name="DB_PDE_2017.accdb R_DATA_MODALE_CP_navetteursVSbruxellois_REF" type="1" refreshedVersion="5" deleted="1">
    <dbPr connection="" command=""/>
  </connection>
  <connection id="15" name="DB_PDE_2017.accdb R_DATA_MODALE_CP_REF" type="1" refreshedVersion="5" deleted="1" background="1" saveData="1">
    <dbPr connection="" command=""/>
  </connection>
  <connection id="16" name="DB_PDE_2017.accdb R_DATA_MODALE_CP_REF1" type="1" refreshedVersion="5" deleted="1" background="1" saveData="1">
    <dbPr connection="" command=""/>
  </connection>
  <connection id="17" name="DB_PDE_2017.accdb R_DATA_MODALE_CPvsAccess_2017" type="1" refreshedVersion="5" deleted="1" background="1" saveData="1">
    <dbPr connection="" command=""/>
  </connection>
  <connection id="18" name="DB_PDE_2017.accdb R_DATA_MODALE_CPvsAccess_20171" type="1" refreshedVersion="5" deleted="1" background="1" saveData="1">
    <dbPr connection="" command=""/>
  </connection>
  <connection id="19" name="DB_PDE_2017.accdb R_DATA_MODALE_CPvsAccess_REF" type="1" refreshedVersion="5" deleted="1">
    <dbPr connection="" command=""/>
  </connection>
  <connection id="20" name="DB_PDE_2017.accdb R_DATA_mode_vs_secteur_2017" type="1" refreshedVersion="5" deleted="1" background="1" saveData="1">
    <dbPr connection="" command=""/>
  </connection>
  <connection id="21" name="DB_PDE_2017.accdb R_DATA_mode_vs_secteur_REF" type="1" refreshedVersion="5" deleted="1">
    <dbPr connection="" command=""/>
  </connection>
  <connection id="22" name="DB_PDE_2017.accdb R_DATA_modes_déplacements_pro_2017" type="1" refreshedVersion="5" deleted="1" background="1" saveData="1">
    <dbPr connection="" command=""/>
  </connection>
  <connection id="23" name="DB_PDE_2017.accdb R_DATA_modes_déplacements_pro_REF" type="1" refreshedVersion="5" deleted="1" background="1" saveData="1">
    <dbPr connection="" command=""/>
  </connection>
  <connection id="24" name="DB_PDE_2017.accdb R_DATA_modes_déplacements_pro_vs_access_2017" type="1" refreshedVersion="5" deleted="1" background="1" saveData="1">
    <dbPr connection="" command=""/>
  </connection>
  <connection id="25" name="DB_PDE_2017.accdb R_DATA_modes_déplacements_pro_vs_access_REF" type="1" refreshedVersion="5" deleted="1">
    <dbPr connection="" command=""/>
  </connection>
  <connection id="26" name="DB_PDE_2017.accdb R_DATA_modes_déplacements_pro_vs_secteur_2017" type="1" refreshedVersion="5" deleted="1" background="1" saveData="1">
    <dbPr connection="" command=""/>
  </connection>
  <connection id="27" name="DB_PDE_2017.accdb R_DATA_modes_déplacements_pro_vs_secteur_REF" type="1" refreshedVersion="5" deleted="1">
    <dbPr connection="" command=""/>
  </connection>
  <connection id="28" name="DB_PDE_2017.accdb R_DATA_modes_visiteurs_vs_access_2017" type="1" refreshedVersion="5" deleted="1" background="1" saveData="1">
    <dbPr connection="" command=""/>
  </connection>
  <connection id="29" name="DB_PDE_2017.accdb R_DATA_modes_visiteurs_vs_access_REF2" type="1" refreshedVersion="5" deleted="1" saveData="1">
    <dbPr connection="" command=""/>
  </connection>
  <connection id="30" name="DB_PDE_2017.accdb R_DATA_modes_visiteurs_vs_secteurs_2017" type="1" refreshedVersion="5" deleted="1" background="1" saveData="1">
    <dbPr connection="" command=""/>
  </connection>
  <connection id="31" name="DB_PDE_2017.accdb R_DATA_modes_visiteurs_vs_secteurs_REF" type="1" refreshedVersion="5" deleted="1">
    <dbPr connection="" command=""/>
  </connection>
  <connection id="32" name="DB_PDE_2017.accdb R_DATA_modeVSdistance_REF" type="1" refreshedVersion="5" deleted="1">
    <dbPr connection="" command=""/>
  </connection>
  <connection id="33" name="DB_PDE_2017.accdb R_DATA_modeVSdistance2017" type="1" refreshedVersion="5" deleted="1" background="1" saveData="1">
    <dbPr connection="" command=""/>
  </connection>
  <connection id="34" name="DB_PDE_2017.accdb R_DATA_parking_velo_2017" type="1" refreshedVersion="5" deleted="1" background="1" saveData="1">
    <dbPr connection="" command=""/>
  </connection>
  <connection id="35" name="DB_PDE_2017.accdb R_DATA_parking_velo_REF" type="1" refreshedVersion="5" deleted="1" background="1" saveData="1">
    <dbPr connection="" command=""/>
  </connection>
  <connection id="36" name="DB_PDE_2017.accdb R_DATA_parking_velo_vs_secteur_2017" type="1" refreshedVersion="5" deleted="1" background="1" saveData="1">
    <dbPr connection="" command=""/>
  </connection>
  <connection id="37" name="DB_PDE_2017.accdb R_DATA_parking_velo_vs_secteur_REF" type="1" refreshedVersion="5" deleted="1">
    <dbPr connection="" command=""/>
  </connection>
  <connection id="38" name="DB_PDE_2017.accdb R_DATA_parkings_travailleurvsAccess_2017" type="1" refreshedVersion="5" deleted="1" background="1" saveData="1">
    <dbPr connection="" command=""/>
  </connection>
  <connection id="39" name="DB_PDE_2017.accdb R_DATA_parkings_travailleurvsAccess_REF" type="1" refreshedVersion="5" deleted="1">
    <dbPr connection="" command=""/>
  </connection>
  <connection id="40" name="DB_PDE_2017.accdb R_DATA_parkingsvsAccess_2017" type="1" refreshedVersion="5" deleted="1" background="1" saveData="1">
    <dbPr connection="" command=""/>
  </connection>
  <connection id="41" name="DB_PDE_2017.accdb R_DATA_parkingsvsAccess_REF" type="1" refreshedVersion="5" deleted="1">
    <dbPr connection="" command=""/>
  </connection>
  <connection id="42" name="DB_PDE_2017.accdb R_DATA_parkingsvssecteurs_2017" type="1" refreshedVersion="5" deleted="1" background="1" saveData="1">
    <dbPr connection="" command=""/>
  </connection>
  <connection id="43" name="DB_PDE_2017.accdb R_DATA_parkingsvssecteurs_REF" type="1" refreshedVersion="5" deleted="1">
    <dbPr connection="" command=""/>
  </connection>
  <connection id="44" name="DB_PDE_2017.accdb R_DATA_parkingsvssecteursvsaffection_2017" type="1" refreshedVersion="5" deleted="1" background="1" saveData="1">
    <dbPr connection="" command=""/>
  </connection>
  <connection id="45" name="DB_PDE_2017.accdb R_DATA_parkingsvssecteursvsaffection_REF" type="1" refreshedVersion="5" deleted="1">
    <dbPr connection="" command=""/>
  </connection>
  <connection id="46" name="DB_PDE_2017.accdb R_DATA_secteurs_vs_distancemoy_2017" type="1" refreshedVersion="5" deleted="1" background="1" saveData="1">
    <dbPr connection="" command=""/>
  </connection>
  <connection id="47" name="DB_PDE_2017.accdb R_DATA_secteurs_vs_distancemoy_REF" type="1" refreshedVersion="5" deleted="1">
    <dbPr connection="" command=""/>
  </connection>
  <connection id="48" name="DB_PDE_2017.accdb R_DATA_trav_secteurs_2017" type="1" refreshedVersion="5" deleted="1" background="1" saveData="1">
    <dbPr connection="" command=""/>
  </connection>
  <connection id="49" name="DB_PDE_2017.accdb R_DATA_trav_secteurs_REF" type="1" refreshedVersion="5" deleted="1">
    <dbPr connection="" command=""/>
  </connection>
  <connection id="50" name="DB_PDE_2017.accdb R_DATA_travailleurs_2017" type="1" refreshedVersion="5" deleted="1" background="1" saveData="1">
    <dbPr connection="" command=""/>
  </connection>
  <connection id="51" name="DB_PDE_2017.accdb R_DATA_travailleurs_REF" type="1" refreshedVersion="5" deleted="1" saveData="1">
    <dbPr connection="" command=""/>
  </connection>
  <connection id="52" name="DB_PDE_2017.accdb R_DATA_vehicules_vs_access_2017" type="1" refreshedVersion="5" deleted="1" background="1" saveData="1">
    <dbPr connection="" command=""/>
  </connection>
  <connection id="53" name="DB_PDE_2017.accdb R_DATA_vehicules_vs_access_REF" type="1" refreshedVersion="5" deleted="1">
    <dbPr connection="" command=""/>
  </connection>
  <connection id="54" name="DB_PDE_2017.accdb R_DATA_vehicules_vs_secteurs_2017" type="1" refreshedVersion="5" deleted="1" background="1" saveData="1">
    <dbPr connection="" command=""/>
  </connection>
  <connection id="55" name="DB_PDE_2017.accdb R_DATA_vehicules_vs_secteurs_REF" type="1" refreshedVersion="5" deleted="1">
    <dbPr connection="" command=""/>
  </connection>
</connections>
</file>

<file path=xl/sharedStrings.xml><?xml version="1.0" encoding="utf-8"?>
<sst xmlns="http://schemas.openxmlformats.org/spreadsheetml/2006/main" count="3667" uniqueCount="1365">
  <si>
    <t>access_zone</t>
  </si>
  <si>
    <t>sites</t>
  </si>
  <si>
    <t>workers</t>
  </si>
  <si>
    <t>Evolution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</si>
  <si>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</si>
  <si>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</si>
  <si>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</si>
  <si>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</si>
  <si>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</si>
  <si>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</si>
  <si>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</si>
  <si>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</si>
  <si>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</si>
  <si>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</si>
  <si>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</si>
  <si>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</si>
  <si>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</si>
  <si>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</si>
  <si>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</si>
  <si>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4.1</t>
  </si>
  <si>
    <t>4.2</t>
  </si>
  <si>
    <t>5.1</t>
  </si>
  <si>
    <t>5.2</t>
  </si>
  <si>
    <t>5.3</t>
  </si>
  <si>
    <t>5.4</t>
  </si>
  <si>
    <t>5.5</t>
  </si>
  <si>
    <t>5.6</t>
  </si>
  <si>
    <t>6.1</t>
  </si>
  <si>
    <t>6.2</t>
  </si>
  <si>
    <t>year</t>
  </si>
  <si>
    <t>car</t>
  </si>
  <si>
    <t>carpool</t>
  </si>
  <si>
    <t>motorbike</t>
  </si>
  <si>
    <t>train</t>
  </si>
  <si>
    <t>stib</t>
  </si>
  <si>
    <t>delijn</t>
  </si>
  <si>
    <t>tec</t>
  </si>
  <si>
    <t>shuttle</t>
  </si>
  <si>
    <t>bicycle</t>
  </si>
  <si>
    <t>walk</t>
  </si>
  <si>
    <t>total</t>
  </si>
  <si>
    <t>car_pct</t>
  </si>
  <si>
    <t>carpool_pct</t>
  </si>
  <si>
    <t>motorbike_pct</t>
  </si>
  <si>
    <t>train_pct</t>
  </si>
  <si>
    <t>stib_pct</t>
  </si>
  <si>
    <t>delijn_pct</t>
  </si>
  <si>
    <t>tec_pct</t>
  </si>
  <si>
    <t>shuttle_pct</t>
  </si>
  <si>
    <t>bicycle_pct</t>
  </si>
  <si>
    <t>walk_pct</t>
  </si>
  <si>
    <t>Total</t>
  </si>
  <si>
    <t>Total 2011</t>
  </si>
  <si>
    <t>Total 2014</t>
  </si>
  <si>
    <t>Total 2017</t>
  </si>
  <si>
    <t>origin</t>
  </si>
  <si>
    <t>1000</t>
  </si>
  <si>
    <t>1008</t>
  </si>
  <si>
    <t>1020</t>
  </si>
  <si>
    <t>1030</t>
  </si>
  <si>
    <t>1040</t>
  </si>
  <si>
    <t>1041</t>
  </si>
  <si>
    <t>1047</t>
  </si>
  <si>
    <t>1049</t>
  </si>
  <si>
    <t>1050</t>
  </si>
  <si>
    <t>1051</t>
  </si>
  <si>
    <t>1060</t>
  </si>
  <si>
    <t>1070</t>
  </si>
  <si>
    <t>1080</t>
  </si>
  <si>
    <t>1081</t>
  </si>
  <si>
    <t>1082</t>
  </si>
  <si>
    <t>1083</t>
  </si>
  <si>
    <t>1090</t>
  </si>
  <si>
    <t>1110</t>
  </si>
  <si>
    <t>1120</t>
  </si>
  <si>
    <t>1130</t>
  </si>
  <si>
    <t>1140</t>
  </si>
  <si>
    <t>1150</t>
  </si>
  <si>
    <t>1160</t>
  </si>
  <si>
    <t>1170</t>
  </si>
  <si>
    <t>1180</t>
  </si>
  <si>
    <t>1190</t>
  </si>
  <si>
    <t>1200</t>
  </si>
  <si>
    <t>1210</t>
  </si>
  <si>
    <t>1300</t>
  </si>
  <si>
    <t>1301</t>
  </si>
  <si>
    <t>1310</t>
  </si>
  <si>
    <t>1315</t>
  </si>
  <si>
    <t>1320</t>
  </si>
  <si>
    <t>1325</t>
  </si>
  <si>
    <t>1330</t>
  </si>
  <si>
    <t>1331</t>
  </si>
  <si>
    <t>1332</t>
  </si>
  <si>
    <t>1340</t>
  </si>
  <si>
    <t>1341</t>
  </si>
  <si>
    <t>1342</t>
  </si>
  <si>
    <t>1348</t>
  </si>
  <si>
    <t>1350</t>
  </si>
  <si>
    <t>1357</t>
  </si>
  <si>
    <t>1360</t>
  </si>
  <si>
    <t>1367</t>
  </si>
  <si>
    <t>1370</t>
  </si>
  <si>
    <t>1380</t>
  </si>
  <si>
    <t>1390</t>
  </si>
  <si>
    <t>1400</t>
  </si>
  <si>
    <t>1401</t>
  </si>
  <si>
    <t>1402</t>
  </si>
  <si>
    <t>1404</t>
  </si>
  <si>
    <t>1410</t>
  </si>
  <si>
    <t>1420</t>
  </si>
  <si>
    <t>1421</t>
  </si>
  <si>
    <t>1428</t>
  </si>
  <si>
    <t>1430</t>
  </si>
  <si>
    <t>1435</t>
  </si>
  <si>
    <t>1440</t>
  </si>
  <si>
    <t>1450</t>
  </si>
  <si>
    <t>1457</t>
  </si>
  <si>
    <t>1460</t>
  </si>
  <si>
    <t>1461</t>
  </si>
  <si>
    <t>1470</t>
  </si>
  <si>
    <t>1471</t>
  </si>
  <si>
    <t>1472</t>
  </si>
  <si>
    <t>1473</t>
  </si>
  <si>
    <t>1474</t>
  </si>
  <si>
    <t>1476</t>
  </si>
  <si>
    <t>1480</t>
  </si>
  <si>
    <t>1490</t>
  </si>
  <si>
    <t>1495</t>
  </si>
  <si>
    <t>1500</t>
  </si>
  <si>
    <t>1501</t>
  </si>
  <si>
    <t>1502</t>
  </si>
  <si>
    <t>1540</t>
  </si>
  <si>
    <t>1541</t>
  </si>
  <si>
    <t>1547</t>
  </si>
  <si>
    <t>1560</t>
  </si>
  <si>
    <t>1570</t>
  </si>
  <si>
    <t>1600</t>
  </si>
  <si>
    <t>1601</t>
  </si>
  <si>
    <t>1602</t>
  </si>
  <si>
    <t>1620</t>
  </si>
  <si>
    <t>1630</t>
  </si>
  <si>
    <t>1640</t>
  </si>
  <si>
    <t>1650</t>
  </si>
  <si>
    <t>1651</t>
  </si>
  <si>
    <t>1652</t>
  </si>
  <si>
    <t>1653</t>
  </si>
  <si>
    <t>1654</t>
  </si>
  <si>
    <t>1670</t>
  </si>
  <si>
    <t>1671</t>
  </si>
  <si>
    <t>1673</t>
  </si>
  <si>
    <t>1674</t>
  </si>
  <si>
    <t>1700</t>
  </si>
  <si>
    <t>1701</t>
  </si>
  <si>
    <t>1702</t>
  </si>
  <si>
    <t>1703</t>
  </si>
  <si>
    <t>1730</t>
  </si>
  <si>
    <t>1731</t>
  </si>
  <si>
    <t>1740</t>
  </si>
  <si>
    <t>1741</t>
  </si>
  <si>
    <t>1742</t>
  </si>
  <si>
    <t>1745</t>
  </si>
  <si>
    <t>1750</t>
  </si>
  <si>
    <t>1755</t>
  </si>
  <si>
    <t>1760</t>
  </si>
  <si>
    <t>1761</t>
  </si>
  <si>
    <t>1770</t>
  </si>
  <si>
    <t>1780</t>
  </si>
  <si>
    <t>1785</t>
  </si>
  <si>
    <t>1790</t>
  </si>
  <si>
    <t>1800</t>
  </si>
  <si>
    <t>1820</t>
  </si>
  <si>
    <t>1830</t>
  </si>
  <si>
    <t>1831</t>
  </si>
  <si>
    <t>1840</t>
  </si>
  <si>
    <t>1850</t>
  </si>
  <si>
    <t>1851</t>
  </si>
  <si>
    <t>1852</t>
  </si>
  <si>
    <t>1853</t>
  </si>
  <si>
    <t>1860</t>
  </si>
  <si>
    <t>1861</t>
  </si>
  <si>
    <t>1880</t>
  </si>
  <si>
    <t>1910</t>
  </si>
  <si>
    <t>1930</t>
  </si>
  <si>
    <t>1932</t>
  </si>
  <si>
    <t>1933</t>
  </si>
  <si>
    <t>1950</t>
  </si>
  <si>
    <t>1970</t>
  </si>
  <si>
    <t>1980</t>
  </si>
  <si>
    <t>1981</t>
  </si>
  <si>
    <t>1982</t>
  </si>
  <si>
    <t>2000</t>
  </si>
  <si>
    <t>2018</t>
  </si>
  <si>
    <t>2020</t>
  </si>
  <si>
    <t>2030</t>
  </si>
  <si>
    <t>2040</t>
  </si>
  <si>
    <t>2050</t>
  </si>
  <si>
    <t>2060</t>
  </si>
  <si>
    <t>2070</t>
  </si>
  <si>
    <t>2100</t>
  </si>
  <si>
    <t>2110</t>
  </si>
  <si>
    <t>2140</t>
  </si>
  <si>
    <t>2150</t>
  </si>
  <si>
    <t>2160</t>
  </si>
  <si>
    <t>2170</t>
  </si>
  <si>
    <t>2180</t>
  </si>
  <si>
    <t>2200</t>
  </si>
  <si>
    <t>2220</t>
  </si>
  <si>
    <t>2221</t>
  </si>
  <si>
    <t>2222</t>
  </si>
  <si>
    <t>2223</t>
  </si>
  <si>
    <t>2230</t>
  </si>
  <si>
    <t>2235</t>
  </si>
  <si>
    <t>2240</t>
  </si>
  <si>
    <t>2242</t>
  </si>
  <si>
    <t>2243</t>
  </si>
  <si>
    <t>2250</t>
  </si>
  <si>
    <t>2260</t>
  </si>
  <si>
    <t>2270</t>
  </si>
  <si>
    <t>2275</t>
  </si>
  <si>
    <t>2280</t>
  </si>
  <si>
    <t>2288</t>
  </si>
  <si>
    <t>2290</t>
  </si>
  <si>
    <t>2300</t>
  </si>
  <si>
    <t>2310</t>
  </si>
  <si>
    <t>2320</t>
  </si>
  <si>
    <t>2321</t>
  </si>
  <si>
    <t>2322</t>
  </si>
  <si>
    <t>2328</t>
  </si>
  <si>
    <t>2330</t>
  </si>
  <si>
    <t>2340</t>
  </si>
  <si>
    <t>2350</t>
  </si>
  <si>
    <t>2360</t>
  </si>
  <si>
    <t>2370</t>
  </si>
  <si>
    <t>2380</t>
  </si>
  <si>
    <t>2381</t>
  </si>
  <si>
    <t>2382</t>
  </si>
  <si>
    <t>2390</t>
  </si>
  <si>
    <t>2400</t>
  </si>
  <si>
    <t>2430</t>
  </si>
  <si>
    <t>2431</t>
  </si>
  <si>
    <t>2440</t>
  </si>
  <si>
    <t>2450</t>
  </si>
  <si>
    <t>2460</t>
  </si>
  <si>
    <t>2470</t>
  </si>
  <si>
    <t>2480</t>
  </si>
  <si>
    <t>2490</t>
  </si>
  <si>
    <t>2491</t>
  </si>
  <si>
    <t>2500</t>
  </si>
  <si>
    <t>2520</t>
  </si>
  <si>
    <t>2530</t>
  </si>
  <si>
    <t>2531</t>
  </si>
  <si>
    <t>2540</t>
  </si>
  <si>
    <t>2547</t>
  </si>
  <si>
    <t>2550</t>
  </si>
  <si>
    <t>2560</t>
  </si>
  <si>
    <t>2570</t>
  </si>
  <si>
    <t>2580</t>
  </si>
  <si>
    <t>2590</t>
  </si>
  <si>
    <t>2600</t>
  </si>
  <si>
    <t>2610</t>
  </si>
  <si>
    <t>2620</t>
  </si>
  <si>
    <t>2627</t>
  </si>
  <si>
    <t>2630</t>
  </si>
  <si>
    <t>2640</t>
  </si>
  <si>
    <t>2650</t>
  </si>
  <si>
    <t>2660</t>
  </si>
  <si>
    <t>2800</t>
  </si>
  <si>
    <t>2801</t>
  </si>
  <si>
    <t>2811</t>
  </si>
  <si>
    <t>2812</t>
  </si>
  <si>
    <t>2820</t>
  </si>
  <si>
    <t>2830</t>
  </si>
  <si>
    <t>2840</t>
  </si>
  <si>
    <t>2845</t>
  </si>
  <si>
    <t>2850</t>
  </si>
  <si>
    <t>2860</t>
  </si>
  <si>
    <t>2861</t>
  </si>
  <si>
    <t>2870</t>
  </si>
  <si>
    <t>2880</t>
  </si>
  <si>
    <t>2890</t>
  </si>
  <si>
    <t>2900</t>
  </si>
  <si>
    <t>2910</t>
  </si>
  <si>
    <t>2920</t>
  </si>
  <si>
    <t>2930</t>
  </si>
  <si>
    <t>2940</t>
  </si>
  <si>
    <t>2950</t>
  </si>
  <si>
    <t>2960</t>
  </si>
  <si>
    <t>2970</t>
  </si>
  <si>
    <t>2980</t>
  </si>
  <si>
    <t>2990</t>
  </si>
  <si>
    <t>3000</t>
  </si>
  <si>
    <t>3001</t>
  </si>
  <si>
    <t>3010</t>
  </si>
  <si>
    <t>3012</t>
  </si>
  <si>
    <t>3018</t>
  </si>
  <si>
    <t>3020</t>
  </si>
  <si>
    <t>3040</t>
  </si>
  <si>
    <t>3050</t>
  </si>
  <si>
    <t>3051</t>
  </si>
  <si>
    <t>3052</t>
  </si>
  <si>
    <t>3053</t>
  </si>
  <si>
    <t>3054</t>
  </si>
  <si>
    <t>3060</t>
  </si>
  <si>
    <t>3061</t>
  </si>
  <si>
    <t>3070</t>
  </si>
  <si>
    <t>3071</t>
  </si>
  <si>
    <t>3078</t>
  </si>
  <si>
    <t>3080</t>
  </si>
  <si>
    <t>3090</t>
  </si>
  <si>
    <t>3110</t>
  </si>
  <si>
    <t>3111</t>
  </si>
  <si>
    <t>3118</t>
  </si>
  <si>
    <t>3120</t>
  </si>
  <si>
    <t>3128</t>
  </si>
  <si>
    <t>3130</t>
  </si>
  <si>
    <t>3140</t>
  </si>
  <si>
    <t>3150</t>
  </si>
  <si>
    <t>3190</t>
  </si>
  <si>
    <t>3191</t>
  </si>
  <si>
    <t>3200</t>
  </si>
  <si>
    <t>3201</t>
  </si>
  <si>
    <t>3202</t>
  </si>
  <si>
    <t>3210</t>
  </si>
  <si>
    <t>3211</t>
  </si>
  <si>
    <t>3212</t>
  </si>
  <si>
    <t>3220</t>
  </si>
  <si>
    <t>3221</t>
  </si>
  <si>
    <t>3270</t>
  </si>
  <si>
    <t>3271</t>
  </si>
  <si>
    <t>3272</t>
  </si>
  <si>
    <t>3290</t>
  </si>
  <si>
    <t>3293</t>
  </si>
  <si>
    <t>3294</t>
  </si>
  <si>
    <t>3300</t>
  </si>
  <si>
    <t>3320</t>
  </si>
  <si>
    <t>3321</t>
  </si>
  <si>
    <t>3350</t>
  </si>
  <si>
    <t>3360</t>
  </si>
  <si>
    <t>3370</t>
  </si>
  <si>
    <t>3380</t>
  </si>
  <si>
    <t>3381</t>
  </si>
  <si>
    <t>3384</t>
  </si>
  <si>
    <t>3390</t>
  </si>
  <si>
    <t>3391</t>
  </si>
  <si>
    <t>3400</t>
  </si>
  <si>
    <t>3401</t>
  </si>
  <si>
    <t>3404</t>
  </si>
  <si>
    <t>3440</t>
  </si>
  <si>
    <t>3450</t>
  </si>
  <si>
    <t>3454</t>
  </si>
  <si>
    <t>3460</t>
  </si>
  <si>
    <t>3461</t>
  </si>
  <si>
    <t>3470</t>
  </si>
  <si>
    <t>3471</t>
  </si>
  <si>
    <t>3472</t>
  </si>
  <si>
    <t>3473</t>
  </si>
  <si>
    <t>3500</t>
  </si>
  <si>
    <t>3501</t>
  </si>
  <si>
    <t>3510</t>
  </si>
  <si>
    <t>3511</t>
  </si>
  <si>
    <t>3512</t>
  </si>
  <si>
    <t>3520</t>
  </si>
  <si>
    <t>3530</t>
  </si>
  <si>
    <t>3540</t>
  </si>
  <si>
    <t>3545</t>
  </si>
  <si>
    <t>3550</t>
  </si>
  <si>
    <t>3560</t>
  </si>
  <si>
    <t>3570</t>
  </si>
  <si>
    <t>3580</t>
  </si>
  <si>
    <t>3581</t>
  </si>
  <si>
    <t>3582</t>
  </si>
  <si>
    <t>3583</t>
  </si>
  <si>
    <t>3590</t>
  </si>
  <si>
    <t>3600</t>
  </si>
  <si>
    <t>3620</t>
  </si>
  <si>
    <t>3621</t>
  </si>
  <si>
    <t>3630</t>
  </si>
  <si>
    <t>3631</t>
  </si>
  <si>
    <t>3640</t>
  </si>
  <si>
    <t>3650</t>
  </si>
  <si>
    <t>3660</t>
  </si>
  <si>
    <t>3665</t>
  </si>
  <si>
    <t>3668</t>
  </si>
  <si>
    <t>3670</t>
  </si>
  <si>
    <t>3680</t>
  </si>
  <si>
    <t>3690</t>
  </si>
  <si>
    <t>3700</t>
  </si>
  <si>
    <t>3720</t>
  </si>
  <si>
    <t>3721</t>
  </si>
  <si>
    <t>3722</t>
  </si>
  <si>
    <t>3723</t>
  </si>
  <si>
    <t>3724</t>
  </si>
  <si>
    <t>3730</t>
  </si>
  <si>
    <t>3732</t>
  </si>
  <si>
    <t>3740</t>
  </si>
  <si>
    <t>3742</t>
  </si>
  <si>
    <t>3770</t>
  </si>
  <si>
    <t>3790</t>
  </si>
  <si>
    <t>3791</t>
  </si>
  <si>
    <t>3798</t>
  </si>
  <si>
    <t>3800</t>
  </si>
  <si>
    <t>3803</t>
  </si>
  <si>
    <t>3806</t>
  </si>
  <si>
    <t>3830</t>
  </si>
  <si>
    <t>3832</t>
  </si>
  <si>
    <t>3840</t>
  </si>
  <si>
    <t>3850</t>
  </si>
  <si>
    <t>3870</t>
  </si>
  <si>
    <t>3890</t>
  </si>
  <si>
    <t>3891</t>
  </si>
  <si>
    <t>3900</t>
  </si>
  <si>
    <t>3910</t>
  </si>
  <si>
    <t>3920</t>
  </si>
  <si>
    <t>3930</t>
  </si>
  <si>
    <t>3940</t>
  </si>
  <si>
    <t>3941</t>
  </si>
  <si>
    <t>3945</t>
  </si>
  <si>
    <t>3950</t>
  </si>
  <si>
    <t>3960</t>
  </si>
  <si>
    <t>3970</t>
  </si>
  <si>
    <t>3971</t>
  </si>
  <si>
    <t>3980</t>
  </si>
  <si>
    <t>3990</t>
  </si>
  <si>
    <t>4000</t>
  </si>
  <si>
    <t>4020</t>
  </si>
  <si>
    <t>4030</t>
  </si>
  <si>
    <t>4031</t>
  </si>
  <si>
    <t>4032</t>
  </si>
  <si>
    <t>4040</t>
  </si>
  <si>
    <t>4041</t>
  </si>
  <si>
    <t>4042</t>
  </si>
  <si>
    <t>4050</t>
  </si>
  <si>
    <t>4051</t>
  </si>
  <si>
    <t>4052</t>
  </si>
  <si>
    <t>4053</t>
  </si>
  <si>
    <t>4100</t>
  </si>
  <si>
    <t>4101</t>
  </si>
  <si>
    <t>4102</t>
  </si>
  <si>
    <t>4120</t>
  </si>
  <si>
    <t>4121</t>
  </si>
  <si>
    <t>4122</t>
  </si>
  <si>
    <t>4130</t>
  </si>
  <si>
    <t>4140</t>
  </si>
  <si>
    <t>4141</t>
  </si>
  <si>
    <t>4160</t>
  </si>
  <si>
    <t>4161</t>
  </si>
  <si>
    <t>4163</t>
  </si>
  <si>
    <t>4170</t>
  </si>
  <si>
    <t>4171</t>
  </si>
  <si>
    <t>4180</t>
  </si>
  <si>
    <t>4181</t>
  </si>
  <si>
    <t>4190</t>
  </si>
  <si>
    <t>4210</t>
  </si>
  <si>
    <t>4217</t>
  </si>
  <si>
    <t>4218</t>
  </si>
  <si>
    <t>4219</t>
  </si>
  <si>
    <t>4250</t>
  </si>
  <si>
    <t>4252</t>
  </si>
  <si>
    <t>4254</t>
  </si>
  <si>
    <t>4257</t>
  </si>
  <si>
    <t>4260</t>
  </si>
  <si>
    <t>4261</t>
  </si>
  <si>
    <t>4263</t>
  </si>
  <si>
    <t>4280</t>
  </si>
  <si>
    <t>4287</t>
  </si>
  <si>
    <t>4300</t>
  </si>
  <si>
    <t>4317</t>
  </si>
  <si>
    <t>4340</t>
  </si>
  <si>
    <t>4342</t>
  </si>
  <si>
    <t>4347</t>
  </si>
  <si>
    <t>4350</t>
  </si>
  <si>
    <t>4351</t>
  </si>
  <si>
    <t>4357</t>
  </si>
  <si>
    <t>4360</t>
  </si>
  <si>
    <t>4367</t>
  </si>
  <si>
    <t>4400</t>
  </si>
  <si>
    <t>4420</t>
  </si>
  <si>
    <t>4430</t>
  </si>
  <si>
    <t>4431</t>
  </si>
  <si>
    <t>4432</t>
  </si>
  <si>
    <t>4450</t>
  </si>
  <si>
    <t>4451</t>
  </si>
  <si>
    <t>4452</t>
  </si>
  <si>
    <t>4453</t>
  </si>
  <si>
    <t>4458</t>
  </si>
  <si>
    <t>4460</t>
  </si>
  <si>
    <t>4470</t>
  </si>
  <si>
    <t>4480</t>
  </si>
  <si>
    <t>4500</t>
  </si>
  <si>
    <t>4520</t>
  </si>
  <si>
    <t>4530</t>
  </si>
  <si>
    <t>4537</t>
  </si>
  <si>
    <t>4540</t>
  </si>
  <si>
    <t>4550</t>
  </si>
  <si>
    <t>4557</t>
  </si>
  <si>
    <t>4560</t>
  </si>
  <si>
    <t>4570</t>
  </si>
  <si>
    <t>4577</t>
  </si>
  <si>
    <t>4590</t>
  </si>
  <si>
    <t>4600</t>
  </si>
  <si>
    <t>4601</t>
  </si>
  <si>
    <t>4602</t>
  </si>
  <si>
    <t>4606</t>
  </si>
  <si>
    <t>4607</t>
  </si>
  <si>
    <t>4608</t>
  </si>
  <si>
    <t>4610</t>
  </si>
  <si>
    <t>4620</t>
  </si>
  <si>
    <t>4621</t>
  </si>
  <si>
    <t>4623</t>
  </si>
  <si>
    <t>4624</t>
  </si>
  <si>
    <t>4630</t>
  </si>
  <si>
    <t>4632</t>
  </si>
  <si>
    <t>4633</t>
  </si>
  <si>
    <t>4650</t>
  </si>
  <si>
    <t>4651</t>
  </si>
  <si>
    <t>4652</t>
  </si>
  <si>
    <t>4653</t>
  </si>
  <si>
    <t>4654</t>
  </si>
  <si>
    <t>4670</t>
  </si>
  <si>
    <t>4671</t>
  </si>
  <si>
    <t>4672</t>
  </si>
  <si>
    <t>4680</t>
  </si>
  <si>
    <t>4681</t>
  </si>
  <si>
    <t>4682</t>
  </si>
  <si>
    <t>4683</t>
  </si>
  <si>
    <t>4684</t>
  </si>
  <si>
    <t>4690</t>
  </si>
  <si>
    <t>4700</t>
  </si>
  <si>
    <t>4701</t>
  </si>
  <si>
    <t>4710</t>
  </si>
  <si>
    <t>4720</t>
  </si>
  <si>
    <t>4730</t>
  </si>
  <si>
    <t>4731</t>
  </si>
  <si>
    <t>4750</t>
  </si>
  <si>
    <t>4770</t>
  </si>
  <si>
    <t>4780</t>
  </si>
  <si>
    <t>4783</t>
  </si>
  <si>
    <t>4790</t>
  </si>
  <si>
    <t>4791</t>
  </si>
  <si>
    <t>4800</t>
  </si>
  <si>
    <t>4801</t>
  </si>
  <si>
    <t>4802</t>
  </si>
  <si>
    <t>4820</t>
  </si>
  <si>
    <t>4821</t>
  </si>
  <si>
    <t>4830</t>
  </si>
  <si>
    <t>4831</t>
  </si>
  <si>
    <t>4837</t>
  </si>
  <si>
    <t>4840</t>
  </si>
  <si>
    <t>4841</t>
  </si>
  <si>
    <t>4845</t>
  </si>
  <si>
    <t>4850</t>
  </si>
  <si>
    <t>4851</t>
  </si>
  <si>
    <t>4852</t>
  </si>
  <si>
    <t>4860</t>
  </si>
  <si>
    <t>4861</t>
  </si>
  <si>
    <t>4870</t>
  </si>
  <si>
    <t>4877</t>
  </si>
  <si>
    <t>4880</t>
  </si>
  <si>
    <t>4890</t>
  </si>
  <si>
    <t>4900</t>
  </si>
  <si>
    <t>4910</t>
  </si>
  <si>
    <t>4920</t>
  </si>
  <si>
    <t>4950</t>
  </si>
  <si>
    <t>4960</t>
  </si>
  <si>
    <t>4970</t>
  </si>
  <si>
    <t>4980</t>
  </si>
  <si>
    <t>4987</t>
  </si>
  <si>
    <t>4990</t>
  </si>
  <si>
    <t>5000</t>
  </si>
  <si>
    <t>5001</t>
  </si>
  <si>
    <t>5002</t>
  </si>
  <si>
    <t>5003</t>
  </si>
  <si>
    <t>5004</t>
  </si>
  <si>
    <t>5020</t>
  </si>
  <si>
    <t>5021</t>
  </si>
  <si>
    <t>5022</t>
  </si>
  <si>
    <t>5024</t>
  </si>
  <si>
    <t>5030</t>
  </si>
  <si>
    <t>5031</t>
  </si>
  <si>
    <t>5032</t>
  </si>
  <si>
    <t>5060</t>
  </si>
  <si>
    <t>5070</t>
  </si>
  <si>
    <t>5080</t>
  </si>
  <si>
    <t>5081</t>
  </si>
  <si>
    <t>5100</t>
  </si>
  <si>
    <t>5101</t>
  </si>
  <si>
    <t>5140</t>
  </si>
  <si>
    <t>5150</t>
  </si>
  <si>
    <t>5170</t>
  </si>
  <si>
    <t>5190</t>
  </si>
  <si>
    <t>5300</t>
  </si>
  <si>
    <t>5310</t>
  </si>
  <si>
    <t>5330</t>
  </si>
  <si>
    <t>5332</t>
  </si>
  <si>
    <t>5333</t>
  </si>
  <si>
    <t>5334</t>
  </si>
  <si>
    <t>5336</t>
  </si>
  <si>
    <t>5340</t>
  </si>
  <si>
    <t>5350</t>
  </si>
  <si>
    <t>5351</t>
  </si>
  <si>
    <t>5352</t>
  </si>
  <si>
    <t>5353</t>
  </si>
  <si>
    <t>5354</t>
  </si>
  <si>
    <t>5360</t>
  </si>
  <si>
    <t>5361</t>
  </si>
  <si>
    <t>5362</t>
  </si>
  <si>
    <t>5363</t>
  </si>
  <si>
    <t>5364</t>
  </si>
  <si>
    <t>5370</t>
  </si>
  <si>
    <t>5372</t>
  </si>
  <si>
    <t>5374</t>
  </si>
  <si>
    <t>5376</t>
  </si>
  <si>
    <t>5377</t>
  </si>
  <si>
    <t>5380</t>
  </si>
  <si>
    <t>5500</t>
  </si>
  <si>
    <t>5501</t>
  </si>
  <si>
    <t>5502</t>
  </si>
  <si>
    <t>5503</t>
  </si>
  <si>
    <t>5520</t>
  </si>
  <si>
    <t>5521</t>
  </si>
  <si>
    <t>5522</t>
  </si>
  <si>
    <t>5523</t>
  </si>
  <si>
    <t>5524</t>
  </si>
  <si>
    <t>5530</t>
  </si>
  <si>
    <t>5537</t>
  </si>
  <si>
    <t>5540</t>
  </si>
  <si>
    <t>5541</t>
  </si>
  <si>
    <t>5542</t>
  </si>
  <si>
    <t>5543</t>
  </si>
  <si>
    <t>5544</t>
  </si>
  <si>
    <t>5550</t>
  </si>
  <si>
    <t>5555</t>
  </si>
  <si>
    <t>5560</t>
  </si>
  <si>
    <t>5561</t>
  </si>
  <si>
    <t>5562</t>
  </si>
  <si>
    <t>5563</t>
  </si>
  <si>
    <t>5564</t>
  </si>
  <si>
    <t>5570</t>
  </si>
  <si>
    <t>5571</t>
  </si>
  <si>
    <t>5572</t>
  </si>
  <si>
    <t>5573</t>
  </si>
  <si>
    <t>5574</t>
  </si>
  <si>
    <t>5575</t>
  </si>
  <si>
    <t>5580</t>
  </si>
  <si>
    <t>5590</t>
  </si>
  <si>
    <t>5600</t>
  </si>
  <si>
    <t>5620</t>
  </si>
  <si>
    <t>5621</t>
  </si>
  <si>
    <t>5630</t>
  </si>
  <si>
    <t>5640</t>
  </si>
  <si>
    <t>5641</t>
  </si>
  <si>
    <t>5644</t>
  </si>
  <si>
    <t>5646</t>
  </si>
  <si>
    <t>5650</t>
  </si>
  <si>
    <t>5651</t>
  </si>
  <si>
    <t>5660</t>
  </si>
  <si>
    <t>5670</t>
  </si>
  <si>
    <t>5680</t>
  </si>
  <si>
    <t>6000</t>
  </si>
  <si>
    <t>6001</t>
  </si>
  <si>
    <t>6010</t>
  </si>
  <si>
    <t>6020</t>
  </si>
  <si>
    <t>6030</t>
  </si>
  <si>
    <t>6031</t>
  </si>
  <si>
    <t>6032</t>
  </si>
  <si>
    <t>6040</t>
  </si>
  <si>
    <t>6041</t>
  </si>
  <si>
    <t>6042</t>
  </si>
  <si>
    <t>6043</t>
  </si>
  <si>
    <t>6044</t>
  </si>
  <si>
    <t>6060</t>
  </si>
  <si>
    <t>6061</t>
  </si>
  <si>
    <t>6110</t>
  </si>
  <si>
    <t>6111</t>
  </si>
  <si>
    <t>6120</t>
  </si>
  <si>
    <t>6140</t>
  </si>
  <si>
    <t>6141</t>
  </si>
  <si>
    <t>6142</t>
  </si>
  <si>
    <t>6150</t>
  </si>
  <si>
    <t>6180</t>
  </si>
  <si>
    <t>6181</t>
  </si>
  <si>
    <t>6182</t>
  </si>
  <si>
    <t>6183</t>
  </si>
  <si>
    <t>6200</t>
  </si>
  <si>
    <t>6210</t>
  </si>
  <si>
    <t>6211</t>
  </si>
  <si>
    <t>6220</t>
  </si>
  <si>
    <t>6221</t>
  </si>
  <si>
    <t>6222</t>
  </si>
  <si>
    <t>6223</t>
  </si>
  <si>
    <t>6224</t>
  </si>
  <si>
    <t>6230</t>
  </si>
  <si>
    <t>6238</t>
  </si>
  <si>
    <t>6240</t>
  </si>
  <si>
    <t>6250</t>
  </si>
  <si>
    <t>6280</t>
  </si>
  <si>
    <t>6440</t>
  </si>
  <si>
    <t>6441</t>
  </si>
  <si>
    <t>6460</t>
  </si>
  <si>
    <t>6461</t>
  </si>
  <si>
    <t>6462</t>
  </si>
  <si>
    <t>6464</t>
  </si>
  <si>
    <t>6470</t>
  </si>
  <si>
    <t>6500</t>
  </si>
  <si>
    <t>6511</t>
  </si>
  <si>
    <t>6530</t>
  </si>
  <si>
    <t>6531</t>
  </si>
  <si>
    <t>6532</t>
  </si>
  <si>
    <t>6533</t>
  </si>
  <si>
    <t>6534</t>
  </si>
  <si>
    <t>6536</t>
  </si>
  <si>
    <t>6540</t>
  </si>
  <si>
    <t>6542</t>
  </si>
  <si>
    <t>6543</t>
  </si>
  <si>
    <t>6560</t>
  </si>
  <si>
    <t>6567</t>
  </si>
  <si>
    <t>6590</t>
  </si>
  <si>
    <t>6591</t>
  </si>
  <si>
    <t>6596</t>
  </si>
  <si>
    <t>6600</t>
  </si>
  <si>
    <t>6630</t>
  </si>
  <si>
    <t>6637</t>
  </si>
  <si>
    <t>6640</t>
  </si>
  <si>
    <t>6660</t>
  </si>
  <si>
    <t>6661</t>
  </si>
  <si>
    <t>6662</t>
  </si>
  <si>
    <t>6663</t>
  </si>
  <si>
    <t>6670</t>
  </si>
  <si>
    <t>6671</t>
  </si>
  <si>
    <t>6674</t>
  </si>
  <si>
    <t>6680</t>
  </si>
  <si>
    <t>6687</t>
  </si>
  <si>
    <t>6690</t>
  </si>
  <si>
    <t>6698</t>
  </si>
  <si>
    <t>6700</t>
  </si>
  <si>
    <t>6706</t>
  </si>
  <si>
    <t>6717</t>
  </si>
  <si>
    <t>6720</t>
  </si>
  <si>
    <t>6723</t>
  </si>
  <si>
    <t>6724</t>
  </si>
  <si>
    <t>6730</t>
  </si>
  <si>
    <t>6740</t>
  </si>
  <si>
    <t>6750</t>
  </si>
  <si>
    <t>6760</t>
  </si>
  <si>
    <t>6761</t>
  </si>
  <si>
    <t>6762</t>
  </si>
  <si>
    <t>6780</t>
  </si>
  <si>
    <t>6790</t>
  </si>
  <si>
    <t>6792</t>
  </si>
  <si>
    <t>6800</t>
  </si>
  <si>
    <t>6810</t>
  </si>
  <si>
    <t>6820</t>
  </si>
  <si>
    <t>6830</t>
  </si>
  <si>
    <t>6831</t>
  </si>
  <si>
    <t>6833</t>
  </si>
  <si>
    <t>6840</t>
  </si>
  <si>
    <t>6850</t>
  </si>
  <si>
    <t>6852</t>
  </si>
  <si>
    <t>6860</t>
  </si>
  <si>
    <t>6870</t>
  </si>
  <si>
    <t>6880</t>
  </si>
  <si>
    <t>6887</t>
  </si>
  <si>
    <t>6890</t>
  </si>
  <si>
    <t>6900</t>
  </si>
  <si>
    <t>6920</t>
  </si>
  <si>
    <t>6921</t>
  </si>
  <si>
    <t>6922</t>
  </si>
  <si>
    <t>6927</t>
  </si>
  <si>
    <t>6929</t>
  </si>
  <si>
    <t>6940</t>
  </si>
  <si>
    <t>6941</t>
  </si>
  <si>
    <t>6950</t>
  </si>
  <si>
    <t>6951</t>
  </si>
  <si>
    <t>6952</t>
  </si>
  <si>
    <t>6953</t>
  </si>
  <si>
    <t>6960</t>
  </si>
  <si>
    <t>6970</t>
  </si>
  <si>
    <t>6971</t>
  </si>
  <si>
    <t>6980</t>
  </si>
  <si>
    <t>6982</t>
  </si>
  <si>
    <t>6983</t>
  </si>
  <si>
    <t>6984</t>
  </si>
  <si>
    <t>6987</t>
  </si>
  <si>
    <t>6990</t>
  </si>
  <si>
    <t>6997</t>
  </si>
  <si>
    <t>7000</t>
  </si>
  <si>
    <t>7011</t>
  </si>
  <si>
    <t>7012</t>
  </si>
  <si>
    <t>7020</t>
  </si>
  <si>
    <t>7021</t>
  </si>
  <si>
    <t>7022</t>
  </si>
  <si>
    <t>7024</t>
  </si>
  <si>
    <t>7030</t>
  </si>
  <si>
    <t>7031</t>
  </si>
  <si>
    <t>7032</t>
  </si>
  <si>
    <t>7033</t>
  </si>
  <si>
    <t>7034</t>
  </si>
  <si>
    <t>7040</t>
  </si>
  <si>
    <t>7041</t>
  </si>
  <si>
    <t>7050</t>
  </si>
  <si>
    <t>7060</t>
  </si>
  <si>
    <t>7061</t>
  </si>
  <si>
    <t>7062</t>
  </si>
  <si>
    <t>7063</t>
  </si>
  <si>
    <t>7070</t>
  </si>
  <si>
    <t>7080</t>
  </si>
  <si>
    <t>7090</t>
  </si>
  <si>
    <t>7100</t>
  </si>
  <si>
    <t>7110</t>
  </si>
  <si>
    <t>7120</t>
  </si>
  <si>
    <t>7130</t>
  </si>
  <si>
    <t>7131</t>
  </si>
  <si>
    <t>7133</t>
  </si>
  <si>
    <t>7134</t>
  </si>
  <si>
    <t>7140</t>
  </si>
  <si>
    <t>7141</t>
  </si>
  <si>
    <t>7160</t>
  </si>
  <si>
    <t>7170</t>
  </si>
  <si>
    <t>7180</t>
  </si>
  <si>
    <t>7181</t>
  </si>
  <si>
    <t>7190</t>
  </si>
  <si>
    <t>7191</t>
  </si>
  <si>
    <t>7300</t>
  </si>
  <si>
    <t>7301</t>
  </si>
  <si>
    <t>7320</t>
  </si>
  <si>
    <t>7321</t>
  </si>
  <si>
    <t>7322</t>
  </si>
  <si>
    <t>7330</t>
  </si>
  <si>
    <t>7331</t>
  </si>
  <si>
    <t>7332</t>
  </si>
  <si>
    <t>7333</t>
  </si>
  <si>
    <t>7334</t>
  </si>
  <si>
    <t>7340</t>
  </si>
  <si>
    <t>7350</t>
  </si>
  <si>
    <t>7370</t>
  </si>
  <si>
    <t>7380</t>
  </si>
  <si>
    <t>7382</t>
  </si>
  <si>
    <t>7387</t>
  </si>
  <si>
    <t>7390</t>
  </si>
  <si>
    <t>7500</t>
  </si>
  <si>
    <t>7501</t>
  </si>
  <si>
    <t>7502</t>
  </si>
  <si>
    <t>7503</t>
  </si>
  <si>
    <t>7504</t>
  </si>
  <si>
    <t>7506</t>
  </si>
  <si>
    <t>7520</t>
  </si>
  <si>
    <t>7521</t>
  </si>
  <si>
    <t>7522</t>
  </si>
  <si>
    <t>7530</t>
  </si>
  <si>
    <t>7531</t>
  </si>
  <si>
    <t>7532</t>
  </si>
  <si>
    <t>7533</t>
  </si>
  <si>
    <t>7534</t>
  </si>
  <si>
    <t>7536</t>
  </si>
  <si>
    <t>7538</t>
  </si>
  <si>
    <t>7540</t>
  </si>
  <si>
    <t>7542</t>
  </si>
  <si>
    <t>7543</t>
  </si>
  <si>
    <t>7548</t>
  </si>
  <si>
    <t>7600</t>
  </si>
  <si>
    <t>7601</t>
  </si>
  <si>
    <t>7602</t>
  </si>
  <si>
    <t>7603</t>
  </si>
  <si>
    <t>7604</t>
  </si>
  <si>
    <t>7608</t>
  </si>
  <si>
    <t>7610</t>
  </si>
  <si>
    <t>7611</t>
  </si>
  <si>
    <t>7618</t>
  </si>
  <si>
    <t>7620</t>
  </si>
  <si>
    <t>7621</t>
  </si>
  <si>
    <t>7622</t>
  </si>
  <si>
    <t>7623</t>
  </si>
  <si>
    <t>7640</t>
  </si>
  <si>
    <t>7641</t>
  </si>
  <si>
    <t>7642</t>
  </si>
  <si>
    <t>7643</t>
  </si>
  <si>
    <t>7700</t>
  </si>
  <si>
    <t>7711</t>
  </si>
  <si>
    <t>7712</t>
  </si>
  <si>
    <t>7730</t>
  </si>
  <si>
    <t>7740</t>
  </si>
  <si>
    <t>7742</t>
  </si>
  <si>
    <t>7743</t>
  </si>
  <si>
    <t>7750</t>
  </si>
  <si>
    <t>7760</t>
  </si>
  <si>
    <t>7780</t>
  </si>
  <si>
    <t>7781</t>
  </si>
  <si>
    <t>7782</t>
  </si>
  <si>
    <t>7783</t>
  </si>
  <si>
    <t>7784</t>
  </si>
  <si>
    <t>7800</t>
  </si>
  <si>
    <t>7801</t>
  </si>
  <si>
    <t>7802</t>
  </si>
  <si>
    <t>7803</t>
  </si>
  <si>
    <t>7804</t>
  </si>
  <si>
    <t>7810</t>
  </si>
  <si>
    <t>7811</t>
  </si>
  <si>
    <t>7812</t>
  </si>
  <si>
    <t>7822</t>
  </si>
  <si>
    <t>7823</t>
  </si>
  <si>
    <t>7830</t>
  </si>
  <si>
    <t>7850</t>
  </si>
  <si>
    <t>7860</t>
  </si>
  <si>
    <t>7861</t>
  </si>
  <si>
    <t>7862</t>
  </si>
  <si>
    <t>7863</t>
  </si>
  <si>
    <t>7864</t>
  </si>
  <si>
    <t>7866</t>
  </si>
  <si>
    <t>7870</t>
  </si>
  <si>
    <t>7880</t>
  </si>
  <si>
    <t>7890</t>
  </si>
  <si>
    <t>7900</t>
  </si>
  <si>
    <t>7901</t>
  </si>
  <si>
    <t>7903</t>
  </si>
  <si>
    <t>7904</t>
  </si>
  <si>
    <t>7906</t>
  </si>
  <si>
    <t>7910</t>
  </si>
  <si>
    <t>7911</t>
  </si>
  <si>
    <t>7912</t>
  </si>
  <si>
    <t>7940</t>
  </si>
  <si>
    <t>7941</t>
  </si>
  <si>
    <t>7942</t>
  </si>
  <si>
    <t>7943</t>
  </si>
  <si>
    <t>7950</t>
  </si>
  <si>
    <t>7951</t>
  </si>
  <si>
    <t>7970</t>
  </si>
  <si>
    <t>7971</t>
  </si>
  <si>
    <t>7972</t>
  </si>
  <si>
    <t>7973</t>
  </si>
  <si>
    <t>8000</t>
  </si>
  <si>
    <t>8020</t>
  </si>
  <si>
    <t>8200</t>
  </si>
  <si>
    <t>8210</t>
  </si>
  <si>
    <t>8211</t>
  </si>
  <si>
    <t>8300</t>
  </si>
  <si>
    <t>8301</t>
  </si>
  <si>
    <t>8310</t>
  </si>
  <si>
    <t>8340</t>
  </si>
  <si>
    <t>8370</t>
  </si>
  <si>
    <t>8377</t>
  </si>
  <si>
    <t>8380</t>
  </si>
  <si>
    <t>8400</t>
  </si>
  <si>
    <t>8420</t>
  </si>
  <si>
    <t>8421</t>
  </si>
  <si>
    <t>8430</t>
  </si>
  <si>
    <t>8431</t>
  </si>
  <si>
    <t>8432</t>
  </si>
  <si>
    <t>8433</t>
  </si>
  <si>
    <t>8434</t>
  </si>
  <si>
    <t>8450</t>
  </si>
  <si>
    <t>8460</t>
  </si>
  <si>
    <t>8470</t>
  </si>
  <si>
    <t>8480</t>
  </si>
  <si>
    <t>8490</t>
  </si>
  <si>
    <t>8500</t>
  </si>
  <si>
    <t>8501</t>
  </si>
  <si>
    <t>8510</t>
  </si>
  <si>
    <t>8511</t>
  </si>
  <si>
    <t>8520</t>
  </si>
  <si>
    <t>8530</t>
  </si>
  <si>
    <t>8531</t>
  </si>
  <si>
    <t>8540</t>
  </si>
  <si>
    <t>8550</t>
  </si>
  <si>
    <t>8551</t>
  </si>
  <si>
    <t>8552</t>
  </si>
  <si>
    <t>8553</t>
  </si>
  <si>
    <t>8554</t>
  </si>
  <si>
    <t>8560</t>
  </si>
  <si>
    <t>8570</t>
  </si>
  <si>
    <t>8572</t>
  </si>
  <si>
    <t>8573</t>
  </si>
  <si>
    <t>8580</t>
  </si>
  <si>
    <t>8581</t>
  </si>
  <si>
    <t>8582</t>
  </si>
  <si>
    <t>8587</t>
  </si>
  <si>
    <t>8600</t>
  </si>
  <si>
    <t>8610</t>
  </si>
  <si>
    <t>8620</t>
  </si>
  <si>
    <t>8630</t>
  </si>
  <si>
    <t>8640</t>
  </si>
  <si>
    <t>8647</t>
  </si>
  <si>
    <t>8650</t>
  </si>
  <si>
    <t>8660</t>
  </si>
  <si>
    <t>8670</t>
  </si>
  <si>
    <t>8680</t>
  </si>
  <si>
    <t>8690</t>
  </si>
  <si>
    <t>8691</t>
  </si>
  <si>
    <t>8700</t>
  </si>
  <si>
    <t>8710</t>
  </si>
  <si>
    <t>8720</t>
  </si>
  <si>
    <t>8730</t>
  </si>
  <si>
    <t>8740</t>
  </si>
  <si>
    <t>8750</t>
  </si>
  <si>
    <t>8755</t>
  </si>
  <si>
    <t>8760</t>
  </si>
  <si>
    <t>8770</t>
  </si>
  <si>
    <t>8780</t>
  </si>
  <si>
    <t>8790</t>
  </si>
  <si>
    <t>8791</t>
  </si>
  <si>
    <t>8792</t>
  </si>
  <si>
    <t>8793</t>
  </si>
  <si>
    <t>8800</t>
  </si>
  <si>
    <t>8810</t>
  </si>
  <si>
    <t>8820</t>
  </si>
  <si>
    <t>8830</t>
  </si>
  <si>
    <t>8840</t>
  </si>
  <si>
    <t>8850</t>
  </si>
  <si>
    <t>8851</t>
  </si>
  <si>
    <t>8860</t>
  </si>
  <si>
    <t>8870</t>
  </si>
  <si>
    <t>8880</t>
  </si>
  <si>
    <t>8890</t>
  </si>
  <si>
    <t>8900</t>
  </si>
  <si>
    <t>8902</t>
  </si>
  <si>
    <t>8904</t>
  </si>
  <si>
    <t>8906</t>
  </si>
  <si>
    <t>8908</t>
  </si>
  <si>
    <t>8920</t>
  </si>
  <si>
    <t>8930</t>
  </si>
  <si>
    <t>8940</t>
  </si>
  <si>
    <t>8950</t>
  </si>
  <si>
    <t>8952</t>
  </si>
  <si>
    <t>8954</t>
  </si>
  <si>
    <t>8956</t>
  </si>
  <si>
    <t>8957</t>
  </si>
  <si>
    <t>8958</t>
  </si>
  <si>
    <t>8970</t>
  </si>
  <si>
    <t>8972</t>
  </si>
  <si>
    <t>8978</t>
  </si>
  <si>
    <t>8980</t>
  </si>
  <si>
    <t>9000</t>
  </si>
  <si>
    <t>9030</t>
  </si>
  <si>
    <t>9031</t>
  </si>
  <si>
    <t>9032</t>
  </si>
  <si>
    <t>9040</t>
  </si>
  <si>
    <t>9041</t>
  </si>
  <si>
    <t>9042</t>
  </si>
  <si>
    <t>9050</t>
  </si>
  <si>
    <t>9051</t>
  </si>
  <si>
    <t>9052</t>
  </si>
  <si>
    <t>9060</t>
  </si>
  <si>
    <t>9070</t>
  </si>
  <si>
    <t>9080</t>
  </si>
  <si>
    <t>9090</t>
  </si>
  <si>
    <t>9100</t>
  </si>
  <si>
    <t>9111</t>
  </si>
  <si>
    <t>9112</t>
  </si>
  <si>
    <t>9120</t>
  </si>
  <si>
    <t>9130</t>
  </si>
  <si>
    <t>9140</t>
  </si>
  <si>
    <t>9150</t>
  </si>
  <si>
    <t>9160</t>
  </si>
  <si>
    <t>9170</t>
  </si>
  <si>
    <t>9180</t>
  </si>
  <si>
    <t>9185</t>
  </si>
  <si>
    <t>9190</t>
  </si>
  <si>
    <t>9200</t>
  </si>
  <si>
    <t>9220</t>
  </si>
  <si>
    <t>9230</t>
  </si>
  <si>
    <t>9240</t>
  </si>
  <si>
    <t>9250</t>
  </si>
  <si>
    <t>9255</t>
  </si>
  <si>
    <t>9260</t>
  </si>
  <si>
    <t>9270</t>
  </si>
  <si>
    <t>9280</t>
  </si>
  <si>
    <t>9290</t>
  </si>
  <si>
    <t>9300</t>
  </si>
  <si>
    <t>9308</t>
  </si>
  <si>
    <t>9310</t>
  </si>
  <si>
    <t>9320</t>
  </si>
  <si>
    <t>9340</t>
  </si>
  <si>
    <t>9400</t>
  </si>
  <si>
    <t>9401</t>
  </si>
  <si>
    <t>9402</t>
  </si>
  <si>
    <t>9403</t>
  </si>
  <si>
    <t>9404</t>
  </si>
  <si>
    <t>9406</t>
  </si>
  <si>
    <t>9420</t>
  </si>
  <si>
    <t>9450</t>
  </si>
  <si>
    <t>9451</t>
  </si>
  <si>
    <t>9470</t>
  </si>
  <si>
    <t>9472</t>
  </si>
  <si>
    <t>9473</t>
  </si>
  <si>
    <t>9500</t>
  </si>
  <si>
    <t>9506</t>
  </si>
  <si>
    <t>9520</t>
  </si>
  <si>
    <t>9521</t>
  </si>
  <si>
    <t>9550</t>
  </si>
  <si>
    <t>9551</t>
  </si>
  <si>
    <t>9552</t>
  </si>
  <si>
    <t>9570</t>
  </si>
  <si>
    <t>9571</t>
  </si>
  <si>
    <t>9572</t>
  </si>
  <si>
    <t>9600</t>
  </si>
  <si>
    <t>9620</t>
  </si>
  <si>
    <t>9630</t>
  </si>
  <si>
    <t>9636</t>
  </si>
  <si>
    <t>9660</t>
  </si>
  <si>
    <t>9661</t>
  </si>
  <si>
    <t>9667</t>
  </si>
  <si>
    <t>9680</t>
  </si>
  <si>
    <t>9681</t>
  </si>
  <si>
    <t>9688</t>
  </si>
  <si>
    <t>9690</t>
  </si>
  <si>
    <t>9700</t>
  </si>
  <si>
    <t>9750</t>
  </si>
  <si>
    <t>9770</t>
  </si>
  <si>
    <t>9771</t>
  </si>
  <si>
    <t>9772</t>
  </si>
  <si>
    <t>9790</t>
  </si>
  <si>
    <t>9800</t>
  </si>
  <si>
    <t>9810</t>
  </si>
  <si>
    <t>9820</t>
  </si>
  <si>
    <t>9830</t>
  </si>
  <si>
    <t>9831</t>
  </si>
  <si>
    <t>9840</t>
  </si>
  <si>
    <t>9850</t>
  </si>
  <si>
    <t>9860</t>
  </si>
  <si>
    <t>9870</t>
  </si>
  <si>
    <t>9880</t>
  </si>
  <si>
    <t>9881</t>
  </si>
  <si>
    <t>9890</t>
  </si>
  <si>
    <t>9900</t>
  </si>
  <si>
    <t>9910</t>
  </si>
  <si>
    <t>9920</t>
  </si>
  <si>
    <t>9921</t>
  </si>
  <si>
    <t>9930</t>
  </si>
  <si>
    <t>9931</t>
  </si>
  <si>
    <t>9932</t>
  </si>
  <si>
    <t>9940</t>
  </si>
  <si>
    <t>9950</t>
  </si>
  <si>
    <t>9960</t>
  </si>
  <si>
    <t>9961</t>
  </si>
  <si>
    <t>9968</t>
  </si>
  <si>
    <t>9970</t>
  </si>
  <si>
    <t>9971</t>
  </si>
  <si>
    <t>9980</t>
  </si>
  <si>
    <t>9981</t>
  </si>
  <si>
    <t>9982</t>
  </si>
  <si>
    <t>9988</t>
  </si>
  <si>
    <t>9990</t>
  </si>
  <si>
    <t>9991</t>
  </si>
  <si>
    <t>9992</t>
  </si>
  <si>
    <t>size_category</t>
  </si>
  <si>
    <t>Under 200</t>
  </si>
  <si>
    <t>201 to 500</t>
  </si>
  <si>
    <t>501 to 1000</t>
  </si>
  <si>
    <t>1001 to 2000</t>
  </si>
  <si>
    <t>Over 2000</t>
  </si>
  <si>
    <t>activity_sector</t>
  </si>
  <si>
    <t>Bank and insurance</t>
  </si>
  <si>
    <t>Education preschool/primary/secondary</t>
  </si>
  <si>
    <t>European institutions</t>
  </si>
  <si>
    <t>Healthcare</t>
  </si>
  <si>
    <t>Higher education</t>
  </si>
  <si>
    <t>HoReCa</t>
  </si>
  <si>
    <t>Industry</t>
  </si>
  <si>
    <t>Media</t>
  </si>
  <si>
    <t>Municipal administration and CPAS</t>
  </si>
  <si>
    <t>Other</t>
  </si>
  <si>
    <t>Police</t>
  </si>
  <si>
    <t>Transport and logistics</t>
  </si>
  <si>
    <t>Water and energy distribution</t>
  </si>
  <si>
    <t xml:space="preserve">sites </t>
  </si>
  <si>
    <t xml:space="preserve">workers </t>
  </si>
  <si>
    <t>sector_name</t>
  </si>
  <si>
    <t>average_distance</t>
  </si>
  <si>
    <t xml:space="preserve">average_distance </t>
  </si>
  <si>
    <t>deiijn_pct</t>
  </si>
  <si>
    <t xml:space="preserve">car </t>
  </si>
  <si>
    <t xml:space="preserve">carpool </t>
  </si>
  <si>
    <t xml:space="preserve">motorbike </t>
  </si>
  <si>
    <t xml:space="preserve">train </t>
  </si>
  <si>
    <t xml:space="preserve">stib </t>
  </si>
  <si>
    <t xml:space="preserve">delijn </t>
  </si>
  <si>
    <t xml:space="preserve">tec </t>
  </si>
  <si>
    <t xml:space="preserve">shuttle </t>
  </si>
  <si>
    <t xml:space="preserve">bicycle </t>
  </si>
  <si>
    <t xml:space="preserve">walk </t>
  </si>
  <si>
    <t xml:space="preserve">total </t>
  </si>
  <si>
    <t xml:space="preserve">car_pct </t>
  </si>
  <si>
    <t xml:space="preserve">carpool_pct </t>
  </si>
  <si>
    <t xml:space="preserve">motorbike_pct </t>
  </si>
  <si>
    <t xml:space="preserve">train_pct </t>
  </si>
  <si>
    <t xml:space="preserve">stib_pct </t>
  </si>
  <si>
    <t xml:space="preserve">deiijn_pct </t>
  </si>
  <si>
    <t xml:space="preserve">tec_pct </t>
  </si>
  <si>
    <t xml:space="preserve">bicycle_pct </t>
  </si>
  <si>
    <t xml:space="preserve">walk_pct </t>
  </si>
  <si>
    <t>Brussels</t>
  </si>
  <si>
    <t>Outside Brussels</t>
  </si>
  <si>
    <t>Total Brussels</t>
  </si>
  <si>
    <t>Total Outside Brussels</t>
  </si>
  <si>
    <t>1010</t>
  </si>
  <si>
    <t>1048</t>
  </si>
  <si>
    <t>3746</t>
  </si>
  <si>
    <t>4162</t>
  </si>
  <si>
    <t>4253</t>
  </si>
  <si>
    <t>4711</t>
  </si>
  <si>
    <t>4760</t>
  </si>
  <si>
    <t>4784</t>
  </si>
  <si>
    <t>4834</t>
  </si>
  <si>
    <t>4983</t>
  </si>
  <si>
    <t>5576</t>
  </si>
  <si>
    <t>6592</t>
  </si>
  <si>
    <t>6593</t>
  </si>
  <si>
    <t>6666</t>
  </si>
  <si>
    <t>6681</t>
  </si>
  <si>
    <t>6686</t>
  </si>
  <si>
    <t>6688</t>
  </si>
  <si>
    <t>6692</t>
  </si>
  <si>
    <t>6721</t>
  </si>
  <si>
    <t>6747</t>
  </si>
  <si>
    <t>6767</t>
  </si>
  <si>
    <t>6769</t>
  </si>
  <si>
    <t>6791</t>
  </si>
  <si>
    <t>6824</t>
  </si>
  <si>
    <t>6836</t>
  </si>
  <si>
    <t>6856</t>
  </si>
  <si>
    <t>6972</t>
  </si>
  <si>
    <t>6986</t>
  </si>
  <si>
    <t>8583</t>
  </si>
  <si>
    <t>8951</t>
  </si>
  <si>
    <t xml:space="preserve">delijn_pct </t>
  </si>
  <si>
    <t xml:space="preserve">shuttle_pct </t>
  </si>
  <si>
    <t xml:space="preserve">total_pct  </t>
  </si>
  <si>
    <t xml:space="preserve">total_pct </t>
  </si>
  <si>
    <t>distance</t>
  </si>
  <si>
    <t xml:space="preserve">total  </t>
  </si>
  <si>
    <t>Brussels Region organizations</t>
  </si>
  <si>
    <t>Federal organizations</t>
  </si>
  <si>
    <t>Flemish organizations</t>
  </si>
  <si>
    <t>French Community organizations</t>
  </si>
  <si>
    <t>Retail</t>
  </si>
  <si>
    <t>service_car_pct</t>
  </si>
  <si>
    <t>taxi_pct</t>
  </si>
  <si>
    <t>public_transport_pct</t>
  </si>
  <si>
    <t>service_car</t>
  </si>
  <si>
    <t>taxi</t>
  </si>
  <si>
    <t>public_transport</t>
  </si>
  <si>
    <t>zoneaccess</t>
  </si>
  <si>
    <t xml:space="preserve">service_car_pct </t>
  </si>
  <si>
    <t xml:space="preserve">taxi_pct </t>
  </si>
  <si>
    <t xml:space="preserve">public_transport_pct </t>
  </si>
  <si>
    <t xml:space="preserve">service_car </t>
  </si>
  <si>
    <t xml:space="preserve">taxi </t>
  </si>
  <si>
    <t xml:space="preserve">public_transport </t>
  </si>
  <si>
    <t xml:space="preserve"> walk</t>
  </si>
  <si>
    <t>visitors</t>
  </si>
  <si>
    <t>SectorName</t>
  </si>
  <si>
    <t xml:space="preserve">visitors </t>
  </si>
  <si>
    <t>parkings_workers</t>
  </si>
  <si>
    <t>parkings_visitors</t>
  </si>
  <si>
    <t>parkings_service</t>
  </si>
  <si>
    <t>parkings_trucks</t>
  </si>
  <si>
    <t>parkings_total</t>
  </si>
  <si>
    <t>parking_workers_pct</t>
  </si>
  <si>
    <t>parkings_visitors_pct</t>
  </si>
  <si>
    <t>parkings_service_pct</t>
  </si>
  <si>
    <t>parkings_trucks_pct</t>
  </si>
  <si>
    <t xml:space="preserve">parkings_workers </t>
  </si>
  <si>
    <t xml:space="preserve">parkings_visitors </t>
  </si>
  <si>
    <t xml:space="preserve">parkings_service </t>
  </si>
  <si>
    <t xml:space="preserve">parkings_trucks </t>
  </si>
  <si>
    <t xml:space="preserve">parkings_total </t>
  </si>
  <si>
    <t xml:space="preserve">parking_workers_pct </t>
  </si>
  <si>
    <t xml:space="preserve">parkings_visitors_pct </t>
  </si>
  <si>
    <t xml:space="preserve">parkings_service_pct </t>
  </si>
  <si>
    <t xml:space="preserve">parkings_trucks_pct </t>
  </si>
  <si>
    <t>parkings_owned</t>
  </si>
  <si>
    <t>parkings_rented</t>
  </si>
  <si>
    <t xml:space="preserve">parkings_owned </t>
  </si>
  <si>
    <t xml:space="preserve">parkings_rented </t>
  </si>
  <si>
    <t>Accessibilité</t>
  </si>
  <si>
    <t>#sites</t>
  </si>
  <si>
    <t>#parkings</t>
  </si>
  <si>
    <t>#travailleurs</t>
  </si>
  <si>
    <t>Parkings/travailleur</t>
  </si>
  <si>
    <t xml:space="preserve">parkings_per_worker </t>
  </si>
  <si>
    <t>parkings_per_worker</t>
  </si>
  <si>
    <t>parkings_bicycle</t>
  </si>
  <si>
    <t>cycling_workers</t>
  </si>
  <si>
    <t>parkings_bicycle_per_worker</t>
  </si>
  <si>
    <t>parkings_bicycle_per_cyclist</t>
  </si>
  <si>
    <t xml:space="preserve">parkings_bicycle </t>
  </si>
  <si>
    <t xml:space="preserve">cycling_workers </t>
  </si>
  <si>
    <t xml:space="preserve">parkings_bicycle_per_worker </t>
  </si>
  <si>
    <t xml:space="preserve">parkings_bicycle_per_cyclist </t>
  </si>
  <si>
    <t>service_cars</t>
  </si>
  <si>
    <t>company_cars</t>
  </si>
  <si>
    <t>vans</t>
  </si>
  <si>
    <t>trucks</t>
  </si>
  <si>
    <t>buses</t>
  </si>
  <si>
    <t>motorbikes</t>
  </si>
  <si>
    <t>bicycles</t>
  </si>
  <si>
    <t xml:space="preserve">service_cars </t>
  </si>
  <si>
    <t xml:space="preserve">company_cars </t>
  </si>
  <si>
    <t xml:space="preserve">vans </t>
  </si>
  <si>
    <t xml:space="preserve">trucks </t>
  </si>
  <si>
    <t xml:space="preserve">buses </t>
  </si>
  <si>
    <t xml:space="preserve">motorbikes </t>
  </si>
  <si>
    <t xml:space="preserve">bicycles </t>
  </si>
  <si>
    <t>Average</t>
  </si>
  <si>
    <t>Excellent</t>
  </si>
  <si>
    <t>Good</t>
  </si>
  <si>
    <t>Corporate Mobility Plans</t>
  </si>
  <si>
    <t>Annex to 2017 report</t>
  </si>
  <si>
    <t>General</t>
  </si>
  <si>
    <t>Accessibility by public transport</t>
  </si>
  <si>
    <t>Company size</t>
  </si>
  <si>
    <t>Sector size</t>
  </si>
  <si>
    <t>Activity sector size</t>
  </si>
  <si>
    <t>Activity sector vs accessibility by public transport</t>
  </si>
  <si>
    <t>Modal split</t>
  </si>
  <si>
    <t>Modal split vs accessibility by public transport</t>
  </si>
  <si>
    <t>Modal split vs origin (Brussels/Outside Brussels)</t>
  </si>
  <si>
    <t>Modal split vs accessibility by public transport vs origin (Brussels/Outside Brussels)</t>
  </si>
  <si>
    <t>Modal split vs activity sector</t>
  </si>
  <si>
    <t>Visitors</t>
  </si>
  <si>
    <t>Visitors vs accessibility by public transport</t>
  </si>
  <si>
    <t>Visitors vs activity sector</t>
  </si>
  <si>
    <t>Parking</t>
  </si>
  <si>
    <t>Parking use vs activity sector</t>
  </si>
  <si>
    <t>Parking spaces: owned vs rented</t>
  </si>
  <si>
    <t>Parking spaces per worker vs accessibility by public transport</t>
  </si>
  <si>
    <t>Parking spaces per worker vs activity sector</t>
  </si>
  <si>
    <t>Parking spaces per worker vs secteurs</t>
  </si>
  <si>
    <t>Bicycle parking spaces</t>
  </si>
  <si>
    <t>Bicycle parking spaces vs activity sector</t>
  </si>
  <si>
    <t>Fleet</t>
  </si>
  <si>
    <t>Last update</t>
  </si>
  <si>
    <t>Vehicle type vs activity sector</t>
  </si>
  <si>
    <t>Vehicle type vs accessibility by public transport</t>
  </si>
  <si>
    <t>To evolution</t>
  </si>
  <si>
    <t>To 2017</t>
  </si>
  <si>
    <t>FR</t>
  </si>
  <si>
    <t>NL</t>
  </si>
  <si>
    <t>coach_pct</t>
  </si>
  <si>
    <t>coach</t>
  </si>
  <si>
    <t xml:space="preserve">coach_pct </t>
  </si>
  <si>
    <t xml:space="preserve">coach </t>
  </si>
  <si>
    <t xml:space="preserve">car  </t>
  </si>
  <si>
    <t>Home to work travel</t>
  </si>
  <si>
    <t xml:space="preserve">travels </t>
  </si>
  <si>
    <t>Back to table of contents</t>
  </si>
  <si>
    <t xml:space="preserve">Activity sector vs average distance from home to work </t>
  </si>
  <si>
    <t>Activity sector vs Activity sector vs average distance from home to work</t>
  </si>
  <si>
    <t>Business trip</t>
  </si>
  <si>
    <t>Business trips modal split</t>
  </si>
  <si>
    <t>Business trips vs accessibility by public transport</t>
  </si>
  <si>
    <t>Business trips vs activity sector</t>
  </si>
  <si>
    <t>Modal split vs origin (Postal code)</t>
  </si>
  <si>
    <t>Other companies from the non-market sector</t>
  </si>
  <si>
    <t>Servicing companies and telecommunication</t>
  </si>
  <si>
    <t>excellent</t>
  </si>
  <si>
    <t>good</t>
  </si>
  <si>
    <t>average</t>
  </si>
  <si>
    <t>Other companies from the non-market sector2</t>
  </si>
  <si>
    <t>Servicing companies and telecommunication2</t>
  </si>
  <si>
    <t xml:space="preserve">excellent </t>
  </si>
  <si>
    <t xml:space="preserve">good </t>
  </si>
  <si>
    <t xml:space="preserve">average </t>
  </si>
  <si>
    <t>trips</t>
  </si>
  <si>
    <t xml:space="preserve">trips </t>
  </si>
  <si>
    <t>Modal split vs Activity sector vs distance from home to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</si>
</sst>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2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7DB5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 "/>
    </font>
    <font>
      <sz val="11"/>
      <color rgb="FF99E2F3"/>
      <name val="Calibri "/>
    </font>
    <font>
      <sz val="11"/>
      <color theme="1"/>
      <name val="Calibri"/>
      <family val="2"/>
    </font>
    <font>
      <b/>
      <sz val="12"/>
      <color rgb="FF007DB5"/>
      <name val="Calibri"/>
      <family val="2"/>
    </font>
    <font>
      <b/>
      <sz val="12"/>
      <color rgb="FF007DB5"/>
      <name val="Calibri"/>
      <family val="2"/>
      <scheme val="minor"/>
    </font>
    <font>
      <b/>
      <sz val="11"/>
      <color rgb="FF41AAC5"/>
      <name val="Calibri"/>
      <family val="2"/>
    </font>
    <font>
      <b/>
      <sz val="14"/>
      <color rgb="FF95C11F"/>
      <name val="Calibri"/>
      <family val="2"/>
      <scheme val="minor"/>
    </font>
    <font>
      <b/>
      <sz val="18"/>
      <color rgb="FF007DB5"/>
      <name val="Calibri"/>
      <family val="2"/>
      <scheme val="minor"/>
    </font>
    <font>
      <sz val="11"/>
      <color theme="1"/>
      <name val="Calibri"/>
    </font>
    <font>
      <sz val="11"/>
      <color theme="1"/>
      <name val="Calibri"/>
      <scheme val="minor"/>
    </font>
    <font>
      <b/>
      <sz val="11"/>
      <color rgb="FF2F52A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4"/>
      <color rgb="FF05A8C4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5C11F"/>
        <bgColor indexed="64"/>
      </patternFill>
    </fill>
    <fill>
      <patternFill patternType="solid">
        <fgColor rgb="FF2F52A0"/>
        <bgColor indexed="64"/>
      </patternFill>
    </fill>
    <fill>
      <patternFill patternType="solid">
        <fgColor rgb="FF05A8C4"/>
        <bgColor indexed="64"/>
      </patternFill>
    </fill>
    <fill>
      <patternFill patternType="solid">
        <fgColor rgb="FF43B38D"/>
        <bgColor indexed="64"/>
      </patternFill>
    </fill>
    <fill>
      <patternFill patternType="solid">
        <fgColor rgb="FF4CAE42"/>
        <bgColor indexed="64"/>
      </patternFill>
    </fill>
    <fill>
      <patternFill patternType="solid">
        <fgColor rgb="FF5AB03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95C11F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rgb="FF95C11F"/>
      </right>
      <top/>
      <bottom style="thin">
        <color theme="0"/>
      </bottom>
      <diagonal/>
    </border>
    <border>
      <left/>
      <right style="thin">
        <color rgb="FF95C11F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rgb="FF95C11F"/>
      </left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114">
    <xf numFmtId="0" fontId="0" fillId="0" borderId="0" xfId="0"/>
    <xf numFmtId="0" fontId="0" fillId="2" borderId="0" xfId="0" applyFill="1"/>
    <xf numFmtId="0" fontId="2" fillId="2" borderId="0" xfId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NumberFormat="1"/>
    <xf numFmtId="0" fontId="1" fillId="2" borderId="0" xfId="0" applyFont="1" applyFill="1"/>
    <xf numFmtId="0" fontId="3" fillId="2" borderId="0" xfId="0" applyFont="1" applyFill="1" applyAlignment="1">
      <alignment horizontal="right"/>
    </xf>
    <xf numFmtId="14" fontId="3" fillId="2" borderId="0" xfId="0" applyNumberFormat="1" applyFont="1" applyFill="1"/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65" fontId="0" fillId="0" borderId="0" xfId="2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0" fillId="3" borderId="0" xfId="0" applyFill="1"/>
    <xf numFmtId="0" fontId="0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0" fontId="5" fillId="2" borderId="0" xfId="0" applyFont="1" applyFill="1"/>
    <xf numFmtId="0" fontId="12" fillId="2" borderId="0" xfId="0" applyFont="1" applyFill="1"/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14" fillId="2" borderId="0" xfId="0" applyFont="1" applyFill="1"/>
    <xf numFmtId="0" fontId="15" fillId="2" borderId="0" xfId="0" applyFon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0" borderId="0" xfId="0" pivotButton="1"/>
    <xf numFmtId="164" fontId="0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0" xfId="1" applyFill="1"/>
    <xf numFmtId="0" fontId="11" fillId="2" borderId="1" xfId="0" applyFont="1" applyFill="1" applyBorder="1"/>
    <xf numFmtId="0" fontId="10" fillId="2" borderId="1" xfId="0" applyFont="1" applyFill="1" applyBorder="1"/>
    <xf numFmtId="0" fontId="10" fillId="2" borderId="0" xfId="0" applyFont="1" applyFill="1"/>
    <xf numFmtId="0" fontId="8" fillId="2" borderId="0" xfId="0" applyFont="1" applyFill="1"/>
    <xf numFmtId="0" fontId="2" fillId="2" borderId="0" xfId="1" applyFont="1" applyFill="1"/>
    <xf numFmtId="0" fontId="7" fillId="2" borderId="0" xfId="0" applyFont="1" applyFill="1"/>
    <xf numFmtId="0" fontId="0" fillId="2" borderId="0" xfId="0" applyFill="1" applyAlignment="1">
      <alignment horizontal="right"/>
    </xf>
    <xf numFmtId="0" fontId="2" fillId="2" borderId="0" xfId="1" applyFont="1" applyFill="1" applyAlignment="1">
      <alignment horizontal="left"/>
    </xf>
    <xf numFmtId="0" fontId="0" fillId="0" borderId="0" xfId="0" applyFill="1"/>
    <xf numFmtId="0" fontId="10" fillId="2" borderId="0" xfId="0" applyFont="1" applyFill="1" applyBorder="1"/>
    <xf numFmtId="0" fontId="12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2" fillId="2" borderId="0" xfId="1" applyFill="1" applyAlignment="1">
      <alignment horizontal="left"/>
    </xf>
    <xf numFmtId="0" fontId="13" fillId="2" borderId="0" xfId="0" applyFont="1" applyFill="1" applyAlignment="1">
      <alignment horizontal="left" indent="2"/>
    </xf>
    <xf numFmtId="0" fontId="13" fillId="0" borderId="0" xfId="0" applyFont="1" applyFill="1" applyAlignment="1">
      <alignment horizontal="left" indent="2"/>
    </xf>
    <xf numFmtId="0" fontId="10" fillId="0" borderId="0" xfId="0" applyFont="1" applyFill="1"/>
    <xf numFmtId="0" fontId="8" fillId="0" borderId="0" xfId="0" applyFont="1" applyFill="1"/>
    <xf numFmtId="0" fontId="2" fillId="0" borderId="0" xfId="1" applyFill="1"/>
    <xf numFmtId="0" fontId="11" fillId="2" borderId="0" xfId="0" applyFont="1" applyFill="1" applyBorder="1"/>
    <xf numFmtId="0" fontId="13" fillId="0" borderId="0" xfId="0" applyFont="1" applyFill="1" applyBorder="1" applyAlignment="1">
      <alignment horizontal="left" indent="2"/>
    </xf>
    <xf numFmtId="0" fontId="10" fillId="0" borderId="0" xfId="0" applyFont="1" applyFill="1" applyBorder="1"/>
    <xf numFmtId="0" fontId="8" fillId="0" borderId="0" xfId="0" applyFont="1" applyFill="1" applyBorder="1"/>
    <xf numFmtId="0" fontId="2" fillId="0" borderId="0" xfId="1" applyFill="1" applyBorder="1"/>
    <xf numFmtId="0" fontId="0" fillId="0" borderId="0" xfId="0" applyFill="1" applyBorder="1"/>
    <xf numFmtId="0" fontId="13" fillId="2" borderId="2" xfId="0" applyFont="1" applyFill="1" applyBorder="1" applyAlignment="1">
      <alignment horizontal="left" indent="2"/>
    </xf>
    <xf numFmtId="0" fontId="10" fillId="2" borderId="2" xfId="0" applyFont="1" applyFill="1" applyBorder="1"/>
    <xf numFmtId="0" fontId="8" fillId="2" borderId="2" xfId="0" applyFont="1" applyFill="1" applyBorder="1"/>
    <xf numFmtId="0" fontId="2" fillId="2" borderId="2" xfId="1" applyFill="1" applyBorder="1"/>
    <xf numFmtId="0" fontId="0" fillId="2" borderId="2" xfId="0" applyFill="1" applyBorder="1"/>
    <xf numFmtId="164" fontId="0" fillId="0" borderId="0" xfId="0" applyNumberFormat="1"/>
    <xf numFmtId="164" fontId="0" fillId="0" borderId="0" xfId="0" applyNumberFormat="1" applyAlignment="1">
      <alignment horizontal="left"/>
    </xf>
    <xf numFmtId="0" fontId="11" fillId="2" borderId="1" xfId="0" applyFont="1" applyFill="1" applyBorder="1" applyAlignment="1">
      <alignment horizontal="left"/>
    </xf>
    <xf numFmtId="0" fontId="0" fillId="0" borderId="0" xfId="0" pivotButton="1" applyAlignment="1">
      <alignment horizontal="left"/>
    </xf>
    <xf numFmtId="165" fontId="0" fillId="0" borderId="0" xfId="2" applyNumberFormat="1" applyFont="1"/>
    <xf numFmtId="1" fontId="0" fillId="0" borderId="0" xfId="0" applyNumberFormat="1"/>
    <xf numFmtId="9" fontId="0" fillId="0" borderId="0" xfId="0" applyNumberFormat="1"/>
    <xf numFmtId="9" fontId="0" fillId="0" borderId="0" xfId="2" applyFont="1"/>
    <xf numFmtId="165" fontId="0" fillId="0" borderId="0" xfId="0" applyNumberFormat="1"/>
    <xf numFmtId="165" fontId="0" fillId="0" borderId="4" xfId="0" applyNumberFormat="1" applyBorder="1"/>
    <xf numFmtId="165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6" fillId="0" borderId="0" xfId="2" applyNumberFormat="1" applyFont="1" applyAlignment="1">
      <alignment horizontal="center"/>
    </xf>
    <xf numFmtId="9" fontId="0" fillId="0" borderId="0" xfId="2" applyNumberFormat="1" applyFont="1"/>
    <xf numFmtId="0" fontId="0" fillId="0" borderId="0" xfId="0" applyAlignment="1"/>
    <xf numFmtId="9" fontId="0" fillId="0" borderId="0" xfId="2" applyFont="1" applyAlignment="1">
      <alignment horizontal="right"/>
    </xf>
    <xf numFmtId="9" fontId="17" fillId="0" borderId="0" xfId="2" applyFont="1"/>
    <xf numFmtId="1" fontId="0" fillId="0" borderId="0" xfId="2" applyNumberFormat="1" applyFont="1"/>
    <xf numFmtId="0" fontId="0" fillId="0" borderId="5" xfId="0" applyBorder="1"/>
    <xf numFmtId="0" fontId="13" fillId="2" borderId="0" xfId="0" applyFont="1" applyFill="1" applyBorder="1" applyAlignment="1">
      <alignment horizontal="left" indent="2"/>
    </xf>
    <xf numFmtId="0" fontId="8" fillId="2" borderId="0" xfId="0" applyFont="1" applyFill="1" applyBorder="1"/>
    <xf numFmtId="0" fontId="2" fillId="2" borderId="0" xfId="1" applyFill="1" applyBorder="1"/>
    <xf numFmtId="0" fontId="0" fillId="2" borderId="0" xfId="0" applyFill="1" applyBorder="1"/>
    <xf numFmtId="165" fontId="8" fillId="2" borderId="0" xfId="2" applyNumberFormat="1" applyFont="1" applyFill="1"/>
    <xf numFmtId="165" fontId="0" fillId="2" borderId="0" xfId="2" applyNumberFormat="1" applyFont="1" applyFill="1" applyAlignment="1">
      <alignment horizontal="right"/>
    </xf>
    <xf numFmtId="165" fontId="0" fillId="2" borderId="0" xfId="2" applyNumberFormat="1" applyFont="1" applyFill="1"/>
    <xf numFmtId="165" fontId="2" fillId="2" borderId="2" xfId="2" applyNumberFormat="1" applyFont="1" applyFill="1" applyBorder="1"/>
    <xf numFmtId="165" fontId="8" fillId="2" borderId="2" xfId="2" applyNumberFormat="1" applyFont="1" applyFill="1" applyBorder="1"/>
    <xf numFmtId="165" fontId="0" fillId="2" borderId="2" xfId="2" applyNumberFormat="1" applyFont="1" applyFill="1" applyBorder="1"/>
    <xf numFmtId="2" fontId="0" fillId="0" borderId="0" xfId="0" applyNumberFormat="1"/>
    <xf numFmtId="10" fontId="0" fillId="0" borderId="0" xfId="0" applyNumberFormat="1"/>
    <xf numFmtId="0" fontId="19" fillId="2" borderId="0" xfId="1" applyFont="1" applyFill="1" applyAlignment="1">
      <alignment horizontal="center"/>
    </xf>
    <xf numFmtId="0" fontId="20" fillId="2" borderId="0" xfId="1" applyFont="1" applyFill="1" applyAlignment="1">
      <alignment horizontal="left"/>
    </xf>
    <xf numFmtId="0" fontId="10" fillId="2" borderId="2" xfId="0" applyFont="1" applyFill="1" applyBorder="1" applyAlignment="1">
      <alignment horizontal="right"/>
    </xf>
    <xf numFmtId="0" fontId="0" fillId="0" borderId="0" xfId="0" applyNumberFormat="1" applyAlignment="1">
      <alignment horizontal="right"/>
    </xf>
    <xf numFmtId="16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165" fontId="0" fillId="0" borderId="0" xfId="0" applyNumberFormat="1" applyFont="1"/>
    <xf numFmtId="9" fontId="0" fillId="0" borderId="0" xfId="0" applyNumberFormat="1" applyFont="1"/>
    <xf numFmtId="165" fontId="0" fillId="0" borderId="0" xfId="0" applyNumberFormat="1" applyFont="1" applyAlignment="1">
      <alignment horizontal="center"/>
    </xf>
    <xf numFmtId="165" fontId="0" fillId="0" borderId="3" xfId="0" applyNumberFormat="1" applyFont="1" applyBorder="1" applyAlignment="1">
      <alignment horizontal="center"/>
    </xf>
    <xf numFmtId="165" fontId="4" fillId="0" borderId="0" xfId="0" applyNumberFormat="1" applyFont="1"/>
    <xf numFmtId="0" fontId="20" fillId="2" borderId="0" xfId="1" applyFont="1" applyFill="1" applyBorder="1" applyAlignment="1">
      <alignment horizontal="right"/>
    </xf>
    <xf numFmtId="0" fontId="20" fillId="2" borderId="6" xfId="1" applyFont="1" applyFill="1" applyBorder="1" applyAlignment="1">
      <alignment horizontal="left"/>
    </xf>
    <xf numFmtId="0" fontId="18" fillId="2" borderId="0" xfId="0" applyFont="1" applyFill="1" applyBorder="1" applyAlignment="1">
      <alignment horizontal="right"/>
    </xf>
  </cellXfs>
  <cellStyles count="3">
    <cellStyle name="Lien hypertexte" xfId="1" builtinId="8"/>
    <cellStyle name="Normal" xfId="0" builtinId="0"/>
    <cellStyle name="Pourcentage" xfId="2" builtinId="5"/>
  </cellStyles>
  <dxfs count="601"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64" formatCode="0.0"/>
    </dxf>
    <dxf>
      <numFmt numFmtId="165" formatCode="0.0%"/>
    </dxf>
    <dxf>
      <numFmt numFmtId="164" formatCode="0.0"/>
    </dxf>
    <dxf>
      <numFmt numFmtId="165" formatCode="0.0%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2" formatCode="0.00"/>
    </dxf>
    <dxf>
      <numFmt numFmtId="2" formatCode="0.00"/>
    </dxf>
    <dxf>
      <numFmt numFmtId="14" formatCode="0.0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border outline="0">
        <top style="thin">
          <color theme="1" tint="0.499984740745262"/>
        </top>
      </border>
    </dxf>
    <dxf>
      <numFmt numFmtId="164" formatCode="0.0"/>
    </dxf>
    <dxf>
      <numFmt numFmtId="13" formatCode="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65" formatCode="0.0%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" formatCode="0"/>
    </dxf>
    <dxf>
      <numFmt numFmtId="1" formatCode="0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numFmt numFmtId="165" formatCode="0.0%"/>
    </dxf>
    <dxf>
      <border outline="0">
        <top style="thin">
          <color theme="1" tint="0.499984740745262"/>
        </top>
      </border>
    </dxf>
    <dxf>
      <font>
        <b/>
      </font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</font>
    </dxf>
    <dxf>
      <font>
        <b/>
      </font>
    </dxf>
    <dxf>
      <numFmt numFmtId="164" formatCode="0.0"/>
    </dxf>
    <dxf>
      <font>
        <b/>
      </font>
    </dxf>
    <dxf>
      <numFmt numFmtId="165" formatCode="0.0%"/>
    </dxf>
    <dxf>
      <numFmt numFmtId="13" formatCode="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font>
        <b/>
      </font>
    </dxf>
    <dxf>
      <numFmt numFmtId="165" formatCode="0.0%"/>
    </dxf>
    <dxf>
      <border>
        <right style="thin">
          <color rgb="FF95C11F"/>
        </right>
      </border>
    </dxf>
    <dxf>
      <numFmt numFmtId="164" formatCode="0.0"/>
    </dxf>
    <dxf>
      <numFmt numFmtId="165" formatCode="0.0%"/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  <border diagonalUp="0" diagonalDown="0" outline="0">
        <left/>
        <right style="thin">
          <color rgb="FF95C11F"/>
        </right>
        <top/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  <border diagonalUp="0" diagonalDown="0">
        <left/>
        <right style="thin">
          <color rgb="FF95C11F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0.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color theme="0" tint="-0.14996795556505021"/>
      </font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65" formatCode="0.0%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0.0%"/>
    </dxf>
    <dxf>
      <numFmt numFmtId="165" formatCode="0.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numFmt numFmtId="165" formatCode="0.0%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4" formatCode="0.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.0"/>
    </dxf>
    <dxf>
      <numFmt numFmtId="164" formatCode="0.0"/>
    </dxf>
    <dxf>
      <numFmt numFmtId="164" formatCode="0.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rgb="FFBEDDE8"/>
        </patternFill>
      </fill>
    </dxf>
    <dxf>
      <fill>
        <patternFill>
          <bgColor rgb="FFE0EEF4"/>
        </patternFill>
      </fill>
    </dxf>
    <dxf>
      <fill>
        <patternFill>
          <bgColor rgb="FFE0EEF4"/>
        </patternFill>
      </fill>
    </dxf>
    <dxf>
      <font>
        <b/>
        <i val="0"/>
      </font>
      <fill>
        <patternFill>
          <bgColor rgb="FFECF3DA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rgb="FFE0EEF4"/>
          <bgColor rgb="FFE0EEF4"/>
        </patternFill>
      </fill>
    </dxf>
    <dxf>
      <font>
        <b/>
        <i val="0"/>
      </font>
      <fill>
        <patternFill>
          <bgColor rgb="FFBEDDE8"/>
        </patternFill>
      </fill>
    </dxf>
    <dxf>
      <font>
        <b/>
        <i val="0"/>
      </font>
      <fill>
        <patternFill>
          <bgColor rgb="FFECF3DA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2" defaultTableStyle="Style bilan" defaultPivotStyle="Style de tableau croisé dynamique 1">
    <tableStyle name="Style bilan" pivot="0" count="4">
      <tableStyleElement type="wholeTable" dxfId="600"/>
      <tableStyleElement type="headerRow" dxfId="599"/>
      <tableStyleElement type="totalRow" dxfId="598"/>
      <tableStyleElement type="firstRowStripe" dxfId="597"/>
    </tableStyle>
    <tableStyle name="Style de tableau croisé dynamique 1" table="0" count="6">
      <tableStyleElement type="wholeTable" dxfId="596"/>
      <tableStyleElement type="headerRow" dxfId="595"/>
      <tableStyleElement type="firstColumn" dxfId="594"/>
      <tableStyleElement type="firstRowStripe" dxfId="593"/>
      <tableStyleElement type="firstSubtotalRow" dxfId="592"/>
      <tableStyleElement type="secondSubtotalRow" dxfId="591"/>
    </tableStyle>
  </tableStyles>
  <colors>
    <mruColors>
      <color rgb="FF05A8C4"/>
      <color rgb="FF95C11F"/>
      <color rgb="FF2F52A0"/>
      <color rgb="FF5AB031"/>
      <color rgb="FF4CAE42"/>
      <color rgb="FFECF3DA"/>
      <color rgb="FF43B38D"/>
      <color rgb="FFBEDDE8"/>
      <color rgb="FFE0EEF4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4.xml"/><Relationship Id="rId63" Type="http://schemas.openxmlformats.org/officeDocument/2006/relationships/pivotCacheDefinition" Target="pivotCache/pivotCacheDefinition12.xml"/><Relationship Id="rId68" Type="http://schemas.openxmlformats.org/officeDocument/2006/relationships/pivotCacheDefinition" Target="pivotCache/pivotCacheDefinition17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pivotCacheDefinition" Target="pivotCache/pivotCacheDefinition2.xml"/><Relationship Id="rId58" Type="http://schemas.openxmlformats.org/officeDocument/2006/relationships/pivotCacheDefinition" Target="pivotCache/pivotCacheDefinition7.xml"/><Relationship Id="rId66" Type="http://schemas.openxmlformats.org/officeDocument/2006/relationships/pivotCacheDefinition" Target="pivotCache/pivotCacheDefinition15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6.xml"/><Relationship Id="rId61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pivotCacheDefinition" Target="pivotCache/pivotCacheDefinition1.xml"/><Relationship Id="rId60" Type="http://schemas.openxmlformats.org/officeDocument/2006/relationships/pivotCacheDefinition" Target="pivotCache/pivotCacheDefinition9.xml"/><Relationship Id="rId65" Type="http://schemas.openxmlformats.org/officeDocument/2006/relationships/pivotCacheDefinition" Target="pivotCache/pivotCacheDefinition14.xml"/><Relationship Id="rId73" Type="http://schemas.openxmlformats.org/officeDocument/2006/relationships/pivotCacheDefinition" Target="pivotCache/pivotCacheDefinition22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5.xml"/><Relationship Id="rId64" Type="http://schemas.openxmlformats.org/officeDocument/2006/relationships/pivotCacheDefinition" Target="pivotCache/pivotCacheDefinition13.xml"/><Relationship Id="rId69" Type="http://schemas.openxmlformats.org/officeDocument/2006/relationships/pivotCacheDefinition" Target="pivotCache/pivotCacheDefinition18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pivotCacheDefinition" Target="pivotCache/pivotCacheDefinition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8.xml"/><Relationship Id="rId67" Type="http://schemas.openxmlformats.org/officeDocument/2006/relationships/pivotCacheDefinition" Target="pivotCache/pivotCacheDefinition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3.xml"/><Relationship Id="rId62" Type="http://schemas.openxmlformats.org/officeDocument/2006/relationships/pivotCacheDefinition" Target="pivotCache/pivotCacheDefinition11.xml"/><Relationship Id="rId70" Type="http://schemas.openxmlformats.org/officeDocument/2006/relationships/pivotCacheDefinition" Target="pivotCache/pivotCacheDefinition19.xml"/><Relationship Id="rId75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environnement.brussel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1992953</xdr:colOff>
      <xdr:row>1</xdr:row>
      <xdr:rowOff>28245</xdr:rowOff>
    </xdr:from>
    <xdr:to>
      <xdr:col>14</xdr:col>
      <xdr:colOff>701894</xdr:colOff>
      <xdr:row>4</xdr:row>
      <xdr:rowOff>104775</xdr:rowOff>
    </xdr:to>
    <xdr:pic>
      <xdr:nvPicPr>
        <xdr:cNvPr id="5" name="Image 4" descr="K:\05_INFOCOM\01_INTERN_COM\04_COMMUNICATIONS\03_INTRANET\01_PAGES\05_DOCU_INTERNES\CHARTE_GRAPHIQUE\ILLU_FRNL_LogoBE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7703" y="275895"/>
          <a:ext cx="1671216" cy="800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HOUCK Simon" refreshedDate="43557.731264467591" createdVersion="5" refreshedVersion="5" minRefreshableVersion="3" recordCount="9">
  <cacheSource type="external" connectionId="25"/>
  <cacheFields count="18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zoneaccess" numFmtId="0" sqlType="-9">
      <sharedItems count="6">
        <s v="Average"/>
        <s v="Excellent"/>
        <s v="Good"/>
        <s v="C" u="1"/>
        <s v="A" u="1"/>
        <s v="B" u="1"/>
      </sharedItems>
    </cacheField>
    <cacheField name="sites" numFmtId="0" sqlType="4">
      <sharedItems containsSemiMixedTypes="0" containsString="0" containsNumber="1" containsInteger="1" minValue="86" maxValue="130" count="7">
        <n v="115"/>
        <n v="91"/>
        <n v="130"/>
        <n v="116"/>
        <n v="87"/>
        <n v="86"/>
        <n v="111"/>
      </sharedItems>
    </cacheField>
    <cacheField name="moves" numFmtId="0" sqlType="8">
      <sharedItems containsSemiMixedTypes="0" containsString="0" containsNumber="1" containsInteger="1" minValue="8976" maxValue="22626" count="9">
        <n v="9956"/>
        <n v="10269"/>
        <n v="22626"/>
        <n v="8976"/>
        <n v="18120"/>
        <n v="12185"/>
        <n v="12517"/>
        <n v="20190"/>
        <n v="12812"/>
      </sharedItems>
    </cacheField>
    <cacheField name="car_pct" numFmtId="0" sqlType="8">
      <sharedItems containsSemiMixedTypes="0" containsString="0" containsNumber="1" minValue="0.2231164987182887" maxValue="0.60857183031077744" count="9">
        <n v="0.50891308758537568"/>
        <n v="0.2403699094361671"/>
        <n v="0.2231164987182887"/>
        <n v="0.56809108734402836"/>
        <n v="0.3018072406181016"/>
        <n v="0.25802539187525653"/>
        <n v="0.60857183031077744"/>
        <n v="0.30292515106488366"/>
        <n v="0.27390640805494848"/>
      </sharedItems>
    </cacheField>
    <cacheField name="service_car_pct" numFmtId="0" sqlType="8">
      <sharedItems containsSemiMixedTypes="0" containsString="0" containsNumber="1" minValue="4.7755740465577012E-2" maxValue="0.29391236340930393" count="9">
        <n v="0.15604234632382483"/>
        <n v="0.11324295452332263"/>
        <n v="4.8839865641297622E-2"/>
        <n v="0.142593137254902"/>
        <n v="5.9037803532008826E-2"/>
        <n v="8.9313984407057859E-2"/>
        <n v="0.12472403930654309"/>
        <n v="4.7755740465577012E-2"/>
        <n v="0.29391236340930393"/>
      </sharedItems>
    </cacheField>
    <cacheField name="motorbike_pct" numFmtId="0" sqlType="8">
      <sharedItems containsSemiMixedTypes="0" containsString="0" containsNumber="1" minValue="5.0489459161147908E-3" maxValue="1.6838807368092418E-2" count="9">
        <n v="1.2379148252310164E-2"/>
        <n v="8.9950920245398785E-3"/>
        <n v="1.063987006099178E-2"/>
        <n v="1.1739817290552585E-2"/>
        <n v="5.0489459161147908E-3"/>
        <n v="9.1798522773902345E-3"/>
        <n v="1.6189190700647119E-2"/>
        <n v="9.6387766220901467E-3"/>
        <n v="1.6838807368092418E-2"/>
      </sharedItems>
    </cacheField>
    <cacheField name="taxi_pct" numFmtId="0" sqlType="8">
      <sharedItems containsSemiMixedTypes="0" containsString="0" containsNumber="1" minValue="3.2717227967824633E-3" maxValue="1.812878787878788E-2" count="9">
        <n v="7.2059662515066292E-3"/>
        <n v="5.8833674164962503E-3"/>
        <n v="3.2717227967824633E-3"/>
        <n v="1.812878787878788E-2"/>
        <n v="4.6292273730684326E-3"/>
        <n v="9.1203775133360688E-3"/>
        <n v="1.5641703283534394E-2"/>
        <n v="4.0405398712233783E-3"/>
        <n v="9.2042460193568522E-3"/>
      </sharedItems>
    </cacheField>
    <cacheField name="public_transport_pct" numFmtId="0" sqlType="8">
      <sharedItems containsSemiMixedTypes="0" containsString="0" containsNumber="1" minValue="0.15881179196293044" maxValue="0.49383812428179968" count="9">
        <n v="0.22635013057452794"/>
        <n v="0.25483263219398183"/>
        <n v="0.49383812428179968"/>
        <n v="0.18131775846702317"/>
        <n v="0.36974059050772629"/>
        <n v="0.37979874435781691"/>
        <n v="0.15881179196293044"/>
        <n v="0.37272691431401689"/>
        <n v="0.23879922728691852"/>
      </sharedItems>
    </cacheField>
    <cacheField name="bicycle_pct" numFmtId="0" sqlType="8">
      <sharedItems containsSemiMixedTypes="0" containsString="0" containsNumber="1" minValue="2.5355117343460895E-2" maxValue="0.11722066648987889" count="9">
        <n v="4.2555614704700685E-2"/>
        <n v="2.5355117343460895E-2"/>
        <n v="0.11722066648987889"/>
        <n v="2.8583377896613194E-2"/>
        <n v="2.9666600441501111E-2"/>
        <n v="5.6016027903159613E-2"/>
        <n v="3.7745633937844532E-2"/>
        <n v="4.2956498266468544E-2"/>
        <n v="3.97800109272557E-2"/>
      </sharedItems>
    </cacheField>
    <cacheField name="walk_pct" numFmtId="0" sqlType="8">
      <sharedItems containsSemiMixedTypes="0" containsString="0" containsNumber="1" minValue="3.8315810497723091E-2" maxValue="0.35132092706203127" count="9">
        <n v="4.4733396946564884E-2"/>
        <n v="0.35132092706203127"/>
        <n v="8.9233819499690628E-2"/>
        <n v="4.9546033868092677E-2"/>
        <n v="0.23006959161147908"/>
        <n v="0.1985433155519081"/>
        <n v="3.8315810497723091E-2"/>
        <n v="0.21995637939574045"/>
        <n v="0.12755893693412426"/>
      </sharedItems>
    </cacheField>
    <cacheField name="car" numFmtId="0" sqlType="8">
      <sharedItems containsSemiMixedTypes="0" containsString="0" containsNumber="1" minValue="2468.3586" maxValue="7617.4936000000007" count="9">
        <n v="5066.7386999999999"/>
        <n v="2468.3586"/>
        <n v="5048.2339000000002"/>
        <n v="5099.1855999999989"/>
        <n v="5468.7472000000007"/>
        <n v="3144.0394000000006"/>
        <n v="7617.4936000000007"/>
        <n v="6116.0588000000007"/>
        <n v="3509.2889"/>
      </sharedItems>
    </cacheField>
    <cacheField name="service_car" numFmtId="0" sqlType="8">
      <sharedItems containsSemiMixedTypes="0" containsString="0" containsNumber="1" minValue="964.18839999999989" maxValue="3765.6052000000018" count="9">
        <n v="1553.5576000000001"/>
        <n v="1162.8919000000001"/>
        <n v="1105.0508"/>
        <n v="1279.9160000000004"/>
        <n v="1069.7649999999999"/>
        <n v="1088.2909"/>
        <n v="1561.1707999999999"/>
        <n v="964.18839999999989"/>
        <n v="3765.6052000000018"/>
      </sharedItems>
    </cacheField>
    <cacheField name="motorbike" numFmtId="0" sqlType="8">
      <sharedItems containsSemiMixedTypes="0" containsString="0" containsNumber="1" minValue="91.486900000000006" maxValue="240.73770000000002" count="9">
        <n v="123.24679999999999"/>
        <n v="92.37060000000001"/>
        <n v="240.73770000000002"/>
        <n v="105.3766"/>
        <n v="91.486900000000006"/>
        <n v="111.85650000000001"/>
        <n v="202.64009999999999"/>
        <n v="194.60690000000005"/>
        <n v="215.73880000000008"/>
      </sharedItems>
    </cacheField>
    <cacheField name="taxi" numFmtId="0" sqlType="8">
      <sharedItems containsSemiMixedTypes="0" containsString="0" containsNumber="1" minValue="60.416299999999993" maxValue="195.78720000000001" count="9">
        <n v="71.742599999999996"/>
        <n v="60.416299999999993"/>
        <n v="74.02600000000001"/>
        <n v="162.72400000000002"/>
        <n v="83.881599999999992"/>
        <n v="111.1318"/>
        <n v="195.78720000000001"/>
        <n v="81.578500000000005"/>
        <n v="117.92479999999999"/>
      </sharedItems>
    </cacheField>
    <cacheField name="public_transport" numFmtId="0" sqlType="8">
      <sharedItems containsSemiMixedTypes="0" containsString="0" containsNumber="1" minValue="1627.5082" maxValue="11173.581399999999" count="9">
        <n v="2253.5419000000002"/>
        <n v="2616.8762999999994"/>
        <n v="11173.581399999999"/>
        <n v="1627.5082"/>
        <n v="6699.6995000000006"/>
        <n v="4627.8476999999993"/>
        <n v="1987.8472000000004"/>
        <n v="7525.3564000000015"/>
        <n v="3059.4956999999999"/>
      </sharedItems>
    </cacheField>
    <cacheField name="bicycle" numFmtId="0" sqlType="8">
      <sharedItems containsSemiMixedTypes="0" containsString="0" containsNumber="1" minValue="256.56440000000003" maxValue="2652.2347999999997" count="9">
        <n v="423.68370000000004"/>
        <n v="260.37169999999992"/>
        <n v="2652.2347999999997"/>
        <n v="256.56440000000003"/>
        <n v="537.55880000000013"/>
        <n v="682.55529999999987"/>
        <n v="472.46209999999996"/>
        <n v="867.29169999999988"/>
        <n v="509.66149999999999"/>
      </sharedItems>
    </cacheField>
    <cacheField name="walk" numFmtId="0" sqlType="8">
      <sharedItems containsSemiMixedTypes="0" containsString="0" containsNumber="1" minValue="444.72519999999986" maxValue="4440.9192999999996" count="9">
        <n v="445.3657"/>
        <n v="3607.7145999999989"/>
        <n v="2019.0044"/>
        <n v="444.72519999999986"/>
        <n v="4168.8610000000008"/>
        <n v="2419.2503000000002"/>
        <n v="479.59899999999993"/>
        <n v="4440.9192999999996"/>
        <n v="1634.28510000000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DEHOUCK Simon" refreshedDate="43557.743340277775" createdVersion="5" refreshedVersion="5" minRefreshableVersion="3" recordCount="500">
  <cacheSource type="external" connectionId="32"/>
  <cacheFields count="14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distance" numFmtId="0" sqlType="8">
      <sharedItems containsSemiMixedTypes="0" containsString="0" containsNumber="1" containsInteger="1" minValue="0" maxValue="177" count="17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1"/>
        <n v="154"/>
        <n v="157"/>
        <n v="158"/>
        <n v="161"/>
        <n v="162"/>
        <n v="163"/>
        <n v="164"/>
        <n v="165"/>
        <n v="166"/>
        <n v="167"/>
        <n v="168"/>
        <n v="169"/>
        <n v="172"/>
        <n v="173"/>
        <n v="175"/>
        <n v="177"/>
        <n v="150"/>
        <n v="152"/>
        <n v="153"/>
        <n v="155"/>
        <n v="170"/>
        <n v="171"/>
        <n v="159"/>
      </sharedItems>
    </cacheField>
    <cacheField name="car" numFmtId="0" sqlType="8">
      <sharedItems containsSemiMixedTypes="0" containsString="0" containsNumber="1" minValue="0" maxValue="4747.0836164096099"/>
    </cacheField>
    <cacheField name="carpool" numFmtId="0" sqlType="8">
      <sharedItems containsSemiMixedTypes="0" containsString="0" containsNumber="1" minValue="0" maxValue="96.709853937037295"/>
    </cacheField>
    <cacheField name="motorbike" numFmtId="0" sqlType="8">
      <sharedItems containsSemiMixedTypes="0" containsString="0" containsNumber="1" minValue="0" maxValue="251.97219013781296"/>
    </cacheField>
    <cacheField name="train" numFmtId="0" sqlType="8">
      <sharedItems containsSemiMixedTypes="0" containsString="0" containsNumber="1" minValue="0" maxValue="2418.097360572584"/>
    </cacheField>
    <cacheField name="stib" numFmtId="0" sqlType="8">
      <sharedItems containsSemiMixedTypes="0" containsString="0" containsNumber="1" minValue="0" maxValue="6207.1703967016347"/>
    </cacheField>
    <cacheField name="delijn" numFmtId="0" sqlType="8">
      <sharedItems containsSemiMixedTypes="0" containsString="0" containsNumber="1" minValue="0" maxValue="203.42522503115939"/>
    </cacheField>
    <cacheField name="tec" numFmtId="0" sqlType="8">
      <sharedItems containsSemiMixedTypes="0" containsString="0" containsNumber="1" minValue="0" maxValue="88.23113335529365"/>
    </cacheField>
    <cacheField name="shuttle" numFmtId="0" sqlType="8">
      <sharedItems containsSemiMixedTypes="0" containsString="0" containsNumber="1" minValue="0" maxValue="120.5738596469546"/>
    </cacheField>
    <cacheField name="bicycle" numFmtId="0" sqlType="8">
      <sharedItems containsSemiMixedTypes="0" containsString="0" containsNumber="1" minValue="0" maxValue="1891.9274514254168"/>
    </cacheField>
    <cacheField name="walk" numFmtId="0" sqlType="8">
      <sharedItems containsSemiMixedTypes="0" containsString="0" containsNumber="1" minValue="0" maxValue="3810.7331849530947" count="22">
        <n v="1560.2081102122402"/>
        <n v="3810.7331849530947"/>
        <n v="1619.8024478412658"/>
        <n v="605.32927991368251"/>
        <n v="153.70572603032502"/>
        <n v="42.291034142004811"/>
        <n v="24.92749675649511"/>
        <n v="0"/>
        <n v="1267.6370815871715"/>
        <n v="3318.2588492711789"/>
        <n v="1487.6909975851938"/>
        <n v="319.89564920701685"/>
        <n v="132.57726520602253"/>
        <n v="30.77285219864746"/>
        <n v="25.457236803050048"/>
        <n v="1143.5485320215264"/>
        <n v="3005.1731213392245"/>
        <n v="1391.1189327160832"/>
        <n v="409.17358907307164"/>
        <n v="165.17939131782268"/>
        <n v="108.98022079216523"/>
        <n v="29.034744119467813"/>
      </sharedItems>
    </cacheField>
    <cacheField name="total" numFmtId="0" sqlType="8">
      <sharedItems containsSemiMixedTypes="0" containsString="0" containsNumber="1" minValue="0.82550335570469802" maxValue="13733.42124658061"/>
    </cacheField>
    <cacheField name="total " numFmtId="0" formula="car+carpool+motorbike+train+stib+delijn+tec+shuttle+bicycle+walk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DEHOUCK Simon" refreshedDate="43557.744483680559" createdVersion="5" refreshedVersion="5" minRefreshableVersion="3" recordCount="18">
  <cacheSource type="external" connectionId="13"/>
  <cacheFields count="25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origin" numFmtId="0" sqlType="-9">
      <sharedItems count="2">
        <s v="Brussels"/>
        <s v="Outside Brussels"/>
      </sharedItems>
    </cacheField>
    <cacheField name="access_zone" numFmtId="0" sqlType="-9">
      <sharedItems count="6">
        <s v="Average"/>
        <s v="Excellent"/>
        <s v="Good"/>
        <s v="A" u="1"/>
        <s v="B" u="1"/>
        <s v="C" u="1"/>
      </sharedItems>
    </cacheField>
    <cacheField name="car_pct" numFmtId="0" sqlType="8">
      <sharedItems containsSemiMixedTypes="0" containsString="0" containsNumber="1" minValue="0.14372277635315592" maxValue="0.67541535982213563" count="18">
        <n v="0.48422172849432499"/>
        <n v="0.26542998165695919"/>
        <n v="0.28180902052357404"/>
        <n v="0.67494854361715495"/>
        <n v="0.19174698398113185"/>
        <n v="0.35018774010395526"/>
        <n v="0.45227845615481832"/>
        <n v="0.20464816981299508"/>
        <n v="0.24770285977303397"/>
        <n v="0.67541535982213563"/>
        <n v="0.14372277635315592"/>
        <n v="0.33773232207043524"/>
        <n v="0.40679514384893201"/>
        <n v="0.20498008103215284"/>
        <n v="0.2545581132629654"/>
        <n v="0.62771849852971595"/>
        <n v="0.16071132761476073"/>
        <n v="0.35186337283738262"/>
      </sharedItems>
    </cacheField>
    <cacheField name="carpool_pct" numFmtId="0" sqlType="8">
      <sharedItems containsSemiMixedTypes="0" containsString="0" containsNumber="1" minValue="1.9745773858644753E-3" maxValue="4.0948705711781011E-2" count="18">
        <n v="1.1625030261388215E-2"/>
        <n v="4.259341352373206E-3"/>
        <n v="5.2186081171555713E-3"/>
        <n v="3.9809666605450454E-2"/>
        <n v="4.6406895595722045E-3"/>
        <n v="1.7651641982650523E-2"/>
        <n v="7.2037428177317295E-3"/>
        <n v="3.7417596738819449E-3"/>
        <n v="3.8828160176165708E-3"/>
        <n v="2.359582991661802E-2"/>
        <n v="3.9737982876900495E-3"/>
        <n v="1.2484846698697389E-2"/>
        <n v="1.0145862969877757E-2"/>
        <n v="1.9745773858644753E-3"/>
        <n v="3.2592509476295534E-3"/>
        <n v="4.0948705711781011E-2"/>
        <n v="2.4176845549934434E-3"/>
        <n v="1.374165206268938E-2"/>
      </sharedItems>
    </cacheField>
    <cacheField name="motorbike_pct" numFmtId="0" sqlType="8">
      <sharedItems containsSemiMixedTypes="0" containsString="0" containsNumber="1" minValue="4.3490027393458964E-3" maxValue="2.8190568679266167E-2" count="18">
        <n v="1.3586017959413787E-2"/>
        <n v="1.00520652369463E-2"/>
        <n v="1.0632263774982826E-2"/>
        <n v="1.2671236012313413E-2"/>
        <n v="4.3490027393458964E-3"/>
        <n v="1.2105396267348124E-2"/>
        <n v="1.2564939746117585E-2"/>
        <n v="1.6446102566120953E-2"/>
        <n v="1.4305756460583333E-2"/>
        <n v="1.0430850904757828E-2"/>
        <n v="5.3843918003034005E-3"/>
        <n v="1.05343747457498E-2"/>
        <n v="1.8598290260837445E-2"/>
        <n v="1.4291227912383284E-2"/>
        <n v="1.8524998003153829E-2"/>
        <n v="2.8190568679266167E-2"/>
        <n v="5.7933779546327458E-3"/>
        <n v="1.2433162226550581E-2"/>
      </sharedItems>
    </cacheField>
    <cacheField name="train_pct" numFmtId="0" sqlType="8">
      <sharedItems containsSemiMixedTypes="0" containsString="0" containsNumber="1" minValue="2.3658621944532377E-2" maxValue="0.79355187849545328" count="18">
        <n v="3.2536524417708504E-2"/>
        <n v="9.0361416296515923E-2"/>
        <n v="2.9744641562130209E-2"/>
        <n v="0.2019950119664228"/>
        <n v="0.7406946029840521"/>
        <n v="0.53790742683805548"/>
        <n v="2.3658621944532377E-2"/>
        <n v="7.416586340435205E-2"/>
        <n v="3.8225385091868916E-2"/>
        <n v="0.21543814996896438"/>
        <n v="0.79355187849545328"/>
        <n v="0.55161412706618551"/>
        <n v="2.6708161019661954E-2"/>
        <n v="6.383627501386395E-2"/>
        <n v="3.0548514981003472E-2"/>
        <n v="0.21553507880797737"/>
        <n v="0.772642096793275"/>
        <n v="0.5317329201350468"/>
      </sharedItems>
    </cacheField>
    <cacheField name="stib_pct" numFmtId="0" sqlType="8">
      <sharedItems containsSemiMixedTypes="0" containsString="0" containsNumber="1" minValue="2.2818702657639162E-2" maxValue="0.59581956772845979" count="18">
        <n v="0.30849022465409764"/>
        <n v="0.53934824985164287"/>
        <n v="0.43661632962635766"/>
        <n v="2.2882952570749161E-2"/>
        <n v="2.6916701570808287E-2"/>
        <n v="5.3342504001474653E-2"/>
        <n v="0.3520099822785499"/>
        <n v="0.59459321643010909"/>
        <n v="0.47547530541026489"/>
        <n v="2.2818702657639162E-2"/>
        <n v="2.3474195484685524E-2"/>
        <n v="5.3939597539212424E-2"/>
        <n v="0.36502399031882693"/>
        <n v="0.59581956772845979"/>
        <n v="0.45195374789890991"/>
        <n v="2.4983686234470403E-2"/>
        <n v="2.7708675360485706E-2"/>
        <n v="5.2238035912646912E-2"/>
      </sharedItems>
    </cacheField>
    <cacheField name="delijn_pct" numFmtId="0" sqlType="8">
      <sharedItems containsSemiMixedTypes="0" containsString="0" containsNumber="1" minValue="3.611697010827902E-3" maxValue="2.088876984804873E-2" count="18">
        <n v="3.611697010827902E-3"/>
        <n v="1.4465538520743181E-2"/>
        <n v="3.6824015804228275E-3"/>
        <n v="1.3479047531968311E-2"/>
        <n v="2.088876984804873E-2"/>
        <n v="1.4720316826509233E-2"/>
        <n v="4.9845257477241613E-3"/>
        <n v="1.0562353190432038E-2"/>
        <n v="4.9245713927140514E-3"/>
        <n v="1.3320677544206561E-2"/>
        <n v="1.5261475051394349E-2"/>
        <n v="1.482889015428311E-2"/>
        <n v="5.4277983968584569E-3"/>
        <n v="7.8483349208727949E-3"/>
        <n v="3.7807182970662654E-3"/>
        <n v="1.463255349764387E-2"/>
        <n v="1.4138455337503622E-2"/>
        <n v="1.4055162868161063E-2"/>
      </sharedItems>
    </cacheField>
    <cacheField name="tec_pct" numFmtId="0" sqlType="8">
      <sharedItems containsSemiMixedTypes="0" containsString="0" containsNumber="1" minValue="4.4142305690251247E-4" maxValue="1.6028513538927484E-2" count="18">
        <n v="8.0065670858478163E-4"/>
        <n v="9.014744911464038E-4"/>
        <n v="4.4142305690251247E-4"/>
        <n v="4.43890662669124E-3"/>
        <n v="1.4099115671834185E-3"/>
        <n v="1.8488710455426395E-3"/>
        <n v="2.1050246305547894E-3"/>
        <n v="2.0093010747281093E-3"/>
        <n v="1.7842335791035666E-3"/>
        <n v="5.0072482168612899E-3"/>
        <n v="2.3188088843201274E-3"/>
        <n v="2.5361913193008541E-3"/>
        <n v="1.5794341951426217E-3"/>
        <n v="1.6028513538927484E-2"/>
        <n v="1.0243867414170375E-3"/>
        <n v="5.5983926553164112E-3"/>
        <n v="1.6775162155221891E-3"/>
        <n v="2.7793598065663748E-3"/>
      </sharedItems>
    </cacheField>
    <cacheField name="shuttle_pct" numFmtId="0" sqlType="8">
      <sharedItems containsSemiMixedTypes="0" containsString="0" containsNumber="1" minValue="3.484816126307628E-5" maxValue="1.1244821575368298E-2" count="18">
        <n v="4.3009903748803891E-3"/>
        <n v="2.0581720749070901E-4"/>
        <n v="7.9338702797961125E-3"/>
        <n v="1.1244821575368298E-2"/>
        <n v="3.484816126307628E-5"/>
        <n v="9.1416134879379509E-5"/>
        <n v="1.9488659607901505E-3"/>
        <n v="5.1636014834957589E-4"/>
        <n v="3.4544644834700608E-3"/>
        <n v="1.0763331049972489E-2"/>
        <n v="2.386181261324805E-4"/>
        <n v="8.4495530314449848E-5"/>
        <n v="3.286087220983443E-3"/>
        <n v="2.3659132453530242E-3"/>
        <n v="2.6426865882544937E-3"/>
        <n v="9.3741064840201158E-3"/>
        <n v="1.9026957716746128E-4"/>
        <n v="2.5261613793108018E-4"/>
      </sharedItems>
    </cacheField>
    <cacheField name="bicycle_pct" numFmtId="0" sqlType="8">
      <sharedItems containsSemiMixedTypes="0" containsString="0" containsNumber="1" minValue="7.3456555018063122E-3" maxValue="0.11587522774450335" count="18">
        <n v="5.2438766580459574E-2"/>
        <n v="3.5953755913492681E-2"/>
        <n v="7.9084634797157924E-2"/>
        <n v="1.4312802878262275E-2"/>
        <n v="7.3456555018063122E-3"/>
        <n v="1.0085881437165586E-2"/>
        <n v="6.0487333458296461E-2"/>
        <n v="5.056426149828265E-2"/>
        <n v="9.1088140380411631E-2"/>
        <n v="1.69023892793655E-2"/>
        <n v="1.0208542846193318E-2"/>
        <n v="1.5238360887898511E-2"/>
        <n v="8.7067647641273851E-2"/>
        <n v="5.775102220296429E-2"/>
        <n v="0.11587522774450335"/>
        <n v="2.7651401144091873E-2"/>
        <n v="1.3246862526767733E-2"/>
        <n v="1.9501348342211528E-2"/>
      </sharedItems>
    </cacheField>
    <cacheField name="walk_pct" numFmtId="0" sqlType="8">
      <sharedItems containsSemiMixedTypes="0" containsString="0" containsNumber="1" minValue="1.0067939879313936E-3" maxValue="0.14483680668152121" count="18">
        <n v="8.8388363538310921E-2"/>
        <n v="3.9022359472686688E-2"/>
        <n v="0.14483680668152121"/>
        <n v="4.2170106156511015E-3"/>
        <n v="1.9728340867830639E-3"/>
        <n v="2.0588053624547866E-3"/>
        <n v="8.275850726088621E-2"/>
        <n v="4.2752612200748635E-2"/>
        <n v="0.11915646741093132"/>
        <n v="6.3074606394706648E-3"/>
        <n v="1.8655146706647743E-3"/>
        <n v="1.0067939879313936E-3"/>
        <n v="7.5367584127605053E-2"/>
        <n v="3.5104487019161384E-2"/>
        <n v="0.11783235553509702"/>
        <n v="5.3670082557000613E-3"/>
        <n v="1.4737340648926956E-3"/>
        <n v="1.4023696707998053E-3"/>
      </sharedItems>
    </cacheField>
    <cacheField name="car" numFmtId="0" sqlType="8">
      <sharedItems containsSemiMixedTypes="0" containsString="0" containsNumber="1" minValue="2742.8986142779663" maxValue="26962.709366158775" count="18">
        <n v="11515.58222322835"/>
        <n v="3789.4199047917273"/>
        <n v="9819.8246149313363"/>
        <n v="25434.335368040574"/>
        <n v="10855.461540952125"/>
        <n v="17101.533250052733"/>
        <n v="11147.673539346042"/>
        <n v="2742.8986142779663"/>
        <n v="7841.7387651122581"/>
        <n v="26962.709366158775"/>
        <n v="7514.5459274795166"/>
        <n v="14953.488607285248"/>
        <n v="9815.2289617672795"/>
        <n v="2855.4417156781369"/>
        <n v="8147.5267686301331"/>
        <n v="26001.238786942053"/>
        <n v="8304.2214756361154"/>
        <n v="15863.566931763133"/>
      </sharedItems>
    </cacheField>
    <cacheField name="carpool" numFmtId="0" sqlType="8">
      <sharedItems containsSemiMixedTypes="0" containsString="0" containsNumber="1" minValue="27.506529463941892" maxValue="1696.1696647814065" count="18">
        <n v="276.46217413414291"/>
        <n v="60.808627575634546"/>
        <n v="181.8459052492889"/>
        <n v="1500.1623766851801"/>
        <n v="262.72552501994642"/>
        <n v="862.02373102699926"/>
        <n v="177.55648561335209"/>
        <n v="50.150790177260845"/>
        <n v="122.92158803108566"/>
        <n v="941.95000904721121"/>
        <n v="207.77005911722097"/>
        <n v="552.78100635490546"/>
        <n v="244.80127054084983"/>
        <n v="27.506529463941892"/>
        <n v="104.31737571083839"/>
        <n v="1696.1696647814065"/>
        <n v="124.92578028486339"/>
        <n v="619.53483675102791"/>
      </sharedItems>
    </cacheField>
    <cacheField name="motorbike" numFmtId="0" sqlType="8">
      <sharedItems containsSemiMixedTypes="0" containsString="0" containsNumber="1" minValue="143.50864154592227" maxValue="1167.7044877379694" count="18">
        <n v="323.09765896785876"/>
        <n v="143.50864154592227"/>
        <n v="370.48837306925464"/>
        <n v="477.49486877562475"/>
        <n v="246.21212286244034"/>
        <n v="591.17100075994335"/>
        <n v="309.69824988375171"/>
        <n v="220.42704794334304"/>
        <n v="452.88942204382283"/>
        <n v="416.40154802043975"/>
        <n v="281.52294647789523"/>
        <n v="466.42160803487008"/>
        <n v="448.74300976246838"/>
        <n v="199.08162853580862"/>
        <n v="592.92125945165935"/>
        <n v="1167.7044877379694"/>
        <n v="299.35347023366512"/>
        <n v="560.54229107133642"/>
      </sharedItems>
    </cacheField>
    <cacheField name="train" numFmtId="0" sqlType="8">
      <sharedItems containsSemiMixedTypes="0" containsString="0" containsNumber="1" minValue="583.13322299432161" maxValue="41933.28942829882" count="18">
        <n v="773.77160119445227"/>
        <n v="1290.0477459314602"/>
        <n v="1036.472015095351"/>
        <n v="7611.8526747122323"/>
        <n v="41933.28942829882"/>
        <n v="26268.885777641801"/>
        <n v="583.13322299432161"/>
        <n v="994.04477520819"/>
        <n v="1210.1333200630459"/>
        <n v="8600.331839545086"/>
        <n v="41490.863091448948"/>
        <n v="24423.352535922033"/>
        <n v="644.41948120472421"/>
        <n v="889.26085759277657"/>
        <n v="977.75254679276065"/>
        <n v="8927.853909316158"/>
        <n v="39923.701635714257"/>
        <n v="23972.886692820353"/>
      </sharedItems>
    </cacheField>
    <cacheField name="stib" numFmtId="0" sqlType="8">
      <sharedItems containsSemiMixedTypes="0" containsString="0" containsNumber="1" minValue="862.30675715855796" maxValue="15214.189286702487" count="18">
        <n v="7336.4005331042908"/>
        <n v="7700.0231128517335"/>
        <n v="15214.189286702487"/>
        <n v="862.30675715855796"/>
        <n v="1523.8477948625632"/>
        <n v="2604.998694561627"/>
        <n v="8676.2752274209888"/>
        <n v="7969.3305388244089"/>
        <n v="15052.523566767359"/>
        <n v="910.92694136055911"/>
        <n v="1227.348403337661"/>
        <n v="2388.2379759789419"/>
        <n v="8807.3667930699794"/>
        <n v="8299.9676853591045"/>
        <n v="14465.47985443765"/>
        <n v="1034.8696001186111"/>
        <n v="1431.7533207213762"/>
        <n v="2355.1231615889287"/>
      </sharedItems>
    </cacheField>
    <cacheField name="delijn" numFmtId="0" sqlType="8">
      <sharedItems containsSemiMixedTypes="0" containsString="0" containsNumber="1" minValue="85.89204376041171" maxValue="1182.5856814812093" count="18">
        <n v="85.89204376041171"/>
        <n v="206.51773873412577"/>
        <n v="128.31575658690889"/>
        <n v="507.9359287636338"/>
        <n v="1182.5856814812093"/>
        <n v="718.87150471095276"/>
        <n v="122.85764450622663"/>
        <n v="141.56717822604645"/>
        <n v="155.901318326292"/>
        <n v="531.76397599151574"/>
        <n v="797.94628314851218"/>
        <n v="656.56623749062271"/>
        <n v="130.96293018498628"/>
        <n v="109.32995449522913"/>
        <n v="121.00774607084034"/>
        <n v="606.10690691144475"/>
        <n v="730.55749204847007"/>
        <n v="633.66929924516626"/>
      </sharedItems>
    </cacheField>
    <cacheField name="tec" numFmtId="0" sqlType="8">
      <sharedItems containsSemiMixedTypes="0" containsString="0" containsNumber="1" minValue="12.869930363884393" maxValue="231.8955783442689" count="18">
        <n v="19.040921994469091"/>
        <n v="12.869930363884393"/>
        <n v="15.381682927381382"/>
        <n v="167.27295862530568"/>
        <n v="79.819981915382783"/>
        <n v="90.290224469369107"/>
        <n v="51.884247534608789"/>
        <n v="26.930654393709577"/>
        <n v="56.484990266529827"/>
        <n v="199.89029925378227"/>
        <n v="121.2389316461219"/>
        <n v="112.29279971359003"/>
        <n v="38.108882295621711"/>
        <n v="223.28260369936226"/>
        <n v="32.787084607683425"/>
        <n v="231.8955783442689"/>
        <n v="86.680051676629446"/>
        <n v="125.30591053958561"/>
      </sharedItems>
    </cacheField>
    <cacheField name="shuttle" numFmtId="0" sqlType="8">
      <sharedItems containsSemiMixedTypes="0" containsString="0" containsNumber="1" minValue="1.972875226039783" maxValue="429.67421852618884" count="18">
        <n v="102.28456384486537"/>
        <n v="2.9383561643835616"/>
        <n v="276.46103918343783"/>
        <n v="423.7427664766152"/>
        <n v="1.972875226039783"/>
        <n v="4.464336957561458"/>
        <n v="48.03527828306688"/>
        <n v="6.9207730353544603"/>
        <n v="109.36090151543618"/>
        <n v="429.67421852618884"/>
        <n v="12.476149664306503"/>
        <n v="3.7411371886998221"/>
        <n v="79.287324222011407"/>
        <n v="32.957970074159434"/>
        <n v="84.583278226378312"/>
        <n v="388.29249365142033"/>
        <n v="9.8315453697310762"/>
        <n v="11.389059849560578"/>
      </sharedItems>
    </cacheField>
    <cacheField name="bicycle" numFmtId="0" sqlType="8">
      <sharedItems containsSemiMixedTypes="0" containsString="0" containsNumber="1" minValue="415.86302499959197" maxValue="3708.7661743241197" count="18">
        <n v="1247.0793702704284"/>
        <n v="513.29498446295929"/>
        <n v="2755.7572216856074"/>
        <n v="539.35463955733542"/>
        <n v="415.86302499959197"/>
        <n v="492.54733104755189"/>
        <n v="1490.8803138477072"/>
        <n v="677.71259778361957"/>
        <n v="2883.6542384595505"/>
        <n v="674.74658831155864"/>
        <n v="533.7537029055427"/>
        <n v="674.69602711987136"/>
        <n v="2100.7844112292082"/>
        <n v="804.49123198234986"/>
        <n v="3708.7661743241197"/>
        <n v="1145.3711904700538"/>
        <n v="684.48740927133235"/>
        <n v="879.20758046412243"/>
      </sharedItems>
    </cacheField>
    <cacheField name="walk" numFmtId="0" sqlType="8">
      <sharedItems containsSemiMixedTypes="0" containsString="0" containsNumber="1" minValue="44.576966563702435" maxValue="5046.9358175859988" count="18">
        <n v="2102.0194014568001"/>
        <n v="557.10400458395225"/>
        <n v="5046.9358175859988"/>
        <n v="158.91116924891938"/>
        <n v="111.68897737583357"/>
        <n v="100.54243575447698"/>
        <n v="2039.8159783939777"/>
        <n v="573.01309300421781"/>
        <n v="3772.2369877614865"/>
        <n v="251.79502596049764"/>
        <n v="97.538441900475064"/>
        <n v="44.576966563702435"/>
        <n v="1818.4831006301679"/>
        <n v="489.01735298988285"/>
        <n v="3771.4070811846273"/>
        <n v="222.31121681901567"/>
        <n v="76.150289171865424"/>
        <n v="63.225066469447043"/>
      </sharedItems>
    </cacheField>
    <cacheField name="total" numFmtId="0" sqlType="8">
      <sharedItems containsSemiMixedTypes="0" containsString="0" containsNumber="1" minValue="13402.996062874116" maxValue="56613.46695299424" count="18">
        <n v="23781.630491956148"/>
        <n v="14276.533047005823"/>
        <n v="34845.671713017022"/>
        <n v="37683.369508042771"/>
        <n v="56613.46695299424"/>
        <n v="48835.328286981276"/>
        <n v="24647.810187824001"/>
        <n v="13402.996062874116"/>
        <n v="31657.845098346919"/>
        <n v="39920.189812175951"/>
        <n v="52285.003937126552"/>
        <n v="44276.154901652102"/>
        <n v="24128.186164907307"/>
        <n v="13930.337529870705"/>
        <n v="32006.549169436679"/>
        <n v="41421.813835093097"/>
        <n v="51671.662470128234"/>
        <n v="45084.450830563284"/>
      </sharedItems>
    </cacheField>
    <cacheField name="total_pct" numFmtId="0" formula="car_pct+carpool_pct+motorbike_pct+train_pct+stib_pct+delijn_pct+tec_pct+shuttle_pct+bicycle_pct+walk_pc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DEHOUCK Simon" refreshedDate="43557.744533449077" createdVersion="5" refreshedVersion="5" minRefreshableVersion="3" recordCount="3209">
  <cacheSource type="external" connectionId="8"/>
  <cacheFields count="23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origin" numFmtId="0" sqlType="-9">
      <sharedItems count="1112">
        <s v="1000"/>
        <s v="1020"/>
        <s v="1030"/>
        <s v="1040"/>
        <s v="1050"/>
        <s v="1060"/>
        <s v="1070"/>
        <s v="1080"/>
        <s v="1081"/>
        <s v="1082"/>
        <s v="1083"/>
        <s v="1090"/>
        <s v="1120"/>
        <s v="1130"/>
        <s v="1140"/>
        <s v="1150"/>
        <s v="1160"/>
        <s v="1170"/>
        <s v="1180"/>
        <s v="1190"/>
        <s v="1200"/>
        <s v="1210"/>
        <s v="1300"/>
        <s v="1301"/>
        <s v="1310"/>
        <s v="1315"/>
        <s v="1320"/>
        <s v="1325"/>
        <s v="1330"/>
        <s v="1331"/>
        <s v="1332"/>
        <s v="1340"/>
        <s v="1341"/>
        <s v="1342"/>
        <s v="1348"/>
        <s v="1350"/>
        <s v="1357"/>
        <s v="1360"/>
        <s v="1367"/>
        <s v="1370"/>
        <s v="1380"/>
        <s v="1390"/>
        <s v="1400"/>
        <s v="1401"/>
        <s v="1402"/>
        <s v="1404"/>
        <s v="1410"/>
        <s v="1420"/>
        <s v="1421"/>
        <s v="1428"/>
        <s v="1430"/>
        <s v="1435"/>
        <s v="1440"/>
        <s v="1450"/>
        <s v="1457"/>
        <s v="1460"/>
        <s v="1461"/>
        <s v="1470"/>
        <s v="1471"/>
        <s v="1472"/>
        <s v="1473"/>
        <s v="1474"/>
        <s v="1476"/>
        <s v="1480"/>
        <s v="1490"/>
        <s v="1495"/>
        <s v="1500"/>
        <s v="1501"/>
        <s v="1502"/>
        <s v="1540"/>
        <s v="1541"/>
        <s v="1547"/>
        <s v="1560"/>
        <s v="1570"/>
        <s v="1600"/>
        <s v="1601"/>
        <s v="1602"/>
        <s v="1620"/>
        <s v="1630"/>
        <s v="1640"/>
        <s v="1650"/>
        <s v="1651"/>
        <s v="1652"/>
        <s v="1653"/>
        <s v="1654"/>
        <s v="1670"/>
        <s v="1671"/>
        <s v="1673"/>
        <s v="1674"/>
        <s v="1700"/>
        <s v="1701"/>
        <s v="1702"/>
        <s v="1703"/>
        <s v="1730"/>
        <s v="1731"/>
        <s v="1740"/>
        <s v="1741"/>
        <s v="1742"/>
        <s v="1745"/>
        <s v="1750"/>
        <s v="1755"/>
        <s v="1760"/>
        <s v="1761"/>
        <s v="1770"/>
        <s v="1780"/>
        <s v="1785"/>
        <s v="1790"/>
        <s v="1800"/>
        <s v="1820"/>
        <s v="1830"/>
        <s v="1831"/>
        <s v="1840"/>
        <s v="1850"/>
        <s v="1851"/>
        <s v="1852"/>
        <s v="1853"/>
        <s v="1860"/>
        <s v="1861"/>
        <s v="1880"/>
        <s v="1910"/>
        <s v="1930"/>
        <s v="1932"/>
        <s v="1933"/>
        <s v="1950"/>
        <s v="1970"/>
        <s v="1980"/>
        <s v="1981"/>
        <s v="1982"/>
        <s v="2000"/>
        <s v="2018"/>
        <s v="2020"/>
        <s v="2030"/>
        <s v="2040"/>
        <s v="2050"/>
        <s v="2060"/>
        <s v="2070"/>
        <s v="2100"/>
        <s v="2110"/>
        <s v="2140"/>
        <s v="2150"/>
        <s v="2160"/>
        <s v="2170"/>
        <s v="2180"/>
        <s v="2200"/>
        <s v="2220"/>
        <s v="2221"/>
        <s v="2222"/>
        <s v="2223"/>
        <s v="2230"/>
        <s v="2235"/>
        <s v="2240"/>
        <s v="2242"/>
        <s v="2243"/>
        <s v="2250"/>
        <s v="2260"/>
        <s v="2270"/>
        <s v="2275"/>
        <s v="2280"/>
        <s v="2288"/>
        <s v="2290"/>
        <s v="2300"/>
        <s v="2310"/>
        <s v="2320"/>
        <s v="2321"/>
        <s v="2328"/>
        <s v="2330"/>
        <s v="2340"/>
        <s v="2350"/>
        <s v="2360"/>
        <s v="2370"/>
        <s v="2380"/>
        <s v="2381"/>
        <s v="2382"/>
        <s v="2390"/>
        <s v="2400"/>
        <s v="2430"/>
        <s v="2431"/>
        <s v="2440"/>
        <s v="2450"/>
        <s v="2460"/>
        <s v="2470"/>
        <s v="2480"/>
        <s v="2490"/>
        <s v="2491"/>
        <s v="2500"/>
        <s v="2520"/>
        <s v="2530"/>
        <s v="2531"/>
        <s v="2540"/>
        <s v="2547"/>
        <s v="2550"/>
        <s v="2560"/>
        <s v="2570"/>
        <s v="2580"/>
        <s v="2590"/>
        <s v="2600"/>
        <s v="2610"/>
        <s v="2620"/>
        <s v="2627"/>
        <s v="2630"/>
        <s v="2640"/>
        <s v="2650"/>
        <s v="2660"/>
        <s v="2800"/>
        <s v="2801"/>
        <s v="2811"/>
        <s v="2812"/>
        <s v="2820"/>
        <s v="2830"/>
        <s v="2840"/>
        <s v="2845"/>
        <s v="2850"/>
        <s v="2860"/>
        <s v="2861"/>
        <s v="2870"/>
        <s v="2880"/>
        <s v="2890"/>
        <s v="2900"/>
        <s v="2910"/>
        <s v="2920"/>
        <s v="2930"/>
        <s v="2940"/>
        <s v="2950"/>
        <s v="2960"/>
        <s v="2970"/>
        <s v="2980"/>
        <s v="2990"/>
        <s v="3000"/>
        <s v="3001"/>
        <s v="3010"/>
        <s v="3012"/>
        <s v="3018"/>
        <s v="3020"/>
        <s v="3040"/>
        <s v="3050"/>
        <s v="3051"/>
        <s v="3052"/>
        <s v="3053"/>
        <s v="3054"/>
        <s v="3060"/>
        <s v="3061"/>
        <s v="3070"/>
        <s v="3071"/>
        <s v="3078"/>
        <s v="3080"/>
        <s v="3090"/>
        <s v="3110"/>
        <s v="3111"/>
        <s v="3118"/>
        <s v="3120"/>
        <s v="3128"/>
        <s v="3130"/>
        <s v="3140"/>
        <s v="3150"/>
        <s v="3190"/>
        <s v="3191"/>
        <s v="3200"/>
        <s v="3201"/>
        <s v="3202"/>
        <s v="3210"/>
        <s v="3211"/>
        <s v="3212"/>
        <s v="3220"/>
        <s v="3221"/>
        <s v="3270"/>
        <s v="3271"/>
        <s v="3272"/>
        <s v="3290"/>
        <s v="3293"/>
        <s v="3294"/>
        <s v="3300"/>
        <s v="3320"/>
        <s v="3321"/>
        <s v="3350"/>
        <s v="3360"/>
        <s v="3370"/>
        <s v="3380"/>
        <s v="3381"/>
        <s v="3384"/>
        <s v="3390"/>
        <s v="3391"/>
        <s v="3400"/>
        <s v="3401"/>
        <s v="3404"/>
        <s v="3440"/>
        <s v="3450"/>
        <s v="3454"/>
        <s v="3460"/>
        <s v="3461"/>
        <s v="3470"/>
        <s v="3471"/>
        <s v="3472"/>
        <s v="3473"/>
        <s v="3500"/>
        <s v="3501"/>
        <s v="3510"/>
        <s v="3511"/>
        <s v="3512"/>
        <s v="3520"/>
        <s v="3530"/>
        <s v="3540"/>
        <s v="3545"/>
        <s v="3550"/>
        <s v="3560"/>
        <s v="3570"/>
        <s v="3580"/>
        <s v="3581"/>
        <s v="3582"/>
        <s v="3583"/>
        <s v="3590"/>
        <s v="3600"/>
        <s v="3620"/>
        <s v="3621"/>
        <s v="3630"/>
        <s v="3631"/>
        <s v="3640"/>
        <s v="3650"/>
        <s v="3660"/>
        <s v="3665"/>
        <s v="3668"/>
        <s v="3670"/>
        <s v="3680"/>
        <s v="3690"/>
        <s v="3700"/>
        <s v="3720"/>
        <s v="3721"/>
        <s v="3722"/>
        <s v="3723"/>
        <s v="3724"/>
        <s v="3730"/>
        <s v="3740"/>
        <s v="3742"/>
        <s v="3746"/>
        <s v="3770"/>
        <s v="3790"/>
        <s v="3800"/>
        <s v="3803"/>
        <s v="3806"/>
        <s v="3830"/>
        <s v="3832"/>
        <s v="3840"/>
        <s v="3850"/>
        <s v="3870"/>
        <s v="3890"/>
        <s v="3891"/>
        <s v="3900"/>
        <s v="3910"/>
        <s v="3920"/>
        <s v="3930"/>
        <s v="3940"/>
        <s v="3941"/>
        <s v="3945"/>
        <s v="3950"/>
        <s v="3960"/>
        <s v="3970"/>
        <s v="3971"/>
        <s v="3980"/>
        <s v="3990"/>
        <s v="4000"/>
        <s v="4020"/>
        <s v="4030"/>
        <s v="4031"/>
        <s v="4032"/>
        <s v="4040"/>
        <s v="4041"/>
        <s v="4042"/>
        <s v="4050"/>
        <s v="4051"/>
        <s v="4052"/>
        <s v="4053"/>
        <s v="4100"/>
        <s v="4101"/>
        <s v="4102"/>
        <s v="4120"/>
        <s v="4121"/>
        <s v="4122"/>
        <s v="4130"/>
        <s v="4140"/>
        <s v="4141"/>
        <s v="4160"/>
        <s v="4162"/>
        <s v="4163"/>
        <s v="4170"/>
        <s v="4171"/>
        <s v="4180"/>
        <s v="4190"/>
        <s v="4210"/>
        <s v="4217"/>
        <s v="4218"/>
        <s v="4219"/>
        <s v="4250"/>
        <s v="4252"/>
        <s v="4253"/>
        <s v="4254"/>
        <s v="4257"/>
        <s v="4260"/>
        <s v="4261"/>
        <s v="4263"/>
        <s v="4280"/>
        <s v="4287"/>
        <s v="4300"/>
        <s v="4317"/>
        <s v="4340"/>
        <s v="4342"/>
        <s v="4347"/>
        <s v="4350"/>
        <s v="4351"/>
        <s v="4357"/>
        <s v="4360"/>
        <s v="4367"/>
        <s v="4400"/>
        <s v="4420"/>
        <s v="4430"/>
        <s v="4431"/>
        <s v="4432"/>
        <s v="4450"/>
        <s v="4451"/>
        <s v="4452"/>
        <s v="4453"/>
        <s v="4458"/>
        <s v="4460"/>
        <s v="4470"/>
        <s v="4480"/>
        <s v="4500"/>
        <s v="4520"/>
        <s v="4530"/>
        <s v="4537"/>
        <s v="4540"/>
        <s v="4550"/>
        <s v="4557"/>
        <s v="4560"/>
        <s v="4570"/>
        <s v="4577"/>
        <s v="4590"/>
        <s v="4600"/>
        <s v="4601"/>
        <s v="4602"/>
        <s v="4606"/>
        <s v="4607"/>
        <s v="4608"/>
        <s v="4610"/>
        <s v="4620"/>
        <s v="4621"/>
        <s v="4624"/>
        <s v="4630"/>
        <s v="4632"/>
        <s v="4633"/>
        <s v="4650"/>
        <s v="4651"/>
        <s v="4652"/>
        <s v="4653"/>
        <s v="4654"/>
        <s v="4670"/>
        <s v="4671"/>
        <s v="4672"/>
        <s v="4680"/>
        <s v="4681"/>
        <s v="4682"/>
        <s v="4683"/>
        <s v="4684"/>
        <s v="4690"/>
        <s v="4700"/>
        <s v="4701"/>
        <s v="4710"/>
        <s v="4720"/>
        <s v="4730"/>
        <s v="4731"/>
        <s v="4750"/>
        <s v="4760"/>
        <s v="4770"/>
        <s v="4784"/>
        <s v="4800"/>
        <s v="4801"/>
        <s v="4802"/>
        <s v="4820"/>
        <s v="4821"/>
        <s v="4830"/>
        <s v="4831"/>
        <s v="4834"/>
        <s v="4837"/>
        <s v="4840"/>
        <s v="4841"/>
        <s v="4845"/>
        <s v="4850"/>
        <s v="4851"/>
        <s v="4860"/>
        <s v="4861"/>
        <s v="4870"/>
        <s v="4877"/>
        <s v="4880"/>
        <s v="4890"/>
        <s v="4900"/>
        <s v="4910"/>
        <s v="4920"/>
        <s v="4950"/>
        <s v="4960"/>
        <s v="4970"/>
        <s v="4980"/>
        <s v="4983"/>
        <s v="4987"/>
        <s v="4990"/>
        <s v="5000"/>
        <s v="5001"/>
        <s v="5002"/>
        <s v="5003"/>
        <s v="5004"/>
        <s v="5020"/>
        <s v="5021"/>
        <s v="5022"/>
        <s v="5024"/>
        <s v="5030"/>
        <s v="5031"/>
        <s v="5032"/>
        <s v="5060"/>
        <s v="5070"/>
        <s v="5080"/>
        <s v="5081"/>
        <s v="5100"/>
        <s v="5101"/>
        <s v="5140"/>
        <s v="5150"/>
        <s v="5170"/>
        <s v="5190"/>
        <s v="5300"/>
        <s v="5310"/>
        <s v="5330"/>
        <s v="5332"/>
        <s v="5333"/>
        <s v="5334"/>
        <s v="5336"/>
        <s v="5340"/>
        <s v="5350"/>
        <s v="5351"/>
        <s v="5352"/>
        <s v="5353"/>
        <s v="5354"/>
        <s v="5360"/>
        <s v="5361"/>
        <s v="5362"/>
        <s v="5363"/>
        <s v="5364"/>
        <s v="5370"/>
        <s v="5374"/>
        <s v="5376"/>
        <s v="5377"/>
        <s v="5380"/>
        <s v="5500"/>
        <s v="5501"/>
        <s v="5502"/>
        <s v="5503"/>
        <s v="5520"/>
        <s v="5521"/>
        <s v="5522"/>
        <s v="5523"/>
        <s v="5524"/>
        <s v="5530"/>
        <s v="5537"/>
        <s v="5540"/>
        <s v="5543"/>
        <s v="5544"/>
        <s v="5550"/>
        <s v="5555"/>
        <s v="5560"/>
        <s v="5561"/>
        <s v="5562"/>
        <s v="5563"/>
        <s v="5564"/>
        <s v="5570"/>
        <s v="5571"/>
        <s v="5572"/>
        <s v="5573"/>
        <s v="5574"/>
        <s v="5575"/>
        <s v="5576"/>
        <s v="5580"/>
        <s v="5590"/>
        <s v="5600"/>
        <s v="5620"/>
        <s v="5621"/>
        <s v="5630"/>
        <s v="5640"/>
        <s v="5641"/>
        <s v="5644"/>
        <s v="5646"/>
        <s v="5650"/>
        <s v="5651"/>
        <s v="5660"/>
        <s v="5670"/>
        <s v="5680"/>
        <s v="6000"/>
        <s v="6001"/>
        <s v="6010"/>
        <s v="6020"/>
        <s v="6030"/>
        <s v="6031"/>
        <s v="6032"/>
        <s v="6040"/>
        <s v="6041"/>
        <s v="6042"/>
        <s v="6043"/>
        <s v="6044"/>
        <s v="6060"/>
        <s v="6061"/>
        <s v="6110"/>
        <s v="6111"/>
        <s v="6120"/>
        <s v="6140"/>
        <s v="6141"/>
        <s v="6142"/>
        <s v="6150"/>
        <s v="6180"/>
        <s v="6181"/>
        <s v="6182"/>
        <s v="6183"/>
        <s v="6200"/>
        <s v="6210"/>
        <s v="6211"/>
        <s v="6220"/>
        <s v="6221"/>
        <s v="6222"/>
        <s v="6223"/>
        <s v="6224"/>
        <s v="6230"/>
        <s v="6238"/>
        <s v="6240"/>
        <s v="6250"/>
        <s v="6280"/>
        <s v="6440"/>
        <s v="6441"/>
        <s v="6460"/>
        <s v="6461"/>
        <s v="6462"/>
        <s v="6464"/>
        <s v="6470"/>
        <s v="6500"/>
        <s v="6511"/>
        <s v="6530"/>
        <s v="6531"/>
        <s v="6532"/>
        <s v="6533"/>
        <s v="6534"/>
        <s v="6536"/>
        <s v="6540"/>
        <s v="6542"/>
        <s v="6560"/>
        <s v="6567"/>
        <s v="6590"/>
        <s v="6591"/>
        <s v="6593"/>
        <s v="6596"/>
        <s v="6600"/>
        <s v="6630"/>
        <s v="6637"/>
        <s v="6640"/>
        <s v="6661"/>
        <s v="6662"/>
        <s v="6666"/>
        <s v="6670"/>
        <s v="6681"/>
        <s v="6686"/>
        <s v="6687"/>
        <s v="6690"/>
        <s v="6698"/>
        <s v="6700"/>
        <s v="6706"/>
        <s v="6717"/>
        <s v="6720"/>
        <s v="6721"/>
        <s v="6724"/>
        <s v="6730"/>
        <s v="6760"/>
        <s v="6762"/>
        <s v="6769"/>
        <s v="6780"/>
        <s v="6791"/>
        <s v="6792"/>
        <s v="6800"/>
        <s v="6810"/>
        <s v="6820"/>
        <s v="6824"/>
        <s v="6830"/>
        <s v="6833"/>
        <s v="6836"/>
        <s v="6840"/>
        <s v="6850"/>
        <s v="6856"/>
        <s v="6860"/>
        <s v="6870"/>
        <s v="6880"/>
        <s v="6890"/>
        <s v="6900"/>
        <s v="6920"/>
        <s v="6921"/>
        <s v="6927"/>
        <s v="6929"/>
        <s v="6940"/>
        <s v="6941"/>
        <s v="6950"/>
        <s v="6951"/>
        <s v="6952"/>
        <s v="6953"/>
        <s v="6960"/>
        <s v="6970"/>
        <s v="6971"/>
        <s v="6972"/>
        <s v="6980"/>
        <s v="6982"/>
        <s v="6986"/>
        <s v="6987"/>
        <s v="6990"/>
        <s v="6997"/>
        <s v="7000"/>
        <s v="7011"/>
        <s v="7012"/>
        <s v="7020"/>
        <s v="7021"/>
        <s v="7022"/>
        <s v="7024"/>
        <s v="7030"/>
        <s v="7031"/>
        <s v="7032"/>
        <s v="7033"/>
        <s v="7034"/>
        <s v="7040"/>
        <s v="7041"/>
        <s v="7050"/>
        <s v="7060"/>
        <s v="7061"/>
        <s v="7062"/>
        <s v="7063"/>
        <s v="7070"/>
        <s v="7080"/>
        <s v="7090"/>
        <s v="7100"/>
        <s v="7110"/>
        <s v="7120"/>
        <s v="7130"/>
        <s v="7131"/>
        <s v="7133"/>
        <s v="7134"/>
        <s v="7140"/>
        <s v="7141"/>
        <s v="7160"/>
        <s v="7170"/>
        <s v="7180"/>
        <s v="7181"/>
        <s v="7190"/>
        <s v="7191"/>
        <s v="7300"/>
        <s v="7301"/>
        <s v="7320"/>
        <s v="7321"/>
        <s v="7322"/>
        <s v="7330"/>
        <s v="7331"/>
        <s v="7332"/>
        <s v="7333"/>
        <s v="7334"/>
        <s v="7340"/>
        <s v="7350"/>
        <s v="7370"/>
        <s v="7380"/>
        <s v="7382"/>
        <s v="7387"/>
        <s v="7390"/>
        <s v="7500"/>
        <s v="7501"/>
        <s v="7502"/>
        <s v="7503"/>
        <s v="7504"/>
        <s v="7506"/>
        <s v="7520"/>
        <s v="7521"/>
        <s v="7522"/>
        <s v="7530"/>
        <s v="7531"/>
        <s v="7532"/>
        <s v="7533"/>
        <s v="7534"/>
        <s v="7536"/>
        <s v="7538"/>
        <s v="7540"/>
        <s v="7542"/>
        <s v="7543"/>
        <s v="7548"/>
        <s v="7600"/>
        <s v="7601"/>
        <s v="7602"/>
        <s v="7603"/>
        <s v="7604"/>
        <s v="7608"/>
        <s v="7610"/>
        <s v="7611"/>
        <s v="7618"/>
        <s v="7620"/>
        <s v="7621"/>
        <s v="7622"/>
        <s v="7623"/>
        <s v="7640"/>
        <s v="7641"/>
        <s v="7642"/>
        <s v="7643"/>
        <s v="7700"/>
        <s v="7711"/>
        <s v="7712"/>
        <s v="7730"/>
        <s v="7740"/>
        <s v="7742"/>
        <s v="7743"/>
        <s v="7750"/>
        <s v="7760"/>
        <s v="7780"/>
        <s v="7781"/>
        <s v="7782"/>
        <s v="7784"/>
        <s v="7800"/>
        <s v="7801"/>
        <s v="7802"/>
        <s v="7803"/>
        <s v="7804"/>
        <s v="7810"/>
        <s v="7811"/>
        <s v="7812"/>
        <s v="7822"/>
        <s v="7823"/>
        <s v="7830"/>
        <s v="7850"/>
        <s v="7860"/>
        <s v="7861"/>
        <s v="7862"/>
        <s v="7863"/>
        <s v="7864"/>
        <s v="7866"/>
        <s v="7870"/>
        <s v="7880"/>
        <s v="7890"/>
        <s v="7900"/>
        <s v="7901"/>
        <s v="7903"/>
        <s v="7904"/>
        <s v="7906"/>
        <s v="7910"/>
        <s v="7911"/>
        <s v="7912"/>
        <s v="7940"/>
        <s v="7941"/>
        <s v="7942"/>
        <s v="7943"/>
        <s v="7950"/>
        <s v="7951"/>
        <s v="7970"/>
        <s v="7971"/>
        <s v="7972"/>
        <s v="7973"/>
        <s v="8000"/>
        <s v="8020"/>
        <s v="8200"/>
        <s v="8210"/>
        <s v="8211"/>
        <s v="8300"/>
        <s v="8301"/>
        <s v="8310"/>
        <s v="8340"/>
        <s v="8370"/>
        <s v="8377"/>
        <s v="8380"/>
        <s v="8400"/>
        <s v="8420"/>
        <s v="8421"/>
        <s v="8430"/>
        <s v="8431"/>
        <s v="8432"/>
        <s v="8433"/>
        <s v="8434"/>
        <s v="8450"/>
        <s v="8460"/>
        <s v="8470"/>
        <s v="8480"/>
        <s v="8490"/>
        <s v="8500"/>
        <s v="8501"/>
        <s v="8510"/>
        <s v="8511"/>
        <s v="8520"/>
        <s v="8530"/>
        <s v="8531"/>
        <s v="8540"/>
        <s v="8550"/>
        <s v="8551"/>
        <s v="8552"/>
        <s v="8553"/>
        <s v="8554"/>
        <s v="8560"/>
        <s v="8570"/>
        <s v="8572"/>
        <s v="8573"/>
        <s v="8580"/>
        <s v="8581"/>
        <s v="8582"/>
        <s v="8583"/>
        <s v="8587"/>
        <s v="8600"/>
        <s v="8610"/>
        <s v="8620"/>
        <s v="8630"/>
        <s v="8640"/>
        <s v="8647"/>
        <s v="8650"/>
        <s v="8660"/>
        <s v="8670"/>
        <s v="8680"/>
        <s v="8700"/>
        <s v="8710"/>
        <s v="8720"/>
        <s v="8730"/>
        <s v="8740"/>
        <s v="8750"/>
        <s v="8755"/>
        <s v="8760"/>
        <s v="8770"/>
        <s v="8780"/>
        <s v="8790"/>
        <s v="8791"/>
        <s v="8792"/>
        <s v="8793"/>
        <s v="8800"/>
        <s v="8810"/>
        <s v="8820"/>
        <s v="8830"/>
        <s v="8840"/>
        <s v="8850"/>
        <s v="8851"/>
        <s v="8860"/>
        <s v="8870"/>
        <s v="8880"/>
        <s v="8890"/>
        <s v="8900"/>
        <s v="8902"/>
        <s v="8904"/>
        <s v="8906"/>
        <s v="8908"/>
        <s v="8920"/>
        <s v="8930"/>
        <s v="8940"/>
        <s v="8950"/>
        <s v="8952"/>
        <s v="8954"/>
        <s v="8957"/>
        <s v="8958"/>
        <s v="8970"/>
        <s v="8972"/>
        <s v="8978"/>
        <s v="8980"/>
        <s v="9000"/>
        <s v="9030"/>
        <s v="9031"/>
        <s v="9032"/>
        <s v="9040"/>
        <s v="9041"/>
        <s v="9042"/>
        <s v="9050"/>
        <s v="9051"/>
        <s v="9052"/>
        <s v="9060"/>
        <s v="9070"/>
        <s v="9080"/>
        <s v="9090"/>
        <s v="9100"/>
        <s v="9111"/>
        <s v="9112"/>
        <s v="9120"/>
        <s v="9130"/>
        <s v="9140"/>
        <s v="9150"/>
        <s v="9160"/>
        <s v="9170"/>
        <s v="9180"/>
        <s v="9185"/>
        <s v="9190"/>
        <s v="9200"/>
        <s v="9220"/>
        <s v="9230"/>
        <s v="9240"/>
        <s v="9250"/>
        <s v="9255"/>
        <s v="9260"/>
        <s v="9270"/>
        <s v="9280"/>
        <s v="9290"/>
        <s v="9300"/>
        <s v="9308"/>
        <s v="9310"/>
        <s v="9320"/>
        <s v="9340"/>
        <s v="9400"/>
        <s v="9401"/>
        <s v="9402"/>
        <s v="9403"/>
        <s v="9404"/>
        <s v="9406"/>
        <s v="9420"/>
        <s v="9450"/>
        <s v="9451"/>
        <s v="9470"/>
        <s v="9472"/>
        <s v="9473"/>
        <s v="9500"/>
        <s v="9506"/>
        <s v="9520"/>
        <s v="9521"/>
        <s v="9550"/>
        <s v="9551"/>
        <s v="9552"/>
        <s v="9570"/>
        <s v="9571"/>
        <s v="9572"/>
        <s v="9600"/>
        <s v="9620"/>
        <s v="9630"/>
        <s v="9636"/>
        <s v="9660"/>
        <s v="9661"/>
        <s v="9667"/>
        <s v="9680"/>
        <s v="9681"/>
        <s v="9688"/>
        <s v="9690"/>
        <s v="9700"/>
        <s v="9750"/>
        <s v="9770"/>
        <s v="9771"/>
        <s v="9772"/>
        <s v="9790"/>
        <s v="9800"/>
        <s v="9810"/>
        <s v="9820"/>
        <s v="9830"/>
        <s v="9831"/>
        <s v="9840"/>
        <s v="9850"/>
        <s v="9860"/>
        <s v="9870"/>
        <s v="9880"/>
        <s v="9881"/>
        <s v="9890"/>
        <s v="9900"/>
        <s v="9910"/>
        <s v="9920"/>
        <s v="9921"/>
        <s v="9930"/>
        <s v="9931"/>
        <s v="9932"/>
        <s v="9940"/>
        <s v="9950"/>
        <s v="9960"/>
        <s v="9968"/>
        <s v="9970"/>
        <s v="9971"/>
        <s v="9980"/>
        <s v="9982"/>
        <s v="9988"/>
        <s v="9990"/>
        <s v="9991"/>
        <s v="9992"/>
        <s v="1010"/>
        <s v="1048"/>
        <s v="1049"/>
        <s v="2322"/>
        <s v="3732"/>
        <s v="3791"/>
        <s v="4161"/>
        <s v="4623"/>
        <s v="4711"/>
        <s v="4780"/>
        <s v="5372"/>
        <s v="5541"/>
        <s v="5542"/>
        <s v="6543"/>
        <s v="6592"/>
        <s v="6660"/>
        <s v="6663"/>
        <s v="6671"/>
        <s v="6680"/>
        <s v="6688"/>
        <s v="6692"/>
        <s v="6723"/>
        <s v="6740"/>
        <s v="6747"/>
        <s v="6750"/>
        <s v="6767"/>
        <s v="6831"/>
        <s v="6852"/>
        <s v="6887"/>
        <s v="6922"/>
        <s v="6983"/>
        <s v="7783"/>
        <s v="8690"/>
        <s v="8951"/>
        <s v="9961"/>
        <s v="9981"/>
        <s v="1008"/>
        <s v="1041"/>
        <s v="1051"/>
        <s v="3798"/>
        <s v="4181"/>
        <s v="4783"/>
        <s v="4791"/>
        <s v="4852"/>
        <s v="6761"/>
        <s v="6984"/>
        <s v="8691"/>
        <s v="8956"/>
      </sharedItems>
    </cacheField>
    <cacheField name="car_pct" numFmtId="0" sqlType="8">
      <sharedItems containsSemiMixedTypes="0" containsString="0" containsNumber="1" minValue="0" maxValue="1"/>
    </cacheField>
    <cacheField name="carpool_pct" numFmtId="0" sqlType="8">
      <sharedItems containsSemiMixedTypes="0" containsString="0" containsNumber="1" minValue="0" maxValue="1"/>
    </cacheField>
    <cacheField name="motorbike_pct" numFmtId="0" sqlType="8">
      <sharedItems containsSemiMixedTypes="0" containsString="0" containsNumber="1" minValue="0" maxValue="0.5467889908256881"/>
    </cacheField>
    <cacheField name="train_pct" numFmtId="0" sqlType="8">
      <sharedItems containsSemiMixedTypes="0" containsString="0" containsNumber="1" minValue="0" maxValue="1"/>
    </cacheField>
    <cacheField name="stib_pct" numFmtId="0" sqlType="8">
      <sharedItems containsSemiMixedTypes="0" containsString="0" containsNumber="1" minValue="0" maxValue="1"/>
    </cacheField>
    <cacheField name="delijn_pct" numFmtId="0" sqlType="8">
      <sharedItems containsSemiMixedTypes="0" containsString="0" containsNumber="1" minValue="0" maxValue="0.33843099325846177"/>
    </cacheField>
    <cacheField name="tec_pct" numFmtId="0" sqlType="8">
      <sharedItems containsSemiMixedTypes="0" containsString="0" containsNumber="1" minValue="0" maxValue="1"/>
    </cacheField>
    <cacheField name="shuttle_pct" numFmtId="0" sqlType="8">
      <sharedItems containsSemiMixedTypes="0" containsString="0" containsNumber="1" minValue="0" maxValue="0.2493850275739633"/>
    </cacheField>
    <cacheField name="bicycle_pct" numFmtId="0" sqlType="8">
      <sharedItems containsSemiMixedTypes="0" containsString="0" containsNumber="1" minValue="0" maxValue="1"/>
    </cacheField>
    <cacheField name="walk_pct" numFmtId="0" sqlType="8">
      <sharedItems containsSemiMixedTypes="0" containsString="0" containsNumber="1" minValue="0" maxValue="1"/>
    </cacheField>
    <cacheField name="car" numFmtId="0" sqlType="8">
      <sharedItems containsSemiMixedTypes="0" containsString="0" containsNumber="1" minValue="0" maxValue="2470.8582997041699"/>
    </cacheField>
    <cacheField name="carpool" numFmtId="0" sqlType="8">
      <sharedItems containsSemiMixedTypes="0" containsString="0" containsNumber="1" minValue="0" maxValue="63.293539464088425"/>
    </cacheField>
    <cacheField name="motorbike" numFmtId="0" sqlType="8">
      <sharedItems containsSemiMixedTypes="0" containsString="0" containsNumber="1" minValue="0" maxValue="107.33001800664198"/>
    </cacheField>
    <cacheField name="train" numFmtId="0" sqlType="8">
      <sharedItems containsSemiMixedTypes="0" containsString="0" containsNumber="1" minValue="0" maxValue="1589.921621439292"/>
    </cacheField>
    <cacheField name="stib" numFmtId="0" sqlType="8">
      <sharedItems containsSemiMixedTypes="0" containsString="0" containsNumber="1" minValue="0" maxValue="2847.9405373267628"/>
    </cacheField>
    <cacheField name="delijn" numFmtId="0" sqlType="8">
      <sharedItems containsSemiMixedTypes="0" containsString="0" containsNumber="1" minValue="0" maxValue="136.60537220822414"/>
    </cacheField>
    <cacheField name="tec" numFmtId="0" sqlType="8">
      <sharedItems containsSemiMixedTypes="0" containsString="0" containsNumber="1" minValue="0" maxValue="93.689729800061869"/>
    </cacheField>
    <cacheField name="shuttle" numFmtId="0" sqlType="8">
      <sharedItems containsSemiMixedTypes="0" containsString="0" containsNumber="1" minValue="0" maxValue="71.04542516218018"/>
    </cacheField>
    <cacheField name="bicycle" numFmtId="0" sqlType="8">
      <sharedItems containsSemiMixedTypes="0" containsString="0" containsNumber="1" minValue="0" maxValue="894.04394888810521"/>
    </cacheField>
    <cacheField name="walk" numFmtId="0" sqlType="8">
      <sharedItems containsSemiMixedTypes="0" containsString="0" containsNumber="1" minValue="0" maxValue="1587.2337866151595"/>
    </cacheField>
    <cacheField name="total" numFmtId="0" sqlType="8">
      <sharedItems containsSemiMixedTypes="0" containsString="0" containsNumber="1" minValue="0.86356073211314477" maxValue="6573.68171317170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DEHOUCK Simon" refreshedDate="43557.745419907405" createdVersion="5" refreshedVersion="5" minRefreshableVersion="3" recordCount="6">
  <cacheSource type="external" connectionId="14"/>
  <cacheFields count="23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origin" numFmtId="0" sqlType="-9">
      <sharedItems count="2">
        <s v="Brussels"/>
        <s v="Outside Brussels"/>
      </sharedItems>
    </cacheField>
    <cacheField name="car_pct" numFmtId="0" sqlType="8">
      <sharedItems containsSemiMixedTypes="0" containsString="0" containsNumber="1" minValue="0.29712660809503211" maxValue="0.37302118816575636" count="6">
        <n v="0.34462969823346168"/>
        <n v="0.37302118816575636"/>
        <n v="0.31175916472574072"/>
        <n v="0.36217948012325141"/>
        <n v="0.29712660809503211"/>
        <n v="0.36307555218309817"/>
      </sharedItems>
    </cacheField>
    <cacheField name="carpool_pct" numFmtId="0" sqlType="8">
      <sharedItems containsSemiMixedTypes="0" containsString="0" containsNumber="1" minValue="5.0299189130202674E-3" maxValue="1.8339075897812293E-2" count="6">
        <n v="7.1205678708785728E-3"/>
        <n v="1.8339075897812293E-2"/>
        <n v="5.0299189130202674E-3"/>
        <n v="1.2474239823591957E-2"/>
        <n v="5.3753626495975171E-3"/>
        <n v="1.76629533559211E-2"/>
      </sharedItems>
    </cacheField>
    <cacheField name="motorbike_pct" numFmtId="0" sqlType="8">
      <sharedItems containsSemiMixedTypes="0" containsString="0" containsNumber="1" minValue="8.5311737760661206E-3" maxValue="1.7708479375372708E-2" count="6">
        <n v="1.1482176084286505E-2"/>
        <n v="9.1864606024285519E-3"/>
        <n v="1.4101760697517474E-2"/>
        <n v="8.5311737760661206E-3"/>
        <n v="1.7708479375372708E-2"/>
        <n v="1.4673836053789054E-2"/>
      </sharedItems>
    </cacheField>
    <cacheField name="train_pct" numFmtId="0" sqlType="8">
      <sharedItems containsSemiMixedTypes="0" containsString="0" containsNumber="1" minValue="3.5844291355514354E-2" maxValue="0.54596872175905853" count="6">
        <n v="4.2525764954692132E-2"/>
        <n v="0.52967848291906405"/>
        <n v="3.9985156280085338E-2"/>
        <n v="0.54596872175905853"/>
        <n v="3.5844291355514354E-2"/>
        <n v="0.52703383056460851"/>
      </sharedItems>
    </cacheField>
    <cacheField name="stib_pct" numFmtId="0" sqlType="8">
      <sharedItems containsSemiMixedTypes="0" containsString="0" containsNumber="1" minValue="3.3165801521007322E-2" maxValue="0.45472303250128621" count="6">
        <n v="0.41493856706033094"/>
        <n v="3.4870940821509315E-2"/>
        <n v="0.45472303250128621"/>
        <n v="3.3165801521007322E-2"/>
        <n v="0.45062130162990616"/>
        <n v="3.4895197680093609E-2"/>
      </sharedItems>
    </cacheField>
    <cacheField name="delijn_pct" numFmtId="0" sqlType="8">
      <sharedItems containsSemiMixedTypes="0" containsString="0" containsNumber="1" minValue="5.1566439023227823E-3" maxValue="1.6833345036019298E-2" count="6">
        <n v="5.7709657883880053E-3"/>
        <n v="1.6833345036019298E-2"/>
        <n v="6.029755746584555E-3"/>
        <n v="1.4553464750047228E-2"/>
        <n v="5.1566439023227823E-3"/>
        <n v="1.4259395397275113E-2"/>
      </sharedItems>
    </cacheField>
    <cacheField name="tec_pct" numFmtId="0" sqlType="8">
      <sharedItems containsSemiMixedTypes="0" containsString="0" containsNumber="1" minValue="6.4869749475149991E-4" maxValue="4.1986478936913516E-3" count="6">
        <n v="6.4869749475149991E-4"/>
        <n v="2.357144291110311E-3"/>
        <n v="1.9409340100036408E-3"/>
        <n v="3.1756868971300691E-3"/>
        <n v="4.1986478936913516E-3"/>
        <n v="3.212391079830546E-3"/>
      </sharedItems>
    </cacheField>
    <cacheField name="shuttle_pct" numFmtId="0" sqlType="8">
      <sharedItems containsSemiMixedTypes="0" containsString="0" containsNumber="1" minValue="2.3571959814727935E-3" maxValue="5.2354441693425952E-3" count="6">
        <n v="5.2354441693425952E-3"/>
        <n v="3.0054738529074437E-3"/>
        <n v="2.3571959814727935E-3"/>
        <n v="3.2670508445775022E-3"/>
        <n v="2.809225259838091E-3"/>
        <n v="2.9636650900709987E-3"/>
      </sharedItems>
    </cacheField>
    <cacheField name="bicycle_pct" numFmtId="0" sqlType="8">
      <sharedItems containsSemiMixedTypes="0" containsString="0" containsNumber="1" minValue="1.0114882270894316E-2" maxValue="9.4398557614484735E-2" count="6">
        <n v="6.1946419702198004E-2"/>
        <n v="1.0114882270894316E-2"/>
        <n v="7.2476615919496779E-2"/>
        <n v="1.3798195408759498E-2"/>
        <n v="9.4398557614484735E-2"/>
        <n v="1.9605636271727272E-2"/>
      </sharedItems>
    </cacheField>
    <cacheField name="walk_pct" numFmtId="0" sqlType="8">
      <sharedItems containsSemiMixedTypes="0" containsString="0" containsNumber="1" minValue="2.5930061424880571E-3" maxValue="0.1057016986416715" count="6">
        <n v="0.1057016986416715"/>
        <n v="2.5930061424880571E-3"/>
        <n v="9.1596465224787663E-2"/>
        <n v="2.886185096485742E-3"/>
        <n v="8.6760882224235919E-2"/>
        <n v="2.6175423235644197E-3"/>
      </sharedItems>
    </cacheField>
    <cacheField name="car" numFmtId="0" sqlType="8">
      <sharedItems containsSemiMixedTypes="0" containsString="0" containsNumber="1" minValue="20818.197446075479" maxValue="53391.330159043428" count="6">
        <n v="25124.826742951536"/>
        <n v="53391.330159043428"/>
        <n v="21732.310918736239"/>
        <n v="49430.743900924877"/>
        <n v="20818.197446075479"/>
        <n v="50169.027194342481"/>
      </sharedItems>
    </cacheField>
    <cacheField name="carpool" numFmtId="0" sqlType="8">
      <sharedItems containsSemiMixedTypes="0" containsString="0" containsNumber="1" minValue="350.6288638216987" maxValue="2624.9116327321226" count="6">
        <n v="519.11670695906651"/>
        <n v="2624.9116327321226"/>
        <n v="350.6288638216987"/>
        <n v="1702.5010745193424"/>
        <n v="376.62517571562989"/>
        <n v="2440.6302818173049"/>
      </sharedItems>
    </cacheField>
    <cacheField name="motorbike" numFmtId="0" sqlType="8">
      <sharedItems containsSemiMixedTypes="0" containsString="0" containsNumber="1" minValue="837.09467358303698" maxValue="2027.6002490429769" count="6">
        <n v="837.09467358303698"/>
        <n v="1314.8779923980039"/>
        <n v="983.01471987091531"/>
        <n v="1164.3461025332062"/>
        <n v="1240.7458977499375"/>
        <n v="2027.6002490429769"/>
      </sharedItems>
    </cacheField>
    <cacheField name="train" numFmtId="0" sqlType="8">
      <sharedItems containsSemiMixedTypes="0" containsString="0" containsNumber="1" minValue="2511.4328855902654" maxValue="75814.027880653084" count="6">
        <n v="3100.2913622212582"/>
        <n v="75814.027880653084"/>
        <n v="2787.3113182655575"/>
        <n v="74514.547466916993"/>
        <n v="2511.4328855902654"/>
        <n v="72824.442237852214"/>
      </sharedItems>
    </cacheField>
    <cacheField name="stib" numFmtId="0" sqlType="8">
      <sharedItems containsSemiMixedTypes="0" containsString="0" containsNumber="1" minValue="4526.513320677137" maxValue="31698.129333012752" count="6">
        <n v="30250.612932658616"/>
        <n v="4991.1532465827477"/>
        <n v="31698.129333012752"/>
        <n v="4526.513320677137"/>
        <n v="31572.814332866783"/>
        <n v="4821.7460824289265"/>
      </sharedItems>
    </cacheField>
    <cacheField name="delijn" numFmtId="0" sqlType="8">
      <sharedItems containsSemiMixedTypes="0" containsString="0" containsNumber="1" minValue="361.30063075105573" maxValue="2409.3931149557889" count="6">
        <n v="420.72553908144636"/>
        <n v="2409.3931149557889"/>
        <n v="420.32614105856504"/>
        <n v="1986.2764966306506"/>
        <n v="361.30063075105573"/>
        <n v="1970.3336982050851"/>
      </sharedItems>
    </cacheField>
    <cacheField name="tec" numFmtId="0" sqlType="8">
      <sharedItems containsSemiMixedTypes="0" containsString="0" containsNumber="1" minValue="47.292535285734871" maxValue="443.88154056048359" count="6">
        <n v="47.292535285734871"/>
        <n v="337.38316501005721"/>
        <n v="135.29989219484818"/>
        <n v="433.42203061349397"/>
        <n v="294.17857060266743"/>
        <n v="443.88154056048359"/>
      </sharedItems>
    </cacheField>
    <cacheField name="shuttle" numFmtId="0" sqlType="8">
      <sharedItems containsSemiMixedTypes="0" containsString="0" containsNumber="1" minValue="164.31695283385758" maxValue="445.89150537919511" count="6">
        <n v="381.6839591926867"/>
        <n v="430.17997866021642"/>
        <n v="164.31695283385758"/>
        <n v="445.89150537919511"/>
        <n v="196.82857252254917"/>
        <n v="409.51309887071187"/>
      </sharedItems>
    </cacheField>
    <cacheField name="bicycle" numFmtId="0" sqlType="8">
      <sharedItems containsSemiMixedTypes="0" containsString="0" containsNumber="1" minValue="1447.7649956044779" maxValue="6614.0418175356717" count="6">
        <n v="4516.1315764189903"/>
        <n v="1447.7649956044779"/>
        <n v="5052.2471500908669"/>
        <n v="1883.1963183369792"/>
        <n v="6614.0418175356717"/>
        <n v="2709.066180205512"/>
      </sharedItems>
    </cacheField>
    <cacheField name="walk" numFmtId="0" sqlType="8">
      <sharedItems containsSemiMixedTypes="0" containsString="0" containsNumber="1" minValue="361.68657246032808" maxValue="7706.0592236267539" count="6">
        <n v="7706.0592236267539"/>
        <n v="371.14258237922991"/>
        <n v="6385.0660591596752"/>
        <n v="393.91043442467492"/>
        <n v="6078.9075348046663"/>
        <n v="361.68657246032808"/>
      </sharedItems>
    </cacheField>
    <cacheField name="total" numFmtId="0" sqlType="8">
      <sharedItems containsSemiMixedTypes="0" containsString="0" containsNumber="1" minValue="69708.651349045293" maxValue="143132.16474802059" count="6">
        <n v="72903.835251979021"/>
        <n v="143132.16474802059"/>
        <n v="69708.651349045293"/>
        <n v="136481.3486509599"/>
        <n v="70065.072864215006"/>
        <n v="138177.9271357889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DEHOUCK Simon" refreshedDate="43557.74544583333" createdVersion="5" refreshedVersion="5" minRefreshableVersion="3" recordCount="15">
  <cacheSource type="external" connectionId="51"/>
  <cacheFields count="4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ze_category" numFmtId="0" sqlType="-9">
      <sharedItems count="5">
        <s v="Under 200"/>
        <s v="201 to 500"/>
        <s v="501 to 1000"/>
        <s v="1001 to 2000"/>
        <s v="Over 2000"/>
      </sharedItems>
    </cacheField>
    <cacheField name="sites" numFmtId="0" sqlType="4">
      <sharedItems containsSemiMixedTypes="0" containsString="0" containsNumber="1" containsInteger="1" minValue="21" maxValue="129" count="14">
        <n v="129"/>
        <n v="105"/>
        <n v="51"/>
        <n v="27"/>
        <n v="24"/>
        <n v="117"/>
        <n v="106"/>
        <n v="47"/>
        <n v="23"/>
        <n v="26"/>
        <n v="102"/>
        <n v="109"/>
        <n v="55"/>
        <n v="21"/>
      </sharedItems>
    </cacheField>
    <cacheField name="workers" numFmtId="0" sqlType="8">
      <sharedItems containsSemiMixedTypes="0" containsString="0" containsNumber="1" containsInteger="1" minValue="14876" maxValue="96497" count="15">
        <n v="18621"/>
        <n v="34041"/>
        <n v="34991"/>
        <n v="34899"/>
        <n v="93484"/>
        <n v="16896"/>
        <n v="34026"/>
        <n v="32384"/>
        <n v="29135"/>
        <n v="93749"/>
        <n v="14876"/>
        <n v="34087"/>
        <n v="36855"/>
        <n v="25928"/>
        <n v="9649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DEHOUCK Simon" refreshedDate="43557.745504629631" createdVersion="5" refreshedVersion="5" minRefreshableVersion="3" recordCount="60">
  <cacheSource type="external" connectionId="45"/>
  <cacheFields count="12">
    <cacheField name="activity_sector" numFmtId="0" sqlType="-9">
      <sharedItems count="22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parkings_workers" numFmtId="0" sqlType="8">
      <sharedItems containsSemiMixedTypes="0" containsString="0" containsNumber="1" containsInteger="1" minValue="13" maxValue="13040"/>
    </cacheField>
    <cacheField name="parkings_visitors" numFmtId="0" sqlType="8">
      <sharedItems containsSemiMixedTypes="0" containsString="0" containsNumber="1" containsInteger="1" minValue="0" maxValue="4271"/>
    </cacheField>
    <cacheField name="parkings_service" numFmtId="0" sqlType="8">
      <sharedItems containsSemiMixedTypes="0" containsString="0" containsNumber="1" containsInteger="1" minValue="0" maxValue="663"/>
    </cacheField>
    <cacheField name="parkings_trucks" numFmtId="0" sqlType="8">
      <sharedItems containsSemiMixedTypes="0" containsString="0" containsNumber="1" containsInteger="1" minValue="0" maxValue="3075"/>
    </cacheField>
    <cacheField name="parkings_total" numFmtId="0" sqlType="8">
      <sharedItems containsSemiMixedTypes="0" containsString="0" containsNumber="1" containsInteger="1" minValue="34" maxValue="13794"/>
    </cacheField>
    <cacheField name="parking_workers_pct" numFmtId="0" sqlType="8">
      <sharedItems containsSemiMixedTypes="0" containsString="0" containsNumber="1" minValue="5.0155348424323128E-2" maxValue="0.9587530328652305"/>
    </cacheField>
    <cacheField name="parkings_visitors_pct" numFmtId="0" sqlType="8">
      <sharedItems containsSemiMixedTypes="0" containsString="0" containsNumber="1" minValue="0" maxValue="0.94784731469152239"/>
    </cacheField>
    <cacheField name="parkings_service_pct" numFmtId="0" sqlType="8">
      <sharedItems containsSemiMixedTypes="0" containsString="0" containsNumber="1" minValue="0" maxValue="0.55359565807327005"/>
    </cacheField>
    <cacheField name="parkings_trucks_pct" numFmtId="0" sqlType="8">
      <sharedItems containsSemiMixedTypes="0" containsString="0" containsNumber="1" minValue="0" maxValue="0.578987008096403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DEHOUCK Simon" refreshedDate="43557.745568402781" createdVersion="5" refreshedVersion="5" minRefreshableVersion="3" recordCount="9">
  <cacheSource type="external" connectionId="41"/>
  <cacheFields count="6">
    <cacheField name="access_zone" numFmtId="0" sqlType="-9">
      <sharedItems count="6">
        <s v="Average"/>
        <s v="Excellent"/>
        <s v="Good"/>
        <s v="A" u="1"/>
        <s v="B" u="1"/>
        <s v="C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86" maxValue="130" count="7">
        <n v="115"/>
        <n v="116"/>
        <n v="91"/>
        <n v="87"/>
        <n v="86"/>
        <n v="130"/>
        <n v="111"/>
      </sharedItems>
    </cacheField>
    <cacheField name="parkings_owned" numFmtId="0" sqlType="8">
      <sharedItems containsSemiMixedTypes="0" containsString="0" containsNumber="1" containsInteger="1" minValue="8740" maxValue="31880" count="9">
        <n v="28414"/>
        <n v="29624"/>
        <n v="31880"/>
        <n v="9480"/>
        <n v="9492"/>
        <n v="8740"/>
        <n v="24755"/>
        <n v="25362"/>
        <n v="25095"/>
      </sharedItems>
    </cacheField>
    <cacheField name="parkings_rented" numFmtId="0" sqlType="8">
      <sharedItems containsSemiMixedTypes="0" containsString="0" containsNumber="1" containsInteger="1" minValue="3908" maxValue="7319" count="9">
        <n v="7319"/>
        <n v="7065"/>
        <n v="6296"/>
        <n v="5558"/>
        <n v="4795"/>
        <n v="4357"/>
        <n v="5375"/>
        <n v="3908"/>
        <n v="4060"/>
      </sharedItems>
    </cacheField>
    <cacheField name="parkings_total" numFmtId="0" sqlType="8">
      <sharedItems containsSemiMixedTypes="0" containsString="0" containsNumber="1" containsInteger="1" minValue="10460" maxValue="26379" count="9">
        <n v="25579"/>
        <n v="25215"/>
        <n v="24465"/>
        <n v="12906"/>
        <n v="10969"/>
        <n v="10460"/>
        <n v="26379"/>
        <n v="23975"/>
        <n v="246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DEHOUCK Simon" refreshedDate="43557.745640162037" createdVersion="5" refreshedVersion="5" minRefreshableVersion="3" recordCount="9">
  <cacheSource type="external" connectionId="39"/>
  <cacheFields count="6">
    <cacheField name="access_zone" numFmtId="0" sqlType="-9">
      <sharedItems count="6">
        <s v="Average"/>
        <s v="Excellent"/>
        <s v="Good"/>
        <s v="A" u="1"/>
        <s v="B" u="1"/>
        <s v="C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86" maxValue="130" count="7">
        <n v="115"/>
        <n v="116"/>
        <n v="91"/>
        <n v="87"/>
        <n v="86"/>
        <n v="130"/>
        <n v="111"/>
      </sharedItems>
    </cacheField>
    <cacheField name="parkings_workers" numFmtId="0" sqlType="8">
      <sharedItems containsSemiMixedTypes="0" containsString="0" containsNumber="1" containsInteger="1" minValue="10460" maxValue="26379" count="9">
        <n v="25579"/>
        <n v="25215"/>
        <n v="24465"/>
        <n v="12906"/>
        <n v="10969"/>
        <n v="10460"/>
        <n v="26379"/>
        <n v="23975"/>
        <n v="24610"/>
      </sharedItems>
    </cacheField>
    <cacheField name="workers" numFmtId="0" sqlType="8">
      <sharedItems containsSemiMixedTypes="0" containsString="0" containsNumber="1" containsInteger="1" minValue="61465" maxValue="83681" count="9">
        <n v="61465"/>
        <n v="64568"/>
        <n v="65550"/>
        <n v="70890"/>
        <n v="65688"/>
        <n v="65602"/>
        <n v="83681"/>
        <n v="75934"/>
        <n v="77091"/>
      </sharedItems>
    </cacheField>
    <cacheField name="parkings_per_worker" numFmtId="0" sqlType="8">
      <sharedItems containsSemiMixedTypes="0" containsString="0" containsNumber="1" minValue="0.15944635834273346" maxValue="0.4161555356707069" count="9">
        <n v="0.4161555356707069"/>
        <n v="0.39051852310742163"/>
        <n v="0.3732265446224256"/>
        <n v="0.18205670757511638"/>
        <n v="0.16698635976129583"/>
        <n v="0.15944635834273346"/>
        <n v="0.31523284855582512"/>
        <n v="0.3157347169910712"/>
        <n v="0.3192331141118937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DEHOUCK Simon" refreshedDate="43557.74571087963" createdVersion="5" refreshedVersion="5" minRefreshableVersion="3" recordCount="60">
  <cacheSource type="external" connectionId="43"/>
  <cacheFields count="6">
    <cacheField name="activity_sector" numFmtId="0" sqlType="-9">
      <sharedItems count="22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parkings_workers" numFmtId="0" sqlType="8">
      <sharedItems containsSemiMixedTypes="0" containsString="0" containsNumber="1" containsInteger="1" minValue="13" maxValue="13040"/>
    </cacheField>
    <cacheField name="workers" numFmtId="0" sqlType="8">
      <sharedItems containsSemiMixedTypes="0" containsString="0" containsNumber="1" containsInteger="1" minValue="222" maxValue="44934"/>
    </cacheField>
    <cacheField name="parkings_per_worker" numFmtId="0" sqlType="8">
      <sharedItems containsSemiMixedTypes="0" containsString="0" containsNumber="1" minValue="2.6315789473684209E-2" maxValue="0.59135913591359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DEHOUCK Simon" refreshedDate="43557.745736458332" createdVersion="5" refreshedVersion="5" minRefreshableVersion="3" recordCount="60">
  <cacheSource type="external" connectionId="37"/>
  <cacheFields count="8">
    <cacheField name="activity_sector" numFmtId="0" sqlType="-9">
      <sharedItems count="22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5">
        <n v="41"/>
        <n v="34"/>
        <n v="12"/>
        <n v="4"/>
        <n v="3"/>
        <n v="7"/>
        <n v="57"/>
        <n v="56"/>
        <n v="52"/>
        <n v="5"/>
        <n v="32"/>
        <n v="31"/>
        <n v="9"/>
        <n v="6"/>
        <n v="18"/>
        <n v="19"/>
        <n v="2"/>
        <n v="25"/>
        <n v="26"/>
        <n v="10"/>
        <n v="48"/>
        <n v="47"/>
        <n v="15"/>
        <n v="17"/>
        <n v="14"/>
      </sharedItems>
    </cacheField>
    <cacheField name="parkings_bicycle" numFmtId="0" sqlType="8">
      <sharedItems containsSemiMixedTypes="0" containsString="0" containsNumber="1" containsInteger="1" minValue="6" maxValue="4702"/>
    </cacheField>
    <cacheField name="workers" numFmtId="0" sqlType="8">
      <sharedItems containsSemiMixedTypes="0" containsString="0" containsNumber="1" containsInteger="1" minValue="222" maxValue="44934"/>
    </cacheField>
    <cacheField name="cycling_workers" numFmtId="0" sqlType="8">
      <sharedItems containsSemiMixedTypes="0" containsString="0" containsNumber="1" minValue="6" maxValue="3210"/>
    </cacheField>
    <cacheField name="parkings_bicycle_per_worker" numFmtId="0" sqlType="8">
      <sharedItems containsSemiMixedTypes="0" containsString="0" containsNumber="1" minValue="7.103648692282854E-3" maxValue="0.38345864661654133"/>
    </cacheField>
    <cacheField name="parkings_bicycle_per_cyclist" numFmtId="0" sqlType="8">
      <sharedItems containsSemiMixedTypes="0" containsString="0" containsNumber="1" minValue="0.32835820895522388" maxValue="13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HOUCK Simon" refreshedDate="43557.731285069443" createdVersion="5" refreshedVersion="5" minRefreshableVersion="3" recordCount="60">
  <cacheSource type="external" connectionId="49"/>
  <cacheFields count="4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activity_sector" numFmtId="0" sqlType="-9">
      <sharedItems count="27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Flemish administration bodies" u="1"/>
        <s v="Brussels Region authorities" u="1"/>
        <s v="Federal administration bodies" u="1"/>
        <s v="French Community administration bodies" u="1"/>
        <s v="Large Retail" u="1"/>
        <s v="Rest of the non-market sector" u="1"/>
      </sharedItems>
    </cacheField>
    <cacheField name="sites" numFmtId="0" sqlType="4">
      <sharedItems containsSemiMixedTypes="0" containsString="0" containsNumber="1" containsInteger="1" minValue="2" maxValue="57" count="24">
        <n v="42"/>
        <n v="12"/>
        <n v="4"/>
        <n v="7"/>
        <n v="57"/>
        <n v="3"/>
        <n v="5"/>
        <n v="32"/>
        <n v="9"/>
        <n v="6"/>
        <n v="19"/>
        <n v="2"/>
        <n v="26"/>
        <n v="10"/>
        <n v="52"/>
        <n v="18"/>
        <n v="15"/>
        <n v="34"/>
        <n v="56"/>
        <n v="31"/>
        <n v="48"/>
        <n v="14"/>
        <n v="47"/>
        <n v="17"/>
      </sharedItems>
    </cacheField>
    <cacheField name="workers" numFmtId="0" sqlType="8">
      <sharedItems containsSemiMixedTypes="0" containsString="0" containsNumber="1" containsInteger="1" minValue="222" maxValue="449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DEHOUCK Simon" refreshedDate="43557.745752546296" createdVersion="5" refreshedVersion="5" minRefreshableVersion="3" recordCount="60">
  <cacheSource type="external" connectionId="55"/>
  <cacheFields count="11">
    <cacheField name="activity_sector" numFmtId="0" sqlType="-9">
      <sharedItems count="22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workers" numFmtId="0" sqlType="8">
      <sharedItems containsSemiMixedTypes="0" containsString="0" containsNumber="1" containsInteger="1" minValue="222" maxValue="44934"/>
    </cacheField>
    <cacheField name="service_cars" numFmtId="0" sqlType="8">
      <sharedItems containsSemiMixedTypes="0" containsString="0" containsNumber="1" containsInteger="1" minValue="0" maxValue="904"/>
    </cacheField>
    <cacheField name="company_cars" numFmtId="0" sqlType="8">
      <sharedItems containsSemiMixedTypes="0" containsString="0" containsNumber="1" containsInteger="1" minValue="0" maxValue="16144"/>
    </cacheField>
    <cacheField name="vans" numFmtId="0" sqlType="8">
      <sharedItems containsSemiMixedTypes="0" containsString="0" containsNumber="1" containsInteger="1" minValue="0" maxValue="1014"/>
    </cacheField>
    <cacheField name="trucks" numFmtId="0" sqlType="8">
      <sharedItems containsSemiMixedTypes="0" containsString="0" containsNumber="1" containsInteger="1" minValue="0" maxValue="160" count="21">
        <n v="3"/>
        <n v="1"/>
        <n v="26"/>
        <n v="2"/>
        <n v="0"/>
        <n v="69"/>
        <n v="45"/>
        <n v="31"/>
        <n v="6"/>
        <n v="4"/>
        <n v="16"/>
        <n v="28"/>
        <n v="39"/>
        <n v="5"/>
        <n v="21"/>
        <n v="13"/>
        <n v="37"/>
        <n v="55"/>
        <n v="40"/>
        <n v="160"/>
        <n v="140"/>
      </sharedItems>
    </cacheField>
    <cacheField name="buses" numFmtId="0" sqlType="8">
      <sharedItems containsSemiMixedTypes="0" containsString="0" containsNumber="1" containsInteger="1" minValue="0" maxValue="138" count="20">
        <n v="1"/>
        <n v="3"/>
        <n v="2"/>
        <n v="0"/>
        <n v="15"/>
        <n v="5"/>
        <n v="138"/>
        <n v="39"/>
        <n v="46"/>
        <n v="4"/>
        <n v="7"/>
        <n v="8"/>
        <n v="9"/>
        <n v="17"/>
        <n v="6"/>
        <n v="11"/>
        <n v="13"/>
        <n v="19"/>
        <n v="12"/>
        <n v="21"/>
      </sharedItems>
    </cacheField>
    <cacheField name="motorbikes" numFmtId="0" sqlType="8">
      <sharedItems containsSemiMixedTypes="0" containsString="0" containsNumber="1" containsInteger="1" minValue="0" maxValue="144" count="10">
        <n v="2"/>
        <n v="0"/>
        <n v="34"/>
        <n v="1"/>
        <n v="7"/>
        <n v="4"/>
        <n v="5"/>
        <n v="101"/>
        <n v="144"/>
        <n v="78"/>
      </sharedItems>
    </cacheField>
    <cacheField name="bicycles" numFmtId="0" sqlType="8">
      <sharedItems containsString="0" containsBlank="1" containsNumber="1" containsInteger="1" minValue="0" maxValue="262" count="18">
        <m/>
        <n v="127"/>
        <n v="61"/>
        <n v="1"/>
        <n v="262"/>
        <n v="92"/>
        <n v="14"/>
        <n v="5"/>
        <n v="4"/>
        <n v="6"/>
        <n v="0"/>
        <n v="170"/>
        <n v="17"/>
        <n v="50"/>
        <n v="22"/>
        <n v="150"/>
        <n v="51"/>
        <n v="2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DEHOUCK Simon" refreshedDate="43557.745789351851" createdVersion="5" refreshedVersion="5" minRefreshableVersion="3" recordCount="9">
  <cacheSource type="external" connectionId="53"/>
  <cacheFields count="11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zoneaccess" numFmtId="0" sqlType="-9">
      <sharedItems count="6">
        <s v="Average"/>
        <s v="Excellent"/>
        <s v="Good"/>
        <s v="A" u="1"/>
        <s v="B" u="1"/>
        <s v="C" u="1"/>
      </sharedItems>
    </cacheField>
    <cacheField name="sites" numFmtId="0" sqlType="4">
      <sharedItems containsSemiMixedTypes="0" containsString="0" containsNumber="1" containsInteger="1" minValue="86" maxValue="130" count="7">
        <n v="115"/>
        <n v="91"/>
        <n v="130"/>
        <n v="116"/>
        <n v="87"/>
        <n v="86"/>
        <n v="111"/>
      </sharedItems>
    </cacheField>
    <cacheField name="workers" numFmtId="0" sqlType="8">
      <sharedItems containsSemiMixedTypes="0" containsString="0" containsNumber="1" containsInteger="1" minValue="61465" maxValue="83681" count="9">
        <n v="61465"/>
        <n v="70890"/>
        <n v="83681"/>
        <n v="64568"/>
        <n v="65688"/>
        <n v="75934"/>
        <n v="65550"/>
        <n v="65602"/>
        <n v="77091"/>
      </sharedItems>
    </cacheField>
    <cacheField name="service_cars" numFmtId="0" sqlType="8">
      <sharedItems containsSemiMixedTypes="0" containsString="0" containsNumber="1" containsInteger="1" minValue="784" maxValue="1224" count="9">
        <n v="1061"/>
        <n v="1066"/>
        <n v="1007"/>
        <n v="1074"/>
        <n v="957"/>
        <n v="949"/>
        <n v="1024"/>
        <n v="1224"/>
        <n v="784"/>
      </sharedItems>
    </cacheField>
    <cacheField name="company_cars" numFmtId="0" sqlType="8">
      <sharedItems containsSemiMixedTypes="0" containsString="0" containsNumber="1" containsInteger="1" minValue="6057" maxValue="13781" count="9">
        <n v="7831"/>
        <n v="8741"/>
        <n v="6057"/>
        <n v="9626"/>
        <n v="7096"/>
        <n v="7231"/>
        <n v="9358"/>
        <n v="13781"/>
        <n v="9690"/>
      </sharedItems>
    </cacheField>
    <cacheField name="vans" numFmtId="0" sqlType="8">
      <sharedItems containsSemiMixedTypes="0" containsString="0" containsNumber="1" containsInteger="1" minValue="279" maxValue="972" count="9">
        <n v="603"/>
        <n v="972"/>
        <n v="335"/>
        <n v="777"/>
        <n v="279"/>
        <n v="532"/>
        <n v="885"/>
        <n v="317"/>
        <n v="587"/>
      </sharedItems>
    </cacheField>
    <cacheField name="trucks" numFmtId="0" sqlType="8">
      <sharedItems containsSemiMixedTypes="0" containsString="0" containsNumber="1" containsInteger="1" minValue="37" maxValue="161" count="9">
        <n v="55"/>
        <n v="70"/>
        <n v="94"/>
        <n v="161"/>
        <n v="37"/>
        <n v="133"/>
        <n v="139"/>
        <n v="45"/>
        <n v="95"/>
      </sharedItems>
    </cacheField>
    <cacheField name="buses" numFmtId="0" sqlType="8">
      <sharedItems containsSemiMixedTypes="0" containsString="0" containsNumber="1" containsInteger="1" minValue="23" maxValue="146" count="8">
        <n v="40"/>
        <n v="23"/>
        <n v="146"/>
        <n v="30"/>
        <n v="39"/>
        <n v="36"/>
        <n v="48"/>
        <n v="56"/>
      </sharedItems>
    </cacheField>
    <cacheField name="motorbikes" numFmtId="0" sqlType="8">
      <sharedItems containsSemiMixedTypes="0" containsString="0" containsNumber="1" containsInteger="1" minValue="5" maxValue="153" count="9">
        <n v="76"/>
        <n v="5"/>
        <n v="37"/>
        <n v="153"/>
        <n v="19"/>
        <n v="17"/>
        <n v="72"/>
        <n v="6"/>
        <n v="16"/>
      </sharedItems>
    </cacheField>
    <cacheField name="bicycles" numFmtId="0" sqlType="8">
      <sharedItems containsString="0" containsBlank="1" containsNumber="1" containsInteger="1" minValue="242" maxValue="500" count="4">
        <m/>
        <n v="317"/>
        <n v="242"/>
        <n v="5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DEHOUCK Simon" refreshedDate="43557.746138773146" createdVersion="5" refreshedVersion="5" minRefreshableVersion="3" recordCount="9">
  <cacheSource type="external" connectionId="4"/>
  <cacheFields count="4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access_zone" numFmtId="0" sqlType="-9">
      <sharedItems count="6">
        <s v="Average"/>
        <s v="Excellent"/>
        <s v="Good"/>
        <s v="A" u="1"/>
        <s v="B" u="1"/>
        <s v="C" u="1"/>
      </sharedItems>
    </cacheField>
    <cacheField name="sites" numFmtId="0" sqlType="4">
      <sharedItems containsSemiMixedTypes="0" containsString="0" containsNumber="1" containsInteger="1" minValue="86" maxValue="130" count="7">
        <n v="115"/>
        <n v="91"/>
        <n v="130"/>
        <n v="116"/>
        <n v="87"/>
        <n v="86"/>
        <n v="111"/>
      </sharedItems>
    </cacheField>
    <cacheField name="workers" numFmtId="0" sqlType="8">
      <sharedItems containsSemiMixedTypes="0" containsString="0" containsNumber="1" containsInteger="1" minValue="61465" maxValue="83681" count="9">
        <n v="61465"/>
        <n v="70890"/>
        <n v="83681"/>
        <n v="64568"/>
        <n v="65688"/>
        <n v="75934"/>
        <n v="65550"/>
        <n v="65602"/>
        <n v="7709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HOUCK Simon" refreshedDate="43557.731331828705" createdVersion="5" refreshedVersion="5" minRefreshableVersion="3" recordCount="60">
  <cacheSource type="external" connectionId="2"/>
  <cacheFields count="7">
    <cacheField name="activity_sector" numFmtId="0" sqlType="-9">
      <sharedItems count="27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Flemish administration bodies" u="1"/>
        <s v="Brussels Region authorities" u="1"/>
        <s v="Federal administration bodies" u="1"/>
        <s v="French Community administration bodies" u="1"/>
        <s v="Large Retail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workers" numFmtId="0" sqlType="8">
      <sharedItems containsSemiMixedTypes="0" containsString="0" containsNumber="1" containsInteger="1" minValue="222" maxValue="44934"/>
    </cacheField>
    <cacheField name="zone_a" numFmtId="0" sqlType="8">
      <sharedItems containsSemiMixedTypes="0" containsString="0" containsNumber="1" containsInteger="1" minValue="0" maxValue="30136"/>
    </cacheField>
    <cacheField name="zone_b" numFmtId="0" sqlType="8">
      <sharedItems containsSemiMixedTypes="0" containsString="0" containsNumber="1" containsInteger="1" minValue="107" maxValue="28725"/>
    </cacheField>
    <cacheField name="zone_c" numFmtId="0" sqlType="8">
      <sharedItems containsSemiMixedTypes="0" containsString="0" containsNumber="1" containsInteger="1" minValue="0" maxValue="229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HOUCK Simon" refreshedDate="43557.731380324076" createdVersion="5" refreshedVersion="5" minRefreshableVersion="3" recordCount="9">
  <cacheSource type="external" connectionId="29"/>
  <cacheFields count="18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zoneaccess" numFmtId="0" sqlType="-9">
      <sharedItems count="6">
        <s v="Average"/>
        <s v="Excellent"/>
        <s v="Good"/>
        <s v="A" u="1"/>
        <s v="B" u="1"/>
        <s v="C" u="1"/>
      </sharedItems>
    </cacheField>
    <cacheField name="sites" numFmtId="0" sqlType="4">
      <sharedItems containsSemiMixedTypes="0" containsString="0" containsNumber="1" containsInteger="1" minValue="36" maxValue="53" count="8">
        <n v="51"/>
        <n v="38"/>
        <n v="52"/>
        <n v="37"/>
        <n v="49"/>
        <n v="53"/>
        <n v="36"/>
        <n v="47"/>
      </sharedItems>
    </cacheField>
    <cacheField name="visitors" numFmtId="0" sqlType="8">
      <sharedItems containsSemiMixedTypes="0" containsString="0" containsNumber="1" containsInteger="1" minValue="19278" maxValue="73967" count="9">
        <n v="62220"/>
        <n v="23908"/>
        <n v="29129"/>
        <n v="68137"/>
        <n v="19278"/>
        <n v="29695"/>
        <n v="73967"/>
        <n v="23580"/>
        <n v="31602"/>
      </sharedItems>
    </cacheField>
    <cacheField name="car_pct" numFmtId="0" sqlType="8">
      <sharedItems containsSemiMixedTypes="0" containsString="0" containsNumber="1" minValue="0.219314262086514" maxValue="0.51813064930890385" count="9">
        <n v="0.51813064930890385"/>
        <n v="0.22247795716914842"/>
        <n v="0.42308555734834691"/>
        <n v="0.42081286085386804"/>
        <n v="0.24463478576615832"/>
        <n v="0.29368573160464728"/>
        <n v="0.39538004785918046"/>
        <n v="0.219314262086514"/>
        <n v="0.22984529143725083"/>
      </sharedItems>
    </cacheField>
    <cacheField name="autocar_pct" numFmtId="0" sqlType="8">
      <sharedItems containsString="0" containsBlank="1" containsNumber="1" minValue="0" maxValue="3.1560305343511452E-2" count="8">
        <n v="0"/>
        <m/>
        <n v="1.4140628439761069E-3"/>
        <n v="1.9131097624234875E-2"/>
        <n v="1.0273648762417915E-2"/>
        <n v="1.0708559222355916E-3"/>
        <n v="3.1560305343511452E-2"/>
        <n v="1.0021675843301058E-2"/>
      </sharedItems>
    </cacheField>
    <cacheField name="motorbike_pct" numFmtId="0" sqlType="8">
      <sharedItems containsSemiMixedTypes="0" containsString="0" containsNumber="1" minValue="2.057695080503965E-3" maxValue="1.0151132315521628E-2" count="9">
        <n v="7.7414818386370944E-3"/>
        <n v="3.3991132675255139E-3"/>
        <n v="2.057695080503965E-3"/>
        <n v="8.8917225589620896E-3"/>
        <n v="1.0146840958605664E-2"/>
        <n v="2.3475938710220577E-3"/>
        <n v="7.1530925953465722E-3"/>
        <n v="1.0151132315521628E-2"/>
        <n v="3.6765457882412507E-3"/>
      </sharedItems>
    </cacheField>
    <cacheField name="taxi_pct" numFmtId="0" sqlType="8">
      <sharedItems containsSemiMixedTypes="0" containsString="0" containsNumber="1" minValue="9.3477290672525654E-3" maxValue="0.10544187446988976" count="9">
        <n v="1.7319752491160401E-2"/>
        <n v="1.6836289108248286E-2"/>
        <n v="9.3477290672525654E-3"/>
        <n v="1.4175044395849538E-2"/>
        <n v="3.0488240481377736E-2"/>
        <n v="2.2261256103721164E-2"/>
        <n v="1.2061919504643963E-2"/>
        <n v="0.10544187446988976"/>
        <n v="2.3018188722232769E-2"/>
      </sharedItems>
    </cacheField>
    <cacheField name="public_transport_pct" numFmtId="0" sqlType="8">
      <sharedItems containsSemiMixedTypes="0" containsString="0" containsNumber="1" minValue="0.33898920663256543" maxValue="0.59852204585537916" count="9">
        <n v="0.34431907746705237"/>
        <n v="0.59730609001171164"/>
        <n v="0.33898920663256543"/>
        <n v="0.41798172065104122"/>
        <n v="0.59852204585537916"/>
        <n v="0.47689083010607852"/>
        <n v="0.45141156326469922"/>
        <n v="0.54253541560644603"/>
        <n v="0.47784946838807668"/>
      </sharedItems>
    </cacheField>
    <cacheField name="bicycle_pct" numFmtId="0" sqlType="8">
      <sharedItems containsSemiMixedTypes="0" containsString="0" containsNumber="1" minValue="1.4316935013217071E-2" maxValue="4.9408527941269542E-2" count="9">
        <n v="2.0727708132433301E-2"/>
        <n v="1.8656432993140373E-2"/>
        <n v="1.4316935013217071E-2"/>
        <n v="2.8843217341532498E-2"/>
        <n v="2.8519867206141719E-2"/>
        <n v="2.3156100353594885E-2"/>
        <n v="2.4407027458190813E-2"/>
        <n v="1.661944020356234E-2"/>
        <n v="4.9408527941269542E-2"/>
      </sharedItems>
    </cacheField>
    <cacheField name="walk_pct" numFmtId="0" sqlType="8">
      <sharedItems containsSemiMixedTypes="0" containsString="0" containsNumber="1" minValue="6.8557122108102511E-2" maxValue="0.20618030187962785" count="9">
        <n v="8.9125522340083571E-2"/>
        <n v="0.12768851430483522"/>
        <n v="0.11484285763328642"/>
        <n v="0.10788137135477052"/>
        <n v="6.8557122108102511E-2"/>
        <n v="0.17138483919851824"/>
        <n v="0.10851549339570349"/>
        <n v="7.4377569974554719E-2"/>
        <n v="0.20618030187962785"/>
      </sharedItems>
    </cacheField>
    <cacheField name="car" numFmtId="0" sqlType="8">
      <sharedItems containsSemiMixedTypes="0" containsString="0" containsNumber="1" minValue="4716.0694000000003" maxValue="32238.089" count="9">
        <n v="32238.089"/>
        <n v="5319.0030000000006"/>
        <n v="12324.059199999998"/>
        <n v="28672.925900000006"/>
        <n v="4716.0694000000003"/>
        <n v="8720.997800000001"/>
        <n v="29245.076000000001"/>
        <n v="5171.4303"/>
        <n v="7263.5709000000006"/>
      </sharedItems>
    </cacheField>
    <cacheField name="autocar" numFmtId="0" sqlType="8">
      <sharedItems containsString="0" containsBlank="1" containsNumber="1" minValue="0" maxValue="744.19200000000012" count="8">
        <n v="0"/>
        <m/>
        <n v="96.35"/>
        <n v="368.80929999999995"/>
        <n v="305.07599999999996"/>
        <n v="79.207999999999998"/>
        <n v="744.19200000000012"/>
        <n v="316.70500000000004"/>
      </sharedItems>
    </cacheField>
    <cacheField name="motorbike" numFmtId="0" sqlType="8">
      <sharedItems containsSemiMixedTypes="0" containsString="0" containsNumber="1" minValue="59.938600000000001" maxValue="605.85529999999994" count="9">
        <n v="481.67500000000001"/>
        <n v="81.265999999999991"/>
        <n v="59.938600000000001"/>
        <n v="605.85529999999994"/>
        <n v="195.61080000000001"/>
        <n v="69.711799999999997"/>
        <n v="529.0927999999999"/>
        <n v="239.36369999999999"/>
        <n v="116.1862"/>
      </sharedItems>
    </cacheField>
    <cacheField name="taxi" numFmtId="0" sqlType="8">
      <sharedItems containsSemiMixedTypes="0" containsString="0" containsNumber="1" minValue="272.28999999999996" maxValue="2486.3194000000003" count="9">
        <n v="1077.6350000000002"/>
        <n v="402.52199999999999"/>
        <n v="272.28999999999996"/>
        <n v="965.84500000000003"/>
        <n v="587.75229999999999"/>
        <n v="661.048"/>
        <n v="892.18399999999997"/>
        <n v="2486.3194000000003"/>
        <n v="727.42079999999999"/>
      </sharedItems>
    </cacheField>
    <cacheField name="public_transport" numFmtId="0" sqlType="8">
      <sharedItems containsSemiMixedTypes="0" containsString="0" containsNumber="1" minValue="9874.4165999999987" maxValue="33389.559100000006" count="9">
        <n v="21423.532999999999"/>
        <n v="14280.394000000002"/>
        <n v="9874.4165999999987"/>
        <n v="28480.020499999995"/>
        <n v="11538.307999999999"/>
        <n v="14161.273200000001"/>
        <n v="33389.559100000006"/>
        <n v="12792.985099999998"/>
        <n v="15100.998899999999"/>
      </sharedItems>
    </cacheField>
    <cacheField name="bicycle" numFmtId="0" sqlType="8">
      <sharedItems containsSemiMixedTypes="0" containsString="0" containsNumber="1" minValue="391.88639999999998" maxValue="1965.2902999999999" count="9">
        <n v="1289.6780000000001"/>
        <n v="446.03800000000001"/>
        <n v="417.03800000000007"/>
        <n v="1965.2902999999999"/>
        <n v="549.80600000000004"/>
        <n v="687.62040000000013"/>
        <n v="1805.3145999999999"/>
        <n v="391.88639999999998"/>
        <n v="1561.4083000000001"/>
      </sharedItems>
    </cacheField>
    <cacheField name="walk" numFmtId="0" sqlType="8">
      <sharedItems containsSemiMixedTypes="0" containsString="0" containsNumber="1" minValue="1321.6442000000002" maxValue="8026.5654999999997" count="9">
        <n v="5545.3899999999994"/>
        <n v="3052.777"/>
        <n v="3345.2575999999999"/>
        <n v="7350.7129999999988"/>
        <n v="1321.6442000000002"/>
        <n v="5089.2727999999988"/>
        <n v="8026.5654999999997"/>
        <n v="1753.8231000000003"/>
        <n v="6515.709899999999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EHOUCK Simon" refreshedDate="43557.731403703707" createdVersion="5" refreshedVersion="5" minRefreshableVersion="3" recordCount="52">
  <cacheSource type="external" connectionId="31"/>
  <cacheFields count="18">
    <cacheField name="SectorName" numFmtId="0" sqlType="-9">
      <sharedItems count="20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unicipal administration and CPAS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8">
      <sharedItems containsSemiMixedTypes="0" containsString="0" containsNumber="1" containsInteger="1" minValue="1" maxValue="27" count="17">
        <n v="15"/>
        <n v="7"/>
        <n v="10"/>
        <n v="4"/>
        <n v="3"/>
        <n v="2"/>
        <n v="5"/>
        <n v="26"/>
        <n v="27"/>
        <n v="21"/>
        <n v="1"/>
        <n v="18"/>
        <n v="20"/>
        <n v="8"/>
        <n v="9"/>
        <n v="14"/>
        <n v="6"/>
      </sharedItems>
    </cacheField>
    <cacheField name="visitors" numFmtId="0" sqlType="8">
      <sharedItems containsSemiMixedTypes="0" containsString="0" containsNumber="1" containsInteger="1" minValue="60" maxValue="57209"/>
    </cacheField>
    <cacheField name="car_pct" numFmtId="0" sqlType="8">
      <sharedItems containsSemiMixedTypes="0" containsString="0" containsNumber="1" minValue="9.1369714555402118E-2" maxValue="1"/>
    </cacheField>
    <cacheField name="autocar_pct" numFmtId="0" sqlType="8">
      <sharedItems containsString="0" containsBlank="1" containsNumber="1" minValue="0" maxValue="0.25" count="17">
        <m/>
        <n v="0"/>
        <n v="3.7553101104502977E-4"/>
        <n v="0.21611455108359134"/>
        <n v="0.1373027027027027"/>
        <n v="3.6241915576400885E-2"/>
        <n v="4.3989473684210523E-2"/>
        <n v="4.723018992350303E-2"/>
        <n v="7.3564624486112506E-2"/>
        <n v="0.11724137931034483"/>
        <n v="2.8922631959508314E-2"/>
        <n v="1.1988496302382908E-2"/>
        <n v="0.25"/>
        <n v="3.9091630305434352E-3"/>
        <n v="3.0618137454249696E-3"/>
        <n v="6.8104426787741201E-3"/>
        <n v="7.1910112359550565E-3"/>
      </sharedItems>
    </cacheField>
    <cacheField name="motorbike_pct" numFmtId="0" sqlType="8">
      <sharedItems containsString="0" containsBlank="1" containsNumber="1" minValue="0" maxValue="9.8470363288718929E-2"/>
    </cacheField>
    <cacheField name="taxi_pct" numFmtId="0" sqlType="8">
      <sharedItems containsString="0" containsBlank="1" containsNumber="1" minValue="0" maxValue="0.35797619047619045"/>
    </cacheField>
    <cacheField name="public_transport_pct" numFmtId="0" sqlType="8">
      <sharedItems containsString="0" containsBlank="1" containsNumber="1" minValue="0.05" maxValue="0.89999999999999991"/>
    </cacheField>
    <cacheField name="bicycle_pct" numFmtId="0" sqlType="8">
      <sharedItems containsString="0" containsBlank="1" containsNumber="1" minValue="0" maxValue="0.15"/>
    </cacheField>
    <cacheField name="walk_pct" numFmtId="0" sqlType="8">
      <sharedItems containsString="0" containsBlank="1" containsNumber="1" minValue="0" maxValue="0.33392206819033343"/>
    </cacheField>
    <cacheField name="car" numFmtId="0" sqlType="8">
      <sharedItems containsSemiMixedTypes="0" containsString="0" containsNumber="1" minValue="18" maxValue="18314.351999999999"/>
    </cacheField>
    <cacheField name="autocar" numFmtId="0" sqlType="8">
      <sharedItems containsString="0" containsBlank="1" containsNumber="1" minValue="0" maxValue="733.66000000000008" count="17">
        <m/>
        <n v="0"/>
        <n v="0.442"/>
        <n v="139.61000000000001"/>
        <n v="127.005"/>
        <n v="146.81599999999997"/>
        <n v="208.95"/>
        <n v="358.09929999999997"/>
        <n v="733.66000000000008"/>
        <n v="34"/>
        <n v="40"/>
        <n v="14.59"/>
        <n v="60"/>
        <n v="19.71"/>
        <n v="15.058"/>
        <n v="6"/>
        <n v="6.4"/>
      </sharedItems>
    </cacheField>
    <cacheField name="motorbike" numFmtId="0" sqlType="8">
      <sharedItems containsString="0" containsBlank="1" containsNumber="1" minValue="0" maxValue="322.90999999999997"/>
    </cacheField>
    <cacheField name="taxi" numFmtId="0" sqlType="8">
      <sharedItems containsString="0" containsBlank="1" containsNumber="1" minValue="0" maxValue="2246.1420000000003"/>
    </cacheField>
    <cacheField name="public_transport" numFmtId="0" sqlType="8">
      <sharedItems containsString="0" containsBlank="1" containsNumber="1" minValue="11.7" maxValue="40652.159999999996"/>
    </cacheField>
    <cacheField name="bicycle" numFmtId="0" sqlType="8">
      <sharedItems containsString="0" containsBlank="1" containsNumber="1" minValue="0" maxValue="2618.31"/>
    </cacheField>
    <cacheField name="walk" numFmtId="0" sqlType="8">
      <sharedItems containsString="0" containsBlank="1" containsNumber="1" minValue="0" maxValue="8388.450000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EHOUCK Simon" refreshedDate="43557.73150115741" createdVersion="5" refreshedVersion="5" minRefreshableVersion="3" recordCount="9">
  <cacheSource type="external" connectionId="19"/>
  <cacheFields count="25"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access_zone" numFmtId="0" sqlType="-9">
      <sharedItems count="6">
        <s v="Average"/>
        <s v="Excellent"/>
        <s v="Good"/>
        <s v="A" u="1"/>
        <s v="B" u="1"/>
        <s v="C" u="1"/>
      </sharedItems>
    </cacheField>
    <cacheField name="sites" numFmtId="0" sqlType="4">
      <sharedItems containsSemiMixedTypes="0" containsString="0" containsNumber="1" containsInteger="1" minValue="86" maxValue="130" count="7">
        <n v="115"/>
        <n v="91"/>
        <n v="130"/>
        <n v="116"/>
        <n v="87"/>
        <n v="86"/>
        <n v="111"/>
      </sharedItems>
    </cacheField>
    <cacheField name="car_pct" numFmtId="0" sqlType="8">
      <sharedItems containsSemiMixedTypes="0" containsString="0" containsNumber="1" minValue="0.15615400897816151" maxValue="0.60115378819277399" count="9">
        <n v="0.60115378819277399"/>
        <n v="0.20658599867038754"/>
        <n v="0.32171410314150267"/>
        <n v="0.59023638498180298"/>
        <n v="0.15615400897816151"/>
        <n v="0.30019790044509292"/>
        <n v="0.54639920287886445"/>
        <n v="0.17011163061056536"/>
        <n v="0.31146429155664784"/>
      </sharedItems>
    </cacheField>
    <cacheField name="carpool_pct" numFmtId="0" sqlType="8">
      <sharedItems containsSemiMixedTypes="0" containsString="0" containsNumber="1" minValue="2.3235924171337036E-3" maxValue="2.9610540584626425E-2" count="9">
        <n v="2.8904653881384818E-2"/>
        <n v="4.5638898659272264E-3"/>
        <n v="1.2474392469930864E-2"/>
        <n v="1.7338410585128316E-2"/>
        <n v="3.9264530704920522E-3"/>
        <n v="8.8985512996285071E-3"/>
        <n v="2.9610540584626425E-2"/>
        <n v="2.3235924171337036E-3"/>
        <n v="9.3895813060132349E-3"/>
      </sharedItems>
    </cacheField>
    <cacheField name="motorbike_pct" numFmtId="0" sqlType="8">
      <sharedItems containsSemiMixedTypes="0" containsString="0" containsNumber="1" minValue="5.4975421696764355E-3" maxValue="2.4659763501150889E-2" count="9">
        <n v="1.3025177381330562E-2"/>
        <n v="5.4975421696764355E-3"/>
        <n v="1.1491967995473255E-2"/>
        <n v="1.1245505481108161E-2"/>
        <n v="7.6414260507434856E-3"/>
        <n v="1.2106711487327053E-2"/>
        <n v="2.4659763501150889E-2"/>
        <n v="7.5978643756207656E-3"/>
        <n v="1.4962363317676466E-2"/>
      </sharedItems>
    </cacheField>
    <cacheField name="train_pct" numFmtId="0" sqlType="8">
      <sharedItems containsSemiMixedTypes="0" containsString="0" containsNumber="1" minValue="0.13642925690891886" maxValue="0.64676817480600457" count="9">
        <n v="0.13642925690891886"/>
        <n v="0.60972403969855593"/>
        <n v="0.3263029575738467"/>
        <n v="0.14222935606708437"/>
        <n v="0.64676817480600457"/>
        <n v="0.33757586662082228"/>
        <n v="0.14603010511854986"/>
        <n v="0.62212985112203756"/>
        <n v="0.32365177828298314"/>
      </sharedItems>
    </cacheField>
    <cacheField name="stib_pct" numFmtId="0" sqlType="8">
      <sharedItems containsSemiMixedTypes="0" containsString="0" containsNumber="1" minValue="0.1301152617818353" maxValue="0.22968316620678939" count="9">
        <n v="0.13338822566115441"/>
        <n v="0.1301152617818353"/>
        <n v="0.21294186232554718"/>
        <n v="0.14848225388399119"/>
        <n v="0.14000546434907568"/>
        <n v="0.22968316620678939"/>
        <n v="0.15014853383964322"/>
        <n v="0.14834488287065126"/>
        <n v="0.21819152710467674"/>
      </sharedItems>
    </cacheField>
    <cacheField name="deiijn_pct" numFmtId="0" sqlType="8">
      <sharedItems containsSemiMixedTypes="0" containsString="0" containsNumber="1" minValue="9.6612376559675386E-3" maxValue="1.9595195658278095E-2" count="9">
        <n v="9.6612376559675386E-3"/>
        <n v="1.9595195658278095E-2"/>
        <n v="1.0124009766827115E-2"/>
        <n v="1.0138483776758486E-2"/>
        <n v="1.4302665043456324E-2"/>
        <n v="1.0699654381659254E-2"/>
        <n v="1.1244391107497047E-2"/>
        <n v="1.2802771966459871E-2"/>
        <n v="9.7894312606660507E-3"/>
      </sharedItems>
    </cacheField>
    <cacheField name="tec_pct" numFmtId="0" sqlType="8">
      <sharedItems containsSemiMixedTypes="0" containsString="0" containsNumber="1" minValue="1.2627945100650148E-3" maxValue="4.7248964265722308E-3" count="9">
        <n v="3.0312190778455177E-3"/>
        <n v="1.3075174535091996E-3"/>
        <n v="1.2627945100650148E-3"/>
        <n v="3.8993703814333845E-3"/>
        <n v="2.255656832904511E-3"/>
        <n v="2.2226906258081998E-3"/>
        <n v="4.1190611844376919E-3"/>
        <n v="4.7248964265722308E-3"/>
        <n v="2.0507321885468994E-3"/>
      </sharedItems>
    </cacheField>
    <cacheField name="shuttle_pctT" numFmtId="0" sqlType="8">
      <sharedItems containsSemiMixedTypes="0" containsString="0" containsNumber="1" minValue="6.9279607708045478E-5" maxValue="8.5581604217274936E-3" count="9">
        <n v="8.5581604217274936E-3"/>
        <n v="6.9279607708045478E-5"/>
        <n v="3.3570986979242494E-3"/>
        <n v="7.3985487673345271E-3"/>
        <n v="2.9528867829224458E-4"/>
        <n v="1.4894782140297627E-3"/>
        <n v="7.1331779995946918E-3"/>
        <n v="6.5225931288513304E-4"/>
        <n v="1.2449227286705185E-3"/>
      </sharedItems>
    </cacheField>
    <cacheField name="bicycle_pct" numFmtId="0" sqlType="8">
      <sharedItems containsSemiMixedTypes="0" containsString="0" containsNumber="1" minValue="1.3107039208104848E-2" maxValue="5.9513740317134842E-2" count="9">
        <n v="2.9064248105877551E-2"/>
        <n v="1.3107039208104848E-2"/>
        <n v="3.8817707158532493E-2"/>
        <n v="3.354025062196854E-2"/>
        <n v="1.8442733843154958E-2"/>
        <n v="4.6861093391358584E-2"/>
        <n v="4.9521824587326714E-2"/>
        <n v="2.2697153154685609E-2"/>
        <n v="5.9513740317134842E-2"/>
      </sharedItems>
    </cacheField>
    <cacheField name="walk_pct" numFmtId="0" sqlType="8">
      <sharedItems containsSemiMixedTypes="0" containsString="0" containsNumber="1" minValue="8.6150977433881275E-3" maxValue="6.1513106360350352E-2" count="9">
        <n v="3.6784032713019124E-2"/>
        <n v="9.4342358860175762E-3"/>
        <n v="6.1513106360350352E-2"/>
        <n v="3.5491435453389855E-2"/>
        <n v="1.0208128347714856E-2"/>
        <n v="5.0264887327484235E-2"/>
        <n v="3.1133399198309441E-2"/>
        <n v="8.6150977433881275E-3"/>
        <n v="4.9741631936984554E-2"/>
      </sharedItems>
    </cacheField>
    <cacheField name="car" numFmtId="0" sqlType="8">
      <sharedItems containsSemiMixedTypes="0" containsString="0" containsNumber="1" minValue="10257.444541757473" maxValue="38110.382905505066" count="9">
        <n v="36949.917591268859"/>
        <n v="14644.881445743773"/>
        <n v="26921.357864984089"/>
        <n v="38110.382905505066"/>
        <n v="10257.444541757473"/>
        <n v="22795.227372397683"/>
        <n v="35816.467748709547"/>
        <n v="11159.663191314312"/>
        <n v="24011.093700393525"/>
      </sharedItems>
    </cacheField>
    <cacheField name="carpool" numFmtId="0" sqlType="8">
      <sharedItems containsSemiMixedTypes="0" containsString="0" containsNumber="1" minValue="152.43230974880527" maxValue="1940.9709353222613" count="9">
        <n v="1776.6245508193181"/>
        <n v="323.53415259558108"/>
        <n v="1043.8696362762848"/>
        <n v="1119.5064946605655"/>
        <n v="257.92084929448191"/>
        <n v="675.70259438599089"/>
        <n v="1940.9709353222613"/>
        <n v="152.43230974880527"/>
        <n v="723.85221246186586"/>
      </sharedItems>
    </cacheField>
    <cacheField name="motorbike" numFmtId="0" sqlType="8">
      <sharedItems containsSemiMixedTypes="0" containsString="0" containsNumber="1" minValue="389.72076440836253" maxValue="1616.44749750044" count="9">
        <n v="800.59252774348306"/>
        <n v="389.72076440836253"/>
        <n v="961.65937382919765"/>
        <n v="726.09979790419197"/>
        <n v="501.9499944212381"/>
        <n v="919.31103007869228"/>
        <n v="1616.44749750044"/>
        <n v="498.4350987694736"/>
        <n v="1153.4635505229958"/>
      </sharedItems>
    </cacheField>
    <cacheField name="train" numFmtId="0" sqlType="8">
      <sharedItems containsSemiMixedTypes="0" containsString="0" containsNumber="1" minValue="8385.624275906699" maxValue="43223.337174230626" count="9">
        <n v="8385.624275906699"/>
        <n v="43223.337174230626"/>
        <n v="27305.357792737072"/>
        <n v="9183.4650625395061"/>
        <n v="42484.907866656831"/>
        <n v="25633.485855985513"/>
        <n v="9572.2733905209388"/>
        <n v="40812.962493307918"/>
        <n v="24950.63923961344"/>
      </sharedItems>
    </cacheField>
    <cacheField name="stib" numFmtId="0" sqlType="8">
      <sharedItems containsSemiMixedTypes="0" containsString="0" containsNumber="1" minValue="8198.707290262857" maxValue="17819.187981264116" count="9">
        <n v="8198.707290262857"/>
        <n v="9223.8709077143048"/>
        <n v="17819.187981264116"/>
        <n v="9587.2021687815468"/>
        <n v="9196.6789421620833"/>
        <n v="17440.761542746342"/>
        <n v="9842.2363931886084"/>
        <n v="9731.7210060804664"/>
        <n v="16820.603016026624"/>
      </sharedItems>
    </cacheField>
    <cacheField name="delijn" numFmtId="0" sqlType="8">
      <sharedItems containsSemiMixedTypes="0" containsString="0" containsNumber="1" minValue="593.82797252404487" maxValue="1389.1034202153342" count="9">
        <n v="593.82797252404487"/>
        <n v="1389.1034202153342"/>
        <n v="847.18726129786"/>
        <n v="654.62162049774213"/>
        <n v="939.51346137455903"/>
        <n v="812.46755581691366"/>
        <n v="737.06983709643112"/>
        <n v="839.88744654370066"/>
        <n v="754.67704531600612"/>
      </sharedItems>
    </cacheField>
    <cacheField name="tec" numFmtId="0" sqlType="8">
      <sharedItems containsSemiMixedTypes="0" containsString="0" containsNumber="1" minValue="92.689912279267162" maxValue="309.96265537599157" count="9">
        <n v="186.31388061977478"/>
        <n v="92.689912279267162"/>
        <n v="105.67190739675053"/>
        <n v="251.77454678839086"/>
        <n v="148.16958603983153"/>
        <n v="168.77778998011982"/>
        <n v="270.00446063989057"/>
        <n v="309.96265537599157"/>
        <n v="158.09299514726894"/>
      </sharedItems>
    </cacheField>
    <cacheField name="shuttle" numFmtId="0" sqlType="8">
      <sharedItems containsSemiMixedTypes="0" containsString="0" containsNumber="1" minValue="4.9112313904233442" maxValue="526.02733032148046" count="9">
        <n v="526.02733032148046"/>
        <n v="4.9112313904233442"/>
        <n v="280.92537614099916"/>
        <n v="477.70949680925588"/>
        <n v="19.396922699660962"/>
        <n v="113.10203870413598"/>
        <n v="467.57981787343186"/>
        <n v="42.789515443890508"/>
        <n v="95.972338075938893"/>
      </sharedItems>
    </cacheField>
    <cacheField name="bicycle" numFmtId="0" sqlType="8">
      <sharedItems containsSemiMixedTypes="0" containsString="0" containsNumber="1" minValue="929.15800946255274" maxValue="4587.9737547882396" count="9">
        <n v="1786.4340098277639"/>
        <n v="929.15800946255274"/>
        <n v="3248.3045527331583"/>
        <n v="2165.6269021592652"/>
        <n v="1211.4663006891628"/>
        <n v="3558.3502655794218"/>
        <n v="3246.1556016992645"/>
        <n v="1488.9786412536857"/>
        <n v="4587.9737547882396"/>
      </sharedItems>
    </cacheField>
    <cacheField name="walk" numFmtId="0" sqlType="8">
      <sharedItems containsSemiMixedTypes="0" containsString="0" containsNumber="1" minValue="565.16764216174806" maxValue="5147.4782533404787" count="9">
        <n v="2260.9305707057206"/>
        <n v="668.79298195978595"/>
        <n v="5147.4782533404787"/>
        <n v="2291.6110043544768"/>
        <n v="670.55153490469343"/>
        <n v="3816.8139543251873"/>
        <n v="2040.7943174491829"/>
        <n v="565.16764216174806"/>
        <n v="3834.6321476540743"/>
      </sharedItems>
    </cacheField>
    <cacheField name="total" numFmtId="0" sqlType="8">
      <sharedItems containsSemiMixedTypes="0" containsString="0" containsNumber="1" minValue="61465.000000000007" maxValue="83681.000000000015" count="9">
        <n v="61465.000000000007"/>
        <n v="70890"/>
        <n v="83681.000000000015"/>
        <n v="64568.000000000022"/>
        <n v="65688"/>
        <n v="75933.999999999985"/>
        <n v="65549.999999999971"/>
        <n v="65602.000000000015"/>
        <n v="77090.999999999956"/>
      </sharedItems>
    </cacheField>
    <cacheField name="total_pct" numFmtId="0" formula="car_pct+carpool_pct+motorbike_pct+train_pct+stib_pct+deiijn_pct+tec_pct+shuttle_pctT+bicycle_pct+walk_pc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EHOUCK Simon" refreshedDate="43557.731523958333" createdVersion="5" refreshedVersion="5" minRefreshableVersion="3" recordCount="60">
  <cacheSource type="external" connectionId="27"/>
  <cacheFields count="18">
    <cacheField name="activity_sector" numFmtId="0" sqlType="-9">
      <sharedItems count="22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moves" numFmtId="0" sqlType="8">
      <sharedItems containsSemiMixedTypes="0" containsString="0" containsNumber="1" containsInteger="1" minValue="8" maxValue="16441"/>
    </cacheField>
    <cacheField name="car_pct" numFmtId="0" sqlType="8">
      <sharedItems containsSemiMixedTypes="0" containsString="0" containsNumber="1" minValue="6.9068076668869788E-3" maxValue="1"/>
    </cacheField>
    <cacheField name="service_car_pct" numFmtId="0" sqlType="8">
      <sharedItems containsSemiMixedTypes="0" containsString="0" containsNumber="1" minValue="0" maxValue="0.81049861202908113"/>
    </cacheField>
    <cacheField name="motorbike_pct" numFmtId="0" sqlType="8">
      <sharedItems containsString="0" containsBlank="1" containsNumber="1" minValue="0" maxValue="3.918868501529052E-2"/>
    </cacheField>
    <cacheField name="taxi_pct" numFmtId="0" sqlType="8">
      <sharedItems containsString="0" containsBlank="1" containsNumber="1" minValue="0" maxValue="8.1818181818181818E-2"/>
    </cacheField>
    <cacheField name="public_transport_pct" numFmtId="0" sqlType="8">
      <sharedItems containsString="0" containsBlank="1" containsNumber="1" minValue="0" maxValue="0.58038693510127126"/>
    </cacheField>
    <cacheField name="bicycle_pct" numFmtId="0" sqlType="8">
      <sharedItems containsString="0" containsBlank="1" containsNumber="1" minValue="0" maxValue="0.16203588589501852"/>
    </cacheField>
    <cacheField name="walk_pct" numFmtId="0" sqlType="8">
      <sharedItems containsSemiMixedTypes="0" containsString="0" containsNumber="1" minValue="0" maxValue="0.47540805460750851"/>
    </cacheField>
    <cacheField name="car" numFmtId="0" sqlType="8">
      <sharedItems containsSemiMixedTypes="0" containsString="0" containsNumber="1" minValue="5" maxValue="4675.8706999999995"/>
    </cacheField>
    <cacheField name="service_car" numFmtId="0" sqlType="8">
      <sharedItems containsSemiMixedTypes="0" containsString="0" containsNumber="1" minValue="0" maxValue="3210.5105000000003"/>
    </cacheField>
    <cacheField name="motorbike" numFmtId="0" sqlType="8">
      <sharedItems containsString="0" containsBlank="1" containsNumber="1" minValue="0" maxValue="194.27059999999997"/>
    </cacheField>
    <cacheField name="taxi" numFmtId="0" sqlType="8">
      <sharedItems containsString="0" containsBlank="1" containsNumber="1" minValue="0" maxValue="126.22360000000002"/>
    </cacheField>
    <cacheField name="public_transport" numFmtId="0" sqlType="8">
      <sharedItems containsString="0" containsBlank="1" containsNumber="1" minValue="0" maxValue="9542.1416000000008"/>
    </cacheField>
    <cacheField name="bicycle" numFmtId="0" sqlType="8">
      <sharedItems containsString="0" containsBlank="1" containsNumber="1" minValue="0" maxValue="2664.0319999999997"/>
    </cacheField>
    <cacheField name="walk" numFmtId="0" sqlType="8">
      <sharedItems containsSemiMixedTypes="0" containsString="0" containsNumber="1" minValue="0" maxValue="3868.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DEHOUCK Simon" refreshedDate="43557.736460879627" createdVersion="5" refreshedVersion="5" minRefreshableVersion="3" recordCount="60">
  <cacheSource type="external" connectionId="47"/>
  <cacheFields count="5">
    <cacheField name="activity_sector" numFmtId="0" sqlType="-9">
      <sharedItems count="27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Flemish administration bodies" u="1"/>
        <s v="Brussels Region authorities" u="1"/>
        <s v="Federal administration bodies" u="1"/>
        <s v="French Community administration bodies" u="1"/>
        <s v="Large Retail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workers" numFmtId="0" sqlType="8">
      <sharedItems containsSemiMixedTypes="0" containsString="0" containsNumber="1" minValue="221.99999999999986" maxValue="44934.000000001106"/>
    </cacheField>
    <cacheField name="distance_workers" numFmtId="0" sqlType="8">
      <sharedItems containsSemiMixedTypes="0" containsString="0" containsNumber="1" minValue="4384.597148957605" maxValue="1693399.8108378469"/>
    </cacheField>
    <cacheField name="average_distance" numFmtId="0" sqlType="8">
      <sharedItems containsSemiMixedTypes="0" containsString="0" containsNumber="1" minValue="9.4063766577978107" maxValue="39.6829472649862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DEHOUCK Simon" refreshedDate="43557.736548842593" createdVersion="5" refreshedVersion="5" minRefreshableVersion="3" recordCount="60">
  <cacheSource type="external" connectionId="21"/>
  <cacheFields count="24">
    <cacheField name="activity_sector" numFmtId="0" sqlType="-9">
      <sharedItems count="27">
        <s v="Bank and insurance"/>
        <s v="Brussels Region organizations"/>
        <s v="Education preschool/primary/secondary"/>
        <s v="European institutions"/>
        <s v="Federal organizations"/>
        <s v="Flemish organizations"/>
        <s v="French Community organizations"/>
        <s v="Healthcare"/>
        <s v="Higher education"/>
        <s v="HoReCa"/>
        <s v="Industry"/>
        <s v="Media"/>
        <s v="Municipal administration and CPAS"/>
        <s v="Other"/>
        <s v="Other companies from the non-market sector"/>
        <s v="Police"/>
        <s v="Retail"/>
        <s v="Servicing companies and telecommunication"/>
        <s v="Transport and logistics"/>
        <s v="Water and energy distribution"/>
        <s v="Service companies and telecommunication" u="1"/>
        <s v="Flemish administration bodies" u="1"/>
        <s v="Brussels Region authorities" u="1"/>
        <s v="Federal administration bodies" u="1"/>
        <s v="French Community administration bodies" u="1"/>
        <s v="Large Retail" u="1"/>
        <s v="Rest of the non-market sector" u="1"/>
      </sharedItems>
    </cacheField>
    <cacheField name="year" numFmtId="0" sqlType="4">
      <sharedItems containsSemiMixedTypes="0" containsString="0" containsNumber="1" containsInteger="1" minValue="2011" maxValue="2017" count="3">
        <n v="2011"/>
        <n v="2014"/>
        <n v="2017"/>
      </sharedItems>
    </cacheField>
    <cacheField name="sites" numFmtId="0" sqlType="4">
      <sharedItems containsSemiMixedTypes="0" containsString="0" containsNumber="1" containsInteger="1" minValue="2" maxValue="57" count="24">
        <n v="42"/>
        <n v="34"/>
        <n v="12"/>
        <n v="4"/>
        <n v="3"/>
        <n v="7"/>
        <n v="57"/>
        <n v="56"/>
        <n v="52"/>
        <n v="5"/>
        <n v="32"/>
        <n v="31"/>
        <n v="9"/>
        <n v="6"/>
        <n v="19"/>
        <n v="2"/>
        <n v="26"/>
        <n v="10"/>
        <n v="48"/>
        <n v="47"/>
        <n v="18"/>
        <n v="15"/>
        <n v="17"/>
        <n v="14"/>
      </sharedItems>
    </cacheField>
    <cacheField name="car_pct" numFmtId="0" sqlType="8">
      <sharedItems containsSemiMixedTypes="0" containsString="0" containsNumber="1" minValue="0.11821229442455786" maxValue="0.74789941669880733"/>
    </cacheField>
    <cacheField name="carpool_pct" numFmtId="0" sqlType="8">
      <sharedItems containsSemiMixedTypes="0" containsString="0" containsNumber="1" minValue="7.5131480090157758E-4" maxValue="0.13007431851550319"/>
    </cacheField>
    <cacheField name="motorbike_pct" numFmtId="0" sqlType="8">
      <sharedItems containsSemiMixedTypes="0" containsString="0" containsNumber="1" minValue="0" maxValue="8.1795536652647438E-2"/>
    </cacheField>
    <cacheField name="train_pct" numFmtId="0" sqlType="8">
      <sharedItems containsSemiMixedTypes="0" containsString="0" containsNumber="1" minValue="2.1028783440039334E-2" maxValue="0.8034062305906966"/>
    </cacheField>
    <cacheField name="stib_pct" numFmtId="0" sqlType="8">
      <sharedItems containsSemiMixedTypes="0" containsString="0" containsNumber="1" minValue="3.89576883384933E-2" maxValue="0.49063687084520419"/>
    </cacheField>
    <cacheField name="delijn_pct" numFmtId="0" sqlType="8">
      <sharedItems containsSemiMixedTypes="0" containsString="0" containsNumber="1" minValue="0" maxValue="3.1394767683272561E-2"/>
    </cacheField>
    <cacheField name="tec_pct" numFmtId="0" sqlType="8">
      <sharedItems containsSemiMixedTypes="0" containsString="0" containsNumber="1" minValue="0" maxValue="1.5127065323986482E-2"/>
    </cacheField>
    <cacheField name="shuttle_pct" numFmtId="0" sqlType="8">
      <sharedItems containsSemiMixedTypes="0" containsString="0" containsNumber="1" minValue="0" maxValue="0.11933793999801155" count="26">
        <n v="3.8282131305387133E-5"/>
        <n v="0"/>
        <n v="4.0163700390216045E-3"/>
        <n v="3.7707390648567124E-3"/>
        <n v="1.1502639236930222E-2"/>
        <n v="3.6950164775968438E-3"/>
        <n v="9.0421609410762095E-5"/>
        <n v="5.8127995063795169E-4"/>
        <n v="1.9921829938051444E-4"/>
        <n v="3.1259108131740027E-4"/>
        <n v="0.11933793999801155"/>
        <n v="0.11495177953814345"/>
        <n v="9.1790948919299911E-2"/>
        <n v="7.8988772003631775E-4"/>
        <n v="1.3397129186602872E-3"/>
        <n v="6.6010945849422839E-3"/>
        <n v="4.0504751518928182E-3"/>
        <n v="4.439511653718092E-3"/>
        <n v="5.8401109357614158E-4"/>
        <n v="4.6093617953241037E-4"/>
        <n v="1.0005036571622966E-3"/>
        <n v="2.2691687451851209E-3"/>
        <n v="8.7525446205576948E-3"/>
        <n v="2.356444621975963E-2"/>
        <n v="2.0473183580046683E-4"/>
        <n v="1.7637304197925259E-3"/>
      </sharedItems>
    </cacheField>
    <cacheField name="bicycle_pct" numFmtId="0" sqlType="8">
      <sharedItems containsSemiMixedTypes="0" containsString="0" containsNumber="1" minValue="5.0567595459236336E-3" maxValue="0.12894153431242178"/>
    </cacheField>
    <cacheField name="walk_pct" numFmtId="0" sqlType="8">
      <sharedItems containsSemiMixedTypes="0" containsString="0" containsNumber="1" minValue="0" maxValue="0.13896434556732976"/>
    </cacheField>
    <cacheField name="car" numFmtId="0" sqlType="8">
      <sharedItems containsSemiMixedTypes="0" containsString="0" containsNumber="1" minValue="61.699115044247804" maxValue="15413.69866954913"/>
    </cacheField>
    <cacheField name="carpool" numFmtId="0" sqlType="8">
      <sharedItems containsSemiMixedTypes="0" containsString="0" containsNumber="1" minValue="1" maxValue="637.681392289977"/>
    </cacheField>
    <cacheField name="motorbike" numFmtId="0" sqlType="8">
      <sharedItems containsSemiMixedTypes="0" containsString="0" containsNumber="1" minValue="0" maxValue="889.0193116046579"/>
    </cacheField>
    <cacheField name="train" numFmtId="0" sqlType="8">
      <sharedItems containsSemiMixedTypes="0" containsString="0" containsNumber="1" minValue="26.159806599408935" maxValue="31855.428770743165"/>
    </cacheField>
    <cacheField name="stib" numFmtId="0" sqlType="8">
      <sharedItems containsSemiMixedTypes="0" containsString="0" containsNumber="1" minValue="44.411764705882355" maxValue="8236.3466930964823"/>
    </cacheField>
    <cacheField name="delijn" numFmtId="0" sqlType="8">
      <sharedItems containsSemiMixedTypes="0" containsString="0" containsNumber="1" minValue="0" maxValue="855.9310446809435"/>
    </cacheField>
    <cacheField name="tec" numFmtId="0" sqlType="8">
      <sharedItems containsSemiMixedTypes="0" containsString="0" containsNumber="1" minValue="0" maxValue="282.15238180428082"/>
    </cacheField>
    <cacheField name="shuttle" numFmtId="0" sqlType="8">
      <sharedItems containsSemiMixedTypes="0" containsString="0" containsNumber="1" minValue="0" maxValue="383.1342812006319" count="26">
        <n v="1.5555944055944055"/>
        <n v="0"/>
        <n v="2.6708860759493671"/>
        <n v="1.8627450980392157"/>
        <n v="346.57452020870784"/>
        <n v="92.301511610369133"/>
        <n v="4.034340947079972"/>
        <n v="26.119233301965721"/>
        <n v="8.6803397406077742"/>
        <n v="2.9383561643835616"/>
        <n v="377.82391803370484"/>
        <n v="383.1342812006319"/>
        <n v="338.98397435897425"/>
        <n v="4.2543352601156066"/>
        <n v="7"/>
        <n v="42.075376884422113"/>
        <n v="26"/>
        <n v="32"/>
        <n v="13.03921568627451"/>
        <n v="9.9294871794871788"/>
        <n v="23.435797665369648"/>
        <n v="19.358278565174274"/>
        <n v="66.606864562444045"/>
        <n v="182.01178260142348"/>
        <n v="1.7934508816120907"/>
        <n v="14.229777026886095"/>
      </sharedItems>
    </cacheField>
    <cacheField name="bicycle" numFmtId="0" sqlType="8">
      <sharedItems containsSemiMixedTypes="0" containsString="0" containsNumber="1" minValue="5.7647058823529411" maxValue="3234.4983882271008"/>
    </cacheField>
    <cacheField name="walk" numFmtId="0" sqlType="8">
      <sharedItems containsSemiMixedTypes="0" containsString="0" containsNumber="1" minValue="0" maxValue="4186.9957319436489"/>
    </cacheField>
    <cacheField name="total" numFmtId="0" sqlType="8">
      <sharedItems containsSemiMixedTypes="0" containsString="0" containsNumber="1" minValue="221.99999999999989" maxValue="449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0"/>
    <x v="2"/>
    <x v="2"/>
    <x v="2"/>
    <x v="2"/>
    <x v="2"/>
    <x v="2"/>
    <x v="2"/>
    <x v="2"/>
    <x v="2"/>
    <x v="2"/>
    <x v="2"/>
    <x v="2"/>
    <x v="2"/>
    <x v="2"/>
    <x v="2"/>
    <x v="2"/>
    <x v="2"/>
  </r>
  <r>
    <x v="1"/>
    <x v="0"/>
    <x v="3"/>
    <x v="3"/>
    <x v="3"/>
    <x v="3"/>
    <x v="3"/>
    <x v="3"/>
    <x v="3"/>
    <x v="3"/>
    <x v="3"/>
    <x v="3"/>
    <x v="3"/>
    <x v="3"/>
    <x v="3"/>
    <x v="3"/>
    <x v="3"/>
    <x v="3"/>
  </r>
  <r>
    <x v="1"/>
    <x v="1"/>
    <x v="4"/>
    <x v="4"/>
    <x v="4"/>
    <x v="4"/>
    <x v="4"/>
    <x v="4"/>
    <x v="4"/>
    <x v="4"/>
    <x v="4"/>
    <x v="4"/>
    <x v="4"/>
    <x v="4"/>
    <x v="4"/>
    <x v="4"/>
    <x v="4"/>
    <x v="4"/>
  </r>
  <r>
    <x v="1"/>
    <x v="2"/>
    <x v="3"/>
    <x v="5"/>
    <x v="5"/>
    <x v="5"/>
    <x v="5"/>
    <x v="5"/>
    <x v="5"/>
    <x v="5"/>
    <x v="5"/>
    <x v="5"/>
    <x v="5"/>
    <x v="5"/>
    <x v="5"/>
    <x v="5"/>
    <x v="5"/>
    <x v="5"/>
  </r>
  <r>
    <x v="2"/>
    <x v="0"/>
    <x v="3"/>
    <x v="6"/>
    <x v="6"/>
    <x v="6"/>
    <x v="6"/>
    <x v="6"/>
    <x v="6"/>
    <x v="6"/>
    <x v="6"/>
    <x v="6"/>
    <x v="6"/>
    <x v="6"/>
    <x v="6"/>
    <x v="6"/>
    <x v="6"/>
    <x v="6"/>
  </r>
  <r>
    <x v="2"/>
    <x v="1"/>
    <x v="5"/>
    <x v="7"/>
    <x v="7"/>
    <x v="7"/>
    <x v="7"/>
    <x v="7"/>
    <x v="7"/>
    <x v="7"/>
    <x v="7"/>
    <x v="7"/>
    <x v="7"/>
    <x v="7"/>
    <x v="7"/>
    <x v="7"/>
    <x v="7"/>
    <x v="7"/>
  </r>
  <r>
    <x v="2"/>
    <x v="2"/>
    <x v="6"/>
    <x v="8"/>
    <x v="8"/>
    <x v="8"/>
    <x v="8"/>
    <x v="8"/>
    <x v="8"/>
    <x v="8"/>
    <x v="8"/>
    <x v="8"/>
    <x v="8"/>
    <x v="8"/>
    <x v="8"/>
    <x v="8"/>
    <x v="8"/>
    <x v="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500">
  <r>
    <x v="0"/>
    <x v="0"/>
    <n v="1025.8037984101443"/>
    <n v="49.901068458674445"/>
    <n v="34.626302366091103"/>
    <n v="66.633477406126474"/>
    <n v="1119.3760011351264"/>
    <n v="25.609086982094702"/>
    <n v="3.1706263779016988"/>
    <n v="0"/>
    <n v="205.29520132070328"/>
    <x v="0"/>
    <n v="4090.6236726691018"/>
  </r>
  <r>
    <x v="0"/>
    <x v="1"/>
    <n v="2900.1990716241362"/>
    <n v="59.153817228100806"/>
    <n v="100.67886251782565"/>
    <n v="370.8224396974573"/>
    <n v="3553.455187443778"/>
    <n v="60.469169466338975"/>
    <n v="11.967953781153357"/>
    <n v="64.608557844690978"/>
    <n v="947.92862882688246"/>
    <x v="1"/>
    <n v="11880.01687338346"/>
  </r>
  <r>
    <x v="0"/>
    <x v="2"/>
    <n v="4348.1090373399838"/>
    <n v="90.818712779545478"/>
    <n v="114.30848580450242"/>
    <n v="382.18897384556141"/>
    <n v="5578.4711254708955"/>
    <n v="94.556748269102883"/>
    <n v="10.434292528530671"/>
    <n v="120.5738596469546"/>
    <n v="1374.1575630542643"/>
    <x v="2"/>
    <n v="13733.42124658061"/>
  </r>
  <r>
    <x v="0"/>
    <x v="3"/>
    <n v="4719.8603854484281"/>
    <n v="78.178678462805209"/>
    <n v="137.42749047872559"/>
    <n v="387.17296711655843"/>
    <n v="6207.1703967016347"/>
    <n v="126.24108674373547"/>
    <n v="13.617481370140098"/>
    <n v="98.634198870332"/>
    <n v="867.65636417307087"/>
    <x v="3"/>
    <n v="13241.288329279127"/>
  </r>
  <r>
    <x v="0"/>
    <x v="4"/>
    <n v="4747.0836164096099"/>
    <n v="78.289207781189901"/>
    <n v="200.18082533389017"/>
    <n v="648.13150875941994"/>
    <n v="5502.029715434699"/>
    <n v="107.68192300691979"/>
    <n v="7.0416227136906908"/>
    <n v="68.549426571888603"/>
    <n v="653.87570074061068"/>
    <x v="4"/>
    <n v="12166.569272782246"/>
  </r>
  <r>
    <x v="0"/>
    <x v="5"/>
    <n v="4503.7922860410863"/>
    <n v="70.273041055236234"/>
    <n v="161.3611183652614"/>
    <n v="609.89416005010844"/>
    <n v="4026.9880154999805"/>
    <n v="114.06346922896485"/>
    <n v="2.0307328605200947"/>
    <n v="16.006590061384586"/>
    <n v="435.52880758544683"/>
    <x v="5"/>
    <n v="9982.2292548900114"/>
  </r>
  <r>
    <x v="0"/>
    <x v="6"/>
    <n v="3550.4941655716111"/>
    <n v="71.830497996247516"/>
    <n v="87.895523038346383"/>
    <n v="477.90105873085798"/>
    <n v="2400.8167823798231"/>
    <n v="113.88002683203295"/>
    <n v="4.0616438356164384"/>
    <n v="4"/>
    <n v="193.98338941001052"/>
    <x v="6"/>
    <n v="6929.7905845510468"/>
  </r>
  <r>
    <x v="0"/>
    <x v="7"/>
    <n v="2874.0991429617743"/>
    <n v="76.779737064745376"/>
    <n v="91.306093308029816"/>
    <n v="462.94892360542798"/>
    <n v="1491.1898871089354"/>
    <n v="199.4509087191241"/>
    <n v="2"/>
    <n v="14.730027550186868"/>
    <n v="147.7872470230769"/>
    <x v="7"/>
    <n v="5388.7331805529211"/>
  </r>
  <r>
    <x v="0"/>
    <x v="8"/>
    <n v="2563.8860756892514"/>
    <n v="67.457184990625564"/>
    <n v="80.245149230091641"/>
    <n v="617.55319245647524"/>
    <n v="1037.5754721121427"/>
    <n v="203.42522503115939"/>
    <n v="2.011594202898551"/>
    <n v="0.99321746502755404"/>
    <n v="90.637379904576946"/>
    <x v="7"/>
    <n v="4676.2485535525611"/>
  </r>
  <r>
    <x v="0"/>
    <x v="9"/>
    <n v="2581.2241602919212"/>
    <n v="51.473341858134361"/>
    <n v="78.718277096000335"/>
    <n v="520.51128374128552"/>
    <n v="1016.4140002469418"/>
    <n v="198.99671412939981"/>
    <n v="1.021505376344086"/>
    <n v="0.99321746502755404"/>
    <n v="115.25218077381084"/>
    <x v="7"/>
    <n v="4570.0693367334952"/>
  </r>
  <r>
    <x v="0"/>
    <x v="10"/>
    <n v="1962.9494648493735"/>
    <n v="40.455009950787641"/>
    <n v="40.156894910667319"/>
    <n v="603.58380261436196"/>
    <n v="536.52781281866237"/>
    <n v="137.89036803825672"/>
    <n v="3.088824884792627"/>
    <n v="20.047738693467338"/>
    <n v="71.59708907882154"/>
    <x v="7"/>
    <n v="3420.7682570580905"/>
  </r>
  <r>
    <x v="0"/>
    <x v="11"/>
    <n v="1954.3091836578174"/>
    <n v="58.202111992693425"/>
    <n v="38.106499320129714"/>
    <n v="762.22797454019747"/>
    <n v="501.4816920962582"/>
    <n v="198.81751671287384"/>
    <n v="5.9626609956079717"/>
    <n v="0"/>
    <n v="83.028668391159158"/>
    <x v="7"/>
    <n v="3605.1620662806536"/>
  </r>
  <r>
    <x v="0"/>
    <x v="12"/>
    <n v="1728.2042241735692"/>
    <n v="51.416539553756685"/>
    <n v="32.520645181438738"/>
    <n v="911.69035580315585"/>
    <n v="297.98772866548921"/>
    <n v="127.21677885137849"/>
    <n v="1"/>
    <n v="0"/>
    <n v="70.404668406734956"/>
    <x v="7"/>
    <n v="3221.4832291927369"/>
  </r>
  <r>
    <x v="0"/>
    <x v="13"/>
    <n v="1549.0150859649316"/>
    <n v="44.334291955435667"/>
    <n v="94.164640813183425"/>
    <n v="961.418327908121"/>
    <n v="182.69942563258033"/>
    <n v="98.246055912935205"/>
    <n v="14.11912049260814"/>
    <n v="2.1231194258118675"/>
    <n v="41.676659396029031"/>
    <x v="7"/>
    <n v="2992.7287663365855"/>
  </r>
  <r>
    <x v="0"/>
    <x v="14"/>
    <n v="1482.7997972455694"/>
    <n v="50.808862774320644"/>
    <n v="33.668210024367873"/>
    <n v="964.72794180687879"/>
    <n v="150.7964367178397"/>
    <n v="76.019125482647311"/>
    <n v="8.3856850144467678"/>
    <n v="0.99321746502755404"/>
    <n v="34.701318767064699"/>
    <x v="7"/>
    <n v="2826.0929528204706"/>
  </r>
  <r>
    <x v="0"/>
    <x v="15"/>
    <n v="1431.4321642014738"/>
    <n v="83.124244389128506"/>
    <n v="75.834072708953983"/>
    <n v="1360.5481891626034"/>
    <n v="116.09598353845765"/>
    <n v="72.318439075650204"/>
    <n v="3.2655206886975843"/>
    <n v="0.99321746502755404"/>
    <n v="50.909944351117431"/>
    <x v="7"/>
    <n v="3201.9198338335391"/>
  </r>
  <r>
    <x v="0"/>
    <x v="16"/>
    <n v="1474.7543710168484"/>
    <n v="45.372146649424067"/>
    <n v="19.421393320281428"/>
    <n v="1023.9891744685814"/>
    <n v="89.660003004773642"/>
    <n v="51.807668937748865"/>
    <n v="6.7258655806185796"/>
    <n v="7.9457397202204323"/>
    <n v="53.548385166163037"/>
    <x v="7"/>
    <n v="2775.1976230907003"/>
  </r>
  <r>
    <x v="0"/>
    <x v="17"/>
    <n v="1395.1985686363009"/>
    <n v="49.827823877972506"/>
    <n v="47.09144668311184"/>
    <n v="1312.1402045763041"/>
    <n v="76.836071134997113"/>
    <n v="99.059728253205179"/>
    <n v="7.0351437699680508"/>
    <n v="8.010805404726046"/>
    <n v="38.659209417408206"/>
    <x v="7"/>
    <n v="3034.8590017539946"/>
  </r>
  <r>
    <x v="0"/>
    <x v="18"/>
    <n v="1413.2503223529864"/>
    <n v="55.980665762433475"/>
    <n v="29.076540517084581"/>
    <n v="1342.2536447865045"/>
    <n v="73.226842370765553"/>
    <n v="68.143448487357361"/>
    <n v="19.773178290631947"/>
    <n v="3.9728698601102161"/>
    <n v="32.019843292325284"/>
    <x v="7"/>
    <n v="3044.2788434768236"/>
  </r>
  <r>
    <x v="0"/>
    <x v="19"/>
    <n v="1377.6056203818207"/>
    <n v="60.693834001546499"/>
    <n v="35.228180924444217"/>
    <n v="1126.0820986379576"/>
    <n v="74.223553584645643"/>
    <n v="56.482183822271423"/>
    <n v="6.1129798015073638"/>
    <n v="7.4992602382199172"/>
    <n v="37.571971860795841"/>
    <x v="7"/>
    <n v="2781.4996832532106"/>
  </r>
  <r>
    <x v="0"/>
    <x v="20"/>
    <n v="1124.7833017194448"/>
    <n v="52.310309550132658"/>
    <n v="23.433055262761506"/>
    <n v="1290.7545536599596"/>
    <n v="43.00801515677508"/>
    <n v="42.027377209516928"/>
    <n v="8.1215764333148659"/>
    <n v="2.9796523950826623"/>
    <n v="42.668899025335165"/>
    <x v="7"/>
    <n v="2637.7464643472745"/>
  </r>
  <r>
    <x v="0"/>
    <x v="21"/>
    <n v="1276.9176681615329"/>
    <n v="65.664448823075617"/>
    <n v="54.161753795357747"/>
    <n v="1729.2358491328498"/>
    <n v="50.208341544196074"/>
    <n v="38.227260609136913"/>
    <n v="19.474982042160882"/>
    <n v="2.1231194258118675"/>
    <n v="25.973509264581491"/>
    <x v="7"/>
    <n v="3264.5425272042876"/>
  </r>
  <r>
    <x v="0"/>
    <x v="22"/>
    <n v="990.93132192130327"/>
    <n v="41.575242579902898"/>
    <n v="19.960768199922786"/>
    <n v="1621.4232239534474"/>
    <n v="69.488258861894565"/>
    <n v="36.507267354035186"/>
    <n v="11.917623674573672"/>
    <n v="38.735481136074611"/>
    <n v="25.933985428252537"/>
    <x v="7"/>
    <n v="2857.448481751378"/>
  </r>
  <r>
    <x v="0"/>
    <x v="23"/>
    <n v="1188.540477599563"/>
    <n v="82.746202258892893"/>
    <n v="24.14902494371406"/>
    <n v="2418.097360572584"/>
    <n v="45.124416763756791"/>
    <n v="30.280447800728375"/>
    <n v="35.77969585676184"/>
    <n v="0"/>
    <n v="29.019662962562222"/>
    <x v="7"/>
    <n v="3854.7920332841081"/>
  </r>
  <r>
    <x v="0"/>
    <x v="24"/>
    <n v="977.33801650980922"/>
    <n v="67.94642204990835"/>
    <n v="28.042457420053154"/>
    <n v="2033.1016246904055"/>
    <n v="34.837177145630108"/>
    <n v="22.671224318314007"/>
    <n v="5.7433457668250476"/>
    <n v="17.877914370495972"/>
    <n v="28.846367156405023"/>
    <x v="7"/>
    <n v="3221.6480097481135"/>
  </r>
  <r>
    <x v="0"/>
    <x v="25"/>
    <n v="994.40934810867861"/>
    <n v="84.352473895321737"/>
    <n v="31.445284229500807"/>
    <n v="1777.1159801281533"/>
    <n v="42.615145684131349"/>
    <n v="49.643932993361119"/>
    <n v="16.962367394360765"/>
    <n v="3.1163368908394218"/>
    <n v="13.903911579939788"/>
    <x v="7"/>
    <n v="3015.5852727075603"/>
  </r>
  <r>
    <x v="0"/>
    <x v="26"/>
    <n v="885.49050981167954"/>
    <n v="53.718574312372134"/>
    <n v="22.515244636798435"/>
    <n v="1694.7406427153842"/>
    <n v="31.573586224373226"/>
    <n v="28.502864468686912"/>
    <n v="17.072482688741324"/>
    <n v="11.062076611059855"/>
    <n v="18.751546288945811"/>
    <x v="7"/>
    <n v="2766.3146886983632"/>
  </r>
  <r>
    <x v="0"/>
    <x v="27"/>
    <n v="804.22351606813743"/>
    <n v="47.939975019374444"/>
    <n v="28.895543584509863"/>
    <n v="1794.64781168487"/>
    <n v="21.123997092880746"/>
    <n v="26.709437760949196"/>
    <n v="11.360753124945084"/>
    <n v="0"/>
    <n v="16.533494182556382"/>
    <x v="7"/>
    <n v="2756.4099593373785"/>
  </r>
  <r>
    <x v="0"/>
    <x v="28"/>
    <n v="683.41768245823812"/>
    <n v="20.561359343431754"/>
    <n v="11.092841967092678"/>
    <n v="1510.2121182035764"/>
    <n v="30.661773918356282"/>
    <n v="9.0633862554401645"/>
    <n v="6.0096526919018345"/>
    <n v="23.846514258447812"/>
    <n v="4.642427953342156"/>
    <x v="7"/>
    <n v="2301.8227570498266"/>
  </r>
  <r>
    <x v="0"/>
    <x v="29"/>
    <n v="805.91508001471675"/>
    <n v="33.22825275058792"/>
    <n v="12.33228485275608"/>
    <n v="1295.0885495418179"/>
    <n v="26.954270227474545"/>
    <n v="8.524923265808205"/>
    <n v="3.8860498758225157"/>
    <n v="0"/>
    <n v="8.1761989161088646"/>
    <x v="7"/>
    <n v="2195.2206094450898"/>
  </r>
  <r>
    <x v="0"/>
    <x v="30"/>
    <n v="767.62881792300288"/>
    <n v="65.551896812813425"/>
    <n v="9.7406722121647764"/>
    <n v="1306.3847079084117"/>
    <n v="36.3009617744043"/>
    <n v="7.2877451142508818"/>
    <n v="4.9087140593278145"/>
    <n v="30.789741415854174"/>
    <n v="14.639318608147439"/>
    <x v="7"/>
    <n v="2243.2325758283773"/>
  </r>
  <r>
    <x v="0"/>
    <x v="31"/>
    <n v="558.22346096422325"/>
    <n v="13.82334294427114"/>
    <n v="10.988158508158508"/>
    <n v="1009.9111789994198"/>
    <n v="2.3679999999999999"/>
    <n v="3.4842634473080114"/>
    <n v="4.5583038869257955"/>
    <n v="19.873644398337596"/>
    <n v="6.3684665343433124"/>
    <x v="7"/>
    <n v="1629.5988196829878"/>
  </r>
  <r>
    <x v="0"/>
    <x v="32"/>
    <n v="699.73261436844598"/>
    <n v="57.967859337434653"/>
    <n v="24.901180693968406"/>
    <n v="1476.7298369033113"/>
    <n v="30.145405902203521"/>
    <n v="6.7039106145251397"/>
    <n v="1"/>
    <n v="42.708350996184826"/>
    <n v="7.8344498478944296"/>
    <x v="7"/>
    <n v="2354.0952211418448"/>
  </r>
  <r>
    <x v="0"/>
    <x v="33"/>
    <n v="710.2976712997654"/>
    <n v="34.880044682154768"/>
    <n v="12.133258685620023"/>
    <n v="1363.6808104893037"/>
    <n v="11.757437424862115"/>
    <n v="1.8285714285714285"/>
    <n v="1.2401500938086303"/>
    <n v="3.9796523950826623"/>
    <n v="16.396527984037292"/>
    <x v="7"/>
    <n v="2161.9682856767026"/>
  </r>
  <r>
    <x v="0"/>
    <x v="34"/>
    <n v="628.99332284614434"/>
    <n v="29.897760280363883"/>
    <n v="15.569290458925458"/>
    <n v="1364.428780989942"/>
    <n v="7.8491717202273934"/>
    <n v="3.9928890489845608"/>
    <n v="7.5698093282487537"/>
    <n v="8.0091260287777839"/>
    <n v="11.421198470509189"/>
    <x v="7"/>
    <n v="2080.8378085022659"/>
  </r>
  <r>
    <x v="0"/>
    <x v="35"/>
    <n v="548.05160009662961"/>
    <n v="9.7804765349087077"/>
    <n v="18.230820944681984"/>
    <n v="1013.3761304986663"/>
    <n v="33.737610703611814"/>
    <n v="4.0790729630849789"/>
    <n v="1.021505376344086"/>
    <n v="0"/>
    <n v="6.1790462170436395"/>
    <x v="7"/>
    <n v="1634.4562633349694"/>
  </r>
  <r>
    <x v="0"/>
    <x v="36"/>
    <n v="599.30003729914563"/>
    <n v="34.338372640804458"/>
    <n v="9.2104055302664349"/>
    <n v="1003.6672736107681"/>
    <n v="20.601292037358018"/>
    <n v="3.6217008797653958"/>
    <n v="2.1704545454545454"/>
    <n v="24.830436625688851"/>
    <n v="3.3820116149515389"/>
    <x v="7"/>
    <n v="1703.7325180009864"/>
  </r>
  <r>
    <x v="0"/>
    <x v="37"/>
    <n v="686.28117712421397"/>
    <n v="35.458286467940496"/>
    <n v="19.518287155823295"/>
    <n v="1450.6201582009519"/>
    <n v="20.75785766296832"/>
    <n v="15.376359395720886"/>
    <n v="6.5364593301435399"/>
    <n v="19.864349300551083"/>
    <n v="8.5843624004772288"/>
    <x v="7"/>
    <n v="2264.8501339182235"/>
  </r>
  <r>
    <x v="0"/>
    <x v="38"/>
    <n v="659.71023843133855"/>
    <n v="53.149352662315493"/>
    <n v="18.012690616974339"/>
    <n v="1588.2905092548715"/>
    <n v="13.256666362902806"/>
    <n v="8.4376992145881573"/>
    <n v="2.1468711083437109"/>
    <n v="3.0430387036400139"/>
    <n v="9.3334578601525049"/>
    <x v="7"/>
    <n v="2355.380524215127"/>
  </r>
  <r>
    <x v="0"/>
    <x v="39"/>
    <n v="551.82775334055736"/>
    <n v="30.496219134830472"/>
    <n v="15.457981137243035"/>
    <n v="1329.9778136655045"/>
    <n v="16.521105798084228"/>
    <n v="7.0676933803815274"/>
    <n v="1"/>
    <n v="27.810089020771514"/>
    <n v="9.7170127249985647"/>
    <x v="7"/>
    <n v="1994.951747029075"/>
  </r>
  <r>
    <x v="0"/>
    <x v="40"/>
    <n v="603.52273484532088"/>
    <n v="30.536100357439114"/>
    <n v="11.72674838022364"/>
    <n v="1318.0594678235996"/>
    <n v="32.090108654613744"/>
    <n v="19.568919022456392"/>
    <n v="2.2139800285306706"/>
    <n v="0.99321746502755404"/>
    <n v="6.9156670253523949"/>
    <x v="7"/>
    <n v="2025.6269436025616"/>
  </r>
  <r>
    <x v="0"/>
    <x v="41"/>
    <n v="571.651967272501"/>
    <n v="35.383657278153215"/>
    <n v="1.0307328605200945"/>
    <n v="1178.2384000778679"/>
    <n v="27.136943469718116"/>
    <n v="10.060623355540782"/>
    <n v="0"/>
    <n v="6.9525222551928785"/>
    <n v="1.0085836909871244"/>
    <x v="7"/>
    <n v="1831.46343026048"/>
  </r>
  <r>
    <x v="0"/>
    <x v="42"/>
    <n v="505.2481816665312"/>
    <n v="30.74959974615599"/>
    <n v="3.7453027139874737"/>
    <n v="1188.4613006154511"/>
    <n v="15.67421670010804"/>
    <n v="5.0099339211020908"/>
    <n v="2.0852272727272725"/>
    <n v="4.9525276211224458"/>
    <n v="5.4617741461777296"/>
    <x v="7"/>
    <n v="1761.3880644033632"/>
  </r>
  <r>
    <x v="0"/>
    <x v="43"/>
    <n v="436.05150879847713"/>
    <n v="38.895111088028436"/>
    <n v="7.2963519230822635"/>
    <n v="842.91213867235206"/>
    <n v="21.796256616242232"/>
    <n v="5.4701972201315838"/>
    <n v="3.9252497396271893"/>
    <n v="4.0996424772249194"/>
    <n v="1.1791666666666667"/>
    <x v="7"/>
    <n v="1361.6256232018309"/>
  </r>
  <r>
    <x v="0"/>
    <x v="44"/>
    <n v="489.97820287001929"/>
    <n v="31.078958859709289"/>
    <n v="39.912809420355487"/>
    <n v="936.43936999508344"/>
    <n v="18.492108484879644"/>
    <n v="6.9362019683674374"/>
    <n v="3.054744525547445"/>
    <n v="1.9864349300551081"/>
    <n v="0"/>
    <x v="7"/>
    <n v="1527.8788310540176"/>
  </r>
  <r>
    <x v="0"/>
    <x v="45"/>
    <n v="422.7197055876992"/>
    <n v="39.745005198203472"/>
    <n v="0"/>
    <n v="854.24637568123774"/>
    <n v="18.208014961458819"/>
    <n v="5.2058400719296989"/>
    <n v="1.5555944055944055"/>
    <n v="6.1494637158373795"/>
    <n v="4.9168167656999415"/>
    <x v="7"/>
    <n v="1352.7468163876606"/>
  </r>
  <r>
    <x v="0"/>
    <x v="46"/>
    <n v="493.32699675940972"/>
    <n v="25.868661935622214"/>
    <n v="8.607010157427073"/>
    <n v="1058.7087407265858"/>
    <n v="22.457821490443603"/>
    <n v="7.1243165508044992"/>
    <n v="1.852836879432624"/>
    <n v="13.16537227958761"/>
    <n v="1"/>
    <x v="7"/>
    <n v="1632.1117567793131"/>
  </r>
  <r>
    <x v="0"/>
    <x v="47"/>
    <n v="479.84853797099225"/>
    <n v="23.955514628133429"/>
    <n v="5.1547126988536371"/>
    <n v="1196.8739802423572"/>
    <n v="25.013671328773675"/>
    <n v="8.1249835336159109"/>
    <n v="0"/>
    <n v="0.99321746502755404"/>
    <n v="8.1681027489460103"/>
    <x v="7"/>
    <n v="1755.6785368239782"/>
  </r>
  <r>
    <x v="0"/>
    <x v="48"/>
    <n v="388.56583567430977"/>
    <n v="37.276872407225127"/>
    <n v="7.6923798082518937"/>
    <n v="802.06202683275399"/>
    <n v="13.669645562223558"/>
    <n v="2.4745377591980198"/>
    <n v="2.0134057971014494"/>
    <n v="2.0566037735849054"/>
    <n v="0"/>
    <x v="7"/>
    <n v="1255.8113076146501"/>
  </r>
  <r>
    <x v="0"/>
    <x v="49"/>
    <n v="468.08899752947985"/>
    <n v="33.425398760809884"/>
    <n v="10.235483740945273"/>
    <n v="1109.1147663287491"/>
    <n v="26.950411135272976"/>
    <n v="7.3255370647064968"/>
    <n v="8.2397403449164699"/>
    <n v="7.0792948723075817"/>
    <n v="4.1241573962395837"/>
    <x v="7"/>
    <n v="1677.6902465035696"/>
  </r>
  <r>
    <x v="0"/>
    <x v="50"/>
    <n v="366.94962161448137"/>
    <n v="42.502562906974276"/>
    <n v="6.6860511356658501"/>
    <n v="1270.3071485457954"/>
    <n v="12.55771227317258"/>
    <n v="5.1069900142653353"/>
    <n v="0"/>
    <n v="5.9968201856578656"/>
    <n v="0"/>
    <x v="7"/>
    <n v="1719.4262846664421"/>
  </r>
  <r>
    <x v="0"/>
    <x v="51"/>
    <n v="369.04517183607112"/>
    <n v="31.45345600284784"/>
    <n v="4.4354756009076866"/>
    <n v="1340.9178158370905"/>
    <n v="13.055603708055688"/>
    <n v="21.919957121878042"/>
    <n v="0"/>
    <n v="1.0566037735849056"/>
    <n v="2.1099840262413831"/>
    <x v="7"/>
    <n v="1785.0145597099563"/>
  </r>
  <r>
    <x v="0"/>
    <x v="52"/>
    <n v="400.39373247402159"/>
    <n v="24.613781151965835"/>
    <n v="3.6188931706234562"/>
    <n v="1447.0223858891914"/>
    <n v="25.539054719861973"/>
    <n v="2.1069900142653353"/>
    <n v="3.1973876375382169"/>
    <n v="3.9728698601102161"/>
    <n v="19.087102250441632"/>
    <x v="7"/>
    <n v="1932.6586564981619"/>
  </r>
  <r>
    <x v="0"/>
    <x v="53"/>
    <n v="394.288453417249"/>
    <n v="45.253655546771704"/>
    <n v="6.0094774825693378"/>
    <n v="1097.4207840394877"/>
    <n v="25.846789586101867"/>
    <n v="5.3148657142721429"/>
    <n v="0"/>
    <n v="0"/>
    <n v="4.0171306995341327"/>
    <x v="7"/>
    <n v="1579.3432094661193"/>
  </r>
  <r>
    <x v="0"/>
    <x v="54"/>
    <n v="287.55957762859543"/>
    <n v="32.56926998110437"/>
    <n v="3.0437070789561602"/>
    <n v="789.65506772599826"/>
    <n v="14.642571009503001"/>
    <n v="3.0790420392640558"/>
    <n v="0"/>
    <n v="1.0566037735849056"/>
    <n v="4.1396723265334323"/>
    <x v="7"/>
    <n v="1135.74551156354"/>
  </r>
  <r>
    <x v="0"/>
    <x v="55"/>
    <n v="452.96888322407614"/>
    <n v="67.310717938494605"/>
    <n v="5.4914771662314061"/>
    <n v="1015.5706519510245"/>
    <n v="9.17274555398504"/>
    <n v="8.4659095842183483"/>
    <n v="1.0058139534883721"/>
    <n v="18.19484591328273"/>
    <n v="1"/>
    <x v="7"/>
    <n v="1581.6470647022777"/>
  </r>
  <r>
    <x v="0"/>
    <x v="56"/>
    <n v="268.84936110091741"/>
    <n v="40.840410351804238"/>
    <n v="4.0095270872135398"/>
    <n v="719.84375251376366"/>
    <n v="11.337386487075145"/>
    <n v="0.6217008797653959"/>
    <n v="7.3781546696789961"/>
    <n v="3.9728698601102161"/>
    <n v="6.2249507351826594"/>
    <x v="7"/>
    <n v="1066.1162089236063"/>
  </r>
  <r>
    <x v="0"/>
    <x v="57"/>
    <n v="186.53371792339217"/>
    <n v="16.537045601298907"/>
    <n v="7.4100655602916667"/>
    <n v="399.5596880037923"/>
    <n v="3.13772287478543"/>
    <n v="3.3575672226378561"/>
    <n v="1.021505376344086"/>
    <n v="0"/>
    <n v="0"/>
    <x v="7"/>
    <n v="618.55731256254217"/>
  </r>
  <r>
    <x v="0"/>
    <x v="58"/>
    <n v="227.68620748158062"/>
    <n v="18.535143521619574"/>
    <n v="2"/>
    <n v="465.65268341756456"/>
    <n v="4.2219900142653355"/>
    <n v="5.5827219618232462"/>
    <n v="0.8003300330033003"/>
    <n v="2.0498212386124597"/>
    <n v="1.1069900142653353"/>
    <x v="7"/>
    <n v="732.76960896356502"/>
  </r>
  <r>
    <x v="0"/>
    <x v="59"/>
    <n v="262.81451971050029"/>
    <n v="11.07687591497503"/>
    <n v="8.6727786066172676"/>
    <n v="607.72504667878422"/>
    <n v="8.3287482527060632"/>
    <n v="2.2139800285306706"/>
    <n v="1"/>
    <n v="1.9864349300551081"/>
    <n v="0"/>
    <x v="7"/>
    <n v="909.38287323439613"/>
  </r>
  <r>
    <x v="0"/>
    <x v="60"/>
    <n v="217.81772626190278"/>
    <n v="15.838683212532613"/>
    <n v="6.1501867910987151"/>
    <n v="702.43491688393954"/>
    <n v="12.676346205589544"/>
    <n v="3.7989961651251973"/>
    <n v="2.9317842478536766"/>
    <n v="0"/>
    <n v="4.1064593301435401"/>
    <x v="7"/>
    <n v="971.72362739384675"/>
  </r>
  <r>
    <x v="0"/>
    <x v="61"/>
    <n v="196.89920761139467"/>
    <n v="9.3040256186570431"/>
    <n v="0"/>
    <n v="721.92944770467761"/>
    <n v="8.4039640867750034"/>
    <n v="3.0903249787595577"/>
    <n v="5.9285144679881521"/>
    <n v="0"/>
    <n v="3.0383412015180968"/>
    <x v="7"/>
    <n v="948.59382566977035"/>
  </r>
  <r>
    <x v="0"/>
    <x v="62"/>
    <n v="185.77314510045568"/>
    <n v="13.085310086359218"/>
    <n v="2.0171673819742488"/>
    <n v="571.1423111713749"/>
    <n v="19.307742156042998"/>
    <n v="3.9209081810233388"/>
    <n v="0"/>
    <n v="0"/>
    <n v="0"/>
    <x v="7"/>
    <n v="795.24658407723052"/>
  </r>
  <r>
    <x v="0"/>
    <x v="63"/>
    <n v="147.80535780442065"/>
    <n v="11.687683487391222"/>
    <n v="0"/>
    <n v="330.45984418244296"/>
    <n v="9.6663146244374207"/>
    <n v="4.2120985609859858"/>
    <n v="0"/>
    <n v="0"/>
    <n v="0"/>
    <x v="7"/>
    <n v="503.83129865967811"/>
  </r>
  <r>
    <x v="0"/>
    <x v="64"/>
    <n v="188.86213345877812"/>
    <n v="8.6125390714275891"/>
    <n v="1.0307328605200945"/>
    <n v="400.78452030839304"/>
    <n v="1.852836879432624"/>
    <n v="6.3143350301503487"/>
    <n v="1.4933586337760911"/>
    <n v="0"/>
    <n v="4.5697041317447358"/>
    <x v="7"/>
    <n v="613.52016037422322"/>
  </r>
  <r>
    <x v="0"/>
    <x v="65"/>
    <n v="163.31008980032439"/>
    <n v="10.587319320871924"/>
    <n v="2.0101760476750226"/>
    <n v="358.61658848057141"/>
    <n v="5.9402343710898595"/>
    <n v="4.4279600570613411"/>
    <n v="1.1069900142653353"/>
    <n v="0"/>
    <n v="0"/>
    <x v="7"/>
    <n v="545.99935809185934"/>
  </r>
  <r>
    <x v="0"/>
    <x v="66"/>
    <n v="185.94623864515381"/>
    <n v="23.251722043017722"/>
    <n v="2.9751361161524503"/>
    <n v="467.29720592161692"/>
    <n v="4.4605800176425729"/>
    <n v="2.3548387096774195"/>
    <n v="1.0307328605200945"/>
    <n v="0"/>
    <n v="1.000503524672709"/>
    <x v="7"/>
    <n v="689.87255224404873"/>
  </r>
  <r>
    <x v="0"/>
    <x v="67"/>
    <n v="115.63159106504779"/>
    <n v="9.3246600796963737"/>
    <n v="1.021505376344086"/>
    <n v="365.61002833392831"/>
    <n v="2.0790395175675025"/>
    <n v="0"/>
    <n v="0"/>
    <n v="1.7934508816120907"/>
    <n v="0"/>
    <x v="7"/>
    <n v="495.46027525419618"/>
  </r>
  <r>
    <x v="0"/>
    <x v="68"/>
    <n v="169.17213006991759"/>
    <n v="16.0906539693277"/>
    <n v="7.2215023512742054"/>
    <n v="436.63683055602695"/>
    <n v="9.1161870484585954"/>
    <n v="6.1558136386201134"/>
    <n v="2.1069900142653353"/>
    <n v="1.0307328605200945"/>
    <n v="0"/>
    <x v="7"/>
    <n v="649.30861828618799"/>
  </r>
  <r>
    <x v="0"/>
    <x v="69"/>
    <n v="155.18572595617647"/>
    <n v="14.215397648481186"/>
    <n v="0.99378881987577627"/>
    <n v="532.7422644602434"/>
    <n v="3.7478116925870135"/>
    <n v="1.6267985857976814"/>
    <n v="2.0307328605200943"/>
    <n v="0"/>
    <n v="0"/>
    <x v="7"/>
    <n v="713.64897935382521"/>
  </r>
  <r>
    <x v="0"/>
    <x v="70"/>
    <n v="80.964256777801111"/>
    <n v="10.287674395774395"/>
    <n v="2.0393165515072189"/>
    <n v="306.08707980601542"/>
    <n v="4.1069900142653353"/>
    <n v="5.0519172653038389"/>
    <n v="0"/>
    <n v="0"/>
    <n v="0"/>
    <x v="7"/>
    <n v="411.64369414081125"/>
  </r>
  <r>
    <x v="0"/>
    <x v="71"/>
    <n v="107.18061110690417"/>
    <n v="6.5566574684679999"/>
    <n v="7.2129186602870803"/>
    <n v="420.27496029693015"/>
    <n v="15.244189889771489"/>
    <n v="2.0590849980210768"/>
    <n v="0"/>
    <n v="0"/>
    <n v="2.0029940119760479"/>
    <x v="7"/>
    <n v="560.53141643235813"/>
  </r>
  <r>
    <x v="0"/>
    <x v="72"/>
    <n v="88.908585831461238"/>
    <n v="4.8792434179758706"/>
    <n v="1"/>
    <n v="245.931068451513"/>
    <n v="7.599895544661825"/>
    <n v="2.4083769633507854"/>
    <n v="0"/>
    <n v="0"/>
    <n v="0"/>
    <x v="7"/>
    <n v="350.72717020896295"/>
  </r>
  <r>
    <x v="0"/>
    <x v="73"/>
    <n v="93.823392330931"/>
    <n v="19.454261925726669"/>
    <n v="2"/>
    <n v="230.13139672793898"/>
    <n v="4.299207301257943"/>
    <n v="4.4279600570613411"/>
    <n v="0"/>
    <n v="0"/>
    <n v="0"/>
    <x v="7"/>
    <n v="354.13621834291592"/>
  </r>
  <r>
    <x v="0"/>
    <x v="74"/>
    <n v="112.27355865248957"/>
    <n v="6.2129455905933364"/>
    <n v="6.4406439554238961"/>
    <n v="343.70967155731648"/>
    <n v="6.5707065188796987"/>
    <n v="0"/>
    <n v="0"/>
    <n v="0"/>
    <n v="1"/>
    <x v="7"/>
    <n v="479.31398560484661"/>
  </r>
  <r>
    <x v="0"/>
    <x v="75"/>
    <n v="95.874183909811478"/>
    <n v="6.3073646006191346"/>
    <n v="3.0405518819581143"/>
    <n v="315.23377913362549"/>
    <n v="4.1101446507247665"/>
    <n v="4.2522907309528479"/>
    <n v="0"/>
    <n v="0"/>
    <n v="0"/>
    <x v="7"/>
    <n v="431.92477423783515"/>
  </r>
  <r>
    <x v="0"/>
    <x v="76"/>
    <n v="55.472777684441652"/>
    <n v="3.3260813260813267"/>
    <n v="1.0009433962264151"/>
    <n v="247.49555529539165"/>
    <n v="3.016030779095864"/>
    <n v="3.299207301257943"/>
    <n v="0"/>
    <n v="0"/>
    <n v="0"/>
    <x v="7"/>
    <n v="315.96543449217222"/>
  </r>
  <r>
    <x v="0"/>
    <x v="77"/>
    <n v="92.644063813516865"/>
    <n v="2.1538461538461537"/>
    <n v="0"/>
    <n v="226.29806315783654"/>
    <n v="1.008015389547932"/>
    <n v="5.7325277220297846"/>
    <n v="0"/>
    <n v="0"/>
    <n v="1.0842289975871902"/>
    <x v="7"/>
    <n v="328.92074523436457"/>
  </r>
  <r>
    <x v="0"/>
    <x v="78"/>
    <n v="91.453423417665476"/>
    <n v="14.240131975649637"/>
    <n v="0"/>
    <n v="255.13741882381612"/>
    <n v="1.1069900142653353"/>
    <n v="7.5405513020316706"/>
    <n v="2.0134057971014494"/>
    <n v="0"/>
    <n v="1.1920529801324504"/>
    <x v="7"/>
    <n v="372.68397431066205"/>
  </r>
  <r>
    <x v="0"/>
    <x v="79"/>
    <n v="95.156625251205128"/>
    <n v="6.8230885280577329"/>
    <n v="0"/>
    <n v="284.56803889404239"/>
    <n v="6.8864238866046961"/>
    <n v="1.0307328605200945"/>
    <n v="0"/>
    <n v="0"/>
    <n v="0"/>
    <x v="7"/>
    <n v="394.46490942043016"/>
  </r>
  <r>
    <x v="0"/>
    <x v="80"/>
    <n v="93.54640868207737"/>
    <n v="1.4933586337760911"/>
    <n v="0"/>
    <n v="263.81843206784458"/>
    <n v="6.6724970659925971"/>
    <n v="1.1069900142653353"/>
    <n v="2.0332129963898917"/>
    <n v="0"/>
    <n v="0"/>
    <x v="7"/>
    <n v="369.67269802149679"/>
  </r>
  <r>
    <x v="0"/>
    <x v="81"/>
    <n v="61.345030465557556"/>
    <n v="3.9863945578231292"/>
    <n v="0"/>
    <n v="181.43407709963287"/>
    <n v="1"/>
    <n v="0"/>
    <n v="0"/>
    <n v="0"/>
    <n v="1.0113464447806355"/>
    <x v="7"/>
    <n v="249.77684856779422"/>
  </r>
  <r>
    <x v="0"/>
    <x v="82"/>
    <n v="76.138868373477976"/>
    <n v="5.5859681713255487"/>
    <n v="0"/>
    <n v="172.95708667461668"/>
    <n v="0"/>
    <n v="0"/>
    <n v="0"/>
    <n v="0"/>
    <n v="0"/>
    <x v="7"/>
    <n v="254.68192321942016"/>
  </r>
  <r>
    <x v="0"/>
    <x v="83"/>
    <n v="58.463560558891331"/>
    <n v="8.190192791351441"/>
    <n v="2.061465721040189"/>
    <n v="155.72038602174067"/>
    <n v="4.1079016378358482"/>
    <n v="0"/>
    <n v="1"/>
    <n v="0"/>
    <n v="0"/>
    <x v="7"/>
    <n v="229.54350673085941"/>
  </r>
  <r>
    <x v="0"/>
    <x v="84"/>
    <n v="103.46108925583532"/>
    <n v="6.8792626536835346"/>
    <n v="0"/>
    <n v="307.11782106114288"/>
    <n v="3.1064593301435406"/>
    <n v="0"/>
    <n v="0"/>
    <n v="0"/>
    <n v="0"/>
    <x v="7"/>
    <n v="420.56463230080544"/>
  </r>
  <r>
    <x v="0"/>
    <x v="85"/>
    <n v="96.819940571263302"/>
    <n v="4.513023022928456"/>
    <n v="0"/>
    <n v="308.85944368091731"/>
    <n v="4.9592962095761646"/>
    <n v="3.0152931180968565"/>
    <n v="0"/>
    <n v="0"/>
    <n v="3.1064593301435406"/>
    <x v="7"/>
    <n v="424.97736654745069"/>
  </r>
  <r>
    <x v="0"/>
    <x v="86"/>
    <n v="79.79671250826938"/>
    <n v="8.8304200794282508"/>
    <n v="4.899910211755631"/>
    <n v="248.38112736087413"/>
    <n v="7.9981361108339115"/>
    <n v="2.2139800285306706"/>
    <n v="2.1053921568627452"/>
    <n v="0"/>
    <n v="0"/>
    <x v="7"/>
    <n v="354.2256784565547"/>
  </r>
  <r>
    <x v="0"/>
    <x v="87"/>
    <n v="85.876942014377491"/>
    <n v="19.762562840577452"/>
    <n v="0"/>
    <n v="278.38969393932791"/>
    <n v="9.3177814616067423"/>
    <n v="0"/>
    <n v="1.0029940119760479"/>
    <n v="1"/>
    <n v="1"/>
    <x v="7"/>
    <n v="396.3499742678656"/>
  </r>
  <r>
    <x v="0"/>
    <x v="88"/>
    <n v="103.62645330751337"/>
    <n v="6.5358725805517688"/>
    <n v="1.021505376344086"/>
    <n v="260.58190406842692"/>
    <n v="0"/>
    <n v="1.1069900142653353"/>
    <n v="2.0625501524634888"/>
    <n v="0"/>
    <n v="0"/>
    <x v="7"/>
    <n v="375.93527549956474"/>
  </r>
  <r>
    <x v="0"/>
    <x v="89"/>
    <n v="107.47040864645834"/>
    <n v="9.1375552461100682"/>
    <n v="0"/>
    <n v="613.56538099313923"/>
    <n v="6.4748149071818144"/>
    <n v="0.6217008797653959"/>
    <n v="1.0113464447806355"/>
    <n v="0"/>
    <n v="7.6597239349545365"/>
    <x v="7"/>
    <n v="749.04739038253331"/>
  </r>
  <r>
    <x v="0"/>
    <x v="90"/>
    <n v="88.244287020044638"/>
    <n v="0"/>
    <n v="4.1371921906636349"/>
    <n v="533.19486072173061"/>
    <n v="12.45710086521605"/>
    <n v="6.1166547422081106"/>
    <n v="0"/>
    <n v="0"/>
    <n v="0"/>
    <x v="7"/>
    <n v="647.25655487000677"/>
  </r>
  <r>
    <x v="0"/>
    <x v="91"/>
    <n v="101.31798480034182"/>
    <n v="3.7073386623067615"/>
    <n v="1.0307328605200945"/>
    <n v="371.00956389621734"/>
    <n v="2.1069958847736627"/>
    <n v="2.2139800285306706"/>
    <n v="4.0143404567566829"/>
    <n v="0"/>
    <n v="1.0085836909871244"/>
    <x v="7"/>
    <n v="486.40952028043398"/>
  </r>
  <r>
    <x v="0"/>
    <x v="92"/>
    <n v="63.220045247267826"/>
    <n v="2.1207828282828283"/>
    <n v="1.0486798679867988"/>
    <n v="311.7108773436982"/>
    <n v="5.0800939817442936"/>
    <n v="6.4054882102525621"/>
    <n v="0.8003300330033003"/>
    <n v="0"/>
    <n v="2.4660194174757284"/>
    <x v="7"/>
    <n v="392.85231692971166"/>
  </r>
  <r>
    <x v="0"/>
    <x v="93"/>
    <n v="61.098024933566926"/>
    <n v="7.0965229347533887"/>
    <n v="0"/>
    <n v="163.36254808576669"/>
    <n v="7.3799698997372953"/>
    <n v="0"/>
    <n v="2.8220551378446115"/>
    <n v="0"/>
    <n v="0"/>
    <x v="7"/>
    <n v="244.1139597013464"/>
  </r>
  <r>
    <x v="0"/>
    <x v="94"/>
    <n v="78.389208163085542"/>
    <n v="2"/>
    <n v="0"/>
    <n v="137.62264640957613"/>
    <n v="5.3403495045934362"/>
    <n v="1.0332129963898917"/>
    <n v="0"/>
    <n v="0"/>
    <n v="0"/>
    <x v="7"/>
    <n v="226.74025578332237"/>
  </r>
  <r>
    <x v="0"/>
    <x v="95"/>
    <n v="74.410848844530932"/>
    <n v="2.0009225092250924"/>
    <n v="0"/>
    <n v="137.06454735824977"/>
    <n v="8.1979844051367579"/>
    <n v="2.852836879432624"/>
    <n v="0"/>
    <n v="0"/>
    <n v="0"/>
    <x v="7"/>
    <n v="224.5271399965753"/>
  </r>
  <r>
    <x v="0"/>
    <x v="96"/>
    <n v="41.479713885568707"/>
    <n v="0"/>
    <n v="0"/>
    <n v="147.54031524286899"/>
    <n v="0"/>
    <n v="0.6217008797653959"/>
    <n v="0"/>
    <n v="0"/>
    <n v="0"/>
    <x v="7"/>
    <n v="189.64173000820304"/>
  </r>
  <r>
    <x v="0"/>
    <x v="97"/>
    <n v="40.92360102960518"/>
    <n v="2.2139800285306706"/>
    <n v="0"/>
    <n v="118.65451581345944"/>
    <n v="2.2139800285306706"/>
    <n v="1.0113464447806355"/>
    <n v="2.1578947368421053"/>
    <n v="0"/>
    <n v="0"/>
    <x v="7"/>
    <n v="167.17531808174871"/>
  </r>
  <r>
    <x v="0"/>
    <x v="98"/>
    <n v="37.254191238166889"/>
    <n v="3.1458500454569762"/>
    <n v="0"/>
    <n v="113.06230988665716"/>
    <n v="1"/>
    <n v="1.1069900142653353"/>
    <n v="0"/>
    <n v="0"/>
    <n v="1.0029940119760479"/>
    <x v="7"/>
    <n v="156.57233519652246"/>
  </r>
  <r>
    <x v="0"/>
    <x v="99"/>
    <n v="39.257310192331779"/>
    <n v="0"/>
    <n v="0"/>
    <n v="106.85601939541938"/>
    <n v="4.1371921906636349"/>
    <n v="0"/>
    <n v="1"/>
    <n v="0"/>
    <n v="0"/>
    <x v="7"/>
    <n v="151.25052177841482"/>
  </r>
  <r>
    <x v="0"/>
    <x v="100"/>
    <n v="22.353579903281126"/>
    <n v="0"/>
    <n v="0"/>
    <n v="43.12851694753919"/>
    <n v="1.0017985611510791"/>
    <n v="0"/>
    <n v="0"/>
    <n v="0"/>
    <n v="0"/>
    <x v="7"/>
    <n v="66.483895411971403"/>
  </r>
  <r>
    <x v="0"/>
    <x v="101"/>
    <n v="20.985377318091455"/>
    <n v="1.1791666666666667"/>
    <n v="0"/>
    <n v="92.663210367775051"/>
    <n v="0"/>
    <n v="0"/>
    <n v="1"/>
    <n v="0"/>
    <n v="1.5555944055944055"/>
    <x v="7"/>
    <n v="117.38334875812757"/>
  </r>
  <r>
    <x v="0"/>
    <x v="102"/>
    <n v="24.352914595860202"/>
    <n v="1.1069900142653353"/>
    <n v="1"/>
    <n v="65.217826798882371"/>
    <n v="2.0080971659919031"/>
    <n v="1.0307328605200945"/>
    <n v="0"/>
    <n v="0"/>
    <n v="0"/>
    <x v="7"/>
    <n v="94.716561435519893"/>
  </r>
  <r>
    <x v="0"/>
    <x v="103"/>
    <n v="33.674955515563042"/>
    <n v="3.1069900142653353"/>
    <n v="0"/>
    <n v="47.467348386899793"/>
    <n v="1"/>
    <n v="0"/>
    <n v="0"/>
    <n v="0"/>
    <n v="0"/>
    <x v="7"/>
    <n v="85.249293916728163"/>
  </r>
  <r>
    <x v="0"/>
    <x v="104"/>
    <n v="32.463750870008411"/>
    <n v="1.0009225092250922"/>
    <n v="0"/>
    <n v="56.645975412466932"/>
    <n v="0"/>
    <n v="0"/>
    <n v="1.1069900142653353"/>
    <n v="0"/>
    <n v="0"/>
    <x v="7"/>
    <n v="91.217638805965734"/>
  </r>
  <r>
    <x v="0"/>
    <x v="105"/>
    <n v="23.922603531776492"/>
    <n v="0.99999999999999989"/>
    <n v="0"/>
    <n v="99.831266663573757"/>
    <n v="3.3209700427960058"/>
    <n v="1"/>
    <n v="0"/>
    <n v="0"/>
    <n v="0"/>
    <x v="7"/>
    <n v="129.07484023814627"/>
  </r>
  <r>
    <x v="0"/>
    <x v="106"/>
    <n v="22.53193086106824"/>
    <n v="0"/>
    <n v="0"/>
    <n v="59.651243757741405"/>
    <n v="5.2441822049289701"/>
    <n v="0"/>
    <n v="0"/>
    <n v="0"/>
    <n v="0"/>
    <x v="7"/>
    <n v="87.427356823738606"/>
  </r>
  <r>
    <x v="0"/>
    <x v="107"/>
    <n v="20.571444894079232"/>
    <n v="3.7642415881048157"/>
    <n v="0"/>
    <n v="153.33497011044483"/>
    <n v="1"/>
    <n v="2.3569682151589242"/>
    <n v="0"/>
    <n v="0"/>
    <n v="0"/>
    <x v="7"/>
    <n v="183.59123460293017"/>
  </r>
  <r>
    <x v="0"/>
    <x v="108"/>
    <n v="33.7543400364533"/>
    <n v="0"/>
    <n v="0"/>
    <n v="229.38418244080441"/>
    <n v="1"/>
    <n v="0"/>
    <n v="0"/>
    <n v="0"/>
    <n v="2.1053921568627452"/>
    <x v="7"/>
    <n v="268.34930679098312"/>
  </r>
  <r>
    <x v="0"/>
    <x v="109"/>
    <n v="26.92176094091737"/>
    <n v="0"/>
    <n v="0"/>
    <n v="110.09169501530504"/>
    <n v="2.2139800285306706"/>
    <n v="0"/>
    <n v="1.1069900142653353"/>
    <n v="0"/>
    <n v="0"/>
    <x v="7"/>
    <n v="140.33442599901838"/>
  </r>
  <r>
    <x v="0"/>
    <x v="110"/>
    <n v="15.566873412150217"/>
    <n v="1.0009225092250922"/>
    <n v="1.0307328605200945"/>
    <n v="148.67656837359741"/>
    <n v="2.7453027139874737"/>
    <n v="0"/>
    <n v="0"/>
    <n v="0"/>
    <n v="0"/>
    <x v="7"/>
    <n v="169.02039986948029"/>
  </r>
  <r>
    <x v="0"/>
    <x v="111"/>
    <n v="18.988739918665555"/>
    <n v="2.1069900142653353"/>
    <n v="0"/>
    <n v="80.553012081309106"/>
    <n v="4.2134493444088754"/>
    <n v="0"/>
    <n v="0"/>
    <n v="0"/>
    <n v="0"/>
    <x v="7"/>
    <n v="106.32109546823793"/>
  </r>
  <r>
    <x v="0"/>
    <x v="112"/>
    <n v="18.685394269339792"/>
    <n v="1.1069900142653353"/>
    <n v="0"/>
    <n v="51.476443923548089"/>
    <n v="0"/>
    <n v="0"/>
    <n v="0"/>
    <n v="0"/>
    <n v="0"/>
    <x v="7"/>
    <n v="75.437864542066336"/>
  </r>
  <r>
    <x v="0"/>
    <x v="113"/>
    <n v="12.293471591168998"/>
    <n v="0"/>
    <n v="0"/>
    <n v="22.151750510025973"/>
    <n v="0"/>
    <n v="0"/>
    <n v="0"/>
    <n v="0"/>
    <n v="0"/>
    <x v="7"/>
    <n v="34.445222101194979"/>
  </r>
  <r>
    <x v="0"/>
    <x v="114"/>
    <n v="18.31115190663489"/>
    <n v="0"/>
    <n v="0"/>
    <n v="31.945497895316777"/>
    <n v="0"/>
    <n v="0"/>
    <n v="0"/>
    <n v="0"/>
    <n v="0"/>
    <x v="7"/>
    <n v="50.256649801951667"/>
  </r>
  <r>
    <x v="0"/>
    <x v="115"/>
    <n v="26.432708684728247"/>
    <n v="0"/>
    <n v="0"/>
    <n v="42.388794135372272"/>
    <n v="0"/>
    <n v="1.0050977060322854"/>
    <n v="0"/>
    <n v="0"/>
    <n v="0"/>
    <x v="7"/>
    <n v="69.826600526132808"/>
  </r>
  <r>
    <x v="0"/>
    <x v="116"/>
    <n v="11.228042346677846"/>
    <n v="2.2139800285306706"/>
    <n v="0"/>
    <n v="24.950346190693377"/>
    <n v="0"/>
    <n v="0"/>
    <n v="0"/>
    <n v="0"/>
    <n v="0"/>
    <x v="7"/>
    <n v="38.39236856590189"/>
  </r>
  <r>
    <x v="0"/>
    <x v="117"/>
    <n v="9.1393712860467531"/>
    <n v="0"/>
    <n v="0"/>
    <n v="19.578513009884421"/>
    <n v="2.4660194174757284"/>
    <n v="3.1064593301435406"/>
    <n v="0"/>
    <n v="0"/>
    <n v="0"/>
    <x v="7"/>
    <n v="34.290363043550443"/>
  </r>
  <r>
    <x v="0"/>
    <x v="118"/>
    <n v="8.2647956828113571"/>
    <n v="0"/>
    <n v="0"/>
    <n v="8.4852501605680288"/>
    <n v="0"/>
    <n v="0"/>
    <n v="0"/>
    <n v="0"/>
    <n v="0"/>
    <x v="7"/>
    <n v="16.750045843379386"/>
  </r>
  <r>
    <x v="0"/>
    <x v="119"/>
    <n v="9.42230825225014"/>
    <n v="4.2328805885681948"/>
    <n v="0"/>
    <n v="20.173283897391727"/>
    <n v="1"/>
    <n v="0"/>
    <n v="0"/>
    <n v="0"/>
    <n v="0"/>
    <x v="7"/>
    <n v="34.82847273821006"/>
  </r>
  <r>
    <x v="0"/>
    <x v="120"/>
    <n v="7.2305615787440516"/>
    <n v="0"/>
    <n v="0"/>
    <n v="26.365146549434129"/>
    <n v="1.1069900142653353"/>
    <n v="0"/>
    <n v="0"/>
    <n v="0"/>
    <n v="0"/>
    <x v="7"/>
    <n v="34.702698142443516"/>
  </r>
  <r>
    <x v="0"/>
    <x v="121"/>
    <n v="30.617961371327443"/>
    <n v="0"/>
    <n v="1.0012353304508956"/>
    <n v="37.7622149002108"/>
    <n v="0"/>
    <n v="1.0029940119760479"/>
    <n v="0"/>
    <n v="0"/>
    <n v="0"/>
    <x v="7"/>
    <n v="70.384405613965171"/>
  </r>
  <r>
    <x v="0"/>
    <x v="122"/>
    <n v="12.228351389383819"/>
    <n v="0"/>
    <n v="0"/>
    <n v="13.895792033399765"/>
    <n v="2.0401396160558463"/>
    <n v="0"/>
    <n v="2.1578947368421053"/>
    <n v="0"/>
    <n v="0"/>
    <x v="7"/>
    <n v="30.322177775681531"/>
  </r>
  <r>
    <x v="0"/>
    <x v="123"/>
    <n v="6.6709809527581285"/>
    <n v="0"/>
    <n v="0"/>
    <n v="0"/>
    <n v="0"/>
    <n v="0"/>
    <n v="0"/>
    <n v="0"/>
    <n v="0"/>
    <x v="7"/>
    <n v="6.6709809527581285"/>
  </r>
  <r>
    <x v="0"/>
    <x v="124"/>
    <n v="18.0817858241249"/>
    <n v="4.2718994487887754"/>
    <n v="0"/>
    <n v="4.089931272869662"/>
    <n v="0"/>
    <n v="0"/>
    <n v="0"/>
    <n v="0"/>
    <n v="0"/>
    <x v="7"/>
    <n v="27.619440721607518"/>
  </r>
  <r>
    <x v="0"/>
    <x v="125"/>
    <n v="9.303276673007808"/>
    <n v="1.131578947368421"/>
    <n v="0"/>
    <n v="18.203684587197206"/>
    <n v="1"/>
    <n v="0"/>
    <n v="0"/>
    <n v="0"/>
    <n v="0"/>
    <x v="7"/>
    <n v="29.638540207573435"/>
  </r>
  <r>
    <x v="0"/>
    <x v="126"/>
    <n v="9.6479332527075741"/>
    <n v="0"/>
    <n v="0"/>
    <n v="14.344979430527872"/>
    <n v="3.4660194174757284"/>
    <n v="0"/>
    <n v="0"/>
    <n v="0"/>
    <n v="0"/>
    <x v="7"/>
    <n v="27.45893210071117"/>
  </r>
  <r>
    <x v="0"/>
    <x v="127"/>
    <n v="14.808674383188746"/>
    <n v="0"/>
    <n v="0"/>
    <n v="8.7452469725833684"/>
    <n v="2.2323076923076925"/>
    <n v="0"/>
    <n v="0"/>
    <n v="0"/>
    <n v="0"/>
    <x v="7"/>
    <n v="25.786229048079807"/>
  </r>
  <r>
    <x v="0"/>
    <x v="128"/>
    <n v="6.1673747024191723"/>
    <n v="0"/>
    <n v="0"/>
    <n v="15.861065975431149"/>
    <n v="0"/>
    <n v="0"/>
    <n v="0"/>
    <n v="0"/>
    <n v="0"/>
    <x v="7"/>
    <n v="22.028440677850323"/>
  </r>
  <r>
    <x v="0"/>
    <x v="129"/>
    <n v="3.3471401080739653"/>
    <n v="0"/>
    <n v="0"/>
    <n v="7.2224194633909082"/>
    <n v="0"/>
    <n v="0"/>
    <n v="0"/>
    <n v="0"/>
    <n v="0"/>
    <x v="7"/>
    <n v="10.569559571464874"/>
  </r>
  <r>
    <x v="0"/>
    <x v="130"/>
    <n v="6.3902724504873376"/>
    <n v="0"/>
    <n v="0"/>
    <n v="3.3209700427960058"/>
    <n v="0"/>
    <n v="0"/>
    <n v="0"/>
    <n v="0"/>
    <n v="0"/>
    <x v="7"/>
    <n v="9.7112424932833434"/>
  </r>
  <r>
    <x v="0"/>
    <x v="131"/>
    <n v="2.014388489208633"/>
    <n v="0"/>
    <n v="0"/>
    <n v="1.6217008797653958"/>
    <n v="0"/>
    <n v="0"/>
    <n v="0"/>
    <n v="0"/>
    <n v="0"/>
    <x v="7"/>
    <n v="3.6360893689740288"/>
  </r>
  <r>
    <x v="0"/>
    <x v="132"/>
    <n v="5.9483976158541694"/>
    <n v="0"/>
    <n v="0"/>
    <n v="0"/>
    <n v="0"/>
    <n v="0"/>
    <n v="0"/>
    <n v="0"/>
    <n v="0"/>
    <x v="7"/>
    <n v="5.9483976158541694"/>
  </r>
  <r>
    <x v="0"/>
    <x v="133"/>
    <n v="1"/>
    <n v="0"/>
    <n v="0"/>
    <n v="1"/>
    <n v="0"/>
    <n v="0"/>
    <n v="0"/>
    <n v="0"/>
    <n v="0"/>
    <x v="7"/>
    <n v="2"/>
  </r>
  <r>
    <x v="0"/>
    <x v="134"/>
    <n v="0"/>
    <n v="0"/>
    <n v="0"/>
    <n v="4.1064593301435401"/>
    <n v="0"/>
    <n v="0"/>
    <n v="0"/>
    <n v="0"/>
    <n v="0"/>
    <x v="7"/>
    <n v="4.1064593301435401"/>
  </r>
  <r>
    <x v="0"/>
    <x v="135"/>
    <n v="3.1160197331895114"/>
    <n v="0"/>
    <n v="0"/>
    <n v="4.135637378534426"/>
    <n v="0"/>
    <n v="0"/>
    <n v="0"/>
    <n v="0"/>
    <n v="0"/>
    <x v="7"/>
    <n v="7.2516571117239366"/>
  </r>
  <r>
    <x v="0"/>
    <x v="136"/>
    <n v="0"/>
    <n v="0"/>
    <n v="0"/>
    <n v="4.156668535164461"/>
    <n v="0"/>
    <n v="0"/>
    <n v="0"/>
    <n v="0"/>
    <n v="0"/>
    <x v="7"/>
    <n v="7.0187375006817021"/>
  </r>
  <r>
    <x v="0"/>
    <x v="137"/>
    <n v="1.0027192386131882"/>
    <n v="0"/>
    <n v="0"/>
    <n v="6.7956897894453654"/>
    <n v="0"/>
    <n v="0"/>
    <n v="0"/>
    <n v="0"/>
    <n v="0"/>
    <x v="7"/>
    <n v="7.7984090280585541"/>
  </r>
  <r>
    <x v="0"/>
    <x v="138"/>
    <n v="1.0085836909871244"/>
    <n v="0"/>
    <n v="0"/>
    <n v="0"/>
    <n v="2"/>
    <n v="0"/>
    <n v="0"/>
    <n v="0"/>
    <n v="0"/>
    <x v="7"/>
    <n v="3.0085836909871242"/>
  </r>
  <r>
    <x v="0"/>
    <x v="139"/>
    <n v="1.0666666666666667"/>
    <n v="0"/>
    <n v="0"/>
    <n v="2.0698312236286922"/>
    <n v="0"/>
    <n v="0"/>
    <n v="0"/>
    <n v="0"/>
    <n v="0"/>
    <x v="7"/>
    <n v="3.1364978902953586"/>
  </r>
  <r>
    <x v="0"/>
    <x v="140"/>
    <n v="2.61081109436171"/>
    <n v="0"/>
    <n v="0"/>
    <n v="1.008015389547932"/>
    <n v="0"/>
    <n v="0"/>
    <n v="0"/>
    <n v="0"/>
    <n v="0"/>
    <x v="7"/>
    <n v="3.6188264839096416"/>
  </r>
  <r>
    <x v="0"/>
    <x v="141"/>
    <n v="0"/>
    <n v="0"/>
    <n v="0"/>
    <n v="1"/>
    <n v="0"/>
    <n v="0"/>
    <n v="0"/>
    <n v="0"/>
    <n v="0"/>
    <x v="7"/>
    <n v="1"/>
  </r>
  <r>
    <x v="0"/>
    <x v="142"/>
    <n v="0"/>
    <n v="0"/>
    <n v="0"/>
    <n v="1"/>
    <n v="0"/>
    <n v="0"/>
    <n v="0"/>
    <n v="0"/>
    <n v="0"/>
    <x v="7"/>
    <n v="1"/>
  </r>
  <r>
    <x v="0"/>
    <x v="143"/>
    <n v="0"/>
    <n v="0"/>
    <n v="0"/>
    <n v="2.3548387096774195"/>
    <n v="0"/>
    <n v="0"/>
    <n v="0"/>
    <n v="0"/>
    <n v="0"/>
    <x v="7"/>
    <n v="2.3548387096774195"/>
  </r>
  <r>
    <x v="0"/>
    <x v="144"/>
    <n v="0"/>
    <n v="0"/>
    <n v="0"/>
    <n v="1.1758241758241759"/>
    <n v="0"/>
    <n v="0"/>
    <n v="0"/>
    <n v="0"/>
    <n v="0"/>
    <x v="7"/>
    <n v="1.1758241758241759"/>
  </r>
  <r>
    <x v="0"/>
    <x v="145"/>
    <n v="4.2222222222222223"/>
    <n v="0"/>
    <n v="0"/>
    <n v="1.041044776119403"/>
    <n v="0"/>
    <n v="0"/>
    <n v="0"/>
    <n v="0"/>
    <n v="0"/>
    <x v="7"/>
    <n v="5.2632669983416251"/>
  </r>
  <r>
    <x v="0"/>
    <x v="146"/>
    <n v="1.0143884892086332"/>
    <n v="0"/>
    <n v="0"/>
    <n v="0"/>
    <n v="0"/>
    <n v="0"/>
    <n v="0"/>
    <n v="0"/>
    <n v="0"/>
    <x v="7"/>
    <n v="1.0143884892086332"/>
  </r>
  <r>
    <x v="0"/>
    <x v="147"/>
    <n v="2.1571920044889659"/>
    <n v="0"/>
    <n v="0"/>
    <n v="0"/>
    <n v="0"/>
    <n v="0"/>
    <n v="0"/>
    <n v="0"/>
    <n v="0"/>
    <x v="7"/>
    <n v="2.1571920044889659"/>
  </r>
  <r>
    <x v="0"/>
    <x v="148"/>
    <n v="1.1069958847736627"/>
    <n v="0"/>
    <n v="0"/>
    <n v="0"/>
    <n v="0"/>
    <n v="0"/>
    <n v="0"/>
    <n v="0"/>
    <n v="0"/>
    <x v="7"/>
    <n v="1.1069958847736627"/>
  </r>
  <r>
    <x v="0"/>
    <x v="149"/>
    <n v="1.0077519379844961"/>
    <n v="0"/>
    <n v="0"/>
    <n v="1"/>
    <n v="0"/>
    <n v="0"/>
    <n v="0"/>
    <n v="0"/>
    <n v="0"/>
    <x v="7"/>
    <n v="2.0077519379844961"/>
  </r>
  <r>
    <x v="0"/>
    <x v="150"/>
    <n v="0.97363465160075324"/>
    <n v="0"/>
    <n v="0"/>
    <n v="0"/>
    <n v="0"/>
    <n v="0"/>
    <n v="0"/>
    <n v="0"/>
    <n v="0"/>
    <x v="7"/>
    <n v="0.97363465160075324"/>
  </r>
  <r>
    <x v="0"/>
    <x v="151"/>
    <n v="0.82550335570469802"/>
    <n v="0"/>
    <n v="0"/>
    <n v="0"/>
    <n v="0"/>
    <n v="0"/>
    <n v="0"/>
    <n v="0"/>
    <n v="0"/>
    <x v="7"/>
    <n v="0.82550335570469802"/>
  </r>
  <r>
    <x v="0"/>
    <x v="152"/>
    <n v="3.009244011976048"/>
    <n v="0"/>
    <n v="0"/>
    <n v="0"/>
    <n v="0"/>
    <n v="0"/>
    <n v="0"/>
    <n v="0"/>
    <n v="0"/>
    <x v="7"/>
    <n v="3.009244011976048"/>
  </r>
  <r>
    <x v="0"/>
    <x v="153"/>
    <n v="2.0028846153846156"/>
    <n v="0"/>
    <n v="0"/>
    <n v="0"/>
    <n v="1.2323076923076923"/>
    <n v="0"/>
    <n v="0"/>
    <n v="0"/>
    <n v="0"/>
    <x v="7"/>
    <n v="3.2351923076923077"/>
  </r>
  <r>
    <x v="0"/>
    <x v="154"/>
    <n v="1"/>
    <n v="0"/>
    <n v="0"/>
    <n v="0"/>
    <n v="1"/>
    <n v="0"/>
    <n v="0"/>
    <n v="0"/>
    <n v="0"/>
    <x v="7"/>
    <n v="4.0845181674565563"/>
  </r>
  <r>
    <x v="0"/>
    <x v="155"/>
    <n v="0.99999999999999989"/>
    <n v="0"/>
    <n v="0"/>
    <n v="0"/>
    <n v="0"/>
    <n v="0"/>
    <n v="0"/>
    <n v="0"/>
    <n v="0"/>
    <x v="7"/>
    <n v="2.008015389547932"/>
  </r>
  <r>
    <x v="0"/>
    <x v="156"/>
    <n v="0.97906976744186047"/>
    <n v="0"/>
    <n v="0"/>
    <n v="0"/>
    <n v="0"/>
    <n v="0"/>
    <n v="0"/>
    <n v="0"/>
    <n v="0"/>
    <x v="7"/>
    <n v="0.97906976744186047"/>
  </r>
  <r>
    <x v="0"/>
    <x v="157"/>
    <n v="1.0014423076923078"/>
    <n v="0"/>
    <n v="0"/>
    <n v="0"/>
    <n v="0"/>
    <n v="0"/>
    <n v="0"/>
    <n v="0"/>
    <n v="0"/>
    <x v="7"/>
    <n v="1.0014423076923078"/>
  </r>
  <r>
    <x v="0"/>
    <x v="158"/>
    <n v="2.0268237934904603"/>
    <n v="0"/>
    <n v="0"/>
    <n v="4.1115570361758262"/>
    <n v="0.97530864197530853"/>
    <n v="0"/>
    <n v="0"/>
    <n v="0"/>
    <n v="0"/>
    <x v="7"/>
    <n v="8.2452684190100154"/>
  </r>
  <r>
    <x v="0"/>
    <x v="159"/>
    <n v="2"/>
    <n v="0"/>
    <n v="0"/>
    <n v="1.0027285129604366"/>
    <n v="0"/>
    <n v="0"/>
    <n v="0"/>
    <n v="0"/>
    <n v="0"/>
    <x v="7"/>
    <n v="3.0027285129604366"/>
  </r>
  <r>
    <x v="0"/>
    <x v="160"/>
    <n v="4.2222222222222223"/>
    <n v="0"/>
    <n v="0"/>
    <n v="0"/>
    <n v="0"/>
    <n v="0"/>
    <n v="0"/>
    <n v="0"/>
    <n v="0"/>
    <x v="7"/>
    <n v="4.2222222222222223"/>
  </r>
  <r>
    <x v="0"/>
    <x v="161"/>
    <n v="0"/>
    <n v="0"/>
    <n v="0"/>
    <n v="1.0113464447806355"/>
    <n v="0"/>
    <n v="0"/>
    <n v="0"/>
    <n v="0"/>
    <n v="0"/>
    <x v="7"/>
    <n v="1.0113464447806355"/>
  </r>
  <r>
    <x v="0"/>
    <x v="162"/>
    <n v="0"/>
    <n v="0"/>
    <n v="0"/>
    <n v="1"/>
    <n v="0"/>
    <n v="0"/>
    <n v="0"/>
    <n v="0"/>
    <n v="0"/>
    <x v="7"/>
    <n v="1"/>
  </r>
  <r>
    <x v="0"/>
    <x v="163"/>
    <n v="0"/>
    <n v="0"/>
    <n v="0"/>
    <n v="1"/>
    <n v="0.6217008797653959"/>
    <n v="0"/>
    <n v="0"/>
    <n v="0"/>
    <n v="0"/>
    <x v="7"/>
    <n v="4.4837698452826373"/>
  </r>
  <r>
    <x v="0"/>
    <x v="164"/>
    <n v="0"/>
    <n v="0"/>
    <n v="0"/>
    <n v="0"/>
    <n v="3.8836613911424389"/>
    <n v="0"/>
    <n v="0"/>
    <n v="0"/>
    <n v="0"/>
    <x v="7"/>
    <n v="3.8836613911424389"/>
  </r>
  <r>
    <x v="0"/>
    <x v="165"/>
    <n v="0"/>
    <n v="0"/>
    <n v="0"/>
    <n v="0"/>
    <n v="1.0015923566878981"/>
    <n v="0"/>
    <n v="0"/>
    <n v="0"/>
    <n v="0"/>
    <x v="7"/>
    <n v="1.0015923566878981"/>
  </r>
  <r>
    <x v="0"/>
    <x v="166"/>
    <n v="1.0085836909871244"/>
    <n v="0"/>
    <n v="0"/>
    <n v="0"/>
    <n v="0"/>
    <n v="0"/>
    <n v="0"/>
    <n v="0"/>
    <n v="0"/>
    <x v="7"/>
    <n v="1.0085836909871244"/>
  </r>
  <r>
    <x v="1"/>
    <x v="0"/>
    <n v="985.55861481780119"/>
    <n v="14.244515228233805"/>
    <n v="50.224928683979151"/>
    <n v="169.70229556859428"/>
    <n v="1633.9153963440356"/>
    <n v="23.208360734455184"/>
    <n v="6.9808032200149679"/>
    <n v="7.2398523985239853"/>
    <n v="222.29282365966384"/>
    <x v="8"/>
    <n v="4381.0046722424777"/>
  </r>
  <r>
    <x v="1"/>
    <x v="1"/>
    <n v="2255.0849287148753"/>
    <n v="44.947958663163128"/>
    <n v="119.75474831823237"/>
    <n v="475.61248314567035"/>
    <n v="3835.5282732961873"/>
    <n v="96.342457507489755"/>
    <n v="30.834776658562713"/>
    <n v="30.614656717605012"/>
    <n v="1041.7924964962001"/>
    <x v="9"/>
    <n v="11248.771628789167"/>
  </r>
  <r>
    <x v="1"/>
    <x v="2"/>
    <n v="3850.917894354212"/>
    <n v="55.966339661795679"/>
    <n v="162.63507930917626"/>
    <n v="311.10449035393458"/>
    <n v="5651.0309084191786"/>
    <n v="95.138052481164806"/>
    <n v="33.986265198747482"/>
    <n v="41.677037726144277"/>
    <n v="1497.13022024526"/>
    <x v="10"/>
    <n v="13187.27728533482"/>
  </r>
  <r>
    <x v="1"/>
    <x v="3"/>
    <n v="3849.2186173257096"/>
    <n v="54.943604139344892"/>
    <n v="168.37140113024807"/>
    <n v="305.19839586427355"/>
    <n v="5834.8092229804752"/>
    <n v="108.96092664207633"/>
    <n v="17.987154415393775"/>
    <n v="37.997707964500059"/>
    <n v="841.22564573740726"/>
    <x v="11"/>
    <n v="11538.608325406443"/>
  </r>
  <r>
    <x v="1"/>
    <x v="4"/>
    <n v="3917.5835984522587"/>
    <n v="58.309725545399431"/>
    <n v="179.61701027893707"/>
    <n v="429.09246892045581"/>
    <n v="5856.2318411297374"/>
    <n v="96.589992233888282"/>
    <n v="14.573411257763242"/>
    <n v="19.867266061405054"/>
    <n v="804.06052125575047"/>
    <x v="12"/>
    <n v="11508.503100341619"/>
  </r>
  <r>
    <x v="1"/>
    <x v="5"/>
    <n v="4076.1485248798981"/>
    <n v="75.470575461568373"/>
    <n v="176.48421796743153"/>
    <n v="591.42921017722074"/>
    <n v="4271.5528400224184"/>
    <n v="105.26374411083991"/>
    <n v="19.402022518104086"/>
    <n v="18.434268966680484"/>
    <n v="529.35128302857913"/>
    <x v="13"/>
    <n v="9894.3095393313597"/>
  </r>
  <r>
    <x v="1"/>
    <x v="6"/>
    <n v="3197.0426149713144"/>
    <n v="42.379272880945898"/>
    <n v="128.22439398531634"/>
    <n v="346.17175013577179"/>
    <n v="2681.1535597260931"/>
    <n v="170.58259920080138"/>
    <n v="13.335535717423804"/>
    <n v="6.2431664154883943"/>
    <n v="265.19654587649251"/>
    <x v="14"/>
    <n v="6875.7866757127031"/>
  </r>
  <r>
    <x v="1"/>
    <x v="7"/>
    <n v="2559.1824527749682"/>
    <n v="36.431674245426201"/>
    <n v="70.105269736407848"/>
    <n v="436.77711744490938"/>
    <n v="1562.1631631714147"/>
    <n v="153.8222467689036"/>
    <n v="7.4257446296475669"/>
    <n v="10.479043471294904"/>
    <n v="188.8535480708135"/>
    <x v="7"/>
    <n v="5038.6558449921067"/>
  </r>
  <r>
    <x v="1"/>
    <x v="8"/>
    <n v="2497.9981016760412"/>
    <n v="48.055946943296647"/>
    <n v="49.492003431279919"/>
    <n v="649.20326004383401"/>
    <n v="1023.0626088190194"/>
    <n v="151.87546557851243"/>
    <n v="11.656835987316247"/>
    <n v="2.6167667463653927"/>
    <n v="150.06048108322716"/>
    <x v="7"/>
    <n v="4595.533494638632"/>
  </r>
  <r>
    <x v="1"/>
    <x v="9"/>
    <n v="2362.9176843267842"/>
    <n v="38.027772444565983"/>
    <n v="76.409156269084747"/>
    <n v="506.32889217600075"/>
    <n v="1003.0519244026241"/>
    <n v="152.96701224732038"/>
    <n v="3.0871718605849301"/>
    <n v="2.8659046557011427"/>
    <n v="150.27749818814684"/>
    <x v="7"/>
    <n v="4299.9532709075011"/>
  </r>
  <r>
    <x v="1"/>
    <x v="10"/>
    <n v="1798.0993590922055"/>
    <n v="18.395572003068082"/>
    <n v="47.781027480713924"/>
    <n v="577.66939838473274"/>
    <n v="532.87285367266372"/>
    <n v="92.625558119084062"/>
    <n v="10.087697116257878"/>
    <n v="10.934333646730753"/>
    <n v="87.523361132524542"/>
    <x v="7"/>
    <n v="3175.9891606479791"/>
  </r>
  <r>
    <x v="1"/>
    <x v="11"/>
    <n v="1732.4893782113497"/>
    <n v="32.915414334700039"/>
    <n v="60.28584618251957"/>
    <n v="695.1068215210546"/>
    <n v="506.11007749002289"/>
    <n v="164.96122435623104"/>
    <n v="5.9719012454715701"/>
    <n v="0"/>
    <n v="113.98975631006405"/>
    <x v="7"/>
    <n v="3315.3655251413697"/>
  </r>
  <r>
    <x v="1"/>
    <x v="12"/>
    <n v="1539.2554206291843"/>
    <n v="33.876066028531795"/>
    <n v="34.386388420263643"/>
    <n v="819.25690732546775"/>
    <n v="286.66703014334485"/>
    <n v="119.00563743984554"/>
    <n v="6.0457898871172207"/>
    <n v="0"/>
    <n v="104.73187823843398"/>
    <x v="7"/>
    <n v="2948.421665789574"/>
  </r>
  <r>
    <x v="1"/>
    <x v="13"/>
    <n v="1598.0001146009724"/>
    <n v="23.773528890056717"/>
    <n v="51.588266276908243"/>
    <n v="930.22889934284422"/>
    <n v="157.74422156344747"/>
    <n v="99.72644731296144"/>
    <n v="3.9359645082305028"/>
    <n v="2.2976040021063717"/>
    <n v="73.96440272516395"/>
    <x v="7"/>
    <n v="2944.9772904745432"/>
  </r>
  <r>
    <x v="1"/>
    <x v="14"/>
    <n v="1368.5167044216228"/>
    <n v="35.539172179647878"/>
    <n v="44.688768909466788"/>
    <n v="915.1767049180047"/>
    <n v="125.78458037977012"/>
    <n v="74.320981022346331"/>
    <n v="9.4650159095936832"/>
    <n v="1.0031595576619272"/>
    <n v="64.959928059391316"/>
    <x v="7"/>
    <n v="2644.3470239968151"/>
  </r>
  <r>
    <x v="1"/>
    <x v="15"/>
    <n v="1286.8590229791698"/>
    <n v="29.925695795799662"/>
    <n v="32.831095418574392"/>
    <n v="1263.5264284865998"/>
    <n v="94.7374109058144"/>
    <n v="69.026964445727344"/>
    <n v="5.4723624045765948"/>
    <n v="3.0250329380764165"/>
    <n v="55.577081434164704"/>
    <x v="7"/>
    <n v="2843.0658548760202"/>
  </r>
  <r>
    <x v="1"/>
    <x v="16"/>
    <n v="1435.6856884781707"/>
    <n v="31.716605886590717"/>
    <n v="32.729322296371862"/>
    <n v="1082.215650962753"/>
    <n v="73.444509103441973"/>
    <n v="43.919707026626035"/>
    <n v="8.6480894349472024"/>
    <n v="8.0252764612954177"/>
    <n v="48.78756525003687"/>
    <x v="7"/>
    <n v="2766.174810109816"/>
  </r>
  <r>
    <x v="1"/>
    <x v="17"/>
    <n v="1200.2604543355606"/>
    <n v="26.559233184101156"/>
    <n v="17.742397636546894"/>
    <n v="1236.1966981686712"/>
    <n v="65.266197167741254"/>
    <n v="72.466894401709837"/>
    <n v="10.992192805267399"/>
    <n v="4.0031595576619274"/>
    <n v="44.734897035849755"/>
    <x v="7"/>
    <n v="2685.6218134613523"/>
  </r>
  <r>
    <x v="1"/>
    <x v="18"/>
    <n v="1288.1184044608685"/>
    <n v="36.341654489588464"/>
    <n v="29.497427918345092"/>
    <n v="1380.5125427320859"/>
    <n v="57.69275488397107"/>
    <n v="58.909297003827177"/>
    <n v="39.232161453608526"/>
    <n v="6.0189573459715646"/>
    <n v="37.369922789527308"/>
    <x v="7"/>
    <n v="2935.7032502461425"/>
  </r>
  <r>
    <x v="1"/>
    <x v="19"/>
    <n v="1231.6200569562463"/>
    <n v="48.292293089117578"/>
    <n v="23.528785494759418"/>
    <n v="1135.6953531365934"/>
    <n v="75.346480746483905"/>
    <n v="54.415840066093551"/>
    <n v="13.621223556148809"/>
    <n v="6.6015271195365983"/>
    <n v="33.909179883794849"/>
    <x v="7"/>
    <n v="2628.5690923568332"/>
  </r>
  <r>
    <x v="1"/>
    <x v="20"/>
    <n v="990.87776419267573"/>
    <n v="36.335891582959896"/>
    <n v="23.357181631970185"/>
    <n v="1349.9599495405362"/>
    <n v="47.457657658189639"/>
    <n v="25.725825756382005"/>
    <n v="13.44968691658249"/>
    <n v="5.0126382306477089"/>
    <n v="41.747817907620636"/>
    <x v="7"/>
    <n v="2540.2270959682837"/>
  </r>
  <r>
    <x v="1"/>
    <x v="21"/>
    <n v="1074.2276608182535"/>
    <n v="40.034353311724139"/>
    <n v="32.38820698277793"/>
    <n v="1685.4516230013573"/>
    <n v="38.069619856902563"/>
    <n v="25.631467483786555"/>
    <n v="18.376153163162705"/>
    <n v="1.0031595576619272"/>
    <n v="38.466967104519966"/>
    <x v="7"/>
    <n v="2955.5974871422177"/>
  </r>
  <r>
    <x v="1"/>
    <x v="22"/>
    <n v="935.83569971951727"/>
    <n v="33.680168366947058"/>
    <n v="17.138136450420532"/>
    <n v="1726.5447206340345"/>
    <n v="57.353864895648911"/>
    <n v="46.077496912308234"/>
    <n v="17.470823518324949"/>
    <n v="36.113744075829381"/>
    <n v="20.632507117598301"/>
    <x v="7"/>
    <n v="2892.4319217581465"/>
  </r>
  <r>
    <x v="1"/>
    <x v="23"/>
    <n v="1213.3009868630782"/>
    <n v="30.825772154794556"/>
    <n v="45.209878889422761"/>
    <n v="2215.4373147740394"/>
    <n v="37.831628986707415"/>
    <n v="20.10996571608969"/>
    <n v="65.1731855406682"/>
    <n v="0"/>
    <n v="32.293486837526089"/>
    <x v="7"/>
    <n v="3664.229072914698"/>
  </r>
  <r>
    <x v="1"/>
    <x v="24"/>
    <n v="957.88307799058589"/>
    <n v="17.706099377337281"/>
    <n v="20.554304258522539"/>
    <n v="1939.6371841998973"/>
    <n v="34.302523350062735"/>
    <n v="14.241866727144345"/>
    <n v="3.2656339795740994"/>
    <n v="25.099684044233808"/>
    <n v="38.839244833784797"/>
    <x v="7"/>
    <n v="3052.5296187611425"/>
  </r>
  <r>
    <x v="1"/>
    <x v="25"/>
    <n v="927.80661788484167"/>
    <n v="45.998214570207118"/>
    <n v="34.382543639354296"/>
    <n v="1671.2418287285343"/>
    <n v="30.247996832528752"/>
    <n v="24.043839698712461"/>
    <n v="30.015131042036515"/>
    <n v="1.0031595576619272"/>
    <n v="45.566638417998469"/>
    <x v="7"/>
    <n v="2818.1643700074478"/>
  </r>
  <r>
    <x v="1"/>
    <x v="26"/>
    <n v="827.28779937393404"/>
    <n v="45.644402658187765"/>
    <n v="22.611238839517089"/>
    <n v="1625.152913038406"/>
    <n v="39.701989637077062"/>
    <n v="18.173084419966749"/>
    <n v="10.905078481226017"/>
    <n v="10.031595576619273"/>
    <n v="22.762866886211118"/>
    <x v="7"/>
    <n v="2626.7080918974493"/>
  </r>
  <r>
    <x v="1"/>
    <x v="27"/>
    <n v="755.51307316130612"/>
    <n v="24.583035019168413"/>
    <n v="21.762503357175415"/>
    <n v="1650.022030313293"/>
    <n v="18.871243698200669"/>
    <n v="17.074662881428658"/>
    <n v="17.313261571158691"/>
    <n v="4.025032938076416"/>
    <n v="20.600428930838216"/>
    <x v="7"/>
    <n v="2534.0347920056829"/>
  </r>
  <r>
    <x v="1"/>
    <x v="28"/>
    <n v="733.93031923771036"/>
    <n v="37.213270363123051"/>
    <n v="23.506145100772653"/>
    <n v="1406.8073309567624"/>
    <n v="22.506738244942323"/>
    <n v="10.440781291353224"/>
    <n v="0"/>
    <n v="23.0695102685624"/>
    <n v="17.873122087097208"/>
    <x v="7"/>
    <n v="2275.3472175503243"/>
  </r>
  <r>
    <x v="1"/>
    <x v="29"/>
    <n v="687.921635115904"/>
    <n v="29.535438112132681"/>
    <n v="19.678548099103516"/>
    <n v="1240.6084237432935"/>
    <n v="32.224631173281857"/>
    <n v="5.4818136690729773"/>
    <n v="14.988670405846976"/>
    <n v="0"/>
    <n v="8.9422005252374195"/>
    <x v="7"/>
    <n v="2040.9220674490966"/>
  </r>
  <r>
    <x v="1"/>
    <x v="30"/>
    <n v="727.9752422890864"/>
    <n v="32.904288514640413"/>
    <n v="13.344349713532578"/>
    <n v="1326.8238914119788"/>
    <n v="19.775245854475855"/>
    <n v="5.1088155044195336"/>
    <n v="7.4774224243368703"/>
    <n v="29.091627172195892"/>
    <n v="12.323680442938732"/>
    <x v="7"/>
    <n v="2179.6391475169025"/>
  </r>
  <r>
    <x v="1"/>
    <x v="31"/>
    <n v="506.29779609302324"/>
    <n v="21.096452477083186"/>
    <n v="9.0413824220702903"/>
    <n v="1004.3788167873843"/>
    <n v="7.0928498782650715"/>
    <n v="3.7348287980540502"/>
    <n v="3.4669453612027867"/>
    <n v="19.05687203791469"/>
    <n v="8.7679162568308779"/>
    <x v="7"/>
    <n v="1586.8828688849774"/>
  </r>
  <r>
    <x v="1"/>
    <x v="32"/>
    <n v="651.16628242290255"/>
    <n v="19.479791561277192"/>
    <n v="10.726994034339699"/>
    <n v="1487.0618948073641"/>
    <n v="23.977228793165377"/>
    <n v="9.0723635910205047"/>
    <n v="1.0033840947546531"/>
    <n v="37.116903633491312"/>
    <n v="11.562658794509845"/>
    <x v="7"/>
    <n v="2256.8775457324573"/>
  </r>
  <r>
    <x v="1"/>
    <x v="33"/>
    <n v="656.15626789595092"/>
    <n v="29.666256359702011"/>
    <n v="18.61056545014613"/>
    <n v="1215.3755376351332"/>
    <n v="20.837381934722472"/>
    <n v="3.3512662947956962"/>
    <n v="1.142857142857143"/>
    <n v="3.0094786729857823"/>
    <n v="6.4716576948573552"/>
    <x v="7"/>
    <n v="1955.6937924456352"/>
  </r>
  <r>
    <x v="1"/>
    <x v="34"/>
    <n v="587.85485398592084"/>
    <n v="14.223230698733268"/>
    <n v="16.697408378123772"/>
    <n v="1382.782865884019"/>
    <n v="13.042808307183712"/>
    <n v="5.0892982879661206"/>
    <n v="5.5253642709895052"/>
    <n v="10.028436018957347"/>
    <n v="10.706410961175839"/>
    <x v="7"/>
    <n v="2045.9506767930695"/>
  </r>
  <r>
    <x v="1"/>
    <x v="35"/>
    <n v="479.12707669773613"/>
    <n v="19.29006442988123"/>
    <n v="12.793488751257199"/>
    <n v="1089.289859265363"/>
    <n v="16.698907283957482"/>
    <n v="5.5179145571665549"/>
    <n v="1.707714083510262"/>
    <n v="0"/>
    <n v="10.087713446170234"/>
    <x v="7"/>
    <n v="1637.5066736545152"/>
  </r>
  <r>
    <x v="1"/>
    <x v="36"/>
    <n v="581.55610707186963"/>
    <n v="26.585430996471111"/>
    <n v="8.591411170811428"/>
    <n v="1000.7702395795153"/>
    <n v="15.549984645650026"/>
    <n v="3.0064698527859166"/>
    <n v="2.4433970370879594"/>
    <n v="25.078988941548186"/>
    <n v="8.02008638062728"/>
    <x v="7"/>
    <n v="1671.6021156763679"/>
  </r>
  <r>
    <x v="1"/>
    <x v="37"/>
    <n v="620.30740889089157"/>
    <n v="19.09455987764489"/>
    <n v="10.673732347734219"/>
    <n v="1388.5838952958998"/>
    <n v="8.3523790501501445"/>
    <n v="0"/>
    <n v="0"/>
    <n v="17.053712480252766"/>
    <n v="10.514649744238042"/>
    <x v="7"/>
    <n v="2078.5139688395438"/>
  </r>
  <r>
    <x v="1"/>
    <x v="38"/>
    <n v="583.8245768763079"/>
    <n v="17.865497878064367"/>
    <n v="10.033324674700438"/>
    <n v="1492.0689844470744"/>
    <n v="17.192873320167759"/>
    <n v="4.9036023810495672"/>
    <n v="3.0281320330082524"/>
    <n v="3.0063191153238549"/>
    <n v="12.45647472365143"/>
    <x v="7"/>
    <n v="2145.8915699611325"/>
  </r>
  <r>
    <x v="1"/>
    <x v="39"/>
    <n v="511.53615954953324"/>
    <n v="22.406980983280938"/>
    <n v="7.4561985455137885"/>
    <n v="1200.8347057174174"/>
    <n v="16.755146241959494"/>
    <n v="0"/>
    <n v="2.0839580209895052"/>
    <n v="26.08214849921011"/>
    <n v="4.5664985755640011"/>
    <x v="7"/>
    <n v="1793.3065562009876"/>
  </r>
  <r>
    <x v="1"/>
    <x v="40"/>
    <n v="503.87929125927536"/>
    <n v="21.218878035526568"/>
    <n v="13.477830580495903"/>
    <n v="1318.7494395217734"/>
    <n v="8.6266563032546006"/>
    <n v="1.0725233644859813"/>
    <n v="1.0096330275229359"/>
    <n v="0"/>
    <n v="12.074568071095934"/>
    <x v="7"/>
    <n v="1881.1813435279162"/>
  </r>
  <r>
    <x v="1"/>
    <x v="41"/>
    <n v="528.46088954541312"/>
    <n v="11.183516477603924"/>
    <n v="9.0097390180052486"/>
    <n v="1217.6797292926947"/>
    <n v="12.313740939891535"/>
    <n v="7.2109921150937568"/>
    <n v="0"/>
    <n v="7.0221169036334912"/>
    <n v="7.463928809612427"/>
    <x v="7"/>
    <n v="1806.5515472009174"/>
  </r>
  <r>
    <x v="1"/>
    <x v="42"/>
    <n v="490.79014764246085"/>
    <n v="20.508955170787971"/>
    <n v="12.234820315628946"/>
    <n v="1099.0810794125921"/>
    <n v="6.8935774707977107"/>
    <n v="6.1266552344345664"/>
    <n v="6.3301657462693761"/>
    <n v="6.0157977883096372"/>
    <n v="3.4396286541150456"/>
    <x v="7"/>
    <n v="1651.420827435395"/>
  </r>
  <r>
    <x v="1"/>
    <x v="43"/>
    <n v="432.36973554032568"/>
    <n v="24.79897223608879"/>
    <n v="11.310612320322598"/>
    <n v="855.5337768573944"/>
    <n v="15.022227486559958"/>
    <n v="2.9526772705196698"/>
    <n v="0"/>
    <n v="7.0157977883096372"/>
    <n v="2.6590623709188508"/>
    <x v="7"/>
    <n v="1354.2520233464104"/>
  </r>
  <r>
    <x v="1"/>
    <x v="44"/>
    <n v="385.58850381124489"/>
    <n v="23.65505216929154"/>
    <n v="8.09005008755625"/>
    <n v="922.6196993702805"/>
    <n v="5.008633895919635"/>
    <n v="0"/>
    <n v="1.0033840947546531"/>
    <n v="2.0063191153238544"/>
    <n v="4.5381229485316474"/>
    <x v="7"/>
    <n v="1356.7641007530215"/>
  </r>
  <r>
    <x v="1"/>
    <x v="45"/>
    <n v="418.4008769586315"/>
    <n v="21.339778576298681"/>
    <n v="6.2642392832555434"/>
    <n v="865.560154591132"/>
    <n v="10.064949647891378"/>
    <n v="2.0104762933362132"/>
    <n v="1.0725233644859813"/>
    <n v="3.0063191153238544"/>
    <n v="3.959788084241771"/>
    <x v="7"/>
    <n v="1331.6791059145962"/>
  </r>
  <r>
    <x v="1"/>
    <x v="46"/>
    <n v="476.1569213461288"/>
    <n v="30.048940587921731"/>
    <n v="14.546110727298863"/>
    <n v="1086.5039750308129"/>
    <n v="10.765564832220031"/>
    <n v="0.96285979572887648"/>
    <n v="2.5881441622733412"/>
    <n v="13.025276461295419"/>
    <n v="5.7992197044283742"/>
    <x v="7"/>
    <n v="1640.3970126481079"/>
  </r>
  <r>
    <x v="1"/>
    <x v="47"/>
    <n v="445.58255664998688"/>
    <n v="32.233916053267407"/>
    <n v="4.082924244581223"/>
    <n v="1170.5928443009357"/>
    <n v="14.340436971574881"/>
    <n v="2.0050563355573283"/>
    <n v="4.2543122421773099"/>
    <n v="2.0031595576619274"/>
    <n v="7.9737485121416842"/>
    <x v="7"/>
    <n v="1683.0689548678836"/>
  </r>
  <r>
    <x v="1"/>
    <x v="48"/>
    <n v="382.17922850298129"/>
    <n v="25.344670957616881"/>
    <n v="6.4231678580700642"/>
    <n v="827.46112433385372"/>
    <n v="11.347768810703952"/>
    <n v="2.1430616081346665"/>
    <n v="1.0065032516258128"/>
    <n v="1"/>
    <n v="19.930385199746159"/>
    <x v="7"/>
    <n v="1279.8609434608074"/>
  </r>
  <r>
    <x v="1"/>
    <x v="49"/>
    <n v="454.77273902997632"/>
    <n v="30.985313516330812"/>
    <n v="13.567730689377722"/>
    <n v="1180.0326942545626"/>
    <n v="22.776816216131021"/>
    <n v="2.9506782644713678"/>
    <n v="2.5042478760619691"/>
    <n v="7.0157977883096372"/>
    <n v="8.9652099551236919"/>
    <x v="7"/>
    <n v="1723.5712275903436"/>
  </r>
  <r>
    <x v="1"/>
    <x v="50"/>
    <n v="381.30011884712366"/>
    <n v="18.587812136798362"/>
    <n v="5.1294606524085653"/>
    <n v="1341.8451005932675"/>
    <n v="6.0855982180922261"/>
    <n v="5.3431436232990119"/>
    <n v="4.4187669148685851"/>
    <n v="4.0126382306477089"/>
    <n v="2.9548763056624519"/>
    <x v="7"/>
    <n v="1773.1794026615109"/>
  </r>
  <r>
    <x v="1"/>
    <x v="51"/>
    <n v="316.88193621668944"/>
    <n v="20.206930555790606"/>
    <n v="0"/>
    <n v="1303.0839731005692"/>
    <n v="16.362880244524344"/>
    <n v="5.6865032516258127"/>
    <n v="0"/>
    <n v="4.0153846153846153"/>
    <n v="1.6406926406926408"/>
    <x v="7"/>
    <n v="1667.8783006252756"/>
  </r>
  <r>
    <x v="1"/>
    <x v="52"/>
    <n v="397.29731293594466"/>
    <n v="28.827501488735027"/>
    <n v="4.6765494870505417"/>
    <n v="1398.8047596896026"/>
    <n v="11.688866636847688"/>
    <n v="6.6937934529238872"/>
    <n v="1.0096330275229359"/>
    <n v="8.031749931156428"/>
    <n v="7.1012356131766605"/>
    <x v="7"/>
    <n v="1868.0375051309388"/>
  </r>
  <r>
    <x v="1"/>
    <x v="53"/>
    <n v="335.20368528625477"/>
    <n v="25.912991244972055"/>
    <n v="6.2604120265475398"/>
    <n v="1065.8905843528166"/>
    <n v="14.27630361700656"/>
    <n v="4.35748401696386"/>
    <n v="8.3329965889995883"/>
    <n v="0"/>
    <n v="0"/>
    <x v="7"/>
    <n v="1463.126560339191"/>
  </r>
  <r>
    <x v="1"/>
    <x v="54"/>
    <n v="316.6273244099861"/>
    <n v="14.527260182821461"/>
    <n v="2.015927284013888"/>
    <n v="791.62785044231657"/>
    <n v="9.6030440528347878"/>
    <n v="3.0730133092130769"/>
    <n v="2.9547791136947783"/>
    <n v="2.0076923076923077"/>
    <n v="2.599112742652212"/>
    <x v="7"/>
    <n v="1145.0360038452245"/>
  </r>
  <r>
    <x v="1"/>
    <x v="55"/>
    <n v="404.87830745064764"/>
    <n v="15.256284942780693"/>
    <n v="2.6450640542577242"/>
    <n v="1018.1658458112424"/>
    <n v="5.2017166929819032"/>
    <n v="3.0288990825688078"/>
    <n v="1.0065032516258128"/>
    <n v="23.067878257806083"/>
    <n v="0.96285979572887648"/>
    <x v="7"/>
    <n v="1475.2320509284234"/>
  </r>
  <r>
    <x v="1"/>
    <x v="56"/>
    <n v="266.71080577017881"/>
    <n v="27.460745992104599"/>
    <n v="4.6416973554412726"/>
    <n v="663.77786679661335"/>
    <n v="6.2549727793555778"/>
    <n v="2.3753896393053284"/>
    <n v="3.3934947697147866"/>
    <n v="7.0311824036942516"/>
    <n v="3.0730133092130769"/>
    <x v="7"/>
    <n v="990.55826414325441"/>
  </r>
  <r>
    <x v="1"/>
    <x v="57"/>
    <n v="200.95774769596238"/>
    <n v="16.81384285858632"/>
    <n v="3.1357319184996868"/>
    <n v="398.48052932237482"/>
    <n v="6.335118895578665"/>
    <n v="1.0096330275229359"/>
    <n v="1.91796875"/>
    <n v="1.0096330275229359"/>
    <n v="2.8885793871866294"/>
    <x v="7"/>
    <n v="633.69277083582506"/>
  </r>
  <r>
    <x v="1"/>
    <x v="58"/>
    <n v="241.8900822126636"/>
    <n v="10.335321637438085"/>
    <n v="4.5472452686810811"/>
    <n v="491.52093347777151"/>
    <n v="9.6818517426504016"/>
    <n v="4.2927099505998587"/>
    <n v="0"/>
    <n v="2.0031595576619274"/>
    <n v="5.0721056728021141"/>
    <x v="7"/>
    <n v="769.34340952026855"/>
  </r>
  <r>
    <x v="1"/>
    <x v="59"/>
    <n v="244.16841530703618"/>
    <n v="8.0481651376146797"/>
    <n v="7.5701854574149889"/>
    <n v="601.83974986963244"/>
    <n v="6.661750080725156"/>
    <n v="1.0096330275229359"/>
    <n v="0"/>
    <n v="6.0189573459715637"/>
    <n v="1.0569055675176868"/>
    <x v="7"/>
    <n v="879.78434113852302"/>
  </r>
  <r>
    <x v="1"/>
    <x v="60"/>
    <n v="195.01548558484566"/>
    <n v="10.994617748268759"/>
    <n v="4.0110990612957567"/>
    <n v="678.36389871005497"/>
    <n v="4.0580119893887421"/>
    <n v="2.0725233644859813"/>
    <n v="2.0042324874689306"/>
    <n v="0"/>
    <n v="3.5015660523566603"/>
    <x v="7"/>
    <n v="903.20497926021289"/>
  </r>
  <r>
    <x v="1"/>
    <x v="61"/>
    <n v="170.42007750134644"/>
    <n v="12.955963628077647"/>
    <n v="1.7540740740740739"/>
    <n v="791.80379525415935"/>
    <n v="7.8976767386146918"/>
    <n v="1.0016722408026755"/>
    <n v="1"/>
    <n v="1"/>
    <n v="0"/>
    <x v="7"/>
    <n v="991.93081573963696"/>
  </r>
  <r>
    <x v="1"/>
    <x v="62"/>
    <n v="190.49055120284032"/>
    <n v="7.5945691199245005"/>
    <n v="7.9451661578766739"/>
    <n v="556.04575406150229"/>
    <n v="7.4325868300250812"/>
    <n v="3.0288990825688074"/>
    <n v="1.0265957446808511"/>
    <n v="1.0096330275229359"/>
    <n v="0.96285979572887648"/>
    <x v="7"/>
    <n v="779.44402243007733"/>
  </r>
  <r>
    <x v="1"/>
    <x v="63"/>
    <n v="133.64174709409994"/>
    <n v="6.0508777891040895"/>
    <n v="2.1647132414266794"/>
    <n v="372.63384152975425"/>
    <n v="4.5361090548595486"/>
    <n v="2.0192660550458719"/>
    <n v="0"/>
    <n v="0"/>
    <n v="0"/>
    <x v="7"/>
    <n v="524.4571341093781"/>
  </r>
  <r>
    <x v="1"/>
    <x v="64"/>
    <n v="153.34871359282616"/>
    <n v="7.9503968193443759"/>
    <n v="3.0192660550458719"/>
    <n v="375.10486372924748"/>
    <n v="3.9797538761187243"/>
    <n v="4.0385321100917437"/>
    <n v="1"/>
    <n v="0"/>
    <n v="4.4726780826211696"/>
    <x v="7"/>
    <n v="552.91420426529578"/>
  </r>
  <r>
    <x v="1"/>
    <x v="65"/>
    <n v="161.09116405598871"/>
    <n v="12.378145478374838"/>
    <n v="5.6232921776104323"/>
    <n v="368.11367339805764"/>
    <n v="5.814783946071695"/>
    <n v="5.0481651376146788"/>
    <n v="0"/>
    <n v="3.0333333333333332"/>
    <n v="1.925719591457753"/>
    <x v="7"/>
    <n v="563.02827711850898"/>
  </r>
  <r>
    <x v="1"/>
    <x v="66"/>
    <n v="197.31995006467486"/>
    <n v="20.018751012468133"/>
    <n v="0.99459945994599464"/>
    <n v="539.76112909538801"/>
    <n v="6.4439126784214942"/>
    <n v="8.8776807244257014"/>
    <n v="1.0033840947546531"/>
    <n v="0"/>
    <n v="6.1250839822444725"/>
    <x v="7"/>
    <n v="781.6170144768098"/>
  </r>
  <r>
    <x v="1"/>
    <x v="67"/>
    <n v="115.45713283818735"/>
    <n v="6.0577981651376156"/>
    <n v="0"/>
    <n v="327.12848526228191"/>
    <n v="3.0461044874096759"/>
    <n v="2.3753581661891117"/>
    <n v="1.1308965948141205"/>
    <n v="1.0096330275229359"/>
    <n v="0"/>
    <x v="7"/>
    <n v="456.20540854154279"/>
  </r>
  <r>
    <x v="1"/>
    <x v="68"/>
    <n v="159.1452756059808"/>
    <n v="4.4665012575380834"/>
    <n v="3.0149909153843066"/>
    <n v="438.78339200547958"/>
    <n v="7.6062838182797226"/>
    <n v="2.0113052683256116"/>
    <n v="0"/>
    <n v="0"/>
    <n v="3.8268509921249008"/>
    <x v="7"/>
    <n v="618.85459986311321"/>
  </r>
  <r>
    <x v="1"/>
    <x v="69"/>
    <n v="122.25552810177879"/>
    <n v="7.1629619072483948"/>
    <n v="6.8244029727369986"/>
    <n v="511.30425583219409"/>
    <n v="4.0689064558629777"/>
    <n v="3.0113052683256116"/>
    <n v="3.410579345088161"/>
    <n v="0"/>
    <n v="0.96285979572887648"/>
    <x v="7"/>
    <n v="659.00079967896374"/>
  </r>
  <r>
    <x v="1"/>
    <x v="70"/>
    <n v="93.6918753500685"/>
    <n v="4.0412447615811535"/>
    <n v="1.0062942564909521"/>
    <n v="310.53837657299221"/>
    <n v="2.8969041259501744"/>
    <n v="0"/>
    <n v="1.0725233644859813"/>
    <n v="0"/>
    <n v="3.491573203935499"/>
    <x v="7"/>
    <n v="416.73879163550441"/>
  </r>
  <r>
    <x v="1"/>
    <x v="71"/>
    <n v="114.4894505490854"/>
    <n v="6.4671035386631717"/>
    <n v="4.9953394126068495"/>
    <n v="389.6823984908462"/>
    <n v="5.9042079115087542"/>
    <n v="1"/>
    <n v="0"/>
    <n v="0"/>
    <n v="1.9660293678366421"/>
    <x v="7"/>
    <n v="524.50452927054721"/>
  </r>
  <r>
    <x v="1"/>
    <x v="72"/>
    <n v="107.31812828600609"/>
    <n v="6.2831085751674687"/>
    <n v="0"/>
    <n v="239.98760881912057"/>
    <n v="3.2336088833461716"/>
    <n v="1.0096330275229359"/>
    <n v="0"/>
    <n v="0"/>
    <n v="0"/>
    <x v="7"/>
    <n v="357.83208759116314"/>
  </r>
  <r>
    <x v="1"/>
    <x v="73"/>
    <n v="102.77764544779767"/>
    <n v="10.72494700438067"/>
    <n v="2.5327102803738315"/>
    <n v="263.00545078696592"/>
    <n v="1.9482758620689655"/>
    <n v="6.4394784276569688"/>
    <n v="1.0033840947546531"/>
    <n v="0"/>
    <n v="1.925719591457753"/>
    <x v="7"/>
    <n v="390.35761149545647"/>
  </r>
  <r>
    <x v="1"/>
    <x v="74"/>
    <n v="102.12327248417559"/>
    <n v="5.6278178243774581"/>
    <n v="1.0096330275229359"/>
    <n v="317.71665789207361"/>
    <n v="2.9801279566946879"/>
    <n v="0"/>
    <n v="0"/>
    <n v="0"/>
    <n v="1.9687421486700529"/>
    <x v="7"/>
    <n v="431.42625133351447"/>
  </r>
  <r>
    <x v="1"/>
    <x v="75"/>
    <n v="96.317980761244229"/>
    <n v="7.4331563313267273"/>
    <n v="2.2127719892844744"/>
    <n v="303.26700942709721"/>
    <n v="1.0081875697804243"/>
    <n v="4.0385321100917437"/>
    <n v="0"/>
    <n v="0"/>
    <n v="1.925719591457753"/>
    <x v="7"/>
    <n v="416.20335778028272"/>
  </r>
  <r>
    <x v="1"/>
    <x v="76"/>
    <n v="85.425251796221829"/>
    <n v="1.0096330275229359"/>
    <n v="1"/>
    <n v="233.97998803209651"/>
    <n v="4.6384887202249079"/>
    <n v="0"/>
    <n v="0"/>
    <n v="0"/>
    <n v="1.925719591457753"/>
    <x v="7"/>
    <n v="327.97908116752382"/>
  </r>
  <r>
    <x v="1"/>
    <x v="77"/>
    <n v="81.964667505035578"/>
    <n v="2.5740984363279678"/>
    <n v="1.1035714285714286"/>
    <n v="227.26900888559351"/>
    <n v="1.0096330275229359"/>
    <n v="1.56"/>
    <n v="0"/>
    <n v="0"/>
    <n v="0"/>
    <x v="7"/>
    <n v="316.48097928305145"/>
  </r>
  <r>
    <x v="1"/>
    <x v="78"/>
    <n v="87.136998710146784"/>
    <n v="22.98815688961043"/>
    <n v="0"/>
    <n v="263.68437106595707"/>
    <n v="2.0192660550458719"/>
    <n v="2.0192660550458719"/>
    <n v="1.0096330275229359"/>
    <n v="0"/>
    <n v="2.4142857142857146"/>
    <x v="7"/>
    <n v="381.2719775176148"/>
  </r>
  <r>
    <x v="1"/>
    <x v="79"/>
    <n v="81.056594906555844"/>
    <n v="3.5327102803738315"/>
    <n v="1.0062942564909521"/>
    <n v="249.38676769137737"/>
    <n v="1.0023894862604539"/>
    <n v="1.0016722408026755"/>
    <n v="0"/>
    <n v="0"/>
    <n v="0.96285979572887648"/>
    <x v="7"/>
    <n v="339.84667296342514"/>
  </r>
  <r>
    <x v="1"/>
    <x v="80"/>
    <n v="79.960587447823073"/>
    <n v="2.1035714285714286"/>
    <n v="0"/>
    <n v="311.67774974948099"/>
    <n v="8.0143063972514046"/>
    <n v="0"/>
    <n v="0"/>
    <n v="1.0096330275229359"/>
    <n v="0.96285979572887648"/>
    <x v="7"/>
    <n v="405.31346791389745"/>
  </r>
  <r>
    <x v="1"/>
    <x v="81"/>
    <n v="72.75673833267463"/>
    <n v="2.0192660550458719"/>
    <n v="3.7956794943777923"/>
    <n v="201.61411322868864"/>
    <n v="3.9283659063529832"/>
    <n v="1.831858407079646"/>
    <n v="0"/>
    <n v="0"/>
    <n v="1.010289990645463"/>
    <x v="7"/>
    <n v="286.95631141486501"/>
  </r>
  <r>
    <x v="1"/>
    <x v="82"/>
    <n v="78.929755715814508"/>
    <n v="2.4780550030948274"/>
    <n v="0"/>
    <n v="207.03405006414772"/>
    <n v="0"/>
    <n v="0"/>
    <n v="0"/>
    <n v="0"/>
    <n v="2.1057169385860197"/>
    <x v="7"/>
    <n v="292.44496202747808"/>
  </r>
  <r>
    <x v="1"/>
    <x v="83"/>
    <n v="76.650585256797342"/>
    <n v="6.5860899507087103"/>
    <n v="5.4248134860032291"/>
    <n v="187.07238691604815"/>
    <n v="3.0611380549866176"/>
    <n v="1.0096330275229359"/>
    <n v="0"/>
    <n v="0"/>
    <n v="2.8885793871866294"/>
    <x v="7"/>
    <n v="282.69322607925363"/>
  </r>
  <r>
    <x v="1"/>
    <x v="84"/>
    <n v="66.958792688787966"/>
    <n v="3.8830211280955025"/>
    <n v="2.5327102803738315"/>
    <n v="252.77314271747943"/>
    <n v="1.0096330275229359"/>
    <n v="1.0096330275229359"/>
    <n v="1.0065032516258128"/>
    <n v="0"/>
    <n v="0"/>
    <x v="7"/>
    <n v="329.17343612140826"/>
  </r>
  <r>
    <x v="1"/>
    <x v="85"/>
    <n v="64.854288889559584"/>
    <n v="8.8200061267293108"/>
    <n v="0"/>
    <n v="313.99791478257987"/>
    <n v="4.0176444125411424"/>
    <n v="0"/>
    <n v="0"/>
    <n v="0"/>
    <n v="2.6705738792391385"/>
    <x v="7"/>
    <n v="397.25253129627873"/>
  </r>
  <r>
    <x v="1"/>
    <x v="86"/>
    <n v="70.550198362535539"/>
    <n v="5.0749004116736813"/>
    <n v="0"/>
    <n v="255.35654979161257"/>
    <n v="7.1526049058474559"/>
    <n v="0"/>
    <n v="1.0024024024024023"/>
    <n v="0"/>
    <n v="3.6960268643368233"/>
    <x v="7"/>
    <n v="342.83268273840866"/>
  </r>
  <r>
    <x v="1"/>
    <x v="87"/>
    <n v="83.934211024195676"/>
    <n v="1.8656957928802589"/>
    <n v="0"/>
    <n v="208.4142561581173"/>
    <n v="1.3753581661891117"/>
    <n v="1.9912416280267904"/>
    <n v="0"/>
    <n v="0"/>
    <n v="2.925719591457753"/>
    <x v="7"/>
    <n v="300.50648236086693"/>
  </r>
  <r>
    <x v="1"/>
    <x v="88"/>
    <n v="85.000139638158018"/>
    <n v="16.423835647505392"/>
    <n v="1.0096330275229359"/>
    <n v="241.00094577724832"/>
    <n v="2.5306144769666719"/>
    <n v="0"/>
    <n v="4.4382521142609255"/>
    <n v="0"/>
    <n v="0.96285979572887648"/>
    <x v="7"/>
    <n v="351.36628047739111"/>
  </r>
  <r>
    <x v="1"/>
    <x v="89"/>
    <n v="101.06394676379574"/>
    <n v="11.609208568832159"/>
    <n v="0"/>
    <n v="597.33586964982374"/>
    <n v="7.1448251134140914"/>
    <n v="1.0008650519031141"/>
    <n v="2.1462412376117959"/>
    <n v="1"/>
    <n v="3.3542910200291818"/>
    <x v="7"/>
    <n v="725.65948469354487"/>
  </r>
  <r>
    <x v="1"/>
    <x v="90"/>
    <n v="97.871828594986368"/>
    <n v="1.467741935483871"/>
    <n v="0"/>
    <n v="607.328047185164"/>
    <n v="3.5282846406908721"/>
    <n v="3.4580549156036522"/>
    <n v="0"/>
    <n v="0"/>
    <n v="2.9541014237556666"/>
    <x v="7"/>
    <n v="718.19281876320315"/>
  </r>
  <r>
    <x v="1"/>
    <x v="91"/>
    <n v="97.710560180624768"/>
    <n v="4.7741566705746097"/>
    <n v="0"/>
    <n v="362.60855751671676"/>
    <n v="7.9847787675100639"/>
    <n v="7.0110249333435553"/>
    <n v="3.6453488372093021"/>
    <n v="0"/>
    <n v="6.1817167391247159"/>
    <x v="7"/>
    <n v="489.91614364510383"/>
  </r>
  <r>
    <x v="1"/>
    <x v="92"/>
    <n v="78.21344123013013"/>
    <n v="2.0192660550458719"/>
    <n v="0"/>
    <n v="297.57606588757403"/>
    <n v="0"/>
    <n v="6.0505603471955176"/>
    <n v="0"/>
    <n v="0"/>
    <n v="2.932013847948705"/>
    <x v="7"/>
    <n v="386.79134736789428"/>
  </r>
  <r>
    <x v="1"/>
    <x v="93"/>
    <n v="37.122483852143034"/>
    <n v="3.0384390854490184"/>
    <n v="0"/>
    <n v="174.04167637127682"/>
    <n v="3.0773456950161004"/>
    <n v="0"/>
    <n v="1.0096330275229359"/>
    <n v="1.0096330275229359"/>
    <n v="0"/>
    <x v="7"/>
    <n v="219.29921105893087"/>
  </r>
  <r>
    <x v="1"/>
    <x v="94"/>
    <n v="68.178483139007142"/>
    <n v="6.0199151336613639"/>
    <n v="1.1308965948141205"/>
    <n v="155.32436251426034"/>
    <n v="4.4202123726110969"/>
    <n v="2.4299228825953998"/>
    <n v="0"/>
    <n v="0"/>
    <n v="1.4202898550724639"/>
    <x v="7"/>
    <n v="238.92408249202191"/>
  </r>
  <r>
    <x v="1"/>
    <x v="95"/>
    <n v="62.849194115878369"/>
    <n v="0"/>
    <n v="0"/>
    <n v="145.94859975588753"/>
    <n v="3.56"/>
    <n v="1.0015625000000001"/>
    <n v="0"/>
    <n v="0"/>
    <n v="0"/>
    <x v="7"/>
    <n v="213.35935637176584"/>
  </r>
  <r>
    <x v="1"/>
    <x v="96"/>
    <n v="37.761932562076339"/>
    <n v="4.9066092752013333"/>
    <n v="0"/>
    <n v="117.09707849894329"/>
    <n v="1.0008650519031141"/>
    <n v="0"/>
    <n v="0"/>
    <n v="0"/>
    <n v="0"/>
    <x v="7"/>
    <n v="161.76888059770488"/>
  </r>
  <r>
    <x v="1"/>
    <x v="97"/>
    <n v="29.903382373508453"/>
    <n v="3.056937287922584"/>
    <n v="1.0096330275229359"/>
    <n v="114.66163606530812"/>
    <n v="2.0184698147041242"/>
    <n v="0"/>
    <n v="1.1308965948141205"/>
    <n v="0"/>
    <n v="0.93827160493827155"/>
    <x v="7"/>
    <n v="152.71922676871861"/>
  </r>
  <r>
    <x v="1"/>
    <x v="98"/>
    <n v="29.353168038441076"/>
    <n v="5.4973210581406988"/>
    <n v="0"/>
    <n v="112.2134860428415"/>
    <n v="0"/>
    <n v="0"/>
    <n v="1.3773584905660377"/>
    <n v="0"/>
    <n v="2.0360195782891899"/>
    <x v="7"/>
    <n v="150.47735320827854"/>
  </r>
  <r>
    <x v="1"/>
    <x v="99"/>
    <n v="38.871968507641995"/>
    <n v="2.4142857142857146"/>
    <n v="0"/>
    <n v="113.88461050562653"/>
    <n v="3.1422814072995617"/>
    <n v="0"/>
    <n v="0"/>
    <n v="1"/>
    <n v="0"/>
    <x v="7"/>
    <n v="159.31314613485381"/>
  </r>
  <r>
    <x v="1"/>
    <x v="100"/>
    <n v="24.078974551216849"/>
    <n v="0"/>
    <n v="0"/>
    <n v="48.411570771193126"/>
    <n v="0"/>
    <n v="0"/>
    <n v="0"/>
    <n v="0"/>
    <n v="0"/>
    <x v="7"/>
    <n v="72.490545322409957"/>
  </r>
  <r>
    <x v="1"/>
    <x v="101"/>
    <n v="13.305751561540319"/>
    <n v="1.1308965948141205"/>
    <n v="1.5847600675186884"/>
    <n v="80.188261838728792"/>
    <n v="1.0096330275229359"/>
    <n v="0"/>
    <n v="1.0033840947546531"/>
    <n v="0"/>
    <n v="0.96285979572887648"/>
    <x v="7"/>
    <n v="99.185546980608407"/>
  </r>
  <r>
    <x v="1"/>
    <x v="102"/>
    <n v="24.883924485816756"/>
    <n v="0"/>
    <n v="0"/>
    <n v="59.288452592158649"/>
    <n v="0"/>
    <n v="1.56"/>
    <n v="0"/>
    <n v="0"/>
    <n v="0"/>
    <x v="7"/>
    <n v="85.732377077975443"/>
  </r>
  <r>
    <x v="1"/>
    <x v="103"/>
    <n v="38.474703678993897"/>
    <n v="1.0096330275229359"/>
    <n v="0"/>
    <n v="50.25380602216579"/>
    <n v="0"/>
    <n v="3.8375406980943163"/>
    <n v="0"/>
    <n v="0"/>
    <n v="0"/>
    <x v="7"/>
    <n v="93.575683426776919"/>
  </r>
  <r>
    <x v="1"/>
    <x v="104"/>
    <n v="19.041443079956309"/>
    <n v="1.5892857142857142"/>
    <n v="0"/>
    <n v="68.426806048454111"/>
    <n v="4.2780040741557253"/>
    <n v="0"/>
    <n v="0"/>
    <n v="0"/>
    <n v="1.925719591457753"/>
    <x v="7"/>
    <n v="95.261258508309623"/>
  </r>
  <r>
    <x v="1"/>
    <x v="105"/>
    <n v="32.687058890793878"/>
    <n v="0"/>
    <n v="0"/>
    <n v="98.671637436934873"/>
    <n v="1.2546583850931676"/>
    <n v="0"/>
    <n v="0"/>
    <n v="0"/>
    <n v="2.2617931896282411"/>
    <x v="7"/>
    <n v="134.87514790245015"/>
  </r>
  <r>
    <x v="1"/>
    <x v="106"/>
    <n v="9.449289120798543"/>
    <n v="1"/>
    <n v="0"/>
    <n v="79.216051916234576"/>
    <n v="1.0096330275229359"/>
    <n v="0"/>
    <n v="2.892103205629398"/>
    <n v="0"/>
    <n v="0"/>
    <x v="7"/>
    <n v="93.56707727018545"/>
  </r>
  <r>
    <x v="1"/>
    <x v="107"/>
    <n v="17.36732605264546"/>
    <n v="2.0096330275229359"/>
    <n v="0"/>
    <n v="135.28215750408489"/>
    <n v="0"/>
    <n v="0"/>
    <n v="0"/>
    <n v="0"/>
    <n v="0"/>
    <x v="7"/>
    <n v="155.73163994873926"/>
  </r>
  <r>
    <x v="1"/>
    <x v="108"/>
    <n v="34.969654793162697"/>
    <n v="0"/>
    <n v="0"/>
    <n v="233.56764134554771"/>
    <n v="1.0479134466769706"/>
    <n v="0"/>
    <n v="0"/>
    <n v="0"/>
    <n v="2.892103205629398"/>
    <x v="7"/>
    <n v="272.47731279101669"/>
  </r>
  <r>
    <x v="1"/>
    <x v="109"/>
    <n v="43.213235851143359"/>
    <n v="1.3753581661891117"/>
    <n v="2.5571908681399025"/>
    <n v="109.08565303270792"/>
    <n v="2.0384466857480348"/>
    <n v="0"/>
    <n v="0"/>
    <n v="0"/>
    <n v="2.8639911963960243"/>
    <x v="7"/>
    <n v="161.13387580032426"/>
  </r>
  <r>
    <x v="1"/>
    <x v="110"/>
    <n v="16.368155403892118"/>
    <n v="0"/>
    <n v="0"/>
    <n v="113.39585573735067"/>
    <n v="0"/>
    <n v="1.56"/>
    <n v="0"/>
    <n v="0"/>
    <n v="0"/>
    <x v="7"/>
    <n v="131.32401114124281"/>
  </r>
  <r>
    <x v="1"/>
    <x v="111"/>
    <n v="17.522864582167994"/>
    <n v="1.0096330275229359"/>
    <n v="0"/>
    <n v="56.704862917556149"/>
    <n v="1.0096330275229359"/>
    <n v="1.0096330275229359"/>
    <n v="0"/>
    <n v="0"/>
    <n v="0.96285979572887648"/>
    <x v="7"/>
    <n v="78.219486378021827"/>
  </r>
  <r>
    <x v="1"/>
    <x v="112"/>
    <n v="13.404010790277708"/>
    <n v="1.0096330275229359"/>
    <n v="0"/>
    <n v="44.071265305699882"/>
    <n v="1.0096330275229359"/>
    <n v="0"/>
    <n v="0"/>
    <n v="0"/>
    <n v="0.96285979572887648"/>
    <x v="7"/>
    <n v="60.457401946752348"/>
  </r>
  <r>
    <x v="1"/>
    <x v="113"/>
    <n v="14.189327970594396"/>
    <n v="0"/>
    <n v="0"/>
    <n v="30.927229565906998"/>
    <n v="0"/>
    <n v="0"/>
    <n v="0"/>
    <n v="0"/>
    <n v="0"/>
    <x v="7"/>
    <n v="45.116557536501389"/>
  </r>
  <r>
    <x v="1"/>
    <x v="114"/>
    <n v="18.697791285541289"/>
    <n v="0"/>
    <n v="0"/>
    <n v="24.451156785115394"/>
    <n v="0"/>
    <n v="0"/>
    <n v="0"/>
    <n v="0"/>
    <n v="0.96285979572887648"/>
    <x v="7"/>
    <n v="44.111807866385547"/>
  </r>
  <r>
    <x v="1"/>
    <x v="115"/>
    <n v="19.776302828936156"/>
    <n v="0"/>
    <n v="0"/>
    <n v="46.618722398746399"/>
    <n v="2.0342018374964113"/>
    <n v="1.0725233644859813"/>
    <n v="0"/>
    <n v="0"/>
    <n v="0"/>
    <x v="7"/>
    <n v="69.501750429664966"/>
  </r>
  <r>
    <x v="1"/>
    <x v="116"/>
    <n v="10.173987104945594"/>
    <n v="0"/>
    <n v="0"/>
    <n v="24.02827075254433"/>
    <n v="0"/>
    <n v="0"/>
    <n v="1.0265957446808511"/>
    <n v="0"/>
    <n v="0"/>
    <x v="7"/>
    <n v="35.228853602170773"/>
  </r>
  <r>
    <x v="1"/>
    <x v="117"/>
    <n v="14.60335157005818"/>
    <n v="0"/>
    <n v="0"/>
    <n v="17.350840525452668"/>
    <n v="0"/>
    <n v="0"/>
    <n v="0"/>
    <n v="0"/>
    <n v="0"/>
    <x v="7"/>
    <n v="31.954192095510844"/>
  </r>
  <r>
    <x v="1"/>
    <x v="118"/>
    <n v="6.5382873207992125"/>
    <n v="0"/>
    <n v="0"/>
    <n v="9.4828469073173736"/>
    <n v="0"/>
    <n v="0"/>
    <n v="0"/>
    <n v="0"/>
    <n v="0"/>
    <x v="7"/>
    <n v="16.021134228116583"/>
  </r>
  <r>
    <x v="1"/>
    <x v="119"/>
    <n v="14.56694571573766"/>
    <n v="1.0062942564909521"/>
    <n v="0"/>
    <n v="19.952403825408414"/>
    <n v="0"/>
    <n v="0"/>
    <n v="0"/>
    <n v="0"/>
    <n v="0"/>
    <x v="7"/>
    <n v="35.525643797637024"/>
  </r>
  <r>
    <x v="1"/>
    <x v="120"/>
    <n v="12.990677945424459"/>
    <n v="0"/>
    <n v="2.5327102803738315"/>
    <n v="27.961279983089785"/>
    <n v="0.93827160493827155"/>
    <n v="1.5847600675186884"/>
    <n v="0"/>
    <n v="0"/>
    <n v="0"/>
    <x v="7"/>
    <n v="46.00769988134504"/>
  </r>
  <r>
    <x v="1"/>
    <x v="121"/>
    <n v="31.619859695405118"/>
    <n v="0"/>
    <n v="0"/>
    <n v="46.220671362101761"/>
    <n v="1.2578125"/>
    <n v="0"/>
    <n v="0"/>
    <n v="0"/>
    <n v="1.142857142857143"/>
    <x v="7"/>
    <n v="80.241200700364004"/>
  </r>
  <r>
    <x v="1"/>
    <x v="122"/>
    <n v="19.785284608860763"/>
    <n v="1.0014184397163122"/>
    <n v="0"/>
    <n v="8.5948899702193096"/>
    <n v="2.5215459597610628"/>
    <n v="0"/>
    <n v="0"/>
    <n v="0"/>
    <n v="0"/>
    <x v="7"/>
    <n v="31.90313897855745"/>
  </r>
  <r>
    <x v="1"/>
    <x v="123"/>
    <n v="2.1206359486524393"/>
    <n v="0"/>
    <n v="0"/>
    <n v="2.2526201443127549"/>
    <n v="0"/>
    <n v="0"/>
    <n v="0"/>
    <n v="0"/>
    <n v="0"/>
    <x v="7"/>
    <n v="5.6728950821348691"/>
  </r>
  <r>
    <x v="1"/>
    <x v="124"/>
    <n v="7.0941664667195532"/>
    <n v="3.0406007890508677"/>
    <n v="0"/>
    <n v="11.759809362753597"/>
    <n v="0"/>
    <n v="0"/>
    <n v="0"/>
    <n v="0"/>
    <n v="1"/>
    <x v="7"/>
    <n v="22.894576618524017"/>
  </r>
  <r>
    <x v="1"/>
    <x v="125"/>
    <n v="13.133672080253227"/>
    <n v="0"/>
    <n v="0"/>
    <n v="17.340619419382286"/>
    <n v="0"/>
    <n v="0"/>
    <n v="0"/>
    <n v="0"/>
    <n v="0"/>
    <x v="7"/>
    <n v="30.474291499635509"/>
  </r>
  <r>
    <x v="1"/>
    <x v="126"/>
    <n v="9.4194895413357429"/>
    <n v="0"/>
    <n v="1"/>
    <n v="22.956664361127967"/>
    <n v="0"/>
    <n v="0"/>
    <n v="0"/>
    <n v="0"/>
    <n v="0"/>
    <x v="7"/>
    <n v="36.26825710809311"/>
  </r>
  <r>
    <x v="1"/>
    <x v="127"/>
    <n v="16.009745449011948"/>
    <n v="0"/>
    <n v="0"/>
    <n v="18.117258141706028"/>
    <n v="0"/>
    <n v="0"/>
    <n v="0"/>
    <n v="0"/>
    <n v="0"/>
    <x v="7"/>
    <n v="34.127003590717976"/>
  </r>
  <r>
    <x v="1"/>
    <x v="128"/>
    <n v="3.0265700604576136"/>
    <n v="0"/>
    <n v="0"/>
    <n v="15.787443562749438"/>
    <n v="0"/>
    <n v="0"/>
    <n v="0"/>
    <n v="0"/>
    <n v="0"/>
    <x v="7"/>
    <n v="18.81401362320705"/>
  </r>
  <r>
    <x v="1"/>
    <x v="129"/>
    <n v="1.0725233644859813"/>
    <n v="0"/>
    <n v="0"/>
    <n v="10.719548528822394"/>
    <n v="0"/>
    <n v="3.410579345088161"/>
    <n v="0"/>
    <n v="0"/>
    <n v="0"/>
    <x v="7"/>
    <n v="15.202651238396538"/>
  </r>
  <r>
    <x v="1"/>
    <x v="130"/>
    <n v="4.7758281087692431"/>
    <n v="0"/>
    <n v="0"/>
    <n v="0"/>
    <n v="0"/>
    <n v="0"/>
    <n v="0"/>
    <n v="0"/>
    <n v="0"/>
    <x v="7"/>
    <n v="4.7758281087692431"/>
  </r>
  <r>
    <x v="1"/>
    <x v="131"/>
    <n v="3.1168914579319207"/>
    <n v="0"/>
    <n v="0"/>
    <n v="3.1048716300484029"/>
    <n v="0"/>
    <n v="0"/>
    <n v="0"/>
    <n v="0"/>
    <n v="0"/>
    <x v="7"/>
    <n v="6.2217630879803227"/>
  </r>
  <r>
    <x v="1"/>
    <x v="132"/>
    <n v="2.1855670103092786"/>
    <n v="0"/>
    <n v="0"/>
    <n v="4.7542802025560649"/>
    <n v="0"/>
    <n v="0"/>
    <n v="0"/>
    <n v="0"/>
    <n v="0"/>
    <x v="7"/>
    <n v="6.9398472128653435"/>
  </r>
  <r>
    <x v="1"/>
    <x v="133"/>
    <n v="1.9628597957288765"/>
    <n v="0"/>
    <n v="0"/>
    <n v="5.9117453069507864"/>
    <n v="0"/>
    <n v="0"/>
    <n v="0"/>
    <n v="0"/>
    <n v="0"/>
    <x v="7"/>
    <n v="7.8746051026796628"/>
  </r>
  <r>
    <x v="1"/>
    <x v="134"/>
    <n v="0"/>
    <n v="0"/>
    <n v="0"/>
    <n v="10.199234116020362"/>
    <n v="0"/>
    <n v="0"/>
    <n v="0"/>
    <n v="0"/>
    <n v="0"/>
    <x v="7"/>
    <n v="10.199234116020362"/>
  </r>
  <r>
    <x v="1"/>
    <x v="135"/>
    <n v="5.19538782174887"/>
    <n v="0"/>
    <n v="0"/>
    <n v="2.9859784701320535"/>
    <n v="0"/>
    <n v="0"/>
    <n v="0"/>
    <n v="0"/>
    <n v="0"/>
    <x v="7"/>
    <n v="9.3253522444709134"/>
  </r>
  <r>
    <x v="1"/>
    <x v="136"/>
    <n v="1.0030864197530864"/>
    <n v="0"/>
    <n v="0"/>
    <n v="2.5847600675186886"/>
    <n v="0"/>
    <n v="0"/>
    <n v="0"/>
    <n v="0"/>
    <n v="0"/>
    <x v="7"/>
    <n v="3.5878464872717748"/>
  </r>
  <r>
    <x v="1"/>
    <x v="137"/>
    <n v="0"/>
    <n v="0"/>
    <n v="0"/>
    <n v="1.1439859525899911"/>
    <n v="1.4202898550724639"/>
    <n v="0"/>
    <n v="0"/>
    <n v="0"/>
    <n v="0"/>
    <x v="7"/>
    <n v="2.564275807662455"/>
  </r>
  <r>
    <x v="1"/>
    <x v="138"/>
    <n v="0"/>
    <n v="0"/>
    <n v="0"/>
    <n v="1.925719591457753"/>
    <n v="0"/>
    <n v="0"/>
    <n v="0"/>
    <n v="0"/>
    <n v="0"/>
    <x v="7"/>
    <n v="1.925719591457753"/>
  </r>
  <r>
    <x v="1"/>
    <x v="139"/>
    <n v="1.1308965948141205"/>
    <n v="0"/>
    <n v="0"/>
    <n v="0"/>
    <n v="0"/>
    <n v="0"/>
    <n v="0"/>
    <n v="0"/>
    <n v="0"/>
    <x v="7"/>
    <n v="1.1308965948141205"/>
  </r>
  <r>
    <x v="1"/>
    <x v="140"/>
    <n v="1.0076923076923077"/>
    <n v="0"/>
    <n v="0"/>
    <n v="0"/>
    <n v="0"/>
    <n v="0"/>
    <n v="0"/>
    <n v="0"/>
    <n v="0"/>
    <x v="7"/>
    <n v="1.0076923076923077"/>
  </r>
  <r>
    <x v="1"/>
    <x v="141"/>
    <n v="4.7322566376636317"/>
    <n v="0"/>
    <n v="0"/>
    <n v="1.0015625000000001"/>
    <n v="0"/>
    <n v="0"/>
    <n v="0"/>
    <n v="0"/>
    <n v="0"/>
    <x v="7"/>
    <n v="5.733819137663632"/>
  </r>
  <r>
    <x v="1"/>
    <x v="142"/>
    <n v="3.4239187418086505"/>
    <n v="0"/>
    <n v="0"/>
    <n v="2.4142857142857146"/>
    <n v="0"/>
    <n v="0"/>
    <n v="0"/>
    <n v="0"/>
    <n v="0"/>
    <x v="7"/>
    <n v="5.8382044560943651"/>
  </r>
  <r>
    <x v="1"/>
    <x v="144"/>
    <n v="0"/>
    <n v="0"/>
    <n v="0"/>
    <n v="1.0016722408026755"/>
    <n v="0"/>
    <n v="0"/>
    <n v="0"/>
    <n v="0"/>
    <n v="0"/>
    <x v="7"/>
    <n v="1.0016722408026755"/>
  </r>
  <r>
    <x v="1"/>
    <x v="145"/>
    <n v="0"/>
    <n v="0"/>
    <n v="0"/>
    <n v="1.0490566037735849"/>
    <n v="0"/>
    <n v="0"/>
    <n v="0"/>
    <n v="0"/>
    <n v="0"/>
    <x v="7"/>
    <n v="1.0490566037735849"/>
  </r>
  <r>
    <x v="1"/>
    <x v="146"/>
    <n v="2.3753896393053284"/>
    <n v="0"/>
    <n v="0"/>
    <n v="0"/>
    <n v="0"/>
    <n v="0"/>
    <n v="0"/>
    <n v="0"/>
    <n v="0"/>
    <x v="7"/>
    <n v="2.3753896393053284"/>
  </r>
  <r>
    <x v="1"/>
    <x v="147"/>
    <n v="1"/>
    <n v="0"/>
    <n v="0"/>
    <n v="0"/>
    <n v="0"/>
    <n v="0"/>
    <n v="0"/>
    <n v="0"/>
    <n v="0.96285979572887648"/>
    <x v="7"/>
    <n v="1.9628597957288765"/>
  </r>
  <r>
    <x v="1"/>
    <x v="149"/>
    <n v="2.7859562003068765"/>
    <n v="0"/>
    <n v="0"/>
    <n v="2.1456581933926664"/>
    <n v="0"/>
    <n v="0"/>
    <n v="0"/>
    <n v="0"/>
    <n v="0"/>
    <x v="7"/>
    <n v="4.9316143936995438"/>
  </r>
  <r>
    <x v="1"/>
    <x v="167"/>
    <n v="0"/>
    <n v="0"/>
    <n v="0"/>
    <n v="2.1245757049311775"/>
    <n v="0"/>
    <n v="0"/>
    <n v="0"/>
    <n v="0"/>
    <n v="0"/>
    <x v="7"/>
    <n v="2.1245757049311775"/>
  </r>
  <r>
    <x v="1"/>
    <x v="150"/>
    <n v="2.0023952095808384"/>
    <n v="0"/>
    <n v="0"/>
    <n v="0"/>
    <n v="0"/>
    <n v="0"/>
    <n v="0"/>
    <n v="0"/>
    <n v="0"/>
    <x v="7"/>
    <n v="2.0023952095808384"/>
  </r>
  <r>
    <x v="1"/>
    <x v="168"/>
    <n v="1.8656957928802589"/>
    <n v="0"/>
    <n v="0"/>
    <n v="0"/>
    <n v="0"/>
    <n v="0"/>
    <n v="0"/>
    <n v="0"/>
    <n v="0"/>
    <x v="7"/>
    <n v="1.8656957928802589"/>
  </r>
  <r>
    <x v="1"/>
    <x v="169"/>
    <n v="0"/>
    <n v="0"/>
    <n v="0"/>
    <n v="1.707714083510262"/>
    <n v="0"/>
    <n v="0"/>
    <n v="0"/>
    <n v="0"/>
    <n v="0"/>
    <x v="7"/>
    <n v="1.707714083510262"/>
  </r>
  <r>
    <x v="1"/>
    <x v="151"/>
    <n v="2"/>
    <n v="0"/>
    <n v="0"/>
    <n v="0"/>
    <n v="0"/>
    <n v="0"/>
    <n v="0"/>
    <n v="0"/>
    <n v="0"/>
    <x v="7"/>
    <n v="2"/>
  </r>
  <r>
    <x v="1"/>
    <x v="170"/>
    <n v="1.1308965948141205"/>
    <n v="0"/>
    <n v="0"/>
    <n v="0"/>
    <n v="0"/>
    <n v="0"/>
    <n v="0"/>
    <n v="0"/>
    <n v="0"/>
    <x v="7"/>
    <n v="1.1308965948141205"/>
  </r>
  <r>
    <x v="1"/>
    <x v="152"/>
    <n v="2.2127719892844744"/>
    <n v="0"/>
    <n v="0"/>
    <n v="0"/>
    <n v="0"/>
    <n v="0"/>
    <n v="0"/>
    <n v="0"/>
    <n v="0"/>
    <x v="7"/>
    <n v="2.2127719892844744"/>
  </r>
  <r>
    <x v="1"/>
    <x v="154"/>
    <n v="6"/>
    <n v="0"/>
    <n v="0"/>
    <n v="0"/>
    <n v="0"/>
    <n v="0"/>
    <n v="0"/>
    <n v="0"/>
    <n v="0"/>
    <x v="7"/>
    <n v="6"/>
  </r>
  <r>
    <x v="1"/>
    <x v="155"/>
    <n v="1.2710843373493976"/>
    <n v="0"/>
    <n v="0"/>
    <n v="1.4168012924071083"/>
    <n v="0"/>
    <n v="0"/>
    <n v="0"/>
    <n v="0"/>
    <n v="0"/>
    <x v="7"/>
    <n v="2.6878856297565061"/>
  </r>
  <r>
    <x v="1"/>
    <x v="156"/>
    <n v="4.2553571428571431"/>
    <n v="0"/>
    <n v="0"/>
    <n v="0"/>
    <n v="0"/>
    <n v="0"/>
    <n v="0"/>
    <n v="0"/>
    <n v="0"/>
    <x v="7"/>
    <n v="4.2553571428571431"/>
  </r>
  <r>
    <x v="1"/>
    <x v="157"/>
    <n v="2.01403443597364"/>
    <n v="0"/>
    <n v="0"/>
    <n v="0"/>
    <n v="0"/>
    <n v="0"/>
    <n v="0"/>
    <n v="0"/>
    <n v="0"/>
    <x v="7"/>
    <n v="2.01403443597364"/>
  </r>
  <r>
    <x v="1"/>
    <x v="158"/>
    <n v="2.4589235127478757"/>
    <n v="0"/>
    <n v="0"/>
    <n v="2.0731132075471699"/>
    <n v="0"/>
    <n v="0"/>
    <n v="0"/>
    <n v="0"/>
    <n v="0"/>
    <x v="7"/>
    <n v="4.5320367202950456"/>
  </r>
  <r>
    <x v="1"/>
    <x v="159"/>
    <n v="2"/>
    <n v="0"/>
    <n v="0"/>
    <n v="2.5847600675186886"/>
    <n v="0"/>
    <n v="0"/>
    <n v="0"/>
    <n v="0"/>
    <n v="0"/>
    <x v="7"/>
    <n v="4.5847600675186886"/>
  </r>
  <r>
    <x v="1"/>
    <x v="160"/>
    <n v="0"/>
    <n v="0"/>
    <n v="0"/>
    <n v="2.5488941750031584"/>
    <n v="0"/>
    <n v="0"/>
    <n v="0"/>
    <n v="0"/>
    <n v="0"/>
    <x v="7"/>
    <n v="2.5488941750031584"/>
  </r>
  <r>
    <x v="1"/>
    <x v="161"/>
    <n v="1"/>
    <n v="0"/>
    <n v="0"/>
    <n v="1.707714083510262"/>
    <n v="0"/>
    <n v="0"/>
    <n v="0"/>
    <n v="0"/>
    <n v="0"/>
    <x v="7"/>
    <n v="2.707714083510262"/>
  </r>
  <r>
    <x v="1"/>
    <x v="162"/>
    <n v="2.1463811621708295"/>
    <n v="0"/>
    <n v="0"/>
    <n v="0"/>
    <n v="0"/>
    <n v="0"/>
    <n v="0"/>
    <n v="0"/>
    <n v="0"/>
    <x v="7"/>
    <n v="2.1463811621708295"/>
  </r>
  <r>
    <x v="1"/>
    <x v="171"/>
    <n v="1.1308965948141205"/>
    <n v="0"/>
    <n v="0"/>
    <n v="2.4142857142857146"/>
    <n v="0"/>
    <n v="0"/>
    <n v="0"/>
    <n v="0"/>
    <n v="0"/>
    <x v="7"/>
    <n v="3.5451823090998351"/>
  </r>
  <r>
    <x v="1"/>
    <x v="172"/>
    <n v="1.1308965948141205"/>
    <n v="0"/>
    <n v="0"/>
    <n v="0"/>
    <n v="0"/>
    <n v="0"/>
    <n v="0"/>
    <n v="0"/>
    <n v="0"/>
    <x v="7"/>
    <n v="1.1308965948141205"/>
  </r>
  <r>
    <x v="1"/>
    <x v="163"/>
    <n v="0"/>
    <n v="0"/>
    <n v="0"/>
    <n v="2.017605633802817"/>
    <n v="0"/>
    <n v="0"/>
    <n v="0"/>
    <n v="0"/>
    <n v="0"/>
    <x v="7"/>
    <n v="2.017605633802817"/>
  </r>
  <r>
    <x v="1"/>
    <x v="164"/>
    <n v="1"/>
    <n v="0"/>
    <n v="0"/>
    <n v="1.0081875697804243"/>
    <n v="0"/>
    <n v="0"/>
    <n v="0"/>
    <n v="0"/>
    <n v="0"/>
    <x v="7"/>
    <n v="2.0081875697804241"/>
  </r>
  <r>
    <x v="1"/>
    <x v="166"/>
    <n v="1.1308965948141205"/>
    <n v="0"/>
    <n v="0"/>
    <n v="2.5327102803738315"/>
    <n v="0"/>
    <n v="0"/>
    <n v="0"/>
    <n v="0"/>
    <n v="0"/>
    <x v="7"/>
    <n v="3.663606875187952"/>
  </r>
  <r>
    <x v="2"/>
    <x v="0"/>
    <n v="903.28093352055475"/>
    <n v="28.673551248516262"/>
    <n v="38.681001222005669"/>
    <n v="60.248696133894903"/>
    <n v="1451.1883798504625"/>
    <n v="8"/>
    <n v="9.0145867098865491"/>
    <n v="10.990049019607842"/>
    <n v="229.30851723318736"/>
    <x v="15"/>
    <n v="3882.9342469596436"/>
  </r>
  <r>
    <x v="2"/>
    <x v="1"/>
    <n v="2193.4503907520334"/>
    <n v="29.039442446812668"/>
    <n v="183.52349572603558"/>
    <n v="337.86688889923761"/>
    <n v="3958.2059714364109"/>
    <n v="59.551004033701602"/>
    <n v="9.8513732422930005"/>
    <n v="31.428119128830655"/>
    <n v="1207.0724758016095"/>
    <x v="16"/>
    <n v="11015.162282806192"/>
  </r>
  <r>
    <x v="2"/>
    <x v="2"/>
    <n v="3658.6055718101629"/>
    <n v="57.100988514384625"/>
    <n v="196.86631659118876"/>
    <n v="288.86344050486861"/>
    <n v="5520.6978561685946"/>
    <n v="85.569949286486718"/>
    <n v="59.098273044591579"/>
    <n v="24.237967836257312"/>
    <n v="1891.9274514254168"/>
    <x v="17"/>
    <n v="13174.086747898027"/>
  </r>
  <r>
    <x v="2"/>
    <x v="3"/>
    <n v="3765.8137645463248"/>
    <n v="96.709853937037295"/>
    <n v="206.9076335456397"/>
    <n v="265.49985497708849"/>
    <n v="5888.0533708969242"/>
    <n v="134.60374224179091"/>
    <n v="88.23113335529365"/>
    <n v="18.918131039883061"/>
    <n v="1241.6782431395695"/>
    <x v="18"/>
    <n v="12115.589316752626"/>
  </r>
  <r>
    <x v="2"/>
    <x v="4"/>
    <n v="3962.1901843733449"/>
    <n v="58.470665220498077"/>
    <n v="251.97219013781296"/>
    <n v="438.35844750793217"/>
    <n v="6024.8644987465768"/>
    <n v="62.260130850836276"/>
    <n v="62.965376892863489"/>
    <n v="33.691579109814668"/>
    <n v="1060.944683645338"/>
    <x v="19"/>
    <n v="12120.897147802814"/>
  </r>
  <r>
    <x v="2"/>
    <x v="5"/>
    <n v="4174.2713896310397"/>
    <n v="57.207113911621143"/>
    <n v="239.69835952087948"/>
    <n v="594.90602787496653"/>
    <n v="4227.9327721623231"/>
    <n v="128.7227149575123"/>
    <n v="43.591618039175067"/>
    <n v="28.34226175714355"/>
    <n v="774.54948452667679"/>
    <x v="20"/>
    <n v="10378.20196317348"/>
  </r>
  <r>
    <x v="2"/>
    <x v="6"/>
    <n v="3176.5385547351484"/>
    <n v="54.443510762588986"/>
    <n v="133.68599633778047"/>
    <n v="447.15101460248786"/>
    <n v="2712.4010811106582"/>
    <n v="191.46975580877552"/>
    <n v="21.715474871566162"/>
    <n v="8.9890533001360158"/>
    <n v="446.74508450173857"/>
    <x v="21"/>
    <n v="7222.1742701503545"/>
  </r>
  <r>
    <x v="2"/>
    <x v="7"/>
    <n v="2338.6935091585733"/>
    <n v="37.702216011901953"/>
    <n v="83.397206649527021"/>
    <n v="422.50103730729353"/>
    <n v="1519.0050961645757"/>
    <n v="150.33289080567621"/>
    <n v="5.00162074554295"/>
    <n v="32.391041058635913"/>
    <n v="297.18226065999494"/>
    <x v="7"/>
    <n v="4897.4529547293623"/>
  </r>
  <r>
    <x v="2"/>
    <x v="8"/>
    <n v="2500.482834703741"/>
    <n v="48.068311173092397"/>
    <n v="104.91421662047053"/>
    <n v="596.20183112264726"/>
    <n v="1038.3316316640517"/>
    <n v="164.59288839410351"/>
    <n v="7.3761708447687155"/>
    <n v="20.56585179898622"/>
    <n v="206.53782498765173"/>
    <x v="7"/>
    <n v="4694.4511592722638"/>
  </r>
  <r>
    <x v="2"/>
    <x v="9"/>
    <n v="2338.1754494581719"/>
    <n v="33.139606317026903"/>
    <n v="81.473496743746608"/>
    <n v="624.85116199863137"/>
    <n v="988.38699417077407"/>
    <n v="162.7471660018378"/>
    <n v="5.510095321814136"/>
    <n v="8.9790313002165867"/>
    <n v="228.81955882677897"/>
    <x v="7"/>
    <n v="4476.455132954532"/>
  </r>
  <r>
    <x v="2"/>
    <x v="10"/>
    <n v="1716.4027839601592"/>
    <n v="37.482174795999718"/>
    <n v="69.482598271438036"/>
    <n v="665.12140751681284"/>
    <n v="541.83680790519384"/>
    <n v="91.148569840530755"/>
    <n v="2.2424242424242422"/>
    <n v="4.6725267515811515"/>
    <n v="142.31876247850337"/>
    <x v="7"/>
    <n v="3272.7080557626409"/>
  </r>
  <r>
    <x v="2"/>
    <x v="11"/>
    <n v="1569.5465565705463"/>
    <n v="39.940687318602386"/>
    <n v="39.486283808638809"/>
    <n v="767.47221211205044"/>
    <n v="546.06496070774097"/>
    <n v="140.02093457106338"/>
    <n v="6.8556437340486971"/>
    <n v="0"/>
    <n v="171.50441381019505"/>
    <x v="7"/>
    <n v="3286.8084993555781"/>
  </r>
  <r>
    <x v="2"/>
    <x v="12"/>
    <n v="1577.1169465031619"/>
    <n v="40.980988351332456"/>
    <n v="52.22538402660647"/>
    <n v="826.9127236452531"/>
    <n v="276.09289678964183"/>
    <n v="101.04226080788115"/>
    <n v="1.0016207455429498"/>
    <n v="2.5555555555555558"/>
    <n v="134.17219993772753"/>
    <x v="7"/>
    <n v="3019.240799839657"/>
  </r>
  <r>
    <x v="2"/>
    <x v="13"/>
    <n v="1428.4720280573724"/>
    <n v="27.743640525939458"/>
    <n v="56.706480738004991"/>
    <n v="981.39355577872004"/>
    <n v="135.58525860853476"/>
    <n v="114.05806401189447"/>
    <n v="5.3333390090243489"/>
    <n v="2.6565011105555101"/>
    <n v="93.764854389841332"/>
    <x v="7"/>
    <n v="2850.1382169500512"/>
  </r>
  <r>
    <x v="2"/>
    <x v="14"/>
    <n v="1443.1132999536551"/>
    <n v="45.177424682635987"/>
    <n v="38.726746178520493"/>
    <n v="979.81286274484421"/>
    <n v="176.33052845199967"/>
    <n v="69.407799994424906"/>
    <n v="5.5091507075196935"/>
    <n v="1"/>
    <n v="80.381569133888675"/>
    <x v="7"/>
    <n v="2843.478016669837"/>
  </r>
  <r>
    <x v="2"/>
    <x v="15"/>
    <n v="1369.5926566865696"/>
    <n v="46.440598283405919"/>
    <n v="65.572416715463532"/>
    <n v="1343.7975395372114"/>
    <n v="121.45087290103091"/>
    <n v="73.980589904928635"/>
    <n v="3.6511627906976747"/>
    <n v="2.016025641025641"/>
    <n v="79.793482385915482"/>
    <x v="7"/>
    <n v="3113.1369617196806"/>
  </r>
  <r>
    <x v="2"/>
    <x v="16"/>
    <n v="1322.4446468716874"/>
    <n v="29.632063265934136"/>
    <n v="41.46501160504944"/>
    <n v="1118.1753918514983"/>
    <n v="109.43944753096359"/>
    <n v="44.620068818650871"/>
    <n v="6.5406643990270474"/>
    <n v="9.1442307692307683"/>
    <n v="85.97390505376336"/>
    <x v="7"/>
    <n v="2772.7538122015599"/>
  </r>
  <r>
    <x v="2"/>
    <x v="17"/>
    <n v="1237.5641623957388"/>
    <n v="55.554699087448725"/>
    <n v="31.183952241100059"/>
    <n v="1284.512836002436"/>
    <n v="66.317905894576668"/>
    <n v="53.15434498210476"/>
    <n v="16.203950337594851"/>
    <n v="0"/>
    <n v="62.423269014562784"/>
    <x v="7"/>
    <n v="2808.1881896354125"/>
  </r>
  <r>
    <x v="2"/>
    <x v="18"/>
    <n v="1380.408446965301"/>
    <n v="46.589539580293732"/>
    <n v="52.36311454427009"/>
    <n v="1356.0613581842917"/>
    <n v="43.23801000449194"/>
    <n v="60.988443130102127"/>
    <n v="29.041896074871335"/>
    <n v="16.096153846153847"/>
    <n v="69.07583342824995"/>
    <x v="7"/>
    <n v="3056.8627957580252"/>
  </r>
  <r>
    <x v="2"/>
    <x v="19"/>
    <n v="1237.7595759743788"/>
    <n v="42.679810255525723"/>
    <n v="46.044577888535535"/>
    <n v="1157.8681315775912"/>
    <n v="93.528313189124646"/>
    <n v="63.826139133501194"/>
    <n v="20.083618166058933"/>
    <n v="2.233924473710466"/>
    <n v="48.655348525725287"/>
    <x v="7"/>
    <n v="2718.1731621592871"/>
  </r>
  <r>
    <x v="2"/>
    <x v="20"/>
    <n v="1011.3706041351561"/>
    <n v="45.380311499218038"/>
    <n v="18.291666843051434"/>
    <n v="1378.9054129660442"/>
    <n v="51.816103061594269"/>
    <n v="36.433953928133398"/>
    <n v="29.76124813412099"/>
    <n v="5.0641025641025639"/>
    <n v="43.479600099494924"/>
    <x v="7"/>
    <n v="2620.5030032309137"/>
  </r>
  <r>
    <x v="2"/>
    <x v="21"/>
    <n v="1026.6288284479822"/>
    <n v="35.365022977985028"/>
    <n v="40.03997092959743"/>
    <n v="1647.6479216843391"/>
    <n v="59.811371269817847"/>
    <n v="19.983849994189754"/>
    <n v="20.75328420372923"/>
    <n v="1.217898832684825"/>
    <n v="64.843751496897241"/>
    <x v="7"/>
    <n v="2917.3496471213871"/>
  </r>
  <r>
    <x v="2"/>
    <x v="22"/>
    <n v="980.98890693296357"/>
    <n v="64.972262943127177"/>
    <n v="37.024345572777875"/>
    <n v="1616.638979012999"/>
    <n v="42.317693259460576"/>
    <n v="35.32575624921266"/>
    <n v="36.528659238225138"/>
    <n v="28.448717948717949"/>
    <n v="40.874636900738921"/>
    <x v="7"/>
    <n v="2883.1199580582174"/>
  </r>
  <r>
    <x v="2"/>
    <x v="23"/>
    <n v="1172.9571693388452"/>
    <n v="42.299174157082177"/>
    <n v="44.845144006570088"/>
    <n v="2206.751566107183"/>
    <n v="63.112052583001393"/>
    <n v="20.350365984660524"/>
    <n v="55.154275714625825"/>
    <n v="0"/>
    <n v="51.888065930824858"/>
    <x v="7"/>
    <n v="3663.0350891222101"/>
  </r>
  <r>
    <x v="2"/>
    <x v="24"/>
    <n v="929.28239010168238"/>
    <n v="32.686411224035076"/>
    <n v="62.234959809169375"/>
    <n v="1782.1963830951504"/>
    <n v="26.002865108105553"/>
    <n v="17.638564856566383"/>
    <n v="5.30738379022646"/>
    <n v="21.320512820512818"/>
    <n v="50.432623358529987"/>
    <x v="7"/>
    <n v="2935.570330515317"/>
  </r>
  <r>
    <x v="2"/>
    <x v="25"/>
    <n v="953.63319041618172"/>
    <n v="55.0852396891095"/>
    <n v="18.709267728323596"/>
    <n v="1666.5598500166966"/>
    <n v="22.930413015100989"/>
    <n v="14.150235773384807"/>
    <n v="11.331028278459643"/>
    <n v="2.0320512820512819"/>
    <n v="37.056842972878307"/>
    <x v="7"/>
    <n v="2784.9577246472286"/>
  </r>
  <r>
    <x v="2"/>
    <x v="26"/>
    <n v="835.86391558532"/>
    <n v="48.320160398143599"/>
    <n v="24.792249591337626"/>
    <n v="1486.9621066367665"/>
    <n v="27.990421961135457"/>
    <n v="21.200467544670801"/>
    <n v="17.80707478599393"/>
    <n v="5.0801282051282053"/>
    <n v="37.021850791857609"/>
    <x v="7"/>
    <n v="2507.6259667412291"/>
  </r>
  <r>
    <x v="2"/>
    <x v="27"/>
    <n v="716.33406917451578"/>
    <n v="51.769283427956253"/>
    <n v="27.251886485114866"/>
    <n v="1649.1315695047281"/>
    <n v="29.534481902918792"/>
    <n v="11.779783826823776"/>
    <n v="21.943227442045053"/>
    <n v="0"/>
    <n v="30.758017408017793"/>
    <x v="7"/>
    <n v="2546.9196460222943"/>
  </r>
  <r>
    <x v="2"/>
    <x v="28"/>
    <n v="756.48273957905189"/>
    <n v="30.564394245615247"/>
    <n v="27.174930682428865"/>
    <n v="1337.8505180529671"/>
    <n v="27.9987989248222"/>
    <n v="3.4205803765612379"/>
    <n v="8.0012908539926251"/>
    <n v="20.320512820512818"/>
    <n v="28.131046192242032"/>
    <x v="7"/>
    <n v="2246.5576696900789"/>
  </r>
  <r>
    <x v="2"/>
    <x v="29"/>
    <n v="674.0427441820101"/>
    <n v="27.587239352828828"/>
    <n v="34.115178209925375"/>
    <n v="1158.4575445351238"/>
    <n v="15.535739291300146"/>
    <n v="11.046792751739849"/>
    <n v="13.856271012059889"/>
    <n v="0"/>
    <n v="15.479909138518998"/>
    <x v="7"/>
    <n v="1952.9704750772821"/>
  </r>
  <r>
    <x v="2"/>
    <x v="30"/>
    <n v="708.26056926447404"/>
    <n v="55.857135990618602"/>
    <n v="34.818191398398497"/>
    <n v="1300.4628011854927"/>
    <n v="30.195938484164763"/>
    <n v="6.6746745395851805"/>
    <n v="13.729109305251079"/>
    <n v="26.400641025641026"/>
    <n v="33.891715027958838"/>
    <x v="7"/>
    <n v="2210.2907762215859"/>
  </r>
  <r>
    <x v="2"/>
    <x v="31"/>
    <n v="522.01802991374882"/>
    <n v="26.308475007363306"/>
    <n v="27.402674674155353"/>
    <n v="900.75548449216399"/>
    <n v="13.785881270619255"/>
    <n v="0"/>
    <n v="2.9647887323943665"/>
    <n v="16.256410256410255"/>
    <n v="8.1511840913553311"/>
    <x v="7"/>
    <n v="1517.6429284382109"/>
  </r>
  <r>
    <x v="2"/>
    <x v="32"/>
    <n v="617.66667342517485"/>
    <n v="36.687355375975514"/>
    <n v="32.767392788342441"/>
    <n v="1368.4011652208981"/>
    <n v="19.910223363709516"/>
    <n v="1.0018450184501844"/>
    <n v="3.3141153081510932"/>
    <n v="32.512820512820511"/>
    <n v="15.683613113237978"/>
    <x v="7"/>
    <n v="2129.4490701061427"/>
  </r>
  <r>
    <x v="2"/>
    <x v="33"/>
    <n v="709.0812817223682"/>
    <n v="29.857029613573225"/>
    <n v="12.732434705479378"/>
    <n v="1229.1556218964847"/>
    <n v="21.213740999024665"/>
    <n v="5.9467020304797495"/>
    <n v="4.4470513754700347"/>
    <n v="3.0480769230769234"/>
    <n v="12.298992594774724"/>
    <x v="7"/>
    <n v="2028.8718409516412"/>
  </r>
  <r>
    <x v="2"/>
    <x v="34"/>
    <n v="593.58897346301501"/>
    <n v="31.730713450950088"/>
    <n v="25.489350423610468"/>
    <n v="1346.3480731316342"/>
    <n v="13.215305279888051"/>
    <n v="0"/>
    <n v="3.9829792848660777"/>
    <n v="11.827687423034758"/>
    <n v="23.630867330748281"/>
    <x v="7"/>
    <n v="2054.7042388616092"/>
  </r>
  <r>
    <x v="2"/>
    <x v="35"/>
    <n v="507.30365765271063"/>
    <n v="33.629608302205639"/>
    <n v="39.755215101409242"/>
    <n v="1123.9781434327062"/>
    <n v="16.021293831057243"/>
    <n v="3"/>
    <n v="2.5118679050567594"/>
    <n v="0"/>
    <n v="7.0446148215076789"/>
    <x v="7"/>
    <n v="1733.2444010466547"/>
  </r>
  <r>
    <x v="2"/>
    <x v="36"/>
    <n v="579.93947007712768"/>
    <n v="28.900271445567622"/>
    <n v="10.897599286117318"/>
    <n v="1011.4005551557391"/>
    <n v="12.488828809348387"/>
    <n v="4.1299773116706557"/>
    <n v="1.3285714285714285"/>
    <n v="22.76295107651875"/>
    <n v="9.0545052220984026"/>
    <x v="7"/>
    <n v="1683.1757127242895"/>
  </r>
  <r>
    <x v="2"/>
    <x v="37"/>
    <n v="664.95967238029027"/>
    <n v="26.578444462712937"/>
    <n v="17.303957448663478"/>
    <n v="1395.4483168135841"/>
    <n v="6.2676084926727134"/>
    <n v="7.740688814361155"/>
    <n v="0"/>
    <n v="13.208333333333332"/>
    <n v="8.2252168090217168"/>
    <x v="7"/>
    <n v="2141.8012830572579"/>
  </r>
  <r>
    <x v="2"/>
    <x v="38"/>
    <n v="534.65082976277142"/>
    <n v="24.537658736060727"/>
    <n v="19.507477492269381"/>
    <n v="1473.2895098274516"/>
    <n v="14.699857610710248"/>
    <n v="3.006566214274689"/>
    <n v="1.0085470085470085"/>
    <n v="4.4584638970315709"/>
    <n v="16.530116821683734"/>
    <x v="7"/>
    <n v="2093.1154399857846"/>
  </r>
  <r>
    <x v="2"/>
    <x v="39"/>
    <n v="533.06746356692383"/>
    <n v="32.625825087809112"/>
    <n v="26.278584005204863"/>
    <n v="1245.3627975593449"/>
    <n v="20.091529816186508"/>
    <n v="5.6320294862609117"/>
    <n v="1.6300000000000001"/>
    <n v="22.304487179487179"/>
    <n v="11.370719097163802"/>
    <x v="7"/>
    <n v="1899.6365054782311"/>
  </r>
  <r>
    <x v="2"/>
    <x v="40"/>
    <n v="578.53167089036685"/>
    <n v="24.339626248261393"/>
    <n v="25.772727058415629"/>
    <n v="1246.9142148491783"/>
    <n v="5.0348649272685293"/>
    <n v="5.5567621959366607"/>
    <n v="1.2507645259938838"/>
    <n v="0"/>
    <n v="19.202551252320553"/>
    <x v="7"/>
    <n v="1907.6031819477416"/>
  </r>
  <r>
    <x v="2"/>
    <x v="41"/>
    <n v="472.78925995645204"/>
    <n v="43.835973532368484"/>
    <n v="24.270703870534966"/>
    <n v="1178.9341416397076"/>
    <n v="9.8681838868946166"/>
    <n v="2.8123200546773353"/>
    <n v="1.8191881918819188"/>
    <n v="5.0801282051282053"/>
    <n v="12.080326746500898"/>
    <x v="7"/>
    <n v="1754.5501078400266"/>
  </r>
  <r>
    <x v="2"/>
    <x v="42"/>
    <n v="424.88321409853319"/>
    <n v="39.678917700379593"/>
    <n v="25.679205521032866"/>
    <n v="1081.7870169468038"/>
    <n v="10.283103080157519"/>
    <n v="3.0256913326165122"/>
    <n v="9.8427680988795192"/>
    <n v="4.0641025641025639"/>
    <n v="10.155876650036916"/>
    <x v="7"/>
    <n v="1611.6729656723942"/>
  </r>
  <r>
    <x v="2"/>
    <x v="43"/>
    <n v="427.57034917458378"/>
    <n v="30.149013315786529"/>
    <n v="21.678915938722351"/>
    <n v="847.25895346444156"/>
    <n v="16.949765759357167"/>
    <n v="3.7772558770409947"/>
    <n v="1.2424242424242424"/>
    <n v="6.0641025641025639"/>
    <n v="2.2111022300096685"/>
    <x v="7"/>
    <n v="1358.9709270690878"/>
  </r>
  <r>
    <x v="2"/>
    <x v="44"/>
    <n v="451.35995392475604"/>
    <n v="61.055491319936792"/>
    <n v="18.324548641310962"/>
    <n v="952.15281647714062"/>
    <n v="16.196100004343666"/>
    <n v="0"/>
    <n v="3.2692219787365895"/>
    <n v="3.0480769230769229"/>
    <n v="3.0025974025974023"/>
    <x v="7"/>
    <n v="1511.477851174518"/>
  </r>
  <r>
    <x v="2"/>
    <x v="45"/>
    <n v="434.44117446402709"/>
    <n v="31.743931786750441"/>
    <n v="21.986211413852963"/>
    <n v="874.29954869816538"/>
    <n v="11.84143643089007"/>
    <n v="2.3812325251153235"/>
    <n v="2.6818047877550342"/>
    <n v="5.0320512820512819"/>
    <n v="5.7986008521225294"/>
    <x v="7"/>
    <n v="1390.2059922407332"/>
  </r>
  <r>
    <x v="2"/>
    <x v="46"/>
    <n v="503.50914080593645"/>
    <n v="34.95790053109782"/>
    <n v="27.046350848219234"/>
    <n v="1032.0173375661093"/>
    <n v="11.385654445276282"/>
    <n v="3.4363453196270535"/>
    <n v="2.8685303591560638"/>
    <n v="11.128205128205128"/>
    <n v="9.0818589309331532"/>
    <x v="7"/>
    <n v="1637.2803805383364"/>
  </r>
  <r>
    <x v="2"/>
    <x v="47"/>
    <n v="454.59078698027514"/>
    <n v="38.969273170233564"/>
    <n v="18.787714631412044"/>
    <n v="1160.3084937748645"/>
    <n v="14.415293191398419"/>
    <n v="3.0461268460137458"/>
    <n v="2.00162074554295"/>
    <n v="2.016025641025641"/>
    <n v="2.000958160332162"/>
    <x v="7"/>
    <n v="1696.1362931410981"/>
  </r>
  <r>
    <x v="2"/>
    <x v="48"/>
    <n v="440.04565036992449"/>
    <n v="36.295406279791862"/>
    <n v="18.583868835473108"/>
    <n v="819.97812853954429"/>
    <n v="16.227285360203751"/>
    <n v="1.8018575851393188"/>
    <n v="0"/>
    <n v="2.016025641025641"/>
    <n v="7.2827133536757085"/>
    <x v="7"/>
    <n v="1343.4127541465969"/>
  </r>
  <r>
    <x v="2"/>
    <x v="49"/>
    <n v="485.60900159287041"/>
    <n v="49.282544387908025"/>
    <n v="30.204384260692414"/>
    <n v="1127.9461228402508"/>
    <n v="16.792033416555199"/>
    <n v="23.107222930617066"/>
    <n v="1.3725728155339805"/>
    <n v="8.0801282051282044"/>
    <n v="7.843777685509858"/>
    <x v="7"/>
    <n v="1755.1581400835887"/>
  </r>
  <r>
    <x v="2"/>
    <x v="50"/>
    <n v="374.99809867568058"/>
    <n v="26.412687324064045"/>
    <n v="34.513374862776772"/>
    <n v="1345.3925863816148"/>
    <n v="12.97107978199902"/>
    <n v="3.184931815366598"/>
    <n v="5.3557580496681929"/>
    <n v="7.1121794871794872"/>
    <n v="15.150673571824123"/>
    <x v="7"/>
    <n v="1826.6626009321938"/>
  </r>
  <r>
    <x v="2"/>
    <x v="51"/>
    <n v="388.27730188712934"/>
    <n v="27.250502817168208"/>
    <n v="12.373845667299179"/>
    <n v="1294.2873582040775"/>
    <n v="8.0030274855939609"/>
    <n v="2.9867894005059168"/>
    <n v="1.0023668639053254"/>
    <n v="5.0160256410256405"/>
    <n v="12.143178058965098"/>
    <x v="7"/>
    <n v="1753.3475902702733"/>
  </r>
  <r>
    <x v="2"/>
    <x v="52"/>
    <n v="443.52341865798729"/>
    <n v="39.307665060351141"/>
    <n v="19.992299967458617"/>
    <n v="1354.7138247980606"/>
    <n v="12.778212046705196"/>
    <n v="1.0018450184501844"/>
    <n v="0"/>
    <n v="8.1121794871794872"/>
    <n v="8.0272905701092601"/>
    <x v="7"/>
    <n v="1891.171905207591"/>
  </r>
  <r>
    <x v="2"/>
    <x v="53"/>
    <n v="369.67195787248829"/>
    <n v="25.100985225112598"/>
    <n v="11.171256599602433"/>
    <n v="1030.0656029029283"/>
    <n v="18.320845887515574"/>
    <n v="6.7654620223092063"/>
    <n v="3.0749272649886596"/>
    <n v="2.0320512820512819"/>
    <n v="12.561967937379162"/>
    <x v="7"/>
    <n v="1480.265056994378"/>
  </r>
  <r>
    <x v="2"/>
    <x v="54"/>
    <n v="272.9241785646268"/>
    <n v="28.883397529112322"/>
    <n v="6.5993589743589745"/>
    <n v="771.55931687625082"/>
    <n v="11.228522946124066"/>
    <n v="1"/>
    <n v="0.99999999999999989"/>
    <n v="2"/>
    <n v="5.6452506090152745"/>
    <x v="7"/>
    <n v="1102.664349823812"/>
  </r>
  <r>
    <x v="2"/>
    <x v="55"/>
    <n v="402.90072066340008"/>
    <n v="53.222204623299376"/>
    <n v="18.270604254788129"/>
    <n v="1018.1795805648053"/>
    <n v="12.408413826678972"/>
    <n v="1.6066790352504638"/>
    <n v="6.3158988993069709"/>
    <n v="14.144230769230768"/>
    <n v="9.6787541431351602"/>
    <x v="7"/>
    <n v="1538.7961312825148"/>
  </r>
  <r>
    <x v="2"/>
    <x v="56"/>
    <n v="261.93257701416047"/>
    <n v="33.915085823559252"/>
    <n v="25.985711169284464"/>
    <n v="684.09981683147851"/>
    <n v="12.755510150356624"/>
    <n v="0"/>
    <n v="1.0080786793115559"/>
    <n v="4.0641025641025639"/>
    <n v="3.0686477521588436"/>
    <x v="7"/>
    <n v="1028.0113481662304"/>
  </r>
  <r>
    <x v="2"/>
    <x v="57"/>
    <n v="223.80645107185725"/>
    <n v="12.029015977831866"/>
    <n v="17.75898346738159"/>
    <n v="375.22346943838915"/>
    <n v="13.327461139896373"/>
    <n v="0"/>
    <n v="0"/>
    <n v="0"/>
    <n v="1.1779388083735909"/>
    <x v="7"/>
    <n v="645.26698187556099"/>
  </r>
  <r>
    <x v="2"/>
    <x v="58"/>
    <n v="219.31521366010426"/>
    <n v="22.275869863011593"/>
    <n v="8.8514917213370818"/>
    <n v="413.67759209057999"/>
    <n v="14.350958403530726"/>
    <n v="2.571230982019364"/>
    <n v="0"/>
    <n v="3.0320512820512819"/>
    <n v="2.6650168338099007"/>
    <x v="7"/>
    <n v="686.73942483644385"/>
  </r>
  <r>
    <x v="2"/>
    <x v="59"/>
    <n v="247.87846976238447"/>
    <n v="17.153039702233251"/>
    <n v="11.448883412355649"/>
    <n v="578.69689042308903"/>
    <n v="1.0049751243781095"/>
    <n v="0"/>
    <n v="0"/>
    <n v="7.1121794871794872"/>
    <n v="2.0202991452991457"/>
    <x v="7"/>
    <n v="865.31473705691883"/>
  </r>
  <r>
    <x v="2"/>
    <x v="60"/>
    <n v="208.55542587389564"/>
    <n v="5.9939644493992317"/>
    <n v="2.2916666666666665"/>
    <n v="700.67173104236178"/>
    <n v="5.1053999482699641"/>
    <n v="0"/>
    <n v="0"/>
    <n v="2"/>
    <n v="1.0759493670886076"/>
    <x v="7"/>
    <n v="925.69413734768193"/>
  </r>
  <r>
    <x v="2"/>
    <x v="61"/>
    <n v="222.18175430435966"/>
    <n v="16.010787783359213"/>
    <n v="9.9046620046620042"/>
    <n v="702.97639513673141"/>
    <n v="10.810934495096575"/>
    <n v="2.9328795012088049"/>
    <n v="0"/>
    <n v="1"/>
    <n v="0"/>
    <x v="7"/>
    <n v="965.81741322541757"/>
  </r>
  <r>
    <x v="2"/>
    <x v="62"/>
    <n v="200.76544624128928"/>
    <n v="10.63271782278278"/>
    <n v="4.8160256410256412"/>
    <n v="513.77424519885608"/>
    <n v="3.1157010870845454"/>
    <n v="0"/>
    <n v="1.2512437810945274"/>
    <n v="0"/>
    <n v="1.3285714285714285"/>
    <x v="7"/>
    <n v="735.6839512007034"/>
  </r>
  <r>
    <x v="2"/>
    <x v="63"/>
    <n v="139.27105956699583"/>
    <n v="6.7361163820366858"/>
    <n v="2.5912280701754384"/>
    <n v="374.2526097925338"/>
    <n v="4.8099009900990097"/>
    <n v="1"/>
    <n v="3.8"/>
    <n v="0"/>
    <n v="0"/>
    <x v="7"/>
    <n v="534.40457677367181"/>
  </r>
  <r>
    <x v="2"/>
    <x v="64"/>
    <n v="156.78781282948015"/>
    <n v="28.855598872685086"/>
    <n v="9.1666666666666661"/>
    <n v="329.97580674665954"/>
    <n v="3.2608023791241765"/>
    <n v="0"/>
    <n v="0"/>
    <n v="0"/>
    <n v="1.3141153081510932"/>
    <x v="7"/>
    <n v="533.1608028027664"/>
  </r>
  <r>
    <x v="2"/>
    <x v="65"/>
    <n v="181.48451918843853"/>
    <n v="40.153559250884832"/>
    <n v="17.28021606787474"/>
    <n v="356.65104585166847"/>
    <n v="7.03702627178727"/>
    <n v="7.6"/>
    <n v="2.2916666666666665"/>
    <n v="0"/>
    <n v="0"/>
    <x v="7"/>
    <n v="612.49803329732015"/>
  </r>
  <r>
    <x v="2"/>
    <x v="66"/>
    <n v="183.60473772616996"/>
    <n v="17.64673690266476"/>
    <n v="19.111669329616625"/>
    <n v="447.39922534197825"/>
    <n v="5.9788969687057527"/>
    <n v="1.1779388083735909"/>
    <n v="0"/>
    <n v="0"/>
    <n v="2.3511840913553317"/>
    <x v="7"/>
    <n v="679.90761369152426"/>
  </r>
  <r>
    <x v="2"/>
    <x v="67"/>
    <n v="128.86480465966903"/>
    <n v="42.331386351667746"/>
    <n v="12.588942307692307"/>
    <n v="338.44931173653447"/>
    <n v="3.464281912062174"/>
    <n v="0"/>
    <n v="0"/>
    <n v="0"/>
    <n v="1.3509015256588073"/>
    <x v="7"/>
    <n v="527.0496284932841"/>
  </r>
  <r>
    <x v="2"/>
    <x v="68"/>
    <n v="161.03802403580121"/>
    <n v="10.170320743492972"/>
    <n v="6.875"/>
    <n v="404.29726945275968"/>
    <n v="13.191554532314861"/>
    <n v="4.8018450184501837"/>
    <n v="1.0085470085470085"/>
    <n v="0"/>
    <n v="5.9005640924191258"/>
    <x v="7"/>
    <n v="607.28312488378492"/>
  </r>
  <r>
    <x v="2"/>
    <x v="69"/>
    <n v="136.45838377341542"/>
    <n v="15.888937138130689"/>
    <n v="1.016025641025641"/>
    <n v="517.1383139178032"/>
    <n v="6.8395045195848674"/>
    <n v="1.0018450184501844"/>
    <n v="3.8"/>
    <n v="1"/>
    <n v="2.1475409836065573"/>
    <x v="7"/>
    <n v="685.29055099201662"/>
  </r>
  <r>
    <x v="2"/>
    <x v="70"/>
    <n v="90.856089717316209"/>
    <n v="7.6"/>
    <n v="14.475000000000001"/>
    <n v="301.53629062445219"/>
    <n v="2"/>
    <n v="1"/>
    <n v="0"/>
    <n v="0"/>
    <n v="3.2223291741506479"/>
    <x v="7"/>
    <n v="420.68970951591893"/>
  </r>
  <r>
    <x v="2"/>
    <x v="71"/>
    <n v="119.57763884982882"/>
    <n v="11.225053520167371"/>
    <n v="15.035711169284468"/>
    <n v="378.20114539467107"/>
    <n v="2.2421173551908673"/>
    <n v="1.5067669172932332"/>
    <n v="1.1610486891385767"/>
    <n v="0"/>
    <n v="0"/>
    <x v="7"/>
    <n v="528.94948189557408"/>
  </r>
  <r>
    <x v="2"/>
    <x v="72"/>
    <n v="102.15950282447236"/>
    <n v="21.582695092083014"/>
    <n v="6.875"/>
    <n v="225.26869234352563"/>
    <n v="0"/>
    <n v="0.87700534759358284"/>
    <n v="0"/>
    <n v="1"/>
    <n v="1.016025641025641"/>
    <x v="7"/>
    <n v="361.23820696298571"/>
  </r>
  <r>
    <x v="2"/>
    <x v="73"/>
    <n v="87.270812084709732"/>
    <n v="12.463553826199739"/>
    <n v="11.633622183708837"/>
    <n v="266.81878176717197"/>
    <n v="2.0627224085404881"/>
    <n v="4.6018575851393191"/>
    <n v="1.571230982019364"/>
    <n v="0"/>
    <n v="2.016025641025641"/>
    <x v="7"/>
    <n v="388.43860647851506"/>
  </r>
  <r>
    <x v="2"/>
    <x v="74"/>
    <n v="96.746219085883467"/>
    <n v="14.249802178478973"/>
    <n v="2.2794411177644709"/>
    <n v="282.61195435623932"/>
    <n v="1.0055248618784529"/>
    <n v="0"/>
    <n v="0"/>
    <n v="0"/>
    <n v="3.0803439376460497"/>
    <x v="7"/>
    <n v="399.97328553789083"/>
  </r>
  <r>
    <x v="2"/>
    <x v="75"/>
    <n v="96.969243240044847"/>
    <n v="11.028703334367474"/>
    <n v="16.678790450931423"/>
    <n v="244.76881126683321"/>
    <n v="2.3339494530365901"/>
    <n v="3.8"/>
    <n v="1.1840796019900497"/>
    <n v="0"/>
    <n v="0"/>
    <x v="7"/>
    <n v="376.7635773472033"/>
  </r>
  <r>
    <x v="2"/>
    <x v="76"/>
    <n v="80.768811910130907"/>
    <n v="7.6"/>
    <n v="1"/>
    <n v="229.1104342798649"/>
    <n v="5.8019163206643238"/>
    <n v="2.5875912408759123"/>
    <n v="0"/>
    <n v="0"/>
    <n v="1"/>
    <x v="7"/>
    <n v="327.86875375153613"/>
  </r>
  <r>
    <x v="2"/>
    <x v="77"/>
    <n v="77.093348047763357"/>
    <n v="0"/>
    <n v="1.0081521739130435"/>
    <n v="192.4523796762173"/>
    <n v="5.9203519485209632"/>
    <n v="0"/>
    <n v="0"/>
    <n v="0"/>
    <n v="0"/>
    <x v="7"/>
    <n v="278.47636631813293"/>
  </r>
  <r>
    <x v="2"/>
    <x v="78"/>
    <n v="114.32803243639553"/>
    <n v="13.895256166982922"/>
    <n v="2.5053191489361701"/>
    <n v="249.59939900028553"/>
    <n v="2.4103590579461294"/>
    <n v="8.6"/>
    <n v="0"/>
    <n v="0"/>
    <n v="5.9475409836065571"/>
    <x v="7"/>
    <n v="397.28590679415271"/>
  </r>
  <r>
    <x v="2"/>
    <x v="79"/>
    <n v="84.06404824449146"/>
    <n v="9.075684879506758"/>
    <n v="8.0360486891385765"/>
    <n v="202.45420393388144"/>
    <n v="1.4623655913978495"/>
    <n v="3.775519260874427"/>
    <n v="0"/>
    <n v="0"/>
    <n v="0"/>
    <x v="7"/>
    <n v="309.86882875962266"/>
  </r>
  <r>
    <x v="2"/>
    <x v="80"/>
    <n v="94.538449971360834"/>
    <n v="3.8"/>
    <n v="0"/>
    <n v="267.75781425968449"/>
    <n v="3.0246047970396113"/>
    <n v="0"/>
    <n v="0"/>
    <n v="0"/>
    <n v="1"/>
    <x v="7"/>
    <n v="370.120869028085"/>
  </r>
  <r>
    <x v="2"/>
    <x v="81"/>
    <n v="71.048248347153176"/>
    <n v="3.8"/>
    <n v="2.2916666666666665"/>
    <n v="175.13591621631286"/>
    <n v="3.8"/>
    <n v="0"/>
    <n v="0"/>
    <n v="0"/>
    <n v="2.4739495798319329"/>
    <x v="7"/>
    <n v="258.54978080996455"/>
  </r>
  <r>
    <x v="2"/>
    <x v="82"/>
    <n v="81.308926163999274"/>
    <n v="0"/>
    <n v="0"/>
    <n v="178.34394373617911"/>
    <n v="2.0577472841623785"/>
    <n v="0"/>
    <n v="0"/>
    <n v="0"/>
    <n v="0"/>
    <x v="7"/>
    <n v="261.71061718434072"/>
  </r>
  <r>
    <x v="2"/>
    <x v="83"/>
    <n v="77.153939090271876"/>
    <n v="15.448830977044981"/>
    <n v="4.583333333333333"/>
    <n v="164.31852746028795"/>
    <n v="4.0202771805216662"/>
    <n v="1.5067669172932332"/>
    <n v="0"/>
    <n v="0"/>
    <n v="1.0577472841623785"/>
    <x v="7"/>
    <n v="272.17456901047433"/>
  </r>
  <r>
    <x v="2"/>
    <x v="84"/>
    <n v="69.769835084780496"/>
    <n v="12.225510956044126"/>
    <n v="8.8910256410256405"/>
    <n v="234.95492385920741"/>
    <n v="3.638338935735085"/>
    <n v="1.0016207455429498"/>
    <n v="0"/>
    <n v="1"/>
    <n v="0"/>
    <x v="7"/>
    <n v="331.48125522233556"/>
  </r>
  <r>
    <x v="2"/>
    <x v="85"/>
    <n v="71.2738092812302"/>
    <n v="5.2408602150537629"/>
    <n v="0"/>
    <n v="341.44697094337982"/>
    <n v="2.0249664057334211"/>
    <n v="0"/>
    <n v="0"/>
    <n v="1"/>
    <n v="4.6057070317812938"/>
    <x v="7"/>
    <n v="425.59231387717836"/>
  </r>
  <r>
    <x v="2"/>
    <x v="86"/>
    <n v="94.543274144546729"/>
    <n v="3.8846308601813324"/>
    <n v="3.2975146198830405"/>
    <n v="187.27744264128305"/>
    <n v="3.6912401023661765"/>
    <n v="7.2555605207495457"/>
    <n v="0"/>
    <n v="0"/>
    <n v="6.486241757048159"/>
    <x v="7"/>
    <n v="306.43590464605796"/>
  </r>
  <r>
    <x v="2"/>
    <x v="87"/>
    <n v="88.897284210918826"/>
    <n v="6.5214357546221082"/>
    <n v="3.8"/>
    <n v="216.35689476761638"/>
    <n v="3.52620106974855"/>
    <n v="3.8"/>
    <n v="1.571230982019364"/>
    <n v="0"/>
    <n v="1"/>
    <x v="7"/>
    <n v="325.47304678492509"/>
  </r>
  <r>
    <x v="2"/>
    <x v="88"/>
    <n v="93.049384149817897"/>
    <n v="35.84754946692675"/>
    <n v="0"/>
    <n v="266.62863612723561"/>
    <n v="2.9460457620574463"/>
    <n v="0"/>
    <n v="1"/>
    <n v="0"/>
    <n v="0"/>
    <x v="7"/>
    <n v="401.4829149410657"/>
  </r>
  <r>
    <x v="2"/>
    <x v="89"/>
    <n v="124.84942154503469"/>
    <n v="10.880575539568344"/>
    <n v="9.1666666666666661"/>
    <n v="570.91524321496513"/>
    <n v="6.7103916106446428"/>
    <n v="0"/>
    <n v="1"/>
    <n v="1"/>
    <n v="2.1475409836065573"/>
    <x v="7"/>
    <n v="729.85062861679057"/>
  </r>
  <r>
    <x v="2"/>
    <x v="90"/>
    <n v="104.2695109151241"/>
    <n v="5.8160256410256412"/>
    <n v="13.527377835951134"/>
    <n v="467.5963950906696"/>
    <n v="2.0015220700152208"/>
    <n v="1.5067669172932332"/>
    <n v="1.2507645259938838"/>
    <n v="0"/>
    <n v="2.069044502617801"/>
    <x v="7"/>
    <n v="601.6776829833276"/>
  </r>
  <r>
    <x v="2"/>
    <x v="91"/>
    <n v="99.655273431919184"/>
    <n v="8.6037634408602148"/>
    <n v="8.1184782608695656"/>
    <n v="327.53020496850348"/>
    <n v="7.0022901896987859"/>
    <n v="0"/>
    <n v="0"/>
    <n v="0"/>
    <n v="1.3141153081510932"/>
    <x v="7"/>
    <n v="452.22412560000231"/>
  </r>
  <r>
    <x v="2"/>
    <x v="92"/>
    <n v="85.884433649296525"/>
    <n v="7.6"/>
    <n v="2.2916666666666665"/>
    <n v="283.17732742526778"/>
    <n v="1.0049751243781095"/>
    <n v="1.0023837902264601"/>
    <n v="1.8076923076923079"/>
    <n v="0"/>
    <n v="3.5103631737747736"/>
    <x v="7"/>
    <n v="387.52960666329631"/>
  </r>
  <r>
    <x v="2"/>
    <x v="93"/>
    <n v="62.948587732052644"/>
    <n v="6.5680157565459183"/>
    <n v="3.8"/>
    <n v="169.68150947465534"/>
    <n v="0.99999999999999989"/>
    <n v="0"/>
    <n v="0.99999999999999989"/>
    <n v="0"/>
    <n v="1.016025641025641"/>
    <x v="7"/>
    <n v="248.06047215392269"/>
  </r>
  <r>
    <x v="2"/>
    <x v="94"/>
    <n v="83.999150081759666"/>
    <n v="2.1941747572815533"/>
    <n v="0"/>
    <n v="161.06201449568692"/>
    <n v="0"/>
    <n v="1.5067669172932332"/>
    <n v="0"/>
    <n v="1"/>
    <n v="1"/>
    <x v="7"/>
    <n v="250.76210625202134"/>
  </r>
  <r>
    <x v="2"/>
    <x v="95"/>
    <n v="42.329183257549367"/>
    <n v="0"/>
    <n v="0"/>
    <n v="129.53575657302036"/>
    <n v="1.0113636363636365"/>
    <n v="2.0173883803977217"/>
    <n v="1.0080786793115559"/>
    <n v="0"/>
    <n v="1"/>
    <x v="7"/>
    <n v="176.90177052664259"/>
  </r>
  <r>
    <x v="2"/>
    <x v="96"/>
    <n v="49.911847377118761"/>
    <n v="3.7817659981574656"/>
    <n v="0"/>
    <n v="99.152320507517345"/>
    <n v="0"/>
    <n v="0"/>
    <n v="0"/>
    <n v="1"/>
    <n v="0"/>
    <x v="7"/>
    <n v="153.84593388279353"/>
  </r>
  <r>
    <x v="2"/>
    <x v="97"/>
    <n v="44.667834554790126"/>
    <n v="4.8"/>
    <n v="0"/>
    <n v="84.364493269198647"/>
    <n v="4.0148814003999913"/>
    <n v="0"/>
    <n v="1.8243243243243243"/>
    <n v="0"/>
    <n v="0"/>
    <x v="7"/>
    <n v="139.67153354871306"/>
  </r>
  <r>
    <x v="2"/>
    <x v="98"/>
    <n v="44.041711267896865"/>
    <n v="3.4252702858959903"/>
    <n v="0"/>
    <n v="112.83742715901884"/>
    <n v="0"/>
    <n v="1.1840796019900497"/>
    <n v="0"/>
    <n v="0"/>
    <n v="0"/>
    <x v="7"/>
    <n v="161.48848831480169"/>
  </r>
  <r>
    <x v="2"/>
    <x v="99"/>
    <n v="23.230950565906426"/>
    <n v="0"/>
    <n v="2.2916666666666665"/>
    <n v="110.2469570077139"/>
    <n v="1.5067669172932332"/>
    <n v="1.9830786026200873"/>
    <n v="0"/>
    <n v="1"/>
    <n v="0"/>
    <x v="7"/>
    <n v="140.2594197602003"/>
  </r>
  <r>
    <x v="2"/>
    <x v="100"/>
    <n v="19.64846300502677"/>
    <n v="0"/>
    <n v="0"/>
    <n v="40.194328185889361"/>
    <n v="0"/>
    <n v="0"/>
    <n v="0"/>
    <n v="0"/>
    <n v="0"/>
    <x v="7"/>
    <n v="59.842791190916131"/>
  </r>
  <r>
    <x v="2"/>
    <x v="101"/>
    <n v="22.443505883382606"/>
    <n v="0"/>
    <n v="3.8"/>
    <n v="82.833249721797898"/>
    <n v="3.8"/>
    <n v="0"/>
    <n v="1.0018867924528303"/>
    <n v="0"/>
    <n v="2.190290782114273"/>
    <x v="7"/>
    <n v="116.06893317974757"/>
  </r>
  <r>
    <x v="2"/>
    <x v="102"/>
    <n v="21.561986164783303"/>
    <n v="7.6"/>
    <n v="0"/>
    <n v="50.324293687430071"/>
    <n v="0"/>
    <n v="1.6066790352504638"/>
    <n v="0"/>
    <n v="0"/>
    <n v="0"/>
    <x v="7"/>
    <n v="81.092958887463823"/>
  </r>
  <r>
    <x v="2"/>
    <x v="103"/>
    <n v="22.245277896644655"/>
    <n v="1.2805755395683451"/>
    <n v="4.583333333333333"/>
    <n v="36.513284637135875"/>
    <n v="1.0016207455429498"/>
    <n v="0"/>
    <n v="0"/>
    <n v="0"/>
    <n v="0"/>
    <x v="7"/>
    <n v="65.624092152225188"/>
  </r>
  <r>
    <x v="2"/>
    <x v="104"/>
    <n v="26.967793145183787"/>
    <n v="5.5129855838618198"/>
    <n v="0"/>
    <n v="56.193453276334296"/>
    <n v="1"/>
    <n v="0"/>
    <n v="0"/>
    <n v="0"/>
    <n v="0"/>
    <x v="7"/>
    <n v="89.674232005379878"/>
  </r>
  <r>
    <x v="2"/>
    <x v="105"/>
    <n v="24.73173881985322"/>
    <n v="0"/>
    <n v="0"/>
    <n v="97.756182557679779"/>
    <n v="3.8"/>
    <n v="0"/>
    <n v="1.2424242424242424"/>
    <n v="0"/>
    <n v="4.8200371057513918"/>
    <x v="7"/>
    <n v="132.35038272570864"/>
  </r>
  <r>
    <x v="2"/>
    <x v="106"/>
    <n v="31.1653278876028"/>
    <n v="1.392063492063492"/>
    <n v="2.2916666666666665"/>
    <n v="56.987103927421337"/>
    <n v="0"/>
    <n v="0"/>
    <n v="0"/>
    <n v="0"/>
    <n v="0"/>
    <x v="7"/>
    <n v="91.836161973754287"/>
  </r>
  <r>
    <x v="2"/>
    <x v="107"/>
    <n v="43.154254091168283"/>
    <n v="0"/>
    <n v="0"/>
    <n v="121.04231472239672"/>
    <n v="0"/>
    <n v="0"/>
    <n v="0"/>
    <n v="0"/>
    <n v="0"/>
    <x v="7"/>
    <n v="164.19656881356502"/>
  </r>
  <r>
    <x v="2"/>
    <x v="108"/>
    <n v="37.297307492993887"/>
    <n v="0"/>
    <n v="9.1666666666666661"/>
    <n v="185.103506647735"/>
    <n v="0"/>
    <n v="1.3509015256588073"/>
    <n v="0"/>
    <n v="0"/>
    <n v="2.9575805609092711"/>
    <x v="7"/>
    <n v="235.87596289396356"/>
  </r>
  <r>
    <x v="2"/>
    <x v="109"/>
    <n v="36.258632639493101"/>
    <n v="2.5613207547169812"/>
    <n v="8.3833333333333329"/>
    <n v="106.02904220417828"/>
    <n v="2.001067235859125"/>
    <n v="0"/>
    <n v="0"/>
    <n v="0"/>
    <n v="0"/>
    <x v="7"/>
    <n v="155.23339616758082"/>
  </r>
  <r>
    <x v="2"/>
    <x v="110"/>
    <n v="17.464706773929443"/>
    <n v="1.4092446448703495"/>
    <n v="6.875"/>
    <n v="81.811057263539595"/>
    <n v="0"/>
    <n v="0"/>
    <n v="0"/>
    <n v="0"/>
    <n v="0"/>
    <x v="7"/>
    <n v="107.5600086823394"/>
  </r>
  <r>
    <x v="2"/>
    <x v="111"/>
    <n v="23.028872514953829"/>
    <n v="0"/>
    <n v="0"/>
    <n v="82.630051371474551"/>
    <n v="0"/>
    <n v="0"/>
    <n v="0"/>
    <n v="0"/>
    <n v="1.0062111801242235"/>
    <x v="7"/>
    <n v="106.66513506655259"/>
  </r>
  <r>
    <x v="2"/>
    <x v="112"/>
    <n v="17.101621918099873"/>
    <n v="0"/>
    <n v="0"/>
    <n v="68.953007157834335"/>
    <n v="1.095948827292111"/>
    <n v="0"/>
    <n v="0"/>
    <n v="0"/>
    <n v="0"/>
    <x v="7"/>
    <n v="87.150577903226321"/>
  </r>
  <r>
    <x v="2"/>
    <x v="113"/>
    <n v="7.8359930536020972"/>
    <n v="0"/>
    <n v="0"/>
    <n v="38.047769448432916"/>
    <n v="3.0395045195848684"/>
    <n v="0"/>
    <n v="0"/>
    <n v="0"/>
    <n v="0"/>
    <x v="7"/>
    <n v="48.923267021619885"/>
  </r>
  <r>
    <x v="2"/>
    <x v="114"/>
    <n v="21.304819186324785"/>
    <n v="0"/>
    <n v="3.3076923076923075"/>
    <n v="24.491215380580112"/>
    <n v="0.80185758513931893"/>
    <n v="0"/>
    <n v="0"/>
    <n v="1.016025641025641"/>
    <n v="0"/>
    <x v="7"/>
    <n v="50.921610100762166"/>
  </r>
  <r>
    <x v="2"/>
    <x v="115"/>
    <n v="13.492104454432056"/>
    <n v="0"/>
    <n v="0"/>
    <n v="40.290101823133227"/>
    <n v="0"/>
    <n v="1.1779388083735909"/>
    <n v="0"/>
    <n v="0"/>
    <n v="0"/>
    <x v="7"/>
    <n v="54.960145085938876"/>
  </r>
  <r>
    <x v="2"/>
    <x v="116"/>
    <n v="8.0573957854780929"/>
    <n v="0"/>
    <n v="2.2916666666666665"/>
    <n v="17.438883775239738"/>
    <n v="0"/>
    <n v="0"/>
    <n v="0"/>
    <n v="0"/>
    <n v="0"/>
    <x v="7"/>
    <n v="27.787946227384495"/>
  </r>
  <r>
    <x v="2"/>
    <x v="117"/>
    <n v="11.327908049107085"/>
    <n v="2.0463335496430886"/>
    <n v="1"/>
    <n v="18.237591884747442"/>
    <n v="0"/>
    <n v="0"/>
    <n v="0"/>
    <n v="0"/>
    <n v="0"/>
    <x v="7"/>
    <n v="32.611833483497605"/>
  </r>
  <r>
    <x v="2"/>
    <x v="118"/>
    <n v="13.96864465537233"/>
    <n v="0"/>
    <n v="0"/>
    <n v="8.8362217814474846"/>
    <n v="1.1840796019900497"/>
    <n v="0"/>
    <n v="0"/>
    <n v="0"/>
    <n v="0"/>
    <x v="7"/>
    <n v="23.988946038809864"/>
  </r>
  <r>
    <x v="2"/>
    <x v="119"/>
    <n v="11.742591871188276"/>
    <n v="0"/>
    <n v="0"/>
    <n v="26.59035344302394"/>
    <n v="0"/>
    <n v="0"/>
    <n v="0"/>
    <n v="0"/>
    <n v="0"/>
    <x v="7"/>
    <n v="38.332945314212211"/>
  </r>
  <r>
    <x v="2"/>
    <x v="120"/>
    <n v="19.446070404352263"/>
    <n v="0"/>
    <n v="0"/>
    <n v="28.036261324251004"/>
    <n v="0"/>
    <n v="0"/>
    <n v="0"/>
    <n v="0"/>
    <n v="0"/>
    <x v="7"/>
    <n v="47.48233172860327"/>
  </r>
  <r>
    <x v="2"/>
    <x v="121"/>
    <n v="26.996686482938557"/>
    <n v="0"/>
    <n v="0"/>
    <n v="46.136818079099221"/>
    <n v="1.0016207455429498"/>
    <n v="1.6066790352504638"/>
    <n v="0"/>
    <n v="0"/>
    <n v="1.0476190476190477"/>
    <x v="7"/>
    <n v="76.789423390450253"/>
  </r>
  <r>
    <x v="2"/>
    <x v="122"/>
    <n v="12.112779495289558"/>
    <n v="0"/>
    <n v="1.0011144130757801"/>
    <n v="11.891976130429102"/>
    <n v="2"/>
    <n v="0"/>
    <n v="0"/>
    <n v="0"/>
    <n v="0"/>
    <x v="7"/>
    <n v="27.005870038794438"/>
  </r>
  <r>
    <x v="2"/>
    <x v="123"/>
    <n v="4.3725728155339807"/>
    <n v="0"/>
    <n v="0"/>
    <n v="3.8699940647976705"/>
    <n v="0"/>
    <n v="1.2424242424242424"/>
    <n v="0"/>
    <n v="0"/>
    <n v="0"/>
    <x v="7"/>
    <n v="9.4849911227558916"/>
  </r>
  <r>
    <x v="2"/>
    <x v="124"/>
    <n v="20.127114558312883"/>
    <n v="1.0009581603321622"/>
    <n v="0"/>
    <n v="16.487869986695987"/>
    <n v="3.8"/>
    <n v="0"/>
    <n v="0"/>
    <n v="0"/>
    <n v="0"/>
    <x v="7"/>
    <n v="41.415942705341038"/>
  </r>
  <r>
    <x v="2"/>
    <x v="125"/>
    <n v="9.2583096353148253"/>
    <n v="0"/>
    <n v="0"/>
    <n v="16.106284082977819"/>
    <n v="0"/>
    <n v="0"/>
    <n v="0"/>
    <n v="0"/>
    <n v="1.1779388083735909"/>
    <x v="7"/>
    <n v="26.542532526666239"/>
  </r>
  <r>
    <x v="2"/>
    <x v="126"/>
    <n v="7.5363982578024826"/>
    <n v="0"/>
    <n v="0"/>
    <n v="24.005350242501997"/>
    <n v="3.0463335496430886"/>
    <n v="0"/>
    <n v="1"/>
    <n v="0"/>
    <n v="0"/>
    <x v="7"/>
    <n v="35.588082049947566"/>
  </r>
  <r>
    <x v="2"/>
    <x v="127"/>
    <n v="4.0218867315106834"/>
    <n v="0"/>
    <n v="2.2916666666666665"/>
    <n v="10.866932491363839"/>
    <n v="3.0022288261515602"/>
    <n v="0"/>
    <n v="0"/>
    <n v="0"/>
    <n v="0"/>
    <x v="7"/>
    <n v="20.18271471569275"/>
  </r>
  <r>
    <x v="2"/>
    <x v="128"/>
    <n v="15.70747103151583"/>
    <n v="0"/>
    <n v="0"/>
    <n v="7.5561019761594528"/>
    <n v="0"/>
    <n v="0"/>
    <n v="0"/>
    <n v="0"/>
    <n v="0"/>
    <x v="7"/>
    <n v="23.263573007675284"/>
  </r>
  <r>
    <x v="2"/>
    <x v="129"/>
    <n v="2.1779388083735909"/>
    <n v="0"/>
    <n v="0"/>
    <n v="3.8383557668697961"/>
    <n v="0"/>
    <n v="0"/>
    <n v="0"/>
    <n v="0"/>
    <n v="0"/>
    <x v="7"/>
    <n v="6.0162945752433874"/>
  </r>
  <r>
    <x v="2"/>
    <x v="130"/>
    <n v="2.8736053931369288"/>
    <n v="0"/>
    <n v="0"/>
    <n v="5.306766917293233"/>
    <n v="0"/>
    <n v="0"/>
    <n v="0"/>
    <n v="0"/>
    <n v="0"/>
    <x v="7"/>
    <n v="9.1818943804453816"/>
  </r>
  <r>
    <x v="2"/>
    <x v="131"/>
    <n v="5"/>
    <n v="0"/>
    <n v="0"/>
    <n v="1"/>
    <n v="0"/>
    <n v="0"/>
    <n v="0"/>
    <n v="0"/>
    <n v="0"/>
    <x v="7"/>
    <n v="6"/>
  </r>
  <r>
    <x v="2"/>
    <x v="132"/>
    <n v="2.6418814962129646"/>
    <n v="0"/>
    <n v="0"/>
    <n v="0"/>
    <n v="0"/>
    <n v="0"/>
    <n v="0"/>
    <n v="0"/>
    <n v="0"/>
    <x v="7"/>
    <n v="2.6418814962129646"/>
  </r>
  <r>
    <x v="2"/>
    <x v="133"/>
    <n v="1.0015220700152208"/>
    <n v="0"/>
    <n v="0"/>
    <n v="2.5875912408759123"/>
    <n v="0"/>
    <n v="0"/>
    <n v="0"/>
    <n v="0"/>
    <n v="0"/>
    <x v="7"/>
    <n v="3.5891133108911331"/>
  </r>
  <r>
    <x v="2"/>
    <x v="134"/>
    <n v="1"/>
    <n v="0"/>
    <n v="0"/>
    <n v="0.99999999999999989"/>
    <n v="0"/>
    <n v="0"/>
    <n v="0"/>
    <n v="0"/>
    <n v="0"/>
    <x v="7"/>
    <n v="2"/>
  </r>
  <r>
    <x v="2"/>
    <x v="135"/>
    <n v="3.7404769031228176"/>
    <n v="0"/>
    <n v="0"/>
    <n v="0"/>
    <n v="0"/>
    <n v="0"/>
    <n v="0"/>
    <n v="0"/>
    <n v="0"/>
    <x v="7"/>
    <n v="3.7404769031228176"/>
  </r>
  <r>
    <x v="2"/>
    <x v="136"/>
    <n v="0"/>
    <n v="0"/>
    <n v="0"/>
    <n v="3.0771231819293572"/>
    <n v="0"/>
    <n v="0"/>
    <n v="0"/>
    <n v="0"/>
    <n v="0"/>
    <x v="7"/>
    <n v="3.0771231819293572"/>
  </r>
  <r>
    <x v="2"/>
    <x v="137"/>
    <n v="0"/>
    <n v="0"/>
    <n v="0"/>
    <n v="2.0163043478260869"/>
    <n v="0"/>
    <n v="0"/>
    <n v="0"/>
    <n v="0"/>
    <n v="0"/>
    <x v="7"/>
    <n v="2.0163043478260869"/>
  </r>
  <r>
    <x v="2"/>
    <x v="138"/>
    <n v="0"/>
    <n v="0"/>
    <n v="0"/>
    <n v="2.5118679050567594"/>
    <n v="0"/>
    <n v="0"/>
    <n v="0"/>
    <n v="0"/>
    <n v="0"/>
    <x v="7"/>
    <n v="2.5118679050567594"/>
  </r>
  <r>
    <x v="2"/>
    <x v="139"/>
    <n v="1"/>
    <n v="0"/>
    <n v="0"/>
    <n v="0"/>
    <n v="0"/>
    <n v="0"/>
    <n v="0"/>
    <n v="0"/>
    <n v="0"/>
    <x v="7"/>
    <n v="1"/>
  </r>
  <r>
    <x v="2"/>
    <x v="140"/>
    <n v="1"/>
    <n v="0"/>
    <n v="0"/>
    <n v="1.0080786793115559"/>
    <n v="0"/>
    <n v="0"/>
    <n v="0"/>
    <n v="0"/>
    <n v="0"/>
    <x v="7"/>
    <n v="2.0080786793115557"/>
  </r>
  <r>
    <x v="2"/>
    <x v="141"/>
    <n v="0.80185758513931893"/>
    <n v="0"/>
    <n v="0"/>
    <n v="0.80185758513931893"/>
    <n v="1.095948827292111"/>
    <n v="0"/>
    <n v="0"/>
    <n v="0"/>
    <n v="0"/>
    <x v="7"/>
    <n v="2.6996639975707488"/>
  </r>
  <r>
    <x v="2"/>
    <x v="142"/>
    <n v="1.571230982019364"/>
    <n v="0"/>
    <n v="1.016025641025641"/>
    <n v="5.8910400106310483"/>
    <n v="0"/>
    <n v="0"/>
    <n v="0"/>
    <n v="0"/>
    <n v="0"/>
    <x v="7"/>
    <n v="8.4782966336760524"/>
  </r>
  <r>
    <x v="2"/>
    <x v="143"/>
    <n v="1.0453257790368273"/>
    <n v="1.4952561669829223"/>
    <n v="0"/>
    <n v="2.0197522597924342"/>
    <n v="0"/>
    <n v="0"/>
    <n v="0"/>
    <n v="0"/>
    <n v="0"/>
    <x v="7"/>
    <n v="4.5603342058121834"/>
  </r>
  <r>
    <x v="2"/>
    <x v="144"/>
    <n v="1.0080786793115559"/>
    <n v="0"/>
    <n v="0"/>
    <n v="1.0018450184501844"/>
    <n v="0"/>
    <n v="0"/>
    <n v="0"/>
    <n v="0"/>
    <n v="0"/>
    <x v="7"/>
    <n v="2.0099236977617405"/>
  </r>
  <r>
    <x v="2"/>
    <x v="145"/>
    <n v="1.8076923076923079"/>
    <n v="0"/>
    <n v="0"/>
    <n v="1"/>
    <n v="0"/>
    <n v="0"/>
    <n v="0"/>
    <n v="0"/>
    <n v="0"/>
    <x v="7"/>
    <n v="2.8076923076923079"/>
  </r>
  <r>
    <x v="2"/>
    <x v="147"/>
    <n v="1.6300000000000001"/>
    <n v="0"/>
    <n v="0"/>
    <n v="0"/>
    <n v="0"/>
    <n v="0"/>
    <n v="0"/>
    <n v="0"/>
    <n v="0"/>
    <x v="7"/>
    <n v="1.6300000000000001"/>
  </r>
  <r>
    <x v="2"/>
    <x v="149"/>
    <n v="3.4448415202904847"/>
    <n v="0"/>
    <n v="0"/>
    <n v="2.002912254309309"/>
    <n v="0"/>
    <n v="0"/>
    <n v="0"/>
    <n v="0"/>
    <n v="0"/>
    <x v="7"/>
    <n v="5.4477537745997946"/>
  </r>
  <r>
    <x v="2"/>
    <x v="167"/>
    <n v="0"/>
    <n v="0"/>
    <n v="0"/>
    <n v="1"/>
    <n v="0"/>
    <n v="0"/>
    <n v="0"/>
    <n v="0"/>
    <n v="0"/>
    <x v="7"/>
    <n v="1"/>
  </r>
  <r>
    <x v="2"/>
    <x v="150"/>
    <n v="0"/>
    <n v="0"/>
    <n v="0"/>
    <n v="1.4212893553223387"/>
    <n v="0"/>
    <n v="0"/>
    <n v="0"/>
    <n v="0"/>
    <n v="0"/>
    <x v="7"/>
    <n v="1.4212893553223387"/>
  </r>
  <r>
    <x v="2"/>
    <x v="168"/>
    <n v="0"/>
    <n v="0"/>
    <n v="0"/>
    <n v="0.99999999999999989"/>
    <n v="0"/>
    <n v="0"/>
    <n v="0"/>
    <n v="0"/>
    <n v="0"/>
    <x v="7"/>
    <n v="0.99999999999999989"/>
  </r>
  <r>
    <x v="2"/>
    <x v="151"/>
    <n v="3"/>
    <n v="0"/>
    <n v="0"/>
    <n v="0"/>
    <n v="0"/>
    <n v="0"/>
    <n v="0"/>
    <n v="0"/>
    <n v="0"/>
    <x v="7"/>
    <n v="3"/>
  </r>
  <r>
    <x v="2"/>
    <x v="170"/>
    <n v="0"/>
    <n v="0"/>
    <n v="0"/>
    <n v="2.4739495798319329"/>
    <n v="0"/>
    <n v="0"/>
    <n v="0"/>
    <n v="0"/>
    <n v="0"/>
    <x v="7"/>
    <n v="2.4739495798319329"/>
  </r>
  <r>
    <x v="2"/>
    <x v="173"/>
    <n v="1.0080786793115559"/>
    <n v="0"/>
    <n v="0"/>
    <n v="0"/>
    <n v="0"/>
    <n v="0"/>
    <n v="0"/>
    <n v="0"/>
    <n v="0"/>
    <x v="7"/>
    <n v="1.0080786793115559"/>
  </r>
  <r>
    <x v="2"/>
    <x v="154"/>
    <n v="4"/>
    <n v="0"/>
    <n v="0"/>
    <n v="0"/>
    <n v="0"/>
    <n v="0"/>
    <n v="0"/>
    <n v="0"/>
    <n v="0"/>
    <x v="7"/>
    <n v="4"/>
  </r>
  <r>
    <x v="2"/>
    <x v="157"/>
    <n v="5.8025974025974021"/>
    <n v="0"/>
    <n v="0"/>
    <n v="1.0015910898965792"/>
    <n v="0"/>
    <n v="0"/>
    <n v="0"/>
    <n v="0"/>
    <n v="0"/>
    <x v="7"/>
    <n v="6.8041884924939815"/>
  </r>
  <r>
    <x v="2"/>
    <x v="158"/>
    <n v="8.0266943909872506"/>
    <n v="0"/>
    <n v="0"/>
    <n v="2.4952561669829221"/>
    <n v="1.019752259792434"/>
    <n v="0"/>
    <n v="0"/>
    <n v="0"/>
    <n v="0"/>
    <x v="7"/>
    <n v="11.541702817762605"/>
  </r>
  <r>
    <x v="2"/>
    <x v="159"/>
    <n v="1"/>
    <n v="0"/>
    <n v="0"/>
    <n v="2.2746904253922908"/>
    <n v="0"/>
    <n v="0"/>
    <n v="0"/>
    <n v="0"/>
    <n v="0"/>
    <x v="7"/>
    <n v="3.2746904253922908"/>
  </r>
  <r>
    <x v="2"/>
    <x v="160"/>
    <n v="0"/>
    <n v="0"/>
    <n v="0"/>
    <n v="3.3789232897116719"/>
    <n v="0"/>
    <n v="0"/>
    <n v="0"/>
    <n v="0"/>
    <n v="0"/>
    <x v="7"/>
    <n v="3.3789232897116719"/>
  </r>
  <r>
    <x v="2"/>
    <x v="161"/>
    <n v="2"/>
    <n v="0"/>
    <n v="0"/>
    <n v="0"/>
    <n v="0"/>
    <n v="0"/>
    <n v="0"/>
    <n v="0"/>
    <n v="0"/>
    <x v="7"/>
    <n v="2"/>
  </r>
  <r>
    <x v="2"/>
    <x v="162"/>
    <n v="2.0034982033022404"/>
    <n v="0"/>
    <n v="0"/>
    <n v="0"/>
    <n v="0"/>
    <n v="0"/>
    <n v="0"/>
    <n v="0"/>
    <n v="0"/>
    <x v="7"/>
    <n v="2.0034982033022404"/>
  </r>
  <r>
    <x v="2"/>
    <x v="171"/>
    <n v="1.4408602150537635"/>
    <n v="0"/>
    <n v="0"/>
    <n v="0"/>
    <n v="0"/>
    <n v="0"/>
    <n v="0"/>
    <n v="0"/>
    <n v="0"/>
    <x v="7"/>
    <n v="1.4408602150537635"/>
  </r>
  <r>
    <x v="2"/>
    <x v="163"/>
    <n v="0"/>
    <n v="0"/>
    <n v="0"/>
    <n v="1.9999999999999998"/>
    <n v="0"/>
    <n v="0"/>
    <n v="0"/>
    <n v="0"/>
    <n v="0"/>
    <x v="7"/>
    <n v="1.9999999999999998"/>
  </r>
  <r>
    <x v="2"/>
    <x v="164"/>
    <n v="0"/>
    <n v="0"/>
    <n v="0"/>
    <n v="1.0030075187969925"/>
    <n v="0"/>
    <n v="0"/>
    <n v="0"/>
    <n v="0"/>
    <n v="0"/>
    <x v="7"/>
    <n v="1.0030075187969925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18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0"/>
    <x v="0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</r>
  <r>
    <x v="0"/>
    <x v="1"/>
    <x v="0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</r>
  <r>
    <x v="0"/>
    <x v="1"/>
    <x v="1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</r>
  <r>
    <x v="0"/>
    <x v="1"/>
    <x v="2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</r>
  <r>
    <x v="1"/>
    <x v="0"/>
    <x v="0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</r>
  <r>
    <x v="1"/>
    <x v="0"/>
    <x v="1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</r>
  <r>
    <x v="1"/>
    <x v="0"/>
    <x v="2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</r>
  <r>
    <x v="1"/>
    <x v="1"/>
    <x v="0"/>
    <x v="9"/>
    <x v="9"/>
    <x v="9"/>
    <x v="9"/>
    <x v="9"/>
    <x v="9"/>
    <x v="9"/>
    <x v="9"/>
    <x v="9"/>
    <x v="9"/>
    <x v="9"/>
    <x v="9"/>
    <x v="9"/>
    <x v="9"/>
    <x v="9"/>
    <x v="9"/>
    <x v="9"/>
    <x v="9"/>
    <x v="9"/>
    <x v="9"/>
    <x v="9"/>
  </r>
  <r>
    <x v="1"/>
    <x v="1"/>
    <x v="1"/>
    <x v="10"/>
    <x v="10"/>
    <x v="10"/>
    <x v="10"/>
    <x v="10"/>
    <x v="10"/>
    <x v="10"/>
    <x v="10"/>
    <x v="10"/>
    <x v="10"/>
    <x v="10"/>
    <x v="10"/>
    <x v="10"/>
    <x v="10"/>
    <x v="10"/>
    <x v="10"/>
    <x v="10"/>
    <x v="10"/>
    <x v="10"/>
    <x v="10"/>
    <x v="10"/>
  </r>
  <r>
    <x v="1"/>
    <x v="1"/>
    <x v="2"/>
    <x v="11"/>
    <x v="11"/>
    <x v="11"/>
    <x v="11"/>
    <x v="11"/>
    <x v="11"/>
    <x v="11"/>
    <x v="11"/>
    <x v="11"/>
    <x v="11"/>
    <x v="11"/>
    <x v="11"/>
    <x v="11"/>
    <x v="11"/>
    <x v="11"/>
    <x v="11"/>
    <x v="11"/>
    <x v="11"/>
    <x v="11"/>
    <x v="11"/>
    <x v="11"/>
  </r>
  <r>
    <x v="2"/>
    <x v="0"/>
    <x v="0"/>
    <x v="12"/>
    <x v="12"/>
    <x v="12"/>
    <x v="12"/>
    <x v="12"/>
    <x v="12"/>
    <x v="12"/>
    <x v="12"/>
    <x v="12"/>
    <x v="12"/>
    <x v="12"/>
    <x v="12"/>
    <x v="12"/>
    <x v="12"/>
    <x v="12"/>
    <x v="12"/>
    <x v="12"/>
    <x v="12"/>
    <x v="12"/>
    <x v="12"/>
    <x v="12"/>
  </r>
  <r>
    <x v="2"/>
    <x v="0"/>
    <x v="1"/>
    <x v="13"/>
    <x v="13"/>
    <x v="13"/>
    <x v="13"/>
    <x v="13"/>
    <x v="13"/>
    <x v="13"/>
    <x v="13"/>
    <x v="13"/>
    <x v="13"/>
    <x v="13"/>
    <x v="13"/>
    <x v="13"/>
    <x v="13"/>
    <x v="13"/>
    <x v="13"/>
    <x v="13"/>
    <x v="13"/>
    <x v="13"/>
    <x v="13"/>
    <x v="13"/>
  </r>
  <r>
    <x v="2"/>
    <x v="0"/>
    <x v="2"/>
    <x v="14"/>
    <x v="14"/>
    <x v="14"/>
    <x v="14"/>
    <x v="14"/>
    <x v="14"/>
    <x v="14"/>
    <x v="14"/>
    <x v="14"/>
    <x v="14"/>
    <x v="14"/>
    <x v="14"/>
    <x v="14"/>
    <x v="14"/>
    <x v="14"/>
    <x v="14"/>
    <x v="14"/>
    <x v="14"/>
    <x v="14"/>
    <x v="14"/>
    <x v="14"/>
  </r>
  <r>
    <x v="2"/>
    <x v="1"/>
    <x v="0"/>
    <x v="15"/>
    <x v="15"/>
    <x v="15"/>
    <x v="15"/>
    <x v="15"/>
    <x v="15"/>
    <x v="15"/>
    <x v="15"/>
    <x v="15"/>
    <x v="15"/>
    <x v="15"/>
    <x v="15"/>
    <x v="15"/>
    <x v="15"/>
    <x v="15"/>
    <x v="15"/>
    <x v="15"/>
    <x v="15"/>
    <x v="15"/>
    <x v="15"/>
    <x v="15"/>
  </r>
  <r>
    <x v="2"/>
    <x v="1"/>
    <x v="1"/>
    <x v="16"/>
    <x v="16"/>
    <x v="16"/>
    <x v="16"/>
    <x v="16"/>
    <x v="16"/>
    <x v="16"/>
    <x v="16"/>
    <x v="16"/>
    <x v="16"/>
    <x v="16"/>
    <x v="16"/>
    <x v="16"/>
    <x v="16"/>
    <x v="16"/>
    <x v="16"/>
    <x v="16"/>
    <x v="16"/>
    <x v="16"/>
    <x v="16"/>
    <x v="16"/>
  </r>
  <r>
    <x v="2"/>
    <x v="1"/>
    <x v="2"/>
    <x v="17"/>
    <x v="17"/>
    <x v="17"/>
    <x v="17"/>
    <x v="17"/>
    <x v="17"/>
    <x v="17"/>
    <x v="17"/>
    <x v="17"/>
    <x v="17"/>
    <x v="17"/>
    <x v="17"/>
    <x v="17"/>
    <x v="17"/>
    <x v="17"/>
    <x v="17"/>
    <x v="17"/>
    <x v="17"/>
    <x v="17"/>
    <x v="17"/>
    <x v="17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3209">
  <r>
    <x v="0"/>
    <x v="0"/>
    <n v="0.18417736137384805"/>
    <n v="2.617624067588694E-3"/>
    <n v="7.3767137336504555E-3"/>
    <n v="3.8987542044021543E-2"/>
    <n v="0.41778325428368523"/>
    <n v="4.3287388302785468E-3"/>
    <n v="6.8044699111197908E-4"/>
    <n v="7.0824820535730932E-3"/>
    <n v="6.0551607803936439E-2"/>
    <n v="0.2764142288183058"/>
    <n v="1057.588576217468"/>
    <n v="15.030996698309709"/>
    <n v="42.358779149297732"/>
    <n v="223.87539257259766"/>
    <n v="2399.0070971237283"/>
    <n v="24.856609423559725"/>
    <n v="3.9072824105718844"/>
    <n v="40.669233478266761"/>
    <n v="347.70119523569593"/>
    <n v="1587.2337866151595"/>
    <n v="5742.2289489246559"/>
  </r>
  <r>
    <x v="0"/>
    <x v="1"/>
    <n v="0.39519243817121313"/>
    <n v="1.4436453854663538E-2"/>
    <n v="1.0678313389210041E-2"/>
    <n v="3.4198888792523856E-2"/>
    <n v="0.47170952616402589"/>
    <n v="7.4037990170434543E-3"/>
    <n v="4.0277037880323606E-4"/>
    <n v="1.5331955448509935E-3"/>
    <n v="3.2069699492788213E-2"/>
    <n v="3.237491519487775E-2"/>
    <n v="988.85096833050864"/>
    <n v="36.122911256864754"/>
    <n v="26.71928790925471"/>
    <n v="85.572498438503672"/>
    <n v="1180.3121129456872"/>
    <n v="18.525794322400543"/>
    <n v="1.0078125"/>
    <n v="3.8363636363636364"/>
    <n v="80.244838550714064"/>
    <n v="81.008549627670845"/>
    <n v="2502.2011375179677"/>
  </r>
  <r>
    <x v="0"/>
    <x v="2"/>
    <n v="0.33646631149086986"/>
    <n v="6.8470135579778782E-3"/>
    <n v="8.2061886625276019E-3"/>
    <n v="3.2762360861155783E-2"/>
    <n v="0.39627683741420094"/>
    <n v="6.1835703994392961E-3"/>
    <n v="4.7850436209631407E-4"/>
    <n v="7.6839760415995792E-3"/>
    <n v="8.3862997889480165E-2"/>
    <n v="0.1212322393206528"/>
    <n v="2211.8224389458646"/>
    <n v="45.010087815917885"/>
    <n v="53.944872345694641"/>
    <n v="215.36933247331206"/>
    <n v="2604.9977994632482"/>
    <n v="40.648823656903936"/>
    <n v="3.14553537478543"/>
    <n v="50.512012789112632"/>
    <n v="551.28865563783279"/>
    <n v="796.94215466903063"/>
    <n v="6573.6817131717016"/>
  </r>
  <r>
    <x v="0"/>
    <x v="3"/>
    <n v="0.22978503584431306"/>
    <n v="6.7784176605814933E-3"/>
    <n v="7.0240798027549588E-3"/>
    <n v="2.8577109133987026E-2"/>
    <n v="0.40456327095390721"/>
    <n v="1.6619867931708179E-3"/>
    <n v="0"/>
    <n v="1.4908171451530497E-2"/>
    <n v="8.8050006935567623E-2"/>
    <n v="0.21865192142418763"/>
    <n v="1095.0488207452206"/>
    <n v="32.302792209530409"/>
    <n v="33.47350394931081"/>
    <n v="136.18523740023798"/>
    <n v="1927.9607618794794"/>
    <n v="7.9202576062825774"/>
    <n v="0"/>
    <n v="71.04542516218018"/>
    <n v="419.60546258864707"/>
    <n v="1041.9935651138662"/>
    <n v="4765.5358266547537"/>
  </r>
  <r>
    <x v="0"/>
    <x v="4"/>
    <n v="0.2793765485238589"/>
    <n v="3.3971097350187717E-3"/>
    <n v="8.9666621281306435E-3"/>
    <n v="2.8491459842882504E-2"/>
    <n v="0.38652881246681642"/>
    <n v="2.3602235975052244E-3"/>
    <n v="4.7085247501162542E-4"/>
    <n v="4.2431301379540548E-3"/>
    <n v="0.11679378596332085"/>
    <n v="0.16937141512950057"/>
    <n v="1821.2373564948116"/>
    <n v="22.145535071638303"/>
    <n v="58.453081037416318"/>
    <n v="185.73395398110162"/>
    <n v="2519.7559220545131"/>
    <n v="15.386142495385551"/>
    <n v="3.0694563356164384"/>
    <n v="27.660686469719753"/>
    <n v="761.37101387625535"/>
    <n v="1104.1211224996355"/>
    <n v="6518.9342703160964"/>
  </r>
  <r>
    <x v="0"/>
    <x v="5"/>
    <n v="0.27562609987578507"/>
    <n v="2.9788258544235155E-3"/>
    <n v="1.5500815862710028E-2"/>
    <n v="4.0344812740048287E-2"/>
    <n v="0.47690115842048453"/>
    <n v="2.6652734646112667E-3"/>
    <n v="7.9587069570837953E-4"/>
    <n v="3.835521425100624E-4"/>
    <n v="0.10321363016677219"/>
    <n v="8.1589960776946996E-2"/>
    <n v="718.6144185560222"/>
    <n v="7.766416933377883"/>
    <n v="40.413842460294347"/>
    <n v="105.18729598542095"/>
    <n v="1243.3802489005081"/>
    <n v="6.9489208094864026"/>
    <n v="2.0750000000000002"/>
    <n v="1"/>
    <n v="269.09934459319157"/>
    <n v="212.72195285627041"/>
    <n v="2607.2074410945711"/>
  </r>
  <r>
    <x v="0"/>
    <x v="6"/>
    <n v="0.36514428222822515"/>
    <n v="1.2352627631587607E-2"/>
    <n v="1.0608913970445014E-2"/>
    <n v="2.8251741263683149E-2"/>
    <n v="0.4849281329047504"/>
    <n v="1.5072291569460886E-2"/>
    <n v="1.8666450555630274E-3"/>
    <n v="3.9032823053279414E-4"/>
    <n v="3.2503052210075427E-2"/>
    <n v="4.8881984935676318E-2"/>
    <n v="1870.9601492559573"/>
    <n v="63.293539464088425"/>
    <n v="54.358937635455938"/>
    <n v="144.7588929200422"/>
    <n v="2484.7197562053266"/>
    <n v="77.228805863656632"/>
    <n v="9.5644891122278057"/>
    <n v="2"/>
    <n v="166.54215435921242"/>
    <n v="250.46604940130973"/>
    <n v="5123.8927742172782"/>
  </r>
  <r>
    <x v="0"/>
    <x v="7"/>
    <n v="0.31187806455213862"/>
    <n v="8.56117137559885E-3"/>
    <n v="1.0616791484616495E-2"/>
    <n v="3.3072171336843072E-2"/>
    <n v="0.53647844239469988"/>
    <n v="1.1920917317009375E-2"/>
    <n v="9.2151807243434625E-4"/>
    <n v="8.7992173939252635E-4"/>
    <n v="3.0544462941908799E-2"/>
    <n v="5.5126538785357823E-2"/>
    <n v="1062.6216206551303"/>
    <n v="29.169367249052904"/>
    <n v="36.173214649582206"/>
    <n v="112.68251377347258"/>
    <n v="1827.8733155620605"/>
    <n v="40.616593210192299"/>
    <n v="3.1397688356164384"/>
    <n v="2.9980430528375734"/>
    <n v="104.07018127414862"/>
    <n v="187.82549542022011"/>
    <n v="3407.170113682314"/>
  </r>
  <r>
    <x v="0"/>
    <x v="8"/>
    <n v="0.27282838899566914"/>
    <n v="6.0117148650273861E-3"/>
    <n v="2.869228717497627E-3"/>
    <n v="3.3123864008097179E-2"/>
    <n v="0.57952503023413049"/>
    <n v="3.0545549269884514E-3"/>
    <n v="0"/>
    <n v="0"/>
    <n v="3.1253391839263504E-2"/>
    <n v="7.1333826413326334E-2"/>
    <n v="278.04753534017306"/>
    <n v="6.1267176320689991"/>
    <n v="2.9241164241164244"/>
    <n v="33.757516152546302"/>
    <n v="590.61121504880168"/>
    <n v="3.1129878827375368"/>
    <n v="0"/>
    <n v="0"/>
    <n v="31.851262267526852"/>
    <n v="72.698426632295849"/>
    <n v="1019.1297773802665"/>
  </r>
  <r>
    <x v="0"/>
    <x v="9"/>
    <n v="0.44680026101558401"/>
    <n v="1.0378871688879878E-2"/>
    <n v="1.1532233724282843E-2"/>
    <n v="4.9437577588262574E-2"/>
    <n v="0.41593623807684887"/>
    <n v="1.0867845662240586E-2"/>
    <n v="6.2570392848043969E-4"/>
    <n v="2.157787835113971E-3"/>
    <n v="2.1232979235812074E-2"/>
    <n v="3.103050124449485E-2"/>
    <n v="736.79676916300662"/>
    <n v="17.115296912634005"/>
    <n v="19.017250638955872"/>
    <n v="81.525125700423075"/>
    <n v="685.90039696093265"/>
    <n v="17.921640317532781"/>
    <n v="1.0318181818181817"/>
    <n v="3.558303886925795"/>
    <n v="35.014282366558149"/>
    <n v="51.170903549796748"/>
    <n v="1649.0517876785837"/>
  </r>
  <r>
    <x v="0"/>
    <x v="10"/>
    <n v="0.40225551469400023"/>
    <n v="1.17776583389669E-2"/>
    <n v="2.0880709133729414E-2"/>
    <n v="4.8609671856610553E-2"/>
    <n v="0.43314115562458522"/>
    <n v="1.2558015518555813E-2"/>
    <n v="7.0628981709837792E-4"/>
    <n v="4.2591730526931066E-3"/>
    <n v="2.1350123466480776E-2"/>
    <n v="4.4461688497279543E-2"/>
    <n v="587.65473287304656"/>
    <n v="17.205970862377427"/>
    <n v="30.504609880901064"/>
    <n v="71.01382749636916"/>
    <n v="632.77553894697371"/>
    <n v="18.345993989880686"/>
    <n v="1.0318181818181817"/>
    <n v="6.2222222222222223"/>
    <n v="31.190376872882826"/>
    <n v="64.954042200836795"/>
    <n v="1460.8991335273088"/>
  </r>
  <r>
    <x v="0"/>
    <x v="11"/>
    <n v="0.33611451177612522"/>
    <n v="1.1839153289326372E-2"/>
    <n v="7.866484741627832E-3"/>
    <n v="7.7764308633145734E-2"/>
    <n v="0.43452284174467104"/>
    <n v="8.5864582545379462E-3"/>
    <n v="1.5640113700958196E-3"/>
    <n v="3.050376785647875E-4"/>
    <n v="3.3251167529324506E-2"/>
    <n v="8.8186024982580033E-2"/>
    <n v="1101.8786707188281"/>
    <n v="38.812101328039162"/>
    <n v="25.788567427604043"/>
    <n v="254.9334528082872"/>
    <n v="1424.4890788217231"/>
    <n v="28.148844742516793"/>
    <n v="5.127272727272727"/>
    <n v="1"/>
    <n v="109.00675511881799"/>
    <n v="289.09879395063007"/>
    <n v="3278.2835376437215"/>
  </r>
  <r>
    <x v="0"/>
    <x v="12"/>
    <n v="0.53927005931072614"/>
    <n v="4.4093510639530804E-3"/>
    <n v="1.038940359815615E-2"/>
    <n v="1.5471191914597799E-2"/>
    <n v="0.34084297873127861"/>
    <n v="6.2639466298158707E-3"/>
    <n v="0"/>
    <n v="1.1049895327965801E-3"/>
    <n v="3.3732934834512784E-2"/>
    <n v="4.8515144384163308E-2"/>
    <n v="488.03182591775874"/>
    <n v="3.99040075320316"/>
    <n v="9.4022642656731463"/>
    <n v="14.001211283370523"/>
    <n v="308.45810626698955"/>
    <n v="5.6687836797536564"/>
    <n v="0"/>
    <n v="1"/>
    <n v="30.527832014063755"/>
    <n v="43.905523938654873"/>
    <n v="904.98594811946714"/>
  </r>
  <r>
    <x v="0"/>
    <x v="13"/>
    <n v="0.48201573472235582"/>
    <n v="2.7890612380092501E-2"/>
    <n v="3.170187576949933E-2"/>
    <n v="0.18123149229318"/>
    <n v="0.18496133242389062"/>
    <n v="1.7977489015923654E-2"/>
    <n v="0"/>
    <n v="0"/>
    <n v="1.7998303799379001E-2"/>
    <n v="5.6223159595679383E-2"/>
    <n v="126.68206193961072"/>
    <n v="7.33013474571265"/>
    <n v="8.331800604282833"/>
    <n v="47.630766960993746"/>
    <n v="48.611033380586242"/>
    <n v="4.7247946757292549"/>
    <n v="0"/>
    <n v="0"/>
    <n v="4.730265160398119"/>
    <n v="14.776417600647541"/>
    <n v="262.81727506796102"/>
  </r>
  <r>
    <x v="0"/>
    <x v="14"/>
    <n v="0.48477986608891999"/>
    <n v="1.1592727800750295E-2"/>
    <n v="5.5104601955721574E-3"/>
    <n v="3.9953636232343236E-2"/>
    <n v="0.32944662453143136"/>
    <n v="1.7306409053685325E-2"/>
    <n v="1.9484040209592549E-3"/>
    <n v="1.6381615109347918E-2"/>
    <n v="3.6100561890364341E-2"/>
    <n v="5.6979695076626098E-2"/>
    <n v="1015.105955222885"/>
    <n v="24.274619989397461"/>
    <n v="11.53864125107445"/>
    <n v="83.661011748415532"/>
    <n v="689.84554409813859"/>
    <n v="36.238796457559303"/>
    <n v="4.0798652403051179"/>
    <n v="34.302321975183062"/>
    <n v="75.592857552956744"/>
    <n v="119.31276821727154"/>
    <n v="2093.9523817531867"/>
  </r>
  <r>
    <x v="0"/>
    <x v="15"/>
    <n v="0.42704886915001489"/>
    <n v="4.2094078373135467E-3"/>
    <n v="1.3545793858684357E-2"/>
    <n v="1.6685024074641071E-2"/>
    <n v="0.38095058039823226"/>
    <n v="2.7136356141704201E-3"/>
    <n v="0"/>
    <n v="1.4054649658346822E-2"/>
    <n v="9.3866148562903512E-2"/>
    <n v="4.6925890845693707E-2"/>
    <n v="1902.3536321881893"/>
    <n v="18.751442439394122"/>
    <n v="60.341782895316577"/>
    <n v="74.325957623343626"/>
    <n v="1697.0018484001662"/>
    <n v="12.088299349269326"/>
    <n v="0"/>
    <n v="62.608557844690971"/>
    <n v="418.14092380942077"/>
    <n v="209.03846220609717"/>
    <n v="4454.6509067558854"/>
  </r>
  <r>
    <x v="0"/>
    <x v="16"/>
    <n v="0.35821169283988158"/>
    <n v="2.0378673948384341E-3"/>
    <n v="2.0462743302235308E-2"/>
    <n v="2.4062963401971563E-2"/>
    <n v="0.45837521907823825"/>
    <n v="6.7103210582931862E-4"/>
    <n v="0"/>
    <n v="0"/>
    <n v="6.3135463673751682E-2"/>
    <n v="7.304301820325465E-2"/>
    <n v="1157.72520962044"/>
    <n v="6.5863021895339813"/>
    <n v="66.134730530918247"/>
    <n v="77.770491319748714"/>
    <n v="1481.4495372415881"/>
    <n v="2.1687477011828022"/>
    <n v="0"/>
    <n v="0"/>
    <n v="204.05117805255509"/>
    <n v="236.07197992409499"/>
    <n v="3231.9581765800594"/>
  </r>
  <r>
    <x v="0"/>
    <x v="17"/>
    <n v="0.42546523971567762"/>
    <n v="9.5257858705093176E-3"/>
    <n v="3.35832896518121E-2"/>
    <n v="0.10020489700654395"/>
    <n v="0.30356535629612119"/>
    <n v="3.0619560283993859E-3"/>
    <n v="4.6678287226493449E-4"/>
    <n v="0"/>
    <n v="6.5484819330386149E-2"/>
    <n v="5.8641873228285339E-2"/>
    <n v="912.79889820356823"/>
    <n v="20.436750257047201"/>
    <n v="72.050045293267246"/>
    <n v="214.98094566620586"/>
    <n v="651.27323431884724"/>
    <n v="6.5691620094240673"/>
    <n v="1.0014423076923078"/>
    <n v="0"/>
    <n v="140.49201992101922"/>
    <n v="125.81107050517942"/>
    <n v="2145.4135684822509"/>
  </r>
  <r>
    <x v="0"/>
    <x v="18"/>
    <n v="0.48216021548038535"/>
    <n v="8.7085672513120636E-3"/>
    <n v="1.9991822103689005E-2"/>
    <n v="0.1099821174231881"/>
    <n v="0.29100438683000041"/>
    <n v="3.9000367272648911E-3"/>
    <n v="7.8055502500991379E-4"/>
    <n v="1.9562905463502234E-4"/>
    <n v="4.2677213850007605E-2"/>
    <n v="4.0599456254507719E-2"/>
    <n v="2470.8582997041699"/>
    <n v="44.627563578628973"/>
    <n v="102.44926475713915"/>
    <n v="563.60981045143478"/>
    <n v="1491.269045773189"/>
    <n v="19.985966919963687"/>
    <n v="4"/>
    <n v="1.0025125628140703"/>
    <n v="218.70188510779525"/>
    <n v="208.05429446305632"/>
    <n v="5124.5586433181907"/>
  </r>
  <r>
    <x v="0"/>
    <x v="19"/>
    <n v="0.39164796779232414"/>
    <n v="1.1566642312512344E-2"/>
    <n v="9.0645666377706397E-3"/>
    <n v="4.2057807460279817E-2"/>
    <n v="0.44844192755145912"/>
    <n v="4.9971008589359545E-3"/>
    <n v="3.2786865271382286E-4"/>
    <n v="3.2721682636647928E-4"/>
    <n v="3.5207364022341675E-2"/>
    <n v="5.6361537885296298E-2"/>
    <n v="1196.9065654150763"/>
    <n v="35.348556004750904"/>
    <n v="27.702018684144392"/>
    <n v="128.53192156192949"/>
    <n v="1370.473311324183"/>
    <n v="15.271527795270698"/>
    <n v="1.00199203187251"/>
    <n v="1"/>
    <n v="107.59643510175059"/>
    <n v="172.24523112442876"/>
    <n v="3056.0775590434059"/>
  </r>
  <r>
    <x v="0"/>
    <x v="20"/>
    <n v="0.35603232000429585"/>
    <n v="3.7521898227016463E-3"/>
    <n v="8.0193332968057796E-3"/>
    <n v="2.9246144708161923E-2"/>
    <n v="0.43377522587300643"/>
    <n v="7.6073538475144751E-4"/>
    <n v="5.1467350300807302E-4"/>
    <n v="9.8100960097412537E-3"/>
    <n v="6.2145751713657514E-2"/>
    <n v="9.5943529683869377E-2"/>
    <n v="2150.6801579423786"/>
    <n v="22.665807981759613"/>
    <n v="48.442290298697401"/>
    <n v="176.66683496429877"/>
    <n v="2620.3007953906881"/>
    <n v="4.5953650989041055"/>
    <n v="3.1089820461378452"/>
    <n v="59.259729103823062"/>
    <n v="375.4030957340168"/>
    <n v="579.56492705932919"/>
    <n v="6040.6879856200376"/>
  </r>
  <r>
    <x v="0"/>
    <x v="21"/>
    <n v="0.18347589634132017"/>
    <n v="5.3198390544238472E-3"/>
    <n v="6.9874080621525015E-3"/>
    <n v="7.2850802936267611E-2"/>
    <n v="0.3935574690966524"/>
    <n v="1.4622479599306992E-2"/>
    <n v="1.0632457424688314E-3"/>
    <n v="1.276803648007443E-2"/>
    <n v="3.6054196599910021E-2"/>
    <n v="0.27330062608742323"/>
    <n v="172.56207950129524"/>
    <n v="5.0033955857385397"/>
    <n v="6.5717714946385826"/>
    <n v="68.51737093920525"/>
    <n v="370.14723255117042"/>
    <n v="13.752681073854047"/>
    <n v="1"/>
    <n v="12.00854700854701"/>
    <n v="33.909561223535242"/>
    <n v="257.04370605127059"/>
    <n v="940.5163454292549"/>
  </r>
  <r>
    <x v="0"/>
    <x v="22"/>
    <n v="0.50863870626339336"/>
    <n v="6.8051685870195392E-3"/>
    <n v="3.6263226233923251E-2"/>
    <n v="0.36080747373027916"/>
    <n v="4.4196306830228772E-2"/>
    <n v="4.5136213717655834E-3"/>
    <n v="3.6209345057958975E-2"/>
    <n v="0"/>
    <n v="2.5661519254314416E-3"/>
    <n v="0"/>
    <n v="695.47346729646063"/>
    <n v="9.3048644046774438"/>
    <n v="49.583547955948518"/>
    <n v="493.3404038892221"/>
    <n v="60.430632538217452"/>
    <n v="6.1715788964351139"/>
    <n v="49.509874977843538"/>
    <n v="0"/>
    <n v="3.5087588797560159"/>
    <n v="0"/>
    <n v="1367.3231288385607"/>
  </r>
  <r>
    <x v="0"/>
    <x v="23"/>
    <n v="0.65589903741031774"/>
    <n v="3.2642635056426728E-2"/>
    <n v="2.9351175044184705E-2"/>
    <n v="0.22011525623337933"/>
    <n v="2.9492841807993768E-2"/>
    <n v="0"/>
    <n v="3.2499054447697961E-2"/>
    <n v="0"/>
    <n v="0"/>
    <n v="0"/>
    <n v="111.11519688298806"/>
    <n v="5.5299560057218766"/>
    <n v="4.9723530722936324"/>
    <n v="37.289504387579647"/>
    <n v="4.9963526964043359"/>
    <n v="0"/>
    <n v="5.5056321590663497"/>
    <n v="0"/>
    <n v="0"/>
    <n v="0"/>
    <n v="169.40899520405387"/>
  </r>
  <r>
    <x v="0"/>
    <x v="24"/>
    <n v="0.44172779144724711"/>
    <n v="2.7320539544328993E-2"/>
    <n v="4.3693048253319079E-2"/>
    <n v="0.44867715839790945"/>
    <n v="1.8279057394559046E-2"/>
    <n v="0"/>
    <n v="4.167032767121528E-3"/>
    <n v="0"/>
    <n v="1.1031590468168226E-2"/>
    <n v="5.1037817273462075E-3"/>
    <n v="213.43179805496581"/>
    <n v="13.20059998867946"/>
    <n v="21.111385861991799"/>
    <n v="216.78955799749536"/>
    <n v="8.8319824154341635"/>
    <n v="0"/>
    <n v="2.0134057971014494"/>
    <n v="0"/>
    <n v="5.3301880357427072"/>
    <n v="2.4660194174757284"/>
    <n v="483.17493756888666"/>
  </r>
  <r>
    <x v="0"/>
    <x v="25"/>
    <n v="0.66415964624703605"/>
    <n v="2.8795738737545339E-2"/>
    <n v="5.3193361972653119E-2"/>
    <n v="0.21359250783465639"/>
    <n v="1.881061549081945E-2"/>
    <n v="0"/>
    <n v="2.14481297172897E-2"/>
    <n v="0"/>
    <n v="0"/>
    <n v="0"/>
    <n v="106.34558887773633"/>
    <n v="4.6107887019601783"/>
    <n v="8.5173488563083968"/>
    <n v="34.200543730566061"/>
    <n v="3.0119655610328957"/>
    <n v="0"/>
    <n v="3.4342857142857142"/>
    <n v="0"/>
    <n v="0"/>
    <n v="0"/>
    <n v="160.12052144188957"/>
  </r>
  <r>
    <x v="0"/>
    <x v="26"/>
    <n v="0.70354936786642108"/>
    <n v="2.7158043085476015E-2"/>
    <n v="1.7409150459021371E-2"/>
    <n v="0.20480913939716527"/>
    <n v="2.5356845402368475E-2"/>
    <n v="3.168385770190971E-3"/>
    <n v="1.854906801935715E-2"/>
    <n v="0"/>
    <n v="0"/>
    <n v="0"/>
    <n v="231.16705075824765"/>
    <n v="8.9233890486941458"/>
    <n v="5.7201699718997663"/>
    <n v="67.294673103546415"/>
    <n v="8.3315648281717642"/>
    <n v="1.041044776119403"/>
    <n v="6.0947156577689494"/>
    <n v="0"/>
    <n v="0"/>
    <n v="0"/>
    <n v="328.572608144448"/>
  </r>
  <r>
    <x v="0"/>
    <x v="27"/>
    <n v="0.71222610280749554"/>
    <n v="1.5378103066696128E-2"/>
    <n v="5.8845508951792923E-3"/>
    <n v="0.17520496868886457"/>
    <n v="3.7105935454509222E-2"/>
    <n v="0"/>
    <n v="5.2034935682468905E-2"/>
    <n v="2.1654034047859289E-3"/>
    <n v="0"/>
    <n v="0"/>
    <n v="329.73792044961124"/>
    <n v="7.1195701837997918"/>
    <n v="2.7243589743589745"/>
    <n v="81.114300360766634"/>
    <n v="17.178862084495066"/>
    <n v="0"/>
    <n v="24.090512008802492"/>
    <n v="1.0025125628140703"/>
    <n v="0"/>
    <n v="0"/>
    <n v="462.96803662464845"/>
  </r>
  <r>
    <x v="0"/>
    <x v="28"/>
    <n v="0.41262076223355387"/>
    <n v="2.6711822875891415E-2"/>
    <n v="4.2852287150190347E-3"/>
    <n v="0.53565485004839519"/>
    <n v="1.2540758573568083E-2"/>
    <n v="0"/>
    <n v="1.3351977564188538E-3"/>
    <n v="0"/>
    <n v="6.851379797153211E-3"/>
    <n v="0"/>
    <n v="332.21095322296406"/>
    <n v="21.506334513773147"/>
    <n v="3.4501412592250924"/>
    <n v="431.26867239985552"/>
    <n v="10.096867974631749"/>
    <n v="0"/>
    <n v="1.075"/>
    <n v="0"/>
    <n v="5.5162115473396698"/>
    <n v="0"/>
    <n v="805.12418091778954"/>
  </r>
  <r>
    <x v="0"/>
    <x v="29"/>
    <n v="0.68804128028268352"/>
    <n v="1.7248832455716005E-2"/>
    <n v="0"/>
    <n v="0.24751727544471291"/>
    <n v="4.7192611816887858E-2"/>
    <n v="0"/>
    <n v="0"/>
    <n v="0"/>
    <n v="0"/>
    <n v="0"/>
    <n v="59.568807856557569"/>
    <n v="1.4933586337760911"/>
    <n v="0"/>
    <n v="21.429395945672042"/>
    <n v="4.0858124448787567"/>
    <n v="0"/>
    <n v="0"/>
    <n v="0"/>
    <n v="0"/>
    <n v="0"/>
    <n v="86.577374880884435"/>
  </r>
  <r>
    <x v="0"/>
    <x v="30"/>
    <n v="0.34160169272828506"/>
    <n v="2.0782147933847846E-3"/>
    <n v="1.2133095000976304E-2"/>
    <n v="0.59628978119779963"/>
    <n v="7.7056910140353447E-3"/>
    <n v="0"/>
    <n v="8.071082555569549E-3"/>
    <n v="1.4584055070160057E-2"/>
    <n v="2.16163353727283E-3"/>
    <n v="1.537475410251656E-2"/>
    <n v="164.37265956129539"/>
    <n v="1"/>
    <n v="5.838229541815144"/>
    <n v="286.92403840828388"/>
    <n v="3.7078414794098835"/>
    <n v="0"/>
    <n v="3.8836613911424389"/>
    <n v="7.0175879396984921"/>
    <n v="1.0401396160558465"/>
    <n v="7.3980582524271838"/>
    <n v="481.1822161901282"/>
  </r>
  <r>
    <x v="0"/>
    <x v="31"/>
    <n v="0.3504533348305704"/>
    <n v="6.4907366181545939E-3"/>
    <n v="2.4847351116373054E-3"/>
    <n v="0.61249782460930369"/>
    <n v="8.7288815140874818E-3"/>
    <n v="2.2396151909287415E-3"/>
    <n v="1.7104872125318141E-2"/>
    <n v="0"/>
    <n v="0"/>
    <n v="0"/>
    <n v="161.97853438561299"/>
    <n v="3"/>
    <n v="1.1484375"/>
    <n v="283.09475209461448"/>
    <n v="4.0344642038036769"/>
    <n v="1.035143769968051"/>
    <n v="7.9058232362144256"/>
    <n v="0"/>
    <n v="0"/>
    <n v="0"/>
    <n v="462.19715519021344"/>
  </r>
  <r>
    <x v="0"/>
    <x v="32"/>
    <n v="0.41582371048307359"/>
    <n v="4.7441055980456295E-2"/>
    <n v="2.5302973584518235E-2"/>
    <n v="0.47250990904945611"/>
    <n v="1.9525702210659756E-2"/>
    <n v="0"/>
    <n v="1.384568626980618E-2"/>
    <n v="0"/>
    <n v="5.5509624220299696E-3"/>
    <n v="0"/>
    <n v="74.910200946921236"/>
    <n v="8.5464559789088348"/>
    <n v="4.5583038869257955"/>
    <n v="85.122159568981687"/>
    <n v="3.5175345689908797"/>
    <n v="0"/>
    <n v="2.4942857142857142"/>
    <n v="0"/>
    <n v="1"/>
    <n v="0"/>
    <n v="180.14894066501412"/>
  </r>
  <r>
    <x v="0"/>
    <x v="33"/>
    <n v="0.36100915492197438"/>
    <n v="2.2859656488644447E-2"/>
    <n v="2.2830297194949153E-2"/>
    <n v="0.53905883693975465"/>
    <n v="4.6161010498082376E-2"/>
    <n v="0"/>
    <n v="8.081043956595188E-3"/>
    <n v="0"/>
    <n v="0"/>
    <n v="0"/>
    <n v="111.25364136452235"/>
    <n v="7.0447521621813074"/>
    <n v="7.0357043907135779"/>
    <n v="166.12392705729005"/>
    <n v="14.225624023544697"/>
    <n v="0"/>
    <n v="2.4903677758318739"/>
    <n v="0"/>
    <n v="0"/>
    <n v="0"/>
    <n v="308.17401677408378"/>
  </r>
  <r>
    <x v="0"/>
    <x v="34"/>
    <n v="0.27220623237785357"/>
    <n v="1.2105071766201191E-2"/>
    <n v="7.4970647562396736E-3"/>
    <n v="0.61509326345842008"/>
    <n v="1.9584862185208485E-2"/>
    <n v="0"/>
    <n v="6.6159574811769525E-2"/>
    <n v="0"/>
    <n v="7.3539306443079775E-3"/>
    <n v="0"/>
    <n v="111.40337695469611"/>
    <n v="4.9541329794456122"/>
    <n v="3.0682557258049257"/>
    <n v="251.73364361560294"/>
    <n v="8.0153189938573401"/>
    <n v="0"/>
    <n v="27.076529392931075"/>
    <n v="0"/>
    <n v="3.0096765254416216"/>
    <n v="0"/>
    <n v="409.26093418777941"/>
  </r>
  <r>
    <x v="0"/>
    <x v="35"/>
    <n v="0.54087372759324448"/>
    <n v="5.6195841721582422E-2"/>
    <n v="6.6770169450412007E-3"/>
    <n v="0.36716975011601793"/>
    <n v="1.5882746809211441E-2"/>
    <n v="3.1781499013726878E-3"/>
    <n v="1.0022766913530223E-2"/>
    <n v="0"/>
    <n v="0"/>
    <n v="0"/>
    <n v="170.62146221322411"/>
    <n v="17.727273845421394"/>
    <n v="2.1063001145475373"/>
    <n v="115.82562888388583"/>
    <n v="5.0102960197542474"/>
    <n v="1.0025641025641026"/>
    <n v="3.1617345398127803"/>
    <n v="0"/>
    <n v="0"/>
    <n v="0"/>
    <n v="315.45525971920989"/>
  </r>
  <r>
    <x v="0"/>
    <x v="36"/>
    <n v="0.4431904241355229"/>
    <n v="8.2758752581309686E-2"/>
    <n v="6.0968749214261909E-3"/>
    <n v="0.46795394836174137"/>
    <n v="0"/>
    <n v="0"/>
    <n v="0"/>
    <n v="0"/>
    <n v="0"/>
    <n v="0"/>
    <n v="72.691408278366168"/>
    <n v="13.573962669050561"/>
    <n v="1"/>
    <n v="76.753083242238603"/>
    <n v="0"/>
    <n v="0"/>
    <n v="0"/>
    <n v="0"/>
    <n v="0"/>
    <n v="0"/>
    <n v="164.0184541896553"/>
  </r>
  <r>
    <x v="0"/>
    <x v="37"/>
    <n v="0.59344477682260532"/>
    <n v="2.3287282343404842E-2"/>
    <n v="1.6080562602778042E-2"/>
    <n v="0.33374460789306587"/>
    <n v="1.3198198412361549E-2"/>
    <n v="0"/>
    <n v="2.0244571925784487E-2"/>
    <n v="0"/>
    <n v="0"/>
    <n v="0"/>
    <n v="153.03990403730376"/>
    <n v="6.005417174965892"/>
    <n v="4.1469195681043942"/>
    <n v="86.06738951919408"/>
    <n v="3.4036040039103543"/>
    <n v="0"/>
    <n v="5.2207508866903121"/>
    <n v="0"/>
    <n v="0"/>
    <n v="0"/>
    <n v="257.88398519016874"/>
  </r>
  <r>
    <x v="0"/>
    <x v="38"/>
    <n v="0.55965862150036105"/>
    <n v="1.6269461801822233E-2"/>
    <n v="5.5550864708698621E-3"/>
    <n v="0.37592543830094066"/>
    <n v="2.700489536519082E-2"/>
    <n v="0"/>
    <n v="1.5586496560815573E-2"/>
    <n v="0"/>
    <n v="0"/>
    <n v="0"/>
    <n v="103.84330376831571"/>
    <n v="3.0187592920563007"/>
    <n v="1.0307328605200945"/>
    <n v="69.752055957019905"/>
    <n v="5.0106930276911354"/>
    <n v="0"/>
    <n v="2.8920367432372975"/>
    <n v="0"/>
    <n v="0"/>
    <n v="0"/>
    <n v="185.54758164884041"/>
  </r>
  <r>
    <x v="0"/>
    <x v="39"/>
    <n v="0.57047185631704089"/>
    <n v="1.6385150155302293E-2"/>
    <n v="1.3926160344022564E-2"/>
    <n v="0.38427744038657358"/>
    <n v="6.937356440862733E-3"/>
    <n v="0"/>
    <n v="8.0020363561979224E-3"/>
    <n v="0"/>
    <n v="0"/>
    <n v="0"/>
    <n v="244.52756524305056"/>
    <n v="7.0233453749752979"/>
    <n v="5.9693217893217891"/>
    <n v="164.71702474896205"/>
    <n v="2.9736346516007535"/>
    <n v="0"/>
    <n v="3.4299999999999997"/>
    <n v="0"/>
    <n v="0"/>
    <n v="0"/>
    <n v="428.64089180791046"/>
  </r>
  <r>
    <x v="0"/>
    <x v="40"/>
    <n v="0.64519206376295879"/>
    <n v="1.3142240195999914E-2"/>
    <n v="3.8496608414080619E-2"/>
    <n v="0.27607338189912584"/>
    <n v="9.7863601645927466E-3"/>
    <n v="0"/>
    <n v="9.3821833064520726E-3"/>
    <n v="0"/>
    <n v="2.2871084382335483E-3"/>
    <n v="5.6400538185565185E-3"/>
    <n v="282.09946366219253"/>
    <n v="5.7462252232125657"/>
    <n v="16.831999642226641"/>
    <n v="120.70847944243147"/>
    <n v="4.2789226785203311"/>
    <n v="0"/>
    <n v="4.1022030917337773"/>
    <n v="0"/>
    <n v="1"/>
    <n v="2.4660194174757284"/>
    <n v="437.23331315779302"/>
  </r>
  <r>
    <x v="0"/>
    <x v="41"/>
    <n v="0.60849416117284594"/>
    <n v="1.3640193779371194E-2"/>
    <n v="2.9838034608061795E-2"/>
    <n v="0.26720069134088781"/>
    <n v="4.1744132947806795E-2"/>
    <n v="2.2915386978572339E-3"/>
    <n v="3.4404754122562484E-2"/>
    <n v="0"/>
    <n v="2.3864933306069675E-3"/>
    <n v="0"/>
    <n v="267.69841100561223"/>
    <n v="6.0008105805128498"/>
    <n v="13.12682185267459"/>
    <n v="117.55116984801843"/>
    <n v="18.364741639255652"/>
    <n v="1.0081300813008132"/>
    <n v="15.135885596497264"/>
    <n v="0"/>
    <n v="1.0499040307101728"/>
    <n v="0"/>
    <n v="439.93587463458192"/>
  </r>
  <r>
    <x v="0"/>
    <x v="42"/>
    <n v="0.32363364523356386"/>
    <n v="1.1177173720682871E-2"/>
    <n v="1.293985013037713E-2"/>
    <n v="0.62793895848403647"/>
    <n v="1.9184889976738097E-2"/>
    <n v="2.8428544178100289E-3"/>
    <n v="2.2826280367913062E-3"/>
    <n v="0"/>
    <n v="0"/>
    <n v="0"/>
    <n v="353.64271574575963"/>
    <n v="12.213582015219018"/>
    <n v="14.139703361642658"/>
    <n v="686.16487151882859"/>
    <n v="20.963817243911318"/>
    <n v="3.1064593301435406"/>
    <n v="2.4942857142857142"/>
    <n v="0"/>
    <n v="0"/>
    <n v="0"/>
    <n v="1092.7254349297907"/>
  </r>
  <r>
    <x v="0"/>
    <x v="43"/>
    <n v="0.38590428055765796"/>
    <n v="3.2833947492604265E-2"/>
    <n v="8.9979498544263282E-3"/>
    <n v="0.56325046479250462"/>
    <n v="9.0133573028071956E-3"/>
    <n v="0"/>
    <n v="0"/>
    <n v="0"/>
    <n v="0"/>
    <n v="0"/>
    <n v="42.888023027581276"/>
    <n v="3.6490476190476189"/>
    <n v="1"/>
    <n v="62.59764434177491"/>
    <n v="1.0017123287671232"/>
    <n v="0"/>
    <n v="0"/>
    <n v="0"/>
    <n v="0"/>
    <n v="0"/>
    <n v="111.13642731717088"/>
  </r>
  <r>
    <x v="0"/>
    <x v="44"/>
    <n v="0.56115929834597444"/>
    <n v="0"/>
    <n v="0"/>
    <n v="0.43884070165402556"/>
    <n v="0"/>
    <n v="0"/>
    <n v="0"/>
    <n v="0"/>
    <n v="0"/>
    <n v="0"/>
    <n v="12.710437251529928"/>
    <n v="0"/>
    <n v="0"/>
    <n v="9.939881987577639"/>
    <n v="0"/>
    <n v="0"/>
    <n v="0"/>
    <n v="0"/>
    <n v="0"/>
    <n v="0"/>
    <n v="22.650319239107567"/>
  </r>
  <r>
    <x v="0"/>
    <x v="45"/>
    <n v="0.57655855739410922"/>
    <n v="0"/>
    <n v="0"/>
    <n v="0.42344144260589067"/>
    <n v="0"/>
    <n v="0"/>
    <n v="0"/>
    <n v="0"/>
    <n v="0"/>
    <n v="0"/>
    <n v="7.5823617299077348"/>
    <n v="0"/>
    <n v="0"/>
    <n v="5.5687078928864961"/>
    <n v="0"/>
    <n v="0"/>
    <n v="0"/>
    <n v="0"/>
    <n v="0"/>
    <n v="0"/>
    <n v="13.151069622794232"/>
  </r>
  <r>
    <x v="0"/>
    <x v="46"/>
    <n v="0.53465132415544925"/>
    <n v="6.8645438585691531E-3"/>
    <n v="3.7205664129538227E-2"/>
    <n v="0.37190902475189569"/>
    <n v="1.1989025529010836E-2"/>
    <n v="2.6814984109463794E-3"/>
    <n v="8.8883271948796711E-3"/>
    <n v="0"/>
    <n v="1.7382612284654392E-2"/>
    <n v="8.4279796850566229E-3"/>
    <n v="870.00221773075566"/>
    <n v="11.17021152074955"/>
    <n v="60.542280253349986"/>
    <n v="605.18259603927686"/>
    <n v="19.508936623595499"/>
    <n v="4.3634224006645432"/>
    <n v="14.463378321707062"/>
    <n v="0"/>
    <n v="28.285558371134286"/>
    <n v="13.714285714285714"/>
    <n v="1627.2328869755188"/>
  </r>
  <r>
    <x v="0"/>
    <x v="47"/>
    <n v="0.44734673474151232"/>
    <n v="1.5737362359466159E-2"/>
    <n v="5.421859845349126E-3"/>
    <n v="0.50191453006017983"/>
    <n v="1.6885080126278797E-2"/>
    <n v="8.3523736001738945E-4"/>
    <n v="4.4145706425616806E-3"/>
    <n v="0"/>
    <n v="6.9295869988732607E-3"/>
    <n v="5.1503786576117508E-4"/>
    <n v="868.57057408852461"/>
    <n v="30.555738530424151"/>
    <n v="10.52710918125632"/>
    <n v="974.51966821584995"/>
    <n v="32.78415287257436"/>
    <n v="1.6217008797653958"/>
    <n v="8.571351615162083"/>
    <n v="0"/>
    <n v="13.454519482042384"/>
    <n v="1"/>
    <n v="1941.6048148655998"/>
  </r>
  <r>
    <x v="0"/>
    <x v="48"/>
    <n v="0.5119654926797309"/>
    <n v="3.722700511872825E-2"/>
    <n v="0"/>
    <n v="0.44549492299702792"/>
    <n v="5.3125792045133893E-3"/>
    <n v="0"/>
    <n v="0"/>
    <n v="0"/>
    <n v="0"/>
    <n v="0"/>
    <n v="96.368538325938218"/>
    <n v="7.0073317847386498"/>
    <n v="0"/>
    <n v="83.856617632834599"/>
    <n v="1"/>
    <n v="0"/>
    <n v="0"/>
    <n v="0"/>
    <n v="0"/>
    <n v="0"/>
    <n v="188.23248774351137"/>
  </r>
  <r>
    <x v="0"/>
    <x v="49"/>
    <n v="0.52635104702048841"/>
    <n v="8.4962539875597341E-3"/>
    <n v="0"/>
    <n v="0.45243700943761195"/>
    <n v="8.4365110634790023E-3"/>
    <n v="0"/>
    <n v="0"/>
    <n v="0"/>
    <n v="4.2791784908612256E-3"/>
    <n v="0"/>
    <n v="124.39847069889365"/>
    <n v="2.008015389547932"/>
    <n v="0"/>
    <n v="106.92953377829801"/>
    <n v="1.9938956714761376"/>
    <n v="0"/>
    <n v="0"/>
    <n v="0"/>
    <n v="1.0113464447806355"/>
    <n v="0"/>
    <n v="236.34126198299629"/>
  </r>
  <r>
    <x v="0"/>
    <x v="50"/>
    <n v="0.48347947268692854"/>
    <n v="3.7393779523975809E-2"/>
    <n v="2.0411092947928814E-2"/>
    <n v="0.42325087198542422"/>
    <n v="2.9057413728112654E-2"/>
    <n v="0"/>
    <n v="0"/>
    <n v="0"/>
    <n v="4.5465421537854338E-3"/>
    <n v="1.8608269738446801E-3"/>
    <n v="265.14385585840893"/>
    <n v="20.507035868565886"/>
    <n v="11.193600126230429"/>
    <n v="232.1140286886957"/>
    <n v="15.935308844298637"/>
    <n v="0"/>
    <n v="0"/>
    <n v="0"/>
    <n v="2.4933586337760909"/>
    <n v="1.0204918032786885"/>
    <n v="548.40767982325428"/>
  </r>
  <r>
    <x v="0"/>
    <x v="51"/>
    <n v="0.42482125766538664"/>
    <n v="1.2915918632131228E-2"/>
    <n v="2.3661928367420419E-2"/>
    <n v="0.51481583952309584"/>
    <n v="3.009195132649598E-3"/>
    <n v="0"/>
    <n v="2.0775860679316492E-2"/>
    <n v="0"/>
    <n v="0"/>
    <n v="0"/>
    <n v="141.17438017099653"/>
    <n v="4.2921505794005306"/>
    <n v="7.8632083744552919"/>
    <n v="171.08090928945515"/>
    <n v="1"/>
    <n v="0"/>
    <n v="6.9041254433451567"/>
    <n v="0"/>
    <n v="0"/>
    <n v="0"/>
    <n v="332.3147738576526"/>
  </r>
  <r>
    <x v="0"/>
    <x v="52"/>
    <n v="0.62318185734464338"/>
    <n v="3.3095924933688334E-2"/>
    <n v="4.6075980431108717E-3"/>
    <n v="0.32091520049047972"/>
    <n v="1.1447645236966793E-2"/>
    <n v="0"/>
    <n v="4.4779389314299617E-3"/>
    <n v="0"/>
    <n v="2.2738350196802948E-3"/>
    <n v="0"/>
    <n v="274.5593601206383"/>
    <n v="14.581290943084696"/>
    <n v="2.0300000000000002"/>
    <n v="141.38773627827891"/>
    <n v="5.0435649146496964"/>
    <n v="0"/>
    <n v="1.972875226039783"/>
    <n v="0"/>
    <n v="1.0017985611510791"/>
    <n v="0"/>
    <n v="440.57662604384274"/>
  </r>
  <r>
    <x v="0"/>
    <x v="53"/>
    <n v="0.4119400300311345"/>
    <n v="1.5132513414727473E-2"/>
    <n v="1.2852068938174402E-2"/>
    <n v="0.55027420107782854"/>
    <n v="6.049834886886059E-3"/>
    <n v="0"/>
    <n v="3.7513516512492351E-3"/>
    <n v="0"/>
    <n v="0"/>
    <n v="0"/>
    <n v="136.1822389315376"/>
    <n v="5.0026203020943623"/>
    <n v="4.2487337847957551"/>
    <n v="181.91379148896507"/>
    <n v="2"/>
    <n v="0"/>
    <n v="1.2401500938086303"/>
    <n v="0"/>
    <n v="0"/>
    <n v="0"/>
    <n v="330.58753460120136"/>
  </r>
  <r>
    <x v="0"/>
    <x v="54"/>
    <n v="0.56226542675167901"/>
    <n v="2.8155738421069967E-2"/>
    <n v="4.032738744987851E-3"/>
    <n v="0.40135148475239768"/>
    <n v="4.1946113298651994E-3"/>
    <n v="0"/>
    <n v="0"/>
    <n v="0"/>
    <n v="0"/>
    <n v="0"/>
    <n v="139.4252051290203"/>
    <n v="6.981790837818032"/>
    <n v="1"/>
    <n v="99.523304169213361"/>
    <n v="1.0401396160558465"/>
    <n v="0"/>
    <n v="0"/>
    <n v="0"/>
    <n v="0"/>
    <n v="0"/>
    <n v="247.97043975210761"/>
  </r>
  <r>
    <x v="0"/>
    <x v="55"/>
    <n v="0.60296197831582665"/>
    <n v="1.6345831890552422E-2"/>
    <n v="0"/>
    <n v="0.36815584748450053"/>
    <n v="8.5567824830857474E-3"/>
    <n v="0"/>
    <n v="3.9795598260347681E-3"/>
    <n v="0"/>
    <n v="0"/>
    <n v="0"/>
    <n v="151.5147414975836"/>
    <n v="4.1074472065015799"/>
    <n v="0"/>
    <n v="92.511700685080754"/>
    <n v="2.1501831501831501"/>
    <n v="0"/>
    <n v="1"/>
    <n v="0"/>
    <n v="0"/>
    <n v="0"/>
    <n v="251.28407253934904"/>
  </r>
  <r>
    <x v="0"/>
    <x v="56"/>
    <n v="0.60142041234610266"/>
    <n v="0"/>
    <n v="0"/>
    <n v="0.39857958765389734"/>
    <n v="0"/>
    <n v="0"/>
    <n v="0"/>
    <n v="0"/>
    <n v="0"/>
    <n v="0"/>
    <n v="13.995668204450105"/>
    <n v="0"/>
    <n v="0"/>
    <n v="9.2753547225135744"/>
    <n v="0"/>
    <n v="0"/>
    <n v="0"/>
    <n v="0"/>
    <n v="0"/>
    <n v="0"/>
    <n v="23.271022926963678"/>
  </r>
  <r>
    <x v="0"/>
    <x v="57"/>
    <n v="0.55760762672026554"/>
    <n v="1.1350466983617604E-2"/>
    <n v="7.5994542894607126E-3"/>
    <n v="0.39270507990848041"/>
    <n v="1.9394309202610534E-2"/>
    <n v="0"/>
    <n v="1.1343062895565669E-2"/>
    <n v="0"/>
    <n v="0"/>
    <n v="0"/>
    <n v="147.37921202495201"/>
    <n v="3"/>
    <n v="2.0085836909871242"/>
    <n v="103.79442902444831"/>
    <n v="5.1260382230800188"/>
    <n v="0"/>
    <n v="2.9980430528375734"/>
    <n v="0"/>
    <n v="0"/>
    <n v="0"/>
    <n v="264.30630601630492"/>
  </r>
  <r>
    <x v="0"/>
    <x v="58"/>
    <n v="0.36170639612152955"/>
    <n v="0"/>
    <n v="2.0111263183462517E-2"/>
    <n v="0.61818234069500777"/>
    <n v="0"/>
    <n v="0"/>
    <n v="0"/>
    <n v="0"/>
    <n v="0"/>
    <n v="0"/>
    <n v="18.034171141409963"/>
    <n v="0"/>
    <n v="1.0027192386131882"/>
    <n v="30.821700274676434"/>
    <n v="0"/>
    <n v="0"/>
    <n v="0"/>
    <n v="0"/>
    <n v="0"/>
    <n v="0"/>
    <n v="49.858590654699597"/>
  </r>
  <r>
    <x v="0"/>
    <x v="59"/>
    <n v="0.29198012663569584"/>
    <n v="1.2760669885192913E-2"/>
    <n v="1.4723849867530281E-2"/>
    <n v="0.6671173158838174"/>
    <n v="1.3418037727763456E-2"/>
    <n v="0"/>
    <n v="0"/>
    <n v="0"/>
    <n v="0"/>
    <n v="0"/>
    <n v="22.881253826219623"/>
    <n v="1"/>
    <n v="1.1538461538461537"/>
    <n v="52.279176711398186"/>
    <n v="1.0515151515151515"/>
    <n v="0"/>
    <n v="0"/>
    <n v="0"/>
    <n v="0"/>
    <n v="0"/>
    <n v="78.365791842979121"/>
  </r>
  <r>
    <x v="0"/>
    <x v="60"/>
    <n v="0.73803087478202789"/>
    <n v="2.8464998064164568E-2"/>
    <n v="0"/>
    <n v="0.19793755225301632"/>
    <n v="0"/>
    <n v="0"/>
    <n v="0"/>
    <n v="0"/>
    <n v="3.5566574900791195E-2"/>
    <n v="0"/>
    <n v="20.750687319222578"/>
    <n v="0.8003300330033003"/>
    <n v="0"/>
    <n v="5.5652688740802283"/>
    <n v="0"/>
    <n v="0"/>
    <n v="0"/>
    <n v="0"/>
    <n v="1"/>
    <n v="0"/>
    <n v="28.116286226306109"/>
  </r>
  <r>
    <x v="0"/>
    <x v="61"/>
    <n v="0.56969470653712606"/>
    <n v="0"/>
    <n v="0"/>
    <n v="0.43030529346287399"/>
    <n v="0"/>
    <n v="0"/>
    <n v="0"/>
    <n v="0"/>
    <n v="0"/>
    <n v="0"/>
    <n v="17.876970547366639"/>
    <n v="0"/>
    <n v="0"/>
    <n v="13.502942838227769"/>
    <n v="0"/>
    <n v="0"/>
    <n v="0"/>
    <n v="0"/>
    <n v="0"/>
    <n v="0"/>
    <n v="31.379913385594406"/>
  </r>
  <r>
    <x v="0"/>
    <x v="62"/>
    <n v="0.24151552209637381"/>
    <n v="0"/>
    <n v="0.114151138556771"/>
    <n v="0.64433333934685522"/>
    <n v="0"/>
    <n v="0"/>
    <n v="0"/>
    <n v="0"/>
    <n v="0"/>
    <n v="0"/>
    <n v="5.2772904778662708"/>
    <n v="0"/>
    <n v="2.4942857142857142"/>
    <n v="14.079153864694765"/>
    <n v="0"/>
    <n v="0"/>
    <n v="0"/>
    <n v="0"/>
    <n v="0"/>
    <n v="0"/>
    <n v="21.85073005684675"/>
  </r>
  <r>
    <x v="0"/>
    <x v="63"/>
    <n v="0.41388391397083296"/>
    <n v="3.3132339486121411E-2"/>
    <n v="8.534237697066115E-3"/>
    <n v="0.50112909892354918"/>
    <n v="1.7442299798811914E-2"/>
    <n v="4.3278321411593544E-3"/>
    <n v="6.6014959456943412E-3"/>
    <n v="0"/>
    <n v="1.3266291518390637E-2"/>
    <n v="1.6824905183738671E-3"/>
    <n v="491.98959453376676"/>
    <n v="39.384875129214912"/>
    <n v="10.144767657073617"/>
    <n v="595.69916555356542"/>
    <n v="20.733905609964399"/>
    <n v="5.144554568238779"/>
    <n v="7.8472905179575223"/>
    <n v="0"/>
    <n v="15.769826187445686"/>
    <n v="2"/>
    <n v="1188.7139797572274"/>
  </r>
  <r>
    <x v="0"/>
    <x v="64"/>
    <n v="0.4699817986218307"/>
    <n v="1.4371102571991388E-2"/>
    <n v="1.5729640240948212E-2"/>
    <n v="0.47200056201300605"/>
    <n v="1.5024538332917472E-2"/>
    <n v="0"/>
    <n v="0"/>
    <n v="2.5084719110293583E-3"/>
    <n v="6.1704368306635506E-3"/>
    <n v="4.2134494776132521E-3"/>
    <n v="187.82855623804647"/>
    <n v="5.7434212464427894"/>
    <n v="6.2863617809558816"/>
    <n v="188.63535644661329"/>
    <n v="6.0045673076923078"/>
    <n v="0"/>
    <n v="0"/>
    <n v="1.0025125628140703"/>
    <n v="2.4660194174757284"/>
    <n v="1.6839080459770115"/>
    <n v="399.65070304601755"/>
  </r>
  <r>
    <x v="0"/>
    <x v="65"/>
    <n v="0.44533102751474446"/>
    <n v="1.4202325691484503E-2"/>
    <n v="0"/>
    <n v="0.52917620808563259"/>
    <n v="8.5816294201258581E-3"/>
    <n v="0"/>
    <n v="0"/>
    <n v="0"/>
    <n v="2.7088092880126766E-3"/>
    <n v="0"/>
    <n v="160.96007477270035"/>
    <n v="5.1332767402376911"/>
    <n v="0"/>
    <n v="191.26500683489286"/>
    <n v="3.1017369727047144"/>
    <n v="0"/>
    <n v="0"/>
    <n v="0"/>
    <n v="0.97906976744186047"/>
    <n v="0"/>
    <n v="361.43916508797747"/>
  </r>
  <r>
    <x v="0"/>
    <x v="66"/>
    <n v="0.2936510376221747"/>
    <n v="4.7506585662224392E-3"/>
    <n v="2.6358710574838483E-2"/>
    <n v="0.63730073139381438"/>
    <n v="1.7465110641856307E-2"/>
    <n v="8.5385433604966855E-3"/>
    <n v="0"/>
    <n v="0"/>
    <n v="1.1935207840596837E-2"/>
    <n v="0"/>
    <n v="343.08650399881662"/>
    <n v="5.5504208409247191"/>
    <n v="30.796137940685679"/>
    <n v="744.58882114054416"/>
    <n v="20.405321229535904"/>
    <n v="9.9759871939029043"/>
    <n v="0"/>
    <n v="0"/>
    <n v="13.944472206490918"/>
    <n v="0"/>
    <n v="1168.3476645509011"/>
  </r>
  <r>
    <x v="0"/>
    <x v="67"/>
    <n v="0.5206039408692692"/>
    <n v="1.646198623003917E-2"/>
    <n v="1.8556619422146314E-2"/>
    <n v="0.39970613356948659"/>
    <n v="2.876310884166958E-2"/>
    <n v="3.4738122734957375E-3"/>
    <n v="0"/>
    <n v="0"/>
    <n v="1.2434398793893048E-2"/>
    <n v="0"/>
    <n v="148.95047937138352"/>
    <n v="4.7099542432875765"/>
    <n v="5.3092517006802726"/>
    <n v="114.36029489797446"/>
    <n v="8.2294399136210252"/>
    <n v="0.99389567147613767"/>
    <n v="0"/>
    <n v="0"/>
    <n v="3.5576174432194954"/>
    <n v="0"/>
    <n v="286.11093324164261"/>
  </r>
  <r>
    <x v="0"/>
    <x v="68"/>
    <n v="0.38974291170573899"/>
    <n v="1.0671237271879019E-2"/>
    <n v="1.6927963696508824E-2"/>
    <n v="0.55184880827771876"/>
    <n v="9.3504703113706702E-3"/>
    <n v="0"/>
    <n v="0"/>
    <n v="0"/>
    <n v="1.8323349925960433E-2"/>
    <n v="3.1352588108232338E-3"/>
    <n v="125.42955233900946"/>
    <n v="3.4342857142857142"/>
    <n v="5.4478653612235544"/>
    <n v="177.59950701387157"/>
    <n v="3.0092280580074284"/>
    <n v="0"/>
    <n v="0"/>
    <n v="0"/>
    <n v="5.8969374670743928"/>
    <n v="1.0090090090090089"/>
    <n v="321.82638496248114"/>
  </r>
  <r>
    <x v="0"/>
    <x v="69"/>
    <n v="0.35607997745736408"/>
    <n v="2.5669290061892332E-2"/>
    <n v="3.1705277599169235E-3"/>
    <n v="0.55314832136479253"/>
    <n v="4.294113454161582E-2"/>
    <n v="5.7975364752766599E-3"/>
    <n v="0"/>
    <n v="0"/>
    <n v="1.3193212339141606E-2"/>
    <n v="0"/>
    <n v="112.30937068555879"/>
    <n v="8.0962199373914139"/>
    <n v="1"/>
    <n v="174.46569254428687"/>
    <n v="13.543844367015097"/>
    <n v="1.8285714285714285"/>
    <n v="0"/>
    <n v="0"/>
    <n v="4.1612038556909861"/>
    <n v="0"/>
    <n v="315.40490281851459"/>
  </r>
  <r>
    <x v="0"/>
    <x v="70"/>
    <n v="0.39682648758167988"/>
    <n v="0"/>
    <n v="1.2812424576695026E-2"/>
    <n v="0.57754866326492993"/>
    <n v="0"/>
    <n v="0"/>
    <n v="0"/>
    <n v="0"/>
    <n v="1.2812424576695028E-2"/>
    <n v="0"/>
    <n v="30.972005743821633"/>
    <n v="0"/>
    <n v="0.99999999999999989"/>
    <n v="45.077234196207769"/>
    <n v="0"/>
    <n v="0"/>
    <n v="0"/>
    <n v="0"/>
    <n v="1"/>
    <n v="0"/>
    <n v="78.049239940029409"/>
  </r>
  <r>
    <x v="0"/>
    <x v="71"/>
    <n v="0.40893042157747922"/>
    <n v="8.1996724108697582E-3"/>
    <n v="0"/>
    <n v="0.58286990601165112"/>
    <n v="0"/>
    <n v="0"/>
    <n v="0"/>
    <n v="0"/>
    <n v="0"/>
    <n v="0"/>
    <n v="49.532293684868101"/>
    <n v="0.99319727891156462"/>
    <n v="0"/>
    <n v="70.600967404843615"/>
    <n v="0"/>
    <n v="0"/>
    <n v="0"/>
    <n v="0"/>
    <n v="0"/>
    <n v="0"/>
    <n v="121.12645836862328"/>
  </r>
  <r>
    <x v="0"/>
    <x v="72"/>
    <n v="0.5735454951445994"/>
    <n v="1.2433631682390757E-2"/>
    <n v="1.5308241781159006E-2"/>
    <n v="0.27741672855467947"/>
    <n v="4.7893802384795597E-2"/>
    <n v="4.4913049340802598E-2"/>
    <n v="1.5865254401159119E-3"/>
    <n v="0"/>
    <n v="1.071382107929518E-2"/>
    <n v="1.6188704592162737E-2"/>
    <n v="369.28484854635212"/>
    <n v="8.0055581145401504"/>
    <n v="9.8564138250985849"/>
    <n v="178.61842775473491"/>
    <n v="30.837057756890133"/>
    <n v="28.917860507982233"/>
    <n v="1.021505376344086"/>
    <n v="0"/>
    <n v="6.8982353241616075"/>
    <n v="10.423311444493601"/>
    <n v="643.86321865059699"/>
  </r>
  <r>
    <x v="0"/>
    <x v="73"/>
    <n v="0.30113609892759108"/>
    <n v="1.8714955994957608E-2"/>
    <n v="7.5217018124726556E-3"/>
    <n v="0.63048233675540444"/>
    <n v="5.6156136738521141E-3"/>
    <n v="2.3628950458328687E-2"/>
    <n v="0"/>
    <n v="0"/>
    <n v="4.0628114079763397E-3"/>
    <n v="8.8375309694172077E-3"/>
    <n v="160.87436730010432"/>
    <n v="9.9979933175067242"/>
    <n v="4.018279523480663"/>
    <n v="336.8192899510388"/>
    <n v="3"/>
    <n v="12.623170946579764"/>
    <n v="0"/>
    <n v="0"/>
    <n v="2.1704545454545454"/>
    <n v="4.7212280701754388"/>
    <n v="534.22478365434017"/>
  </r>
  <r>
    <x v="0"/>
    <x v="74"/>
    <n v="0.52551293538904231"/>
    <n v="1.9960516375220391E-2"/>
    <n v="1.2893598507214093E-2"/>
    <n v="0.149640558347302"/>
    <n v="0.17767903933637788"/>
    <n v="7.7015495188812302E-2"/>
    <n v="1.3869133487997526E-3"/>
    <n v="0"/>
    <n v="3.5065803844373654E-2"/>
    <n v="8.4513966285804782E-4"/>
    <n v="771.13280178619834"/>
    <n v="29.289876387396614"/>
    <n v="18.919946727122309"/>
    <n v="219.58116584471841"/>
    <n v="260.72457249926367"/>
    <n v="113.01182251952358"/>
    <n v="2.0351437699680508"/>
    <n v="0"/>
    <n v="51.455234960827056"/>
    <n v="1.2401500938086303"/>
    <n v="1467.3907145888261"/>
  </r>
  <r>
    <x v="0"/>
    <x v="75"/>
    <n v="0.56627419252408895"/>
    <n v="1.7367909036024608E-2"/>
    <n v="3.8685681290175397E-2"/>
    <n v="0.19748242749886577"/>
    <n v="0.12174896285377014"/>
    <n v="3.2125311995844397E-2"/>
    <n v="0"/>
    <n v="0"/>
    <n v="2.631551480123057E-2"/>
    <n v="0"/>
    <n v="186.26682538531688"/>
    <n v="5.7128954884936682"/>
    <n v="12.725035216014348"/>
    <n v="64.958681368893465"/>
    <n v="40.04737122778544"/>
    <n v="10.567106816763902"/>
    <n v="0"/>
    <n v="0"/>
    <n v="8.6560670874949341"/>
    <n v="0"/>
    <n v="328.9339825907627"/>
  </r>
  <r>
    <x v="0"/>
    <x v="76"/>
    <n v="0.53423925663042537"/>
    <n v="6.4700820221251544E-3"/>
    <n v="4.4528999711353545E-2"/>
    <n v="4.4930682267248272E-2"/>
    <n v="0.24560370819888316"/>
    <n v="8.5455982090394372E-2"/>
    <n v="0"/>
    <n v="0"/>
    <n v="2.8514535878452558E-2"/>
    <n v="1.0256753201117734E-2"/>
    <n v="128.44653221107617"/>
    <n v="1.5555944055944055"/>
    <n v="10.706056368500944"/>
    <n v="10.802632445069669"/>
    <n v="59.050218090115131"/>
    <n v="20.546083837856756"/>
    <n v="0"/>
    <n v="0"/>
    <n v="6.8557171824032448"/>
    <n v="2.4660194174757284"/>
    <n v="240.42885395809202"/>
  </r>
  <r>
    <x v="0"/>
    <x v="77"/>
    <n v="0.50180731194702122"/>
    <n v="2.0215783031006396E-2"/>
    <n v="1.7671001884516327E-2"/>
    <n v="0.14420879399972791"/>
    <n v="0.25432893310091964"/>
    <n v="2.781898263218403E-2"/>
    <n v="0"/>
    <n v="0"/>
    <n v="2.5736860984540557E-2"/>
    <n v="8.212332420083495E-3"/>
    <n v="190.22979476061917"/>
    <n v="7.6635875272370724"/>
    <n v="6.6988881621975143"/>
    <n v="54.668014259905597"/>
    <n v="96.413383371709514"/>
    <n v="10.54587932574467"/>
    <n v="0"/>
    <n v="0"/>
    <n v="9.7565692374538937"/>
    <n v="3.1132075471698113"/>
    <n v="379.0893241920374"/>
  </r>
  <r>
    <x v="0"/>
    <x v="78"/>
    <n v="0.5807070038075135"/>
    <n v="9.0043091308921585E-3"/>
    <n v="1.8947939887428059E-2"/>
    <n v="0.31263850539527926"/>
    <n v="4.5465695156716529E-2"/>
    <n v="1.7857815294388665E-2"/>
    <n v="3.0002009637609393E-3"/>
    <n v="3.0077391571372231E-3"/>
    <n v="9.3707912068827538E-3"/>
    <n v="0"/>
    <n v="193.55603535289882"/>
    <n v="3.0012353304508954"/>
    <n v="6.3155568964539066"/>
    <n v="104.20585459827576"/>
    <n v="15.154216569453547"/>
    <n v="5.9522063722034071"/>
    <n v="1"/>
    <n v="1.0025125628140703"/>
    <n v="3.1233878397052051"/>
    <n v="0"/>
    <n v="333.31100552225593"/>
  </r>
  <r>
    <x v="0"/>
    <x v="79"/>
    <n v="0.55549407845911047"/>
    <n v="9.387435896255519E-3"/>
    <n v="1.464867571814602E-2"/>
    <n v="0.33758412580598979"/>
    <n v="2.6574608079830125E-2"/>
    <n v="9.7144310279623555E-3"/>
    <n v="2.5614089478722749E-3"/>
    <n v="1.6263016108726731E-2"/>
    <n v="2.6060147063195722E-2"/>
    <n v="1.7120728929112736E-3"/>
    <n v="650.61154594687196"/>
    <n v="10.99485020233125"/>
    <n v="17.156974168823524"/>
    <n v="395.38878719825198"/>
    <n v="31.124988575415024"/>
    <n v="11.377836837845038"/>
    <n v="3"/>
    <n v="19.047738693467338"/>
    <n v="30.522436198456525"/>
    <n v="2.0052318014272585"/>
    <n v="1171.2303896228896"/>
  </r>
  <r>
    <x v="0"/>
    <x v="80"/>
    <n v="0.51835243469667813"/>
    <n v="1.3625476060675577E-2"/>
    <n v="7.4341205534263566E-3"/>
    <n v="0.37753981400046349"/>
    <n v="3.6734544531060821E-2"/>
    <n v="2.7270737166199252E-2"/>
    <n v="0"/>
    <n v="0"/>
    <n v="1.9042872991496821E-2"/>
    <n v="0"/>
    <n v="217.37082351027098"/>
    <n v="5.7138362893224661"/>
    <n v="3.1174945820762332"/>
    <n v="158.32112436245725"/>
    <n v="15.404612116202305"/>
    <n v="11.435969426897097"/>
    <n v="0"/>
    <n v="0"/>
    <n v="7.9856188706538527"/>
    <n v="0"/>
    <n v="419.34947915788001"/>
  </r>
  <r>
    <x v="0"/>
    <x v="81"/>
    <n v="0.4772013009226076"/>
    <n v="0"/>
    <n v="2.9145240547998903E-2"/>
    <n v="0.40497063300532038"/>
    <n v="5.2534752871924419E-2"/>
    <n v="2.9673073951052106E-2"/>
    <n v="0"/>
    <n v="0"/>
    <n v="6.4749987010963616E-3"/>
    <n v="0"/>
    <n v="90.81991534710204"/>
    <n v="0"/>
    <n v="5.5468588920914765"/>
    <n v="77.073131478261416"/>
    <n v="9.9983000871636225"/>
    <n v="5.6473149991682661"/>
    <n v="0"/>
    <n v="0"/>
    <n v="1.2323076923076923"/>
    <n v="0"/>
    <n v="190.31782849609456"/>
  </r>
  <r>
    <x v="0"/>
    <x v="82"/>
    <n v="0.60278765275969537"/>
    <n v="1.8497494290606722E-2"/>
    <n v="1.7292123189056856E-2"/>
    <n v="0.33713491388823674"/>
    <n v="1.0539450225931011E-2"/>
    <n v="1.0818114308956284E-2"/>
    <n v="2.9302513375169168E-3"/>
    <n v="0"/>
    <n v="0"/>
    <n v="0"/>
    <n v="221.14032281810415"/>
    <n v="6.7860412203591149"/>
    <n v="6.3438354895482751"/>
    <n v="123.68223428129812"/>
    <n v="3.8665314636377763"/>
    <n v="3.9687629293884306"/>
    <n v="1.075"/>
    <n v="0"/>
    <n v="0"/>
    <n v="0"/>
    <n v="366.86272820233592"/>
  </r>
  <r>
    <x v="0"/>
    <x v="83"/>
    <n v="0.4989473254814637"/>
    <n v="1.4094604913231548E-2"/>
    <n v="2.4231469275723179E-2"/>
    <n v="0.39363547843406405"/>
    <n v="3.1522182945350821E-2"/>
    <n v="8.2635777790854691E-3"/>
    <n v="0"/>
    <n v="0"/>
    <n v="2.9305361171081006E-2"/>
    <n v="0"/>
    <n v="126.8495707387178"/>
    <n v="3.583333333333333"/>
    <n v="6.1604728976708518"/>
    <n v="100.07567716433398"/>
    <n v="8.0140230664762484"/>
    <n v="2.1008856857414728"/>
    <n v="0"/>
    <n v="0"/>
    <n v="7.4504307269461805"/>
    <n v="0"/>
    <n v="254.23439361321994"/>
  </r>
  <r>
    <x v="0"/>
    <x v="84"/>
    <n v="0.46955408469323351"/>
    <n v="0"/>
    <n v="1.3646058778895851E-2"/>
    <n v="0.46480559289765089"/>
    <n v="2.7937033988801107E-2"/>
    <n v="0"/>
    <n v="0"/>
    <n v="0"/>
    <n v="2.4057229641418557E-2"/>
    <n v="0"/>
    <n v="69.114364215535659"/>
    <n v="0"/>
    <n v="2.0085836909871242"/>
    <n v="68.415426644480789"/>
    <n v="4.1120935908059479"/>
    <n v="0"/>
    <n v="0"/>
    <n v="0"/>
    <n v="3.5410194174757281"/>
    <n v="0"/>
    <n v="147.19148755928526"/>
  </r>
  <r>
    <x v="0"/>
    <x v="85"/>
    <n v="0.34342050608056612"/>
    <n v="2.62974122082998E-2"/>
    <n v="0"/>
    <n v="0.59489790540674925"/>
    <n v="1.7889476814231864E-2"/>
    <n v="1.7494699490153129E-2"/>
    <n v="0"/>
    <n v="0"/>
    <n v="0"/>
    <n v="0"/>
    <n v="39.259949137607073"/>
    <n v="3.0063291139240507"/>
    <n v="0"/>
    <n v="68.008931018402095"/>
    <n v="2.0451310780503471"/>
    <n v="2"/>
    <n v="0"/>
    <n v="0"/>
    <n v="0"/>
    <n v="0"/>
    <n v="114.32034034798355"/>
  </r>
  <r>
    <x v="0"/>
    <x v="86"/>
    <n v="0.79197712785186836"/>
    <n v="0"/>
    <n v="0"/>
    <n v="0.12015123467719387"/>
    <n v="8.7871637470937763E-2"/>
    <n v="0"/>
    <n v="0"/>
    <n v="0"/>
    <n v="0"/>
    <n v="0"/>
    <n v="19.828967328320083"/>
    <n v="0"/>
    <n v="0"/>
    <n v="3.008262262994311"/>
    <n v="2.2000683696803822"/>
    <n v="0"/>
    <n v="0"/>
    <n v="0"/>
    <n v="0"/>
    <n v="0"/>
    <n v="25.037297960994778"/>
  </r>
  <r>
    <x v="0"/>
    <x v="87"/>
    <n v="0.55522912392420676"/>
    <n v="0"/>
    <n v="0"/>
    <n v="0.33439248567698066"/>
    <n v="0"/>
    <n v="5.8787316235706495E-2"/>
    <n v="0"/>
    <n v="0"/>
    <n v="5.1591074163106113E-2"/>
    <n v="0"/>
    <n v="10.906390728083139"/>
    <n v="0"/>
    <n v="0"/>
    <n v="6.5684866808714855"/>
    <n v="0"/>
    <n v="1.1547619047619047"/>
    <n v="0"/>
    <n v="0"/>
    <n v="1.0134057971014492"/>
    <n v="0"/>
    <n v="19.643045110817976"/>
  </r>
  <r>
    <x v="0"/>
    <x v="88"/>
    <n v="0.44451540326794381"/>
    <n v="3.6488647021419046E-2"/>
    <n v="0"/>
    <n v="0.37325030044574703"/>
    <n v="0.10909787156503151"/>
    <n v="3.6647777699858407E-2"/>
    <n v="0"/>
    <n v="0"/>
    <n v="0"/>
    <n v="0"/>
    <n v="12.215419948430105"/>
    <n v="1.0027192386131882"/>
    <n v="0"/>
    <n v="10.257033012361553"/>
    <n v="2.9980430528375734"/>
    <n v="1.0070921985815602"/>
    <n v="0"/>
    <n v="0"/>
    <n v="0"/>
    <n v="0"/>
    <n v="27.480307450823986"/>
  </r>
  <r>
    <x v="0"/>
    <x v="89"/>
    <n v="0.56299882537091028"/>
    <n v="8.8106379158152063E-3"/>
    <n v="1.7462717802631218E-2"/>
    <n v="0.18646276887677055"/>
    <n v="0.11195878328477167"/>
    <n v="8.1871262599912023E-2"/>
    <n v="0"/>
    <n v="6.7718054310867597E-4"/>
    <n v="2.7620929761892576E-2"/>
    <n v="2.1368938441878038E-3"/>
    <n v="939.38534291846645"/>
    <n v="14.700890564781904"/>
    <n v="29.137220917833783"/>
    <n v="311.12035085940744"/>
    <n v="186.80756564529361"/>
    <n v="136.60537220822414"/>
    <n v="0"/>
    <n v="1.1299019607843137"/>
    <n v="46.086590960484408"/>
    <n v="3.5654901327373878"/>
    <n v="1668.5387261680135"/>
  </r>
  <r>
    <x v="0"/>
    <x v="90"/>
    <n v="0.70688423030307646"/>
    <n v="1.3447545172340343E-2"/>
    <n v="1.7347895113868438E-2"/>
    <n v="3.4193796553613293E-2"/>
    <n v="9.1946087368255311E-2"/>
    <n v="8.9431261800634682E-2"/>
    <n v="4.3724311075668499E-3"/>
    <n v="0"/>
    <n v="4.237675258064464E-2"/>
    <n v="0"/>
    <n v="163.54288310168954"/>
    <n v="3.1111888111888111"/>
    <n v="4.0135635526221041"/>
    <n v="7.9109871642954879"/>
    <n v="21.272405824751736"/>
    <n v="20.690582371638087"/>
    <n v="1.0115942028985507"/>
    <n v="0"/>
    <n v="9.8041744269131197"/>
    <n v="0"/>
    <n v="231.35737945599743"/>
  </r>
  <r>
    <x v="0"/>
    <x v="91"/>
    <n v="0.50460264988833925"/>
    <n v="1.7930297098735407E-2"/>
    <n v="2.0884635277049904E-3"/>
    <n v="0.28876865856690859"/>
    <n v="0.10471886051298573"/>
    <n v="4.3596910884492343E-2"/>
    <n v="0"/>
    <n v="0"/>
    <n v="3.6335213111125697E-2"/>
    <n v="1.9589464097077816E-3"/>
    <n v="257.58879742075811"/>
    <n v="9.1530309404482839"/>
    <n v="1.0661157024793388"/>
    <n v="147.41018801529364"/>
    <n v="53.456725510222995"/>
    <n v="22.255285120839901"/>
    <n v="0"/>
    <n v="0"/>
    <n v="18.548344626000187"/>
    <n v="0.99999999999999989"/>
    <n v="510.47848733604258"/>
  </r>
  <r>
    <x v="0"/>
    <x v="92"/>
    <n v="0.6006129616717345"/>
    <n v="9.8638559798151348E-3"/>
    <n v="3.0040358705244359E-3"/>
    <n v="0.15987098415022913"/>
    <n v="9.4537727508278033E-2"/>
    <n v="8.6779122368925585E-2"/>
    <n v="3.0306242813538972E-3"/>
    <n v="2.9755696083987346E-3"/>
    <n v="3.9325118560740696E-2"/>
    <n v="0"/>
    <n v="200.47902141846103"/>
    <n v="3.2924634006263345"/>
    <n v="1.0027192386131882"/>
    <n v="53.363447845738648"/>
    <n v="31.555814322141437"/>
    <n v="28.966064075026811"/>
    <n v="1.0115942028985507"/>
    <n v="0.99321746502755404"/>
    <n v="13.126358885559956"/>
    <n v="0"/>
    <n v="333.79070085409347"/>
  </r>
  <r>
    <x v="0"/>
    <x v="93"/>
    <n v="0.52482355584652929"/>
    <n v="1.2638162866552005E-2"/>
    <n v="8.7089884277507697E-3"/>
    <n v="0.36203452322050517"/>
    <n v="2.938693832615976E-2"/>
    <n v="3.6288386798878226E-2"/>
    <n v="0"/>
    <n v="8.6599402035401061E-4"/>
    <n v="2.5253450493270838E-2"/>
    <n v="0"/>
    <n v="601.92554391027863"/>
    <n v="14.494839213544248"/>
    <n v="9.9884285640089203"/>
    <n v="415.22112503564011"/>
    <n v="33.704182365252166"/>
    <n v="41.619524730190903"/>
    <n v="0"/>
    <n v="0.99321746502755404"/>
    <n v="28.963442578820498"/>
    <n v="0"/>
    <n v="1146.9103038627629"/>
  </r>
  <r>
    <x v="0"/>
    <x v="94"/>
    <n v="0.529378744914621"/>
    <n v="1.4969735565121553E-2"/>
    <n v="8.4753432956473154E-3"/>
    <n v="0.17411967003075154"/>
    <n v="0.15280144026809747"/>
    <n v="0.10404356155868039"/>
    <n v="4.5918117781371852E-3"/>
    <n v="1.5202225513883602E-3"/>
    <n v="8.5688661115094142E-3"/>
    <n v="1.5306039260457283E-3"/>
    <n v="345.86265976872011"/>
    <n v="9.7802803915415524"/>
    <n v="5.5372543813755417"/>
    <n v="113.7588026973018"/>
    <n v="99.830816887328666"/>
    <n v="67.975496330702583"/>
    <n v="3"/>
    <n v="0.99321746502755404"/>
    <n v="5.5983562864932903"/>
    <n v="1"/>
    <n v="653.33688420849114"/>
  </r>
  <r>
    <x v="0"/>
    <x v="95"/>
    <n v="0.44231814533548686"/>
    <n v="3.9075982374663171E-2"/>
    <n v="1.3546447458343878E-2"/>
    <n v="0.42400224080664267"/>
    <n v="2.9892043989574384E-2"/>
    <n v="4.0762990574272871E-2"/>
    <n v="0"/>
    <n v="0"/>
    <n v="1.040214946101598E-2"/>
    <n v="0"/>
    <n v="179.87167369646602"/>
    <n v="15.890513254284906"/>
    <n v="5.5087547338249863"/>
    <n v="172.42338689744926"/>
    <n v="12.155802422564012"/>
    <n v="16.576546580304807"/>
    <n v="0"/>
    <n v="0"/>
    <n v="4.2301046279134482"/>
    <n v="0"/>
    <n v="406.65678221280751"/>
  </r>
  <r>
    <x v="0"/>
    <x v="96"/>
    <n v="0.441857989536181"/>
    <n v="3.0486038378653827E-2"/>
    <n v="1.7345966959628371E-2"/>
    <n v="0.41334924697249537"/>
    <n v="1.9615441664286793E-2"/>
    <n v="4.0027102000598225E-2"/>
    <n v="2.419601594936523E-2"/>
    <n v="0"/>
    <n v="1.3122198538791244E-2"/>
    <n v="0"/>
    <n v="67.639337855484186"/>
    <n v="4.6667832167832168"/>
    <n v="2.6553095053095053"/>
    <n v="63.275237814825637"/>
    <n v="3.0027192386131882"/>
    <n v="6.1273231212506971"/>
    <n v="3.7039106145251397"/>
    <n v="0"/>
    <n v="2.0087377424220225"/>
    <n v="0"/>
    <n v="153.07935910921358"/>
  </r>
  <r>
    <x v="0"/>
    <x v="97"/>
    <n v="0.32075996968940784"/>
    <n v="3.2873602821701206E-3"/>
    <n v="8.1839736157470443E-3"/>
    <n v="0.60475017469229897"/>
    <n v="2.5563111467039348E-2"/>
    <n v="3.1950788868819894E-3"/>
    <n v="0"/>
    <n v="3.1677108309535826E-3"/>
    <n v="2.1185057275183748E-2"/>
    <n v="9.9075632603173279E-3"/>
    <n v="100.57243889314373"/>
    <n v="1.0307328605200945"/>
    <n v="2.5660377358490565"/>
    <n v="189.61593009486953"/>
    <n v="8.0151661955414326"/>
    <n v="1.0017985611510791"/>
    <n v="0"/>
    <n v="0.99321746502755404"/>
    <n v="6.6424525489239228"/>
    <n v="3.1064593301435406"/>
    <n v="313.54423368516996"/>
  </r>
  <r>
    <x v="0"/>
    <x v="98"/>
    <n v="0.36429244704029096"/>
    <n v="2.8101153938248261E-2"/>
    <n v="9.1471656731886217E-3"/>
    <n v="0.56868212088505721"/>
    <n v="1.0683706083999045E-2"/>
    <n v="3.0561907386267816E-3"/>
    <n v="0"/>
    <n v="1.190615349069111E-3"/>
    <n v="1.4846600291520158E-2"/>
    <n v="0"/>
    <n v="303.89463823134349"/>
    <n v="23.44212755254501"/>
    <n v="7.6306127828897186"/>
    <n v="474.39755833280753"/>
    <n v="8.912402718598786"/>
    <n v="2.5494900770705433"/>
    <n v="0"/>
    <n v="0.99321746502755404"/>
    <n v="12.385110537462968"/>
    <n v="0"/>
    <n v="834.20515769774545"/>
  </r>
  <r>
    <x v="0"/>
    <x v="99"/>
    <n v="0.63398495254091336"/>
    <n v="1.7674853191903168E-2"/>
    <n v="1.037216911615307E-2"/>
    <n v="7.691628351515549E-2"/>
    <n v="0.14462966138431085"/>
    <n v="0.10312964786524206"/>
    <n v="0"/>
    <n v="0"/>
    <n v="1.3292432386322278E-2"/>
    <n v="0"/>
    <n v="346.96795471634874"/>
    <n v="9.6731123307072675"/>
    <n v="5.6764916734699078"/>
    <n v="42.094824914498375"/>
    <n v="79.153073902955143"/>
    <n v="56.440902653933435"/>
    <n v="0"/>
    <n v="0"/>
    <n v="7.2746964416161966"/>
    <n v="0"/>
    <n v="547.28105663352892"/>
  </r>
  <r>
    <x v="0"/>
    <x v="100"/>
    <n v="0.5871488433911638"/>
    <n v="2.519448732581972E-2"/>
    <n v="9.8405589959890249E-3"/>
    <n v="0.15336382738043688"/>
    <n v="8.8579574138968512E-2"/>
    <n v="0.1171977647326585"/>
    <n v="0"/>
    <n v="0"/>
    <n v="1.8674944034963205E-2"/>
    <n v="0"/>
    <n v="230.48146816773084"/>
    <n v="9.8899324999940994"/>
    <n v="3.8628475735167473"/>
    <n v="60.20197518283571"/>
    <n v="34.771336990645381"/>
    <n v="46.005221990301806"/>
    <n v="0"/>
    <n v="0"/>
    <n v="7.3307280897784404"/>
    <n v="0"/>
    <n v="392.54351049480317"/>
  </r>
  <r>
    <x v="0"/>
    <x v="101"/>
    <n v="0.42399217683352808"/>
    <n v="5.2981275756046324E-2"/>
    <n v="7.1726446306671424E-3"/>
    <n v="0.30466513755088531"/>
    <n v="4.9584980801743464E-2"/>
    <n v="0.1193445776126569"/>
    <n v="0"/>
    <n v="1.9205041308679506E-3"/>
    <n v="4.0338702683604684E-2"/>
    <n v="0"/>
    <n v="219.27390225179693"/>
    <n v="27.400059991833622"/>
    <n v="3.7094405594405595"/>
    <n v="157.56213732474777"/>
    <n v="25.643615206956202"/>
    <n v="61.72083513699949"/>
    <n v="0"/>
    <n v="0.99321746502755404"/>
    <n v="20.861764043070846"/>
    <n v="0"/>
    <n v="517.16497197987303"/>
  </r>
  <r>
    <x v="0"/>
    <x v="102"/>
    <n v="0.4020259177668733"/>
    <n v="7.9146350584270581E-2"/>
    <n v="5.5372672370270958E-2"/>
    <n v="0.4153363330643956"/>
    <n v="2.3343415730668362E-2"/>
    <n v="1.232704364535815E-2"/>
    <n v="0"/>
    <n v="0"/>
    <n v="1.2448266838162855E-2"/>
    <n v="0"/>
    <n v="34.293408541052457"/>
    <n v="6.7513013842397731"/>
    <n v="4.7233712844968707"/>
    <n v="35.428806756631431"/>
    <n v="1.9912280701754386"/>
    <n v="1.0515151515151515"/>
    <n v="0"/>
    <n v="0"/>
    <n v="1.0618556701030928"/>
    <n v="0"/>
    <n v="85.301486858214233"/>
  </r>
  <r>
    <x v="0"/>
    <x v="103"/>
    <n v="0.2252201320036141"/>
    <n v="3.8417883689348391E-2"/>
    <n v="8.716270378099595E-3"/>
    <n v="0.65910085916678396"/>
    <n v="3.8749806794367098E-2"/>
    <n v="1.7236857948885492E-2"/>
    <n v="0"/>
    <n v="7.9293167202220769E-3"/>
    <n v="4.6288732986795233E-3"/>
    <n v="0"/>
    <n v="197.47577695808701"/>
    <n v="33.685272107547426"/>
    <n v="7.6425328845129856"/>
    <n v="577.90772565400471"/>
    <n v="33.976306361327445"/>
    <n v="15.113488681010626"/>
    <n v="0"/>
    <n v="6.9525222551928785"/>
    <n v="4.0586529408597167"/>
    <n v="0"/>
    <n v="876.81227784254258"/>
  </r>
  <r>
    <x v="0"/>
    <x v="104"/>
    <n v="0.59387401654418037"/>
    <n v="7.6601349966155105E-3"/>
    <n v="1.2657120797881933E-2"/>
    <n v="3.6024007529765145E-2"/>
    <n v="0.22075482003246188"/>
    <n v="9.2828829342445823E-2"/>
    <n v="1.9399068623515807E-3"/>
    <n v="0"/>
    <n v="2.0353749725265262E-2"/>
    <n v="1.3907414169032553E-2"/>
    <n v="622.01131814191717"/>
    <n v="8.0230663973415002"/>
    <n v="13.256805605311957"/>
    <n v="37.730797751911084"/>
    <n v="231.21401638954885"/>
    <n v="97.226989045361407"/>
    <n v="2.0318181818181817"/>
    <n v="0"/>
    <n v="21.318094988250913"/>
    <n v="14.566336930455634"/>
    <n v="1047.3792434319166"/>
  </r>
  <r>
    <x v="0"/>
    <x v="105"/>
    <n v="0.51070650638807935"/>
    <n v="4.4578302868908432E-2"/>
    <n v="7.2075674531899177E-3"/>
    <n v="0.36605092455342214"/>
    <n v="2.9286660224111295E-2"/>
    <n v="2.4670380844507182E-2"/>
    <n v="0"/>
    <n v="1.1803146650087714E-3"/>
    <n v="1.6319343002773292E-2"/>
    <n v="0"/>
    <n v="429.7520285779699"/>
    <n v="37.511987509160313"/>
    <n v="6.0650622135743735"/>
    <n v="308.02647983132579"/>
    <n v="24.644294686196204"/>
    <n v="20.759763349601066"/>
    <n v="0"/>
    <n v="0.99321746502755404"/>
    <n v="13.7324875888153"/>
    <n v="0"/>
    <n v="841.48532122167023"/>
  </r>
  <r>
    <x v="0"/>
    <x v="106"/>
    <n v="0.4215616673113049"/>
    <n v="2.2725481556275885E-2"/>
    <n v="5.9144086290025127E-3"/>
    <n v="0.50783483169529187"/>
    <n v="1.1523448505093499E-2"/>
    <n v="1.9121529486193726E-2"/>
    <n v="0"/>
    <n v="1.4047611477664818E-3"/>
    <n v="9.9138716690717488E-3"/>
    <n v="0"/>
    <n v="298.05950372804989"/>
    <n v="16.067745907368217"/>
    <n v="4.1817030282869627"/>
    <n v="359.0577835890852"/>
    <n v="8.1474991893120823"/>
    <n v="13.519620096215842"/>
    <n v="0"/>
    <n v="0.99321746502755404"/>
    <n v="7.009469548200209"/>
    <n v="0"/>
    <n v="707.03654255154549"/>
  </r>
  <r>
    <x v="0"/>
    <x v="107"/>
    <n v="0.53960779039322504"/>
    <n v="2.4162861054276528E-2"/>
    <n v="2.4307991804801758E-2"/>
    <n v="0.25572990840186477"/>
    <n v="8.6692826159249475E-2"/>
    <n v="4.1584219686306226E-2"/>
    <n v="0"/>
    <n v="0"/>
    <n v="2.6244892818959597E-2"/>
    <n v="1.6695096813173886E-3"/>
    <n v="1054.956383630954"/>
    <n v="47.239430137620992"/>
    <n v="47.523166982146847"/>
    <n v="499.96294374717689"/>
    <n v="169.48819494444621"/>
    <n v="81.298933776348861"/>
    <n v="0"/>
    <n v="0"/>
    <n v="51.309891573091036"/>
    <n v="3.2639630620528788"/>
    <n v="1955.0429078538361"/>
  </r>
  <r>
    <x v="0"/>
    <x v="108"/>
    <n v="0.6392773339372273"/>
    <n v="2.2497049166648745E-2"/>
    <n v="5.6557966556654571E-3"/>
    <n v="0.25095061033349225"/>
    <n v="1.8820800320409739E-2"/>
    <n v="4.3334771169299999E-2"/>
    <n v="0"/>
    <n v="0"/>
    <n v="1.9463638417256134E-2"/>
    <n v="0"/>
    <n v="316.85589765465016"/>
    <n v="11.150595101466934"/>
    <n v="2.8032786885245899"/>
    <n v="124.38291909158923"/>
    <n v="9.3284733612781725"/>
    <n v="21.478749659307777"/>
    <n v="0"/>
    <n v="0"/>
    <n v="9.6470941404138717"/>
    <n v="0"/>
    <n v="495.64700769723095"/>
  </r>
  <r>
    <x v="0"/>
    <x v="109"/>
    <n v="0.63532166679951563"/>
    <n v="1.7638013702779058E-2"/>
    <n v="1.0280683567052433E-2"/>
    <n v="0.16390995670377265"/>
    <n v="0.10185649234326097"/>
    <n v="3.4811342511944988E-2"/>
    <n v="2.5425461635357758E-3"/>
    <n v="0"/>
    <n v="3.3639298208138227E-2"/>
    <n v="0"/>
    <n v="253.33066706390025"/>
    <n v="7.03305114638448"/>
    <n v="4.0993603115004866"/>
    <n v="65.358102580318601"/>
    <n v="40.614659468634109"/>
    <n v="13.880812005619541"/>
    <n v="1.0138248847926268"/>
    <n v="0"/>
    <n v="13.413466437495689"/>
    <n v="0"/>
    <n v="398.74394389864591"/>
  </r>
  <r>
    <x v="0"/>
    <x v="110"/>
    <n v="0.56972328003202044"/>
    <n v="2.1473624745124958E-2"/>
    <n v="2.3789413969584419E-2"/>
    <n v="0.29632029414083716"/>
    <n v="3.0380856319654266E-2"/>
    <n v="3.6842216677425661E-2"/>
    <n v="0"/>
    <n v="0"/>
    <n v="2.1470314115353075E-2"/>
    <n v="0"/>
    <n v="132.29555311390806"/>
    <n v="4.9863945578231288"/>
    <n v="5.524144421805997"/>
    <n v="68.808592848855852"/>
    <n v="7.054744525547445"/>
    <n v="8.5551382646827001"/>
    <n v="0"/>
    <n v="0"/>
    <n v="4.9856257958430987"/>
    <n v="0"/>
    <n v="232.21019352846628"/>
  </r>
  <r>
    <x v="0"/>
    <x v="111"/>
    <n v="0.57809847596364705"/>
    <n v="2.2416515855757657E-2"/>
    <n v="1.7598829995581176E-2"/>
    <n v="0.22147644181372741"/>
    <n v="3.8718809802575693E-2"/>
    <n v="0.10495495031624111"/>
    <n v="0"/>
    <n v="0"/>
    <n v="1.673597625247026E-2"/>
    <n v="0"/>
    <n v="323.89549857165582"/>
    <n v="12.559466736592173"/>
    <n v="9.8602263328835082"/>
    <n v="124.08824019740979"/>
    <n v="21.693273251069741"/>
    <n v="58.803884413595952"/>
    <n v="0"/>
    <n v="0"/>
    <n v="9.3767888997481474"/>
    <n v="0"/>
    <n v="560.27737840295492"/>
  </r>
  <r>
    <x v="0"/>
    <x v="112"/>
    <n v="0.65678606029555753"/>
    <n v="6.4706409091858123E-3"/>
    <n v="1.7507692259474225E-2"/>
    <n v="0.16393271672915397"/>
    <n v="7.3327557308448588E-2"/>
    <n v="3.8449045571381332E-2"/>
    <n v="1.9490974164909892E-3"/>
    <n v="0"/>
    <n v="4.1577189510306839E-2"/>
    <n v="0"/>
    <n v="673.93867001064177"/>
    <n v="6.6396280190397832"/>
    <n v="17.964922749724618"/>
    <n v="168.21397980639296"/>
    <n v="75.242578116451568"/>
    <n v="39.453179965321745"/>
    <n v="2"/>
    <n v="0"/>
    <n v="42.663018439744626"/>
    <n v="0"/>
    <n v="1026.1159771073178"/>
  </r>
  <r>
    <x v="0"/>
    <x v="113"/>
    <n v="0.67607265725851118"/>
    <n v="1.1971837218681908E-2"/>
    <n v="1.196947889142618E-2"/>
    <n v="0.13488279016593613"/>
    <n v="3.2719553358018606E-2"/>
    <n v="3.2281892721286967E-2"/>
    <n v="0"/>
    <n v="0"/>
    <n v="0.10010179038613926"/>
    <n v="0"/>
    <n v="144.34776286733808"/>
    <n v="2.5560979302671143"/>
    <n v="2.5555944055944053"/>
    <n v="28.798722741885236"/>
    <n v="6.9859271463518828"/>
    <n v="6.8924825540746495"/>
    <n v="0"/>
    <n v="0"/>
    <n v="21.372657725646405"/>
    <n v="0"/>
    <n v="213.50924537115773"/>
  </r>
  <r>
    <x v="0"/>
    <x v="114"/>
    <n v="0.70938427900527379"/>
    <n v="0"/>
    <n v="0"/>
    <n v="9.9279371001941535E-2"/>
    <n v="7.2063138794754622E-2"/>
    <n v="5.9011267662723695E-2"/>
    <n v="0"/>
    <n v="0"/>
    <n v="6.0261943535306436E-2"/>
    <n v="0"/>
    <n v="80.149967517797663"/>
    <n v="0"/>
    <n v="0"/>
    <n v="11.217105589301958"/>
    <n v="8.1420725050874552"/>
    <n v="6.6674034459624743"/>
    <n v="0"/>
    <n v="0"/>
    <n v="6.8087113851563936"/>
    <n v="0"/>
    <n v="112.98526044330593"/>
  </r>
  <r>
    <x v="0"/>
    <x v="115"/>
    <n v="0.60057862963502351"/>
    <n v="8.3516451857082279E-3"/>
    <n v="1.789877419607229E-2"/>
    <n v="3.5400831808393471E-2"/>
    <n v="0.19607596775553934"/>
    <n v="0.10685182957483834"/>
    <n v="0"/>
    <n v="0"/>
    <n v="2.596960567555508E-2"/>
    <n v="8.8727161688702764E-3"/>
    <n v="432.110365648928"/>
    <n v="6.0089258539878596"/>
    <n v="12.877990459355104"/>
    <n v="25.470547272548234"/>
    <n v="141.07471351969764"/>
    <n v="76.878831296243931"/>
    <n v="0"/>
    <n v="0"/>
    <n v="18.684873637681918"/>
    <n v="6.3838312567991959"/>
    <n v="719.49007894524152"/>
  </r>
  <r>
    <x v="0"/>
    <x v="116"/>
    <n v="0.72425611201407314"/>
    <n v="2.115294675089124E-2"/>
    <n v="2.0166772322555093E-2"/>
    <n v="3.5683412425364457E-2"/>
    <n v="7.609078263227792E-2"/>
    <n v="9.1705638563664899E-2"/>
    <n v="0"/>
    <n v="0"/>
    <n v="2.7650318845651365E-2"/>
    <n v="3.2940164455217053E-3"/>
    <n v="518.52726271458266"/>
    <n v="15.144338301246993"/>
    <n v="14.43829203059526"/>
    <n v="25.547346943038608"/>
    <n v="54.476786017594179"/>
    <n v="65.65615802353912"/>
    <n v="0"/>
    <n v="0"/>
    <n v="19.79609685909347"/>
    <n v="2.3583333333333334"/>
    <n v="715.94461422302379"/>
  </r>
  <r>
    <x v="0"/>
    <x v="117"/>
    <n v="0.6479992590494853"/>
    <n v="7.9540804879187216E-3"/>
    <n v="2.3903791263457826E-2"/>
    <n v="6.2302601247733659E-2"/>
    <n v="9.2839729202238638E-2"/>
    <n v="0.15653816292502412"/>
    <n v="0"/>
    <n v="0"/>
    <n v="8.4623758241418583E-3"/>
    <n v="0"/>
    <n v="232.41356268260537"/>
    <n v="2.852836879432624"/>
    <n v="8.5734130272166134"/>
    <n v="22.34565752686105"/>
    <n v="33.298205084417894"/>
    <n v="56.144496514642867"/>
    <n v="0"/>
    <n v="0"/>
    <n v="3.0351437699680508"/>
    <n v="0"/>
    <n v="358.66331548514444"/>
  </r>
  <r>
    <x v="0"/>
    <x v="118"/>
    <n v="0.60428289728511597"/>
    <n v="1.6399063605683169E-2"/>
    <n v="1.9273179007358674E-2"/>
    <n v="0.26685590039331031"/>
    <n v="3.3724567991589988E-2"/>
    <n v="2.4430192928061815E-2"/>
    <n v="0"/>
    <n v="0"/>
    <n v="2.2642886571633436E-2"/>
    <n v="1.2391312217246701E-2"/>
    <n v="151.49164280638399"/>
    <n v="4.1111888111888106"/>
    <n v="4.8317196515801415"/>
    <n v="66.899855886679404"/>
    <n v="8.4546331377818404"/>
    <n v="6.1245652944613749"/>
    <n v="0"/>
    <n v="0"/>
    <n v="5.676493741633899"/>
    <n v="3.1064593301435406"/>
    <n v="250.696558659853"/>
  </r>
  <r>
    <x v="0"/>
    <x v="119"/>
    <n v="0.68450278708023415"/>
    <n v="1.8624471481599042E-2"/>
    <n v="2.3738654400471352E-3"/>
    <n v="0.17234282456234459"/>
    <n v="1.7700374511048673E-2"/>
    <n v="8.3142383508795006E-2"/>
    <n v="0"/>
    <n v="0"/>
    <n v="1.6826887251914266E-2"/>
    <n v="4.4864061640167204E-3"/>
    <n v="301.00676162960656"/>
    <n v="8.1900204842876239"/>
    <n v="1.0438957475994513"/>
    <n v="75.786916416937913"/>
    <n v="7.7836533492119679"/>
    <n v="36.56145758134906"/>
    <n v="0"/>
    <n v="0"/>
    <n v="7.3995415878584678"/>
    <n v="1.972875226039783"/>
    <n v="439.745122022891"/>
  </r>
  <r>
    <x v="0"/>
    <x v="120"/>
    <n v="0.58908973438063317"/>
    <n v="8.8655479839194039E-3"/>
    <n v="1.0169306366120227E-2"/>
    <n v="0.24138367550492049"/>
    <n v="5.7447814285515528E-2"/>
    <n v="7.4657498539550698E-2"/>
    <n v="0"/>
    <n v="0"/>
    <n v="1.5386851762103788E-2"/>
    <n v="2.9995711772363557E-3"/>
    <n v="387.45556421324756"/>
    <n v="5.8310401551652653"/>
    <n v="6.6885469323025077"/>
    <n v="158.76265147101697"/>
    <n v="37.784524152699355"/>
    <n v="49.103662024945152"/>
    <n v="0"/>
    <n v="0"/>
    <n v="10.120226143848285"/>
    <n v="1.972875226039783"/>
    <n v="657.71909031926509"/>
  </r>
  <r>
    <x v="0"/>
    <x v="121"/>
    <n v="0.66735445861469034"/>
    <n v="1.0328244987134874E-2"/>
    <n v="2.5311537743951149E-2"/>
    <n v="1.6141028159168097E-2"/>
    <n v="0.18933299077051866"/>
    <n v="3.1620501309921265E-2"/>
    <n v="1.3039064394815608E-3"/>
    <n v="3.5308049159068207E-3"/>
    <n v="4.4438919023047571E-2"/>
    <n v="1.0637608036179623E-2"/>
    <n v="518.88735006930085"/>
    <n v="8.0305085297035337"/>
    <n v="19.680451035573238"/>
    <n v="12.550115191094243"/>
    <n v="147.21186409025248"/>
    <n v="24.585852272009866"/>
    <n v="1.0138248847926268"/>
    <n v="2.7453027139874737"/>
    <n v="34.552541957506911"/>
    <n v="8.2710472279260792"/>
    <n v="777.52885797214731"/>
  </r>
  <r>
    <x v="0"/>
    <x v="122"/>
    <n v="0.64974174900063442"/>
    <n v="5.9851644744547804E-3"/>
    <n v="1.0923442517779096E-2"/>
    <n v="2.3825335256898755E-2"/>
    <n v="0.23204700727417535"/>
    <n v="5.8962043382222218E-2"/>
    <n v="0"/>
    <n v="0"/>
    <n v="1.8515258093835165E-2"/>
    <n v="0"/>
    <n v="370.0090146015155"/>
    <n v="3.4083769633507854"/>
    <n v="6.2205825749636325"/>
    <n v="13.567834965992382"/>
    <n v="132.14401665709261"/>
    <n v="33.577167550497897"/>
    <n v="0"/>
    <n v="0"/>
    <n v="10.543900577313824"/>
    <n v="0"/>
    <n v="569.47089389072676"/>
  </r>
  <r>
    <x v="0"/>
    <x v="123"/>
    <n v="0.52393560504285563"/>
    <n v="1.1029491653206066E-2"/>
    <n v="1.6540467557137201E-2"/>
    <n v="1.4862725133068778E-2"/>
    <n v="0.26685449295757735"/>
    <n v="5.6514175840482794E-2"/>
    <n v="0"/>
    <n v="0"/>
    <n v="6.5130080618638037E-2"/>
    <n v="4.513296119703402E-2"/>
    <n v="672.39291426002524"/>
    <n v="14.154701387204334"/>
    <n v="21.227213949426432"/>
    <n v="19.074082711466811"/>
    <n v="342.46779275184042"/>
    <n v="72.527484340900102"/>
    <n v="0"/>
    <n v="0"/>
    <n v="83.584708295543948"/>
    <n v="57.92139914976017"/>
    <n v="1283.3502968461676"/>
  </r>
  <r>
    <x v="0"/>
    <x v="124"/>
    <n v="0.58452953391795748"/>
    <n v="4.3987363099925268E-3"/>
    <n v="5.5917014394414096E-3"/>
    <n v="1.334842650571373E-2"/>
    <n v="0.30755364352456227"/>
    <n v="2.462188434113801E-2"/>
    <n v="0"/>
    <n v="0"/>
    <n v="2.3546533990933424E-2"/>
    <n v="3.6409539970260738E-2"/>
    <n v="802.71480276240845"/>
    <n v="6.0406370330213033"/>
    <n v="7.6788960311071"/>
    <n v="18.33094639017234"/>
    <n v="422.35310275242659"/>
    <n v="33.812407903600452"/>
    <n v="0"/>
    <n v="0"/>
    <n v="32.33566533684057"/>
    <n v="50.000000000000007"/>
    <n v="1373.2664582095774"/>
  </r>
  <r>
    <x v="0"/>
    <x v="125"/>
    <n v="0.44922561748683859"/>
    <n v="0"/>
    <n v="9.0090582743229779E-3"/>
    <n v="0.4964338313174107"/>
    <n v="0"/>
    <n v="8.4743230132448884E-3"/>
    <n v="0"/>
    <n v="0"/>
    <n v="3.6857169908182302E-2"/>
    <n v="0"/>
    <n v="185.60876809914043"/>
    <n v="0"/>
    <n v="3.7223171229308774"/>
    <n v="205.11401907363546"/>
    <n v="0"/>
    <n v="3.5013779128672744"/>
    <n v="0"/>
    <n v="0"/>
    <n v="15.228459010307564"/>
    <n v="0"/>
    <n v="413.17494121888183"/>
  </r>
  <r>
    <x v="0"/>
    <x v="126"/>
    <n v="0.47318580743681748"/>
    <n v="0"/>
    <n v="0"/>
    <n v="0.48861929100320922"/>
    <n v="1.7171549484847663E-2"/>
    <n v="1.5495660365717584E-2"/>
    <n v="0"/>
    <n v="0"/>
    <n v="5.5276917094080275E-3"/>
    <n v="0"/>
    <n v="85.602785450473675"/>
    <n v="0"/>
    <n v="0"/>
    <n v="88.394815899661765"/>
    <n v="3.1064593301435406"/>
    <n v="2.8032786885245899"/>
    <n v="0"/>
    <n v="0"/>
    <n v="1"/>
    <n v="0"/>
    <n v="180.90733936880358"/>
  </r>
  <r>
    <x v="0"/>
    <x v="127"/>
    <n v="0.44764417549770835"/>
    <n v="2.0044886895184494E-2"/>
    <n v="5.6113850235741504E-3"/>
    <n v="0.49545702771376637"/>
    <n v="0"/>
    <n v="0"/>
    <n v="0"/>
    <n v="0"/>
    <n v="3.124252486976653E-2"/>
    <n v="0"/>
    <n v="124.09641686957637"/>
    <n v="5.5568658689295463"/>
    <n v="1.5555944055944055"/>
    <n v="137.35114900974193"/>
    <n v="0"/>
    <n v="0"/>
    <n v="0"/>
    <n v="0"/>
    <n v="8.6610875389721294"/>
    <n v="0"/>
    <n v="277.22111369281441"/>
  </r>
  <r>
    <x v="0"/>
    <x v="128"/>
    <n v="0.27593120649405645"/>
    <n v="2.9646274099027915E-2"/>
    <n v="1.0836903184484553E-2"/>
    <n v="0.63882976618714382"/>
    <n v="2.2380746584381404E-2"/>
    <n v="2.2375103450905775E-2"/>
    <n v="0"/>
    <n v="0"/>
    <n v="0"/>
    <n v="0"/>
    <n v="111.7689478698309"/>
    <n v="12.00854700854701"/>
    <n v="4.38960595463909"/>
    <n v="258.76497168219038"/>
    <n v="9.0655657620643311"/>
    <n v="9.0632799492370175"/>
    <n v="0"/>
    <n v="0"/>
    <n v="0"/>
    <n v="0"/>
    <n v="405.06091822650876"/>
  </r>
  <r>
    <x v="0"/>
    <x v="129"/>
    <n v="0.34737638662499498"/>
    <n v="6.2449175210315989E-3"/>
    <n v="0"/>
    <n v="0.62441492896772444"/>
    <n v="0"/>
    <n v="1.532178916124039E-2"/>
    <n v="0"/>
    <n v="0"/>
    <n v="6.6419777250085249E-3"/>
    <n v="0"/>
    <n v="113.93813269856444"/>
    <n v="2.0483091787439616"/>
    <n v="0"/>
    <n v="204.80572017836218"/>
    <n v="0"/>
    <n v="5.0254885301614278"/>
    <n v="0"/>
    <n v="0"/>
    <n v="2.1785434144373639"/>
    <n v="0"/>
    <n v="327.99619400026938"/>
  </r>
  <r>
    <x v="0"/>
    <x v="130"/>
    <n v="0.54964452308891665"/>
    <n v="5.3777823328431215E-2"/>
    <n v="0"/>
    <n v="0.37669495349520915"/>
    <n v="0"/>
    <n v="1.9882700087443032E-2"/>
    <n v="0"/>
    <n v="0"/>
    <n v="0"/>
    <n v="0"/>
    <n v="55.288720412379604"/>
    <n v="5.4095090799458099"/>
    <n v="0"/>
    <n v="37.891730181366242"/>
    <n v="0"/>
    <n v="2"/>
    <n v="0"/>
    <n v="0"/>
    <n v="0"/>
    <n v="0"/>
    <n v="100.58995967369165"/>
  </r>
  <r>
    <x v="0"/>
    <x v="131"/>
    <n v="0.34747408297022137"/>
    <n v="0"/>
    <n v="0"/>
    <n v="0.65252591702977869"/>
    <n v="0"/>
    <n v="0"/>
    <n v="0"/>
    <n v="0"/>
    <n v="0"/>
    <n v="0"/>
    <n v="1.0842289975871902"/>
    <n v="0"/>
    <n v="0"/>
    <n v="2.0360871661944664"/>
    <n v="0"/>
    <n v="0"/>
    <n v="0"/>
    <n v="0"/>
    <n v="0"/>
    <n v="0"/>
    <n v="3.1203161637816565"/>
  </r>
  <r>
    <x v="0"/>
    <x v="132"/>
    <n v="0.72165319013428308"/>
    <n v="0"/>
    <n v="0"/>
    <n v="0.27834680986571686"/>
    <n v="0"/>
    <n v="0"/>
    <n v="0"/>
    <n v="0"/>
    <n v="0"/>
    <n v="0"/>
    <n v="10.581565929432646"/>
    <n v="0"/>
    <n v="0"/>
    <n v="4.0813858514133017"/>
    <n v="0"/>
    <n v="0"/>
    <n v="0"/>
    <n v="0"/>
    <n v="0"/>
    <n v="0"/>
    <n v="14.662951780845949"/>
  </r>
  <r>
    <x v="0"/>
    <x v="133"/>
    <n v="0.51290836004014306"/>
    <n v="0"/>
    <n v="0"/>
    <n v="0.38978797637346241"/>
    <n v="6.4321131466285139E-2"/>
    <n v="3.2982532120109438E-2"/>
    <n v="0"/>
    <n v="0"/>
    <n v="0"/>
    <n v="0"/>
    <n v="32.792012482711321"/>
    <n v="0"/>
    <n v="0"/>
    <n v="24.920498831114745"/>
    <n v="4.1122732836319127"/>
    <n v="2.1086878071346051"/>
    <n v="0"/>
    <n v="0"/>
    <n v="0"/>
    <n v="0"/>
    <n v="63.933472404592585"/>
  </r>
  <r>
    <x v="0"/>
    <x v="134"/>
    <n v="0.24676702660686844"/>
    <n v="1.0183750989207818E-2"/>
    <n v="0"/>
    <n v="0.72470638574315394"/>
    <n v="0"/>
    <n v="9.1433399553127633E-3"/>
    <n v="0"/>
    <n v="0"/>
    <n v="9.1994967054570623E-3"/>
    <n v="0"/>
    <n v="26.823970322255605"/>
    <n v="1.1069900142653353"/>
    <n v="0"/>
    <n v="78.776742787816247"/>
    <n v="0"/>
    <n v="0.99389567147613767"/>
    <n v="0"/>
    <n v="0"/>
    <n v="1"/>
    <n v="0"/>
    <n v="108.70159879581333"/>
  </r>
  <r>
    <x v="0"/>
    <x v="135"/>
    <n v="0.42907572137426753"/>
    <n v="7.2052262956913554E-2"/>
    <n v="0"/>
    <n v="0.48496653238432452"/>
    <n v="0"/>
    <n v="1.3905483284494601E-2"/>
    <n v="0"/>
    <n v="0"/>
    <n v="0"/>
    <n v="0"/>
    <n v="30.948969584003571"/>
    <n v="5.1970856975313318"/>
    <n v="0"/>
    <n v="34.980339628515445"/>
    <n v="0"/>
    <n v="1.0029940119760479"/>
    <n v="0"/>
    <n v="0"/>
    <n v="0"/>
    <n v="0"/>
    <n v="72.129388922026379"/>
  </r>
  <r>
    <x v="0"/>
    <x v="136"/>
    <n v="0.31575203364552845"/>
    <n v="0"/>
    <n v="4.1915540148482469E-3"/>
    <n v="0.61721440096836511"/>
    <n v="4.247336062204065E-2"/>
    <n v="2.036865074921761E-2"/>
    <n v="0"/>
    <n v="0"/>
    <n v="0"/>
    <n v="0"/>
    <n v="77.645664520030209"/>
    <n v="0"/>
    <n v="1.0307328605200945"/>
    <n v="151.77739874297009"/>
    <n v="10.444500615946968"/>
    <n v="5.0087956822944424"/>
    <n v="0"/>
    <n v="0"/>
    <n v="0"/>
    <n v="0"/>
    <n v="245.9070924217618"/>
  </r>
  <r>
    <x v="0"/>
    <x v="137"/>
    <n v="0.37914653106814272"/>
    <n v="2.6123599538171338E-2"/>
    <n v="0"/>
    <n v="0.59472986939368577"/>
    <n v="0"/>
    <n v="0"/>
    <n v="0"/>
    <n v="0"/>
    <n v="0"/>
    <n v="0"/>
    <n v="15.21470224755593"/>
    <n v="1.0483091787439613"/>
    <n v="0"/>
    <n v="23.865806855889378"/>
    <n v="0"/>
    <n v="0"/>
    <n v="0"/>
    <n v="0"/>
    <n v="0"/>
    <n v="0"/>
    <n v="40.128818282189279"/>
  </r>
  <r>
    <x v="0"/>
    <x v="138"/>
    <n v="0.22310296452999928"/>
    <n v="0"/>
    <n v="5.4988692454540182E-3"/>
    <n v="0.75518920097139353"/>
    <n v="5.3494190339996792E-3"/>
    <n v="1.0859546219153185E-2"/>
    <n v="0"/>
    <n v="0"/>
    <n v="0"/>
    <n v="0"/>
    <n v="41.819426241245814"/>
    <n v="0"/>
    <n v="1.0307328605200945"/>
    <n v="141.55607100398692"/>
    <n v="1.0027192386131882"/>
    <n v="2.0355623381428041"/>
    <n v="0"/>
    <n v="0"/>
    <n v="0"/>
    <n v="0"/>
    <n v="187.44451168250887"/>
  </r>
  <r>
    <x v="0"/>
    <x v="139"/>
    <n v="0.48818748012754881"/>
    <n v="5.9845616636629351E-2"/>
    <n v="0"/>
    <n v="0.45196690323582195"/>
    <n v="0"/>
    <n v="0"/>
    <n v="0"/>
    <n v="0"/>
    <n v="0"/>
    <n v="0"/>
    <n v="18.704422514279024"/>
    <n v="2.2929258630447085"/>
    <n v="0"/>
    <n v="17.31666678216401"/>
    <n v="0"/>
    <n v="0"/>
    <n v="0"/>
    <n v="0"/>
    <n v="0"/>
    <n v="0"/>
    <n v="38.314015159487738"/>
  </r>
  <r>
    <x v="0"/>
    <x v="140"/>
    <n v="0.40161694991229185"/>
    <n v="0"/>
    <n v="0"/>
    <n v="0.54171804338155205"/>
    <n v="1.9426114970168027E-2"/>
    <n v="3.7238891735988031E-2"/>
    <n v="0"/>
    <n v="0"/>
    <n v="0"/>
    <n v="0"/>
    <n v="21.50392400769767"/>
    <n v="0"/>
    <n v="0"/>
    <n v="29.005408364909837"/>
    <n v="1.0401396160558465"/>
    <n v="1.9938956714761376"/>
    <n v="0"/>
    <n v="0"/>
    <n v="0"/>
    <n v="0"/>
    <n v="53.543367660139495"/>
  </r>
  <r>
    <x v="0"/>
    <x v="141"/>
    <n v="0.30685272655223234"/>
    <n v="3.222804258466163E-2"/>
    <n v="1.5898076759877301E-2"/>
    <n v="0.60350596976994153"/>
    <n v="1.0431749124563208E-2"/>
    <n v="1.0431749124563208E-2"/>
    <n v="0"/>
    <n v="0"/>
    <n v="2.0651686084160664E-2"/>
    <n v="0"/>
    <n v="30.024913829245254"/>
    <n v="3.1534482758620688"/>
    <n v="1.5555944055944055"/>
    <n v="59.051829004013001"/>
    <n v="1.0207253886010363"/>
    <n v="1.0207253886010363"/>
    <n v="0"/>
    <n v="0"/>
    <n v="2.0207253886010363"/>
    <n v="0"/>
    <n v="97.847961680517855"/>
  </r>
  <r>
    <x v="0"/>
    <x v="142"/>
    <n v="0.40047809912129639"/>
    <n v="0"/>
    <n v="1.398851284478432E-2"/>
    <n v="0.57654099721888608"/>
    <n v="0"/>
    <n v="8.9923908150333024E-3"/>
    <n v="0"/>
    <n v="0"/>
    <n v="0"/>
    <n v="0"/>
    <n v="44.535219538255056"/>
    <n v="0"/>
    <n v="1.5555944055944055"/>
    <n v="64.114317213063757"/>
    <n v="0"/>
    <n v="1"/>
    <n v="0"/>
    <n v="0"/>
    <n v="0"/>
    <n v="0"/>
    <n v="111.20513115691321"/>
  </r>
  <r>
    <x v="0"/>
    <x v="143"/>
    <n v="0.16173752208473727"/>
    <n v="0"/>
    <n v="0"/>
    <n v="0.82992899794658515"/>
    <n v="0"/>
    <n v="8.3334799686775735E-3"/>
    <n v="0"/>
    <n v="0"/>
    <n v="0"/>
    <n v="0"/>
    <n v="19.289687347842246"/>
    <n v="0"/>
    <n v="0"/>
    <n v="98.981798935377469"/>
    <n v="0"/>
    <n v="0.99389567147613767"/>
    <n v="0"/>
    <n v="0"/>
    <n v="0"/>
    <n v="0"/>
    <n v="119.26538195469585"/>
  </r>
  <r>
    <x v="0"/>
    <x v="144"/>
    <n v="0.36236738046752043"/>
    <n v="1.2852256168373198E-2"/>
    <n v="0"/>
    <n v="0.58428479870123162"/>
    <n v="0"/>
    <n v="3.1876876033631457E-2"/>
    <n v="0"/>
    <n v="0"/>
    <n v="0"/>
    <n v="8.6186886292433321E-3"/>
    <n v="42.105016359045528"/>
    <n v="1.4933586337760911"/>
    <n v="0"/>
    <n v="67.890550677924594"/>
    <n v="0"/>
    <n v="3.7039106145251397"/>
    <n v="0"/>
    <n v="0"/>
    <n v="0"/>
    <n v="1.0014423076923078"/>
    <n v="116.19427859296366"/>
  </r>
  <r>
    <x v="0"/>
    <x v="145"/>
    <n v="0.36608525736455255"/>
    <n v="0"/>
    <n v="0"/>
    <n v="0.63391474263544745"/>
    <n v="0"/>
    <n v="0"/>
    <n v="0"/>
    <n v="0"/>
    <n v="0"/>
    <n v="0"/>
    <n v="13.100341185886236"/>
    <n v="0"/>
    <n v="0"/>
    <n v="22.68460486792533"/>
    <n v="0"/>
    <n v="0"/>
    <n v="0"/>
    <n v="0"/>
    <n v="0"/>
    <n v="0"/>
    <n v="35.784946053811566"/>
  </r>
  <r>
    <x v="0"/>
    <x v="146"/>
    <n v="0.38110016307547767"/>
    <n v="0"/>
    <n v="0"/>
    <n v="0.618899836924522"/>
    <n v="0"/>
    <n v="0"/>
    <n v="0"/>
    <n v="0"/>
    <n v="0"/>
    <n v="0"/>
    <n v="13.914106738528318"/>
    <n v="0"/>
    <n v="0"/>
    <n v="22.5962600538695"/>
    <n v="0"/>
    <n v="0"/>
    <n v="0"/>
    <n v="0"/>
    <n v="0"/>
    <n v="0"/>
    <n v="36.510366792397832"/>
  </r>
  <r>
    <x v="0"/>
    <x v="147"/>
    <n v="0.36044402636062878"/>
    <n v="5.8593323117363871E-2"/>
    <n v="0"/>
    <n v="0.55624085296409254"/>
    <n v="0"/>
    <n v="2.4721797557914812E-2"/>
    <n v="0"/>
    <n v="0"/>
    <n v="0"/>
    <n v="0"/>
    <n v="15.721052985031445"/>
    <n v="2.5555944055944053"/>
    <n v="0"/>
    <n v="24.260887356580604"/>
    <n v="0"/>
    <n v="1.0782608695652174"/>
    <n v="0"/>
    <n v="0"/>
    <n v="0"/>
    <n v="0"/>
    <n v="43.61579561677167"/>
  </r>
  <r>
    <x v="0"/>
    <x v="148"/>
    <n v="0.30280821009845399"/>
    <n v="8.1902147016378185E-3"/>
    <n v="0"/>
    <n v="0.67287069042025405"/>
    <n v="0"/>
    <n v="0"/>
    <n v="0"/>
    <n v="1.6130884779654155E-2"/>
    <n v="0"/>
    <n v="0"/>
    <n v="37.034720916126822"/>
    <n v="1.0016977928692699"/>
    <n v="0"/>
    <n v="82.294922664921856"/>
    <n v="0"/>
    <n v="0"/>
    <n v="0"/>
    <n v="1.972875226039783"/>
    <n v="0"/>
    <n v="0"/>
    <n v="122.30421659995773"/>
  </r>
  <r>
    <x v="0"/>
    <x v="149"/>
    <n v="0.24358812757334855"/>
    <n v="0"/>
    <n v="0"/>
    <n v="0.75641187242665153"/>
    <n v="0"/>
    <n v="0"/>
    <n v="0"/>
    <n v="0"/>
    <n v="0"/>
    <n v="0"/>
    <n v="11.794321575420962"/>
    <n v="0"/>
    <n v="0"/>
    <n v="36.624793481282659"/>
    <n v="0"/>
    <n v="0"/>
    <n v="0"/>
    <n v="0"/>
    <n v="0"/>
    <n v="0"/>
    <n v="48.419115056703617"/>
  </r>
  <r>
    <x v="0"/>
    <x v="150"/>
    <n v="0.39368496872003961"/>
    <n v="0"/>
    <n v="0"/>
    <n v="0.60631503127996045"/>
    <n v="0"/>
    <n v="0"/>
    <n v="0"/>
    <n v="0"/>
    <n v="0"/>
    <n v="0"/>
    <n v="9.2106022150591365"/>
    <n v="0"/>
    <n v="0"/>
    <n v="14.185267444391981"/>
    <n v="0"/>
    <n v="0"/>
    <n v="0"/>
    <n v="0"/>
    <n v="0"/>
    <n v="0"/>
    <n v="23.395869659451115"/>
  </r>
  <r>
    <x v="0"/>
    <x v="151"/>
    <n v="0.16341339177562617"/>
    <n v="0"/>
    <n v="0"/>
    <n v="0.83658660822437381"/>
    <n v="0"/>
    <n v="0"/>
    <n v="0"/>
    <n v="0"/>
    <n v="0"/>
    <n v="0"/>
    <n v="1.0486798679867988"/>
    <n v="0"/>
    <n v="0"/>
    <n v="5.3686636348436352"/>
    <n v="0"/>
    <n v="0"/>
    <n v="0"/>
    <n v="0"/>
    <n v="0"/>
    <n v="0"/>
    <n v="6.417343502830434"/>
  </r>
  <r>
    <x v="0"/>
    <x v="152"/>
    <n v="0.67583685989571662"/>
    <n v="0.17027115502767184"/>
    <n v="0"/>
    <n v="0.1538919850766115"/>
    <n v="0"/>
    <n v="0"/>
    <n v="0"/>
    <n v="0"/>
    <n v="0"/>
    <n v="0"/>
    <n v="4.3938426039067693"/>
    <n v="1.1069900142653353"/>
    <n v="0"/>
    <n v="1.000503524672709"/>
    <n v="0"/>
    <n v="0"/>
    <n v="0"/>
    <n v="0"/>
    <n v="0"/>
    <n v="0"/>
    <n v="6.5013361428448135"/>
  </r>
  <r>
    <x v="0"/>
    <x v="153"/>
    <n v="0.12850503760721488"/>
    <n v="0"/>
    <n v="0"/>
    <n v="0.82779468015698909"/>
    <n v="0"/>
    <n v="0"/>
    <n v="4.3700282235796008E-2"/>
    <n v="0"/>
    <n v="0"/>
    <n v="0"/>
    <n v="3.1912190118525254"/>
    <n v="0"/>
    <n v="0"/>
    <n v="20.556969364125912"/>
    <n v="0"/>
    <n v="0"/>
    <n v="1.0852272727272727"/>
    <n v="0"/>
    <n v="0"/>
    <n v="0"/>
    <n v="24.83341564870571"/>
  </r>
  <r>
    <x v="0"/>
    <x v="154"/>
    <n v="0.43899579150999507"/>
    <n v="1.2449866109591727E-2"/>
    <n v="0"/>
    <n v="0.53725041758804359"/>
    <n v="0"/>
    <n v="1.1303924792369814E-2"/>
    <n v="0"/>
    <n v="0"/>
    <n v="0"/>
    <n v="0"/>
    <n v="39.033669376706897"/>
    <n v="1.1069900142653353"/>
    <n v="0"/>
    <n v="47.770059709449278"/>
    <n v="0"/>
    <n v="1.0050977060322854"/>
    <n v="0"/>
    <n v="0"/>
    <n v="0"/>
    <n v="0"/>
    <n v="88.915816806453776"/>
  </r>
  <r>
    <x v="0"/>
    <x v="155"/>
    <n v="0.42799023817525189"/>
    <n v="0"/>
    <n v="5.8871346600266439E-2"/>
    <n v="0.51313841522448156"/>
    <n v="0"/>
    <n v="0"/>
    <n v="0"/>
    <n v="0"/>
    <n v="0"/>
    <n v="0"/>
    <n v="7.4933499562087036"/>
    <n v="0"/>
    <n v="1.0307328605200945"/>
    <n v="8.984143511415521"/>
    <n v="0"/>
    <n v="0"/>
    <n v="0"/>
    <n v="0"/>
    <n v="0"/>
    <n v="0"/>
    <n v="17.508226328144321"/>
  </r>
  <r>
    <x v="0"/>
    <x v="156"/>
    <n v="0.18572991635376371"/>
    <n v="0"/>
    <n v="0"/>
    <n v="0.81427008364623621"/>
    <n v="0"/>
    <n v="0"/>
    <n v="0"/>
    <n v="0"/>
    <n v="0"/>
    <n v="0"/>
    <n v="5.0428957079525469"/>
    <n v="0"/>
    <n v="0"/>
    <n v="22.108872875990798"/>
    <n v="0"/>
    <n v="0"/>
    <n v="0"/>
    <n v="0"/>
    <n v="0"/>
    <n v="0"/>
    <n v="27.151768583943348"/>
  </r>
  <r>
    <x v="0"/>
    <x v="157"/>
    <n v="0.501834289113675"/>
    <n v="0"/>
    <n v="0"/>
    <n v="0.45205380921151112"/>
    <n v="0"/>
    <n v="4.6111901674813736E-2"/>
    <n v="0"/>
    <n v="0"/>
    <n v="0"/>
    <n v="0"/>
    <n v="10.816533468209018"/>
    <n v="0"/>
    <n v="0"/>
    <n v="9.7435652820847487"/>
    <n v="0"/>
    <n v="0.99389567147613767"/>
    <n v="0"/>
    <n v="0"/>
    <n v="0"/>
    <n v="0"/>
    <n v="21.553994421769907"/>
  </r>
  <r>
    <x v="0"/>
    <x v="158"/>
    <n v="0.19449651226757333"/>
    <n v="0"/>
    <n v="0"/>
    <n v="0.80550348773242664"/>
    <n v="0"/>
    <n v="0"/>
    <n v="0"/>
    <n v="0"/>
    <n v="0"/>
    <n v="0"/>
    <n v="2.5570469798657718"/>
    <n v="0"/>
    <n v="0"/>
    <n v="10.589959874159369"/>
    <n v="0"/>
    <n v="0"/>
    <n v="0"/>
    <n v="0"/>
    <n v="0"/>
    <n v="0"/>
    <n v="13.147006854025141"/>
  </r>
  <r>
    <x v="0"/>
    <x v="159"/>
    <n v="0.10833683660687621"/>
    <n v="0"/>
    <n v="8.398265321914411E-2"/>
    <n v="0.63997053659437453"/>
    <n v="0.16770997357960535"/>
    <n v="0"/>
    <n v="0"/>
    <n v="0"/>
    <n v="0"/>
    <n v="0"/>
    <n v="2.0067022234424394"/>
    <n v="0"/>
    <n v="1.5555944055944055"/>
    <n v="11.854050191456961"/>
    <n v="3.1064593301435406"/>
    <n v="0"/>
    <n v="0"/>
    <n v="0"/>
    <n v="0"/>
    <n v="0"/>
    <n v="18.522806150637344"/>
  </r>
  <r>
    <x v="0"/>
    <x v="160"/>
    <n v="0.19966111389263119"/>
    <n v="0"/>
    <n v="0"/>
    <n v="0.79055895747326677"/>
    <n v="0"/>
    <n v="0"/>
    <n v="0"/>
    <n v="0"/>
    <n v="9.7799286341023958E-3"/>
    <n v="0"/>
    <n v="20.4256754484989"/>
    <n v="0"/>
    <n v="0"/>
    <n v="80.875541428342927"/>
    <n v="0"/>
    <n v="0"/>
    <n v="0"/>
    <n v="0"/>
    <n v="1.000503524672709"/>
    <n v="0"/>
    <n v="102.3017204015145"/>
  </r>
  <r>
    <x v="0"/>
    <x v="161"/>
    <n v="0.47437601554783826"/>
    <n v="0"/>
    <n v="0"/>
    <n v="0.26281199222608087"/>
    <n v="0.26281199222608087"/>
    <n v="0"/>
    <n v="0"/>
    <n v="0"/>
    <n v="0"/>
    <n v="0"/>
    <n v="1.9981185324553152"/>
    <n v="0"/>
    <n v="0"/>
    <n v="1.1069900142653353"/>
    <n v="1.1069900142653353"/>
    <n v="0"/>
    <n v="0"/>
    <n v="0"/>
    <n v="0"/>
    <n v="0"/>
    <n v="4.2120985609859858"/>
  </r>
  <r>
    <x v="0"/>
    <x v="162"/>
    <n v="0.35000958367950635"/>
    <n v="0"/>
    <n v="0.19225251513997066"/>
    <n v="0.45773790118052299"/>
    <n v="0"/>
    <n v="0"/>
    <n v="0"/>
    <n v="0"/>
    <n v="0"/>
    <n v="0"/>
    <n v="3.0656761691667862"/>
    <n v="0"/>
    <n v="1.6839080459770115"/>
    <n v="4.0092507199988274"/>
    <n v="0"/>
    <n v="0"/>
    <n v="0"/>
    <n v="0"/>
    <n v="0"/>
    <n v="0"/>
    <n v="8.7588349351426249"/>
  </r>
  <r>
    <x v="0"/>
    <x v="163"/>
    <n v="0.5"/>
    <n v="0"/>
    <n v="0"/>
    <n v="0.5"/>
    <n v="0"/>
    <n v="0"/>
    <n v="0"/>
    <n v="0"/>
    <n v="0"/>
    <n v="0"/>
    <n v="1"/>
    <n v="0"/>
    <n v="0"/>
    <n v="1"/>
    <n v="0"/>
    <n v="0"/>
    <n v="0"/>
    <n v="0"/>
    <n v="0"/>
    <n v="0"/>
    <n v="2"/>
  </r>
  <r>
    <x v="0"/>
    <x v="164"/>
    <n v="1"/>
    <n v="0"/>
    <n v="0"/>
    <n v="0"/>
    <n v="0"/>
    <n v="0"/>
    <n v="0"/>
    <n v="0"/>
    <n v="0"/>
    <n v="0"/>
    <n v="1.0078125"/>
    <n v="0"/>
    <n v="0"/>
    <n v="0"/>
    <n v="0"/>
    <n v="0"/>
    <n v="0"/>
    <n v="0"/>
    <n v="0"/>
    <n v="0"/>
    <n v="1.0078125"/>
  </r>
  <r>
    <x v="0"/>
    <x v="165"/>
    <n v="0.42501466132032334"/>
    <n v="0"/>
    <n v="0"/>
    <n v="0.57498533867967661"/>
    <n v="0"/>
    <n v="0"/>
    <n v="0"/>
    <n v="0"/>
    <n v="0"/>
    <n v="0"/>
    <n v="5.9869635112555608"/>
    <n v="0"/>
    <n v="0"/>
    <n v="8.099523511702289"/>
    <n v="0"/>
    <n v="0"/>
    <n v="0"/>
    <n v="0"/>
    <n v="0"/>
    <n v="0"/>
    <n v="14.086487022957851"/>
  </r>
  <r>
    <x v="0"/>
    <x v="166"/>
    <n v="0.44212959248723338"/>
    <n v="0"/>
    <n v="0"/>
    <n v="0.52753316344352963"/>
    <n v="3.0337244069236713E-2"/>
    <n v="0"/>
    <n v="0"/>
    <n v="0"/>
    <n v="0"/>
    <n v="0"/>
    <n v="14.628201848520746"/>
    <n v="0"/>
    <n v="0"/>
    <n v="17.453845496359676"/>
    <n v="1.0037313432835822"/>
    <n v="0"/>
    <n v="0"/>
    <n v="0"/>
    <n v="0"/>
    <n v="0"/>
    <n v="33.085778688164012"/>
  </r>
  <r>
    <x v="0"/>
    <x v="167"/>
    <n v="0.2053357840398729"/>
    <n v="0"/>
    <n v="0"/>
    <n v="0.79466421596012715"/>
    <n v="0"/>
    <n v="0"/>
    <n v="0"/>
    <n v="0"/>
    <n v="0"/>
    <n v="0"/>
    <n v="4.5444103277762267"/>
    <n v="0"/>
    <n v="0"/>
    <n v="17.587194005220965"/>
    <n v="0"/>
    <n v="0"/>
    <n v="0"/>
    <n v="0"/>
    <n v="0"/>
    <n v="0"/>
    <n v="22.131604332997192"/>
  </r>
  <r>
    <x v="0"/>
    <x v="168"/>
    <n v="0.2131878436008228"/>
    <n v="0"/>
    <n v="0"/>
    <n v="0.74419850380357511"/>
    <n v="4.2613652595602104E-2"/>
    <n v="0"/>
    <n v="0"/>
    <n v="0"/>
    <n v="0"/>
    <n v="0"/>
    <n v="5.0028061575464342"/>
    <n v="0"/>
    <n v="0"/>
    <n v="17.463851570432603"/>
    <n v="1"/>
    <n v="0"/>
    <n v="0"/>
    <n v="0"/>
    <n v="0"/>
    <n v="0"/>
    <n v="23.466657727979037"/>
  </r>
  <r>
    <x v="0"/>
    <x v="169"/>
    <n v="0.2897886047731536"/>
    <n v="0"/>
    <n v="0"/>
    <n v="0.61525412025151294"/>
    <n v="9.4957274975333461E-2"/>
    <n v="0"/>
    <n v="0"/>
    <n v="0"/>
    <n v="0"/>
    <n v="0"/>
    <n v="3.0570045129548729"/>
    <n v="0"/>
    <n v="0"/>
    <n v="6.4903677758318743"/>
    <n v="1.0017123287671232"/>
    <n v="0"/>
    <n v="0"/>
    <n v="0"/>
    <n v="0"/>
    <n v="0"/>
    <n v="10.54908461755387"/>
  </r>
  <r>
    <x v="0"/>
    <x v="170"/>
    <n v="0.12819090855832052"/>
    <n v="0"/>
    <n v="0.2698921334597974"/>
    <n v="0.60191695798188205"/>
    <n v="0"/>
    <n v="0"/>
    <n v="0"/>
    <n v="0"/>
    <n v="0"/>
    <n v="0"/>
    <n v="1"/>
    <n v="0"/>
    <n v="2.1053921568627452"/>
    <n v="4.6954730624133116"/>
    <n v="0"/>
    <n v="0"/>
    <n v="0"/>
    <n v="0"/>
    <n v="0"/>
    <n v="0"/>
    <n v="7.8008652192760568"/>
  </r>
  <r>
    <x v="0"/>
    <x v="171"/>
    <n v="0.72454228168724555"/>
    <n v="0"/>
    <n v="0"/>
    <n v="0.27545771831275445"/>
    <n v="0"/>
    <n v="0"/>
    <n v="0"/>
    <n v="0"/>
    <n v="0"/>
    <n v="0"/>
    <n v="2.6303212199870214"/>
    <n v="0"/>
    <n v="0"/>
    <n v="1"/>
    <n v="0"/>
    <n v="0"/>
    <n v="0"/>
    <n v="0"/>
    <n v="0"/>
    <n v="0"/>
    <n v="3.6303212199870214"/>
  </r>
  <r>
    <x v="0"/>
    <x v="172"/>
    <n v="0.49872881355932208"/>
    <n v="0"/>
    <n v="0"/>
    <n v="0.50127118644067803"/>
    <n v="0"/>
    <n v="0"/>
    <n v="0"/>
    <n v="0"/>
    <n v="0"/>
    <n v="0"/>
    <n v="1"/>
    <n v="0"/>
    <n v="0"/>
    <n v="1.0050977060322854"/>
    <n v="0"/>
    <n v="0"/>
    <n v="0"/>
    <n v="0"/>
    <n v="0"/>
    <n v="0"/>
    <n v="2.0050977060322852"/>
  </r>
  <r>
    <x v="0"/>
    <x v="173"/>
    <n v="0.58201573169249865"/>
    <n v="3.2721262170958762E-2"/>
    <n v="0"/>
    <n v="0.38526300613654257"/>
    <n v="0"/>
    <n v="0"/>
    <n v="0"/>
    <n v="0"/>
    <n v="0"/>
    <n v="0"/>
    <n v="17.837756169695847"/>
    <n v="1.0028490028490029"/>
    <n v="0"/>
    <n v="11.807631977031413"/>
    <n v="0"/>
    <n v="0"/>
    <n v="0"/>
    <n v="0"/>
    <n v="0"/>
    <n v="0"/>
    <n v="30.648237149576264"/>
  </r>
  <r>
    <x v="0"/>
    <x v="174"/>
    <n v="0.34150166414635141"/>
    <n v="2.5157395986259965E-2"/>
    <n v="0"/>
    <n v="0.61579041889810238"/>
    <n v="1.7550520969286214E-2"/>
    <n v="0"/>
    <n v="0"/>
    <n v="0"/>
    <n v="0"/>
    <n v="0"/>
    <n v="21.116576554162695"/>
    <n v="1.5555944055944055"/>
    <n v="0"/>
    <n v="38.077078056079571"/>
    <n v="1.0852272727272727"/>
    <n v="0"/>
    <n v="0"/>
    <n v="0"/>
    <n v="0"/>
    <n v="0"/>
    <n v="61.834476288563941"/>
  </r>
  <r>
    <x v="0"/>
    <x v="175"/>
    <n v="0.34204330356942586"/>
    <n v="0"/>
    <n v="0"/>
    <n v="0.65795669643057408"/>
    <n v="0"/>
    <n v="0"/>
    <n v="0"/>
    <n v="0"/>
    <n v="0"/>
    <n v="0"/>
    <n v="4.2638840592408433"/>
    <n v="0"/>
    <n v="0"/>
    <n v="8.2020347725113645"/>
    <n v="0"/>
    <n v="0"/>
    <n v="0"/>
    <n v="0"/>
    <n v="0"/>
    <n v="0"/>
    <n v="12.465918831752209"/>
  </r>
  <r>
    <x v="0"/>
    <x v="176"/>
    <n v="0.19604144943099255"/>
    <n v="0.15384441036956667"/>
    <n v="0"/>
    <n v="0.61891539416244901"/>
    <n v="3.1198746036991961E-2"/>
    <n v="0"/>
    <n v="0"/>
    <n v="0"/>
    <n v="0"/>
    <n v="0"/>
    <n v="6.3201650818267536"/>
    <n v="4.959778012630041"/>
    <n v="0"/>
    <n v="19.953165384892081"/>
    <n v="1.0058139534883721"/>
    <n v="0"/>
    <n v="0"/>
    <n v="0"/>
    <n v="0"/>
    <n v="0"/>
    <n v="32.238922432837242"/>
  </r>
  <r>
    <x v="0"/>
    <x v="177"/>
    <n v="0.33012403249712535"/>
    <n v="1.0679033364411223E-2"/>
    <n v="0"/>
    <n v="0.64851790077405247"/>
    <n v="0"/>
    <n v="0"/>
    <n v="0"/>
    <n v="0"/>
    <n v="1.0679033364411223E-2"/>
    <n v="0"/>
    <n v="34.220700972917243"/>
    <n v="1.1069900142653353"/>
    <n v="0"/>
    <n v="67.225451567710735"/>
    <n v="0"/>
    <n v="0"/>
    <n v="0"/>
    <n v="0"/>
    <n v="1.1069900142653353"/>
    <n v="0"/>
    <n v="103.66013256915862"/>
  </r>
  <r>
    <x v="0"/>
    <x v="178"/>
    <n v="0.15052536030444222"/>
    <n v="7.9084414080059007E-2"/>
    <n v="0"/>
    <n v="0.54846183166248075"/>
    <n v="0.22192839395301814"/>
    <n v="0"/>
    <n v="0"/>
    <n v="0"/>
    <n v="0"/>
    <n v="0"/>
    <n v="2.1069900142653353"/>
    <n v="1.1069900142653353"/>
    <n v="0"/>
    <n v="7.6771356014779046"/>
    <n v="3.1064593301435406"/>
    <n v="0"/>
    <n v="0"/>
    <n v="0"/>
    <n v="0"/>
    <n v="0"/>
    <n v="13.997574960152114"/>
  </r>
  <r>
    <x v="0"/>
    <x v="179"/>
    <n v="0.29023392785118168"/>
    <n v="0"/>
    <n v="0"/>
    <n v="0.69636858895677711"/>
    <n v="0"/>
    <n v="1.3397483192041256E-2"/>
    <n v="0"/>
    <n v="0"/>
    <n v="0"/>
    <n v="0"/>
    <n v="13.468103351682895"/>
    <n v="0"/>
    <n v="0"/>
    <n v="32.314499536196358"/>
    <n v="0"/>
    <n v="0.6217008797653959"/>
    <n v="0"/>
    <n v="0"/>
    <n v="0"/>
    <n v="0"/>
    <n v="46.404303767644649"/>
  </r>
  <r>
    <x v="0"/>
    <x v="180"/>
    <n v="2.7537307684244755E-2"/>
    <n v="8.554352638275553E-2"/>
    <n v="0"/>
    <n v="0.8593818582487549"/>
    <n v="2.7537307684244755E-2"/>
    <n v="0"/>
    <n v="0"/>
    <n v="0"/>
    <n v="0"/>
    <n v="0"/>
    <n v="1"/>
    <n v="3.1064593301435406"/>
    <n v="0"/>
    <n v="31.207911394346048"/>
    <n v="1"/>
    <n v="0"/>
    <n v="0"/>
    <n v="0"/>
    <n v="0"/>
    <n v="0"/>
    <n v="36.314370724489592"/>
  </r>
  <r>
    <x v="0"/>
    <x v="181"/>
    <n v="0.44536560074368037"/>
    <n v="0"/>
    <n v="0"/>
    <n v="0.55463439925631963"/>
    <n v="0"/>
    <n v="0"/>
    <n v="0"/>
    <n v="0"/>
    <n v="0"/>
    <n v="0"/>
    <n v="7.0251189340969482"/>
    <n v="0"/>
    <n v="0"/>
    <n v="8.7487058120582653"/>
    <n v="0"/>
    <n v="0"/>
    <n v="0"/>
    <n v="0"/>
    <n v="0"/>
    <n v="0"/>
    <n v="15.773824746155213"/>
  </r>
  <r>
    <x v="0"/>
    <x v="182"/>
    <n v="0.36975812177147949"/>
    <n v="0"/>
    <n v="0"/>
    <n v="0.5553640894987143"/>
    <n v="3.5569744762365525E-2"/>
    <n v="3.9308043967440552E-2"/>
    <n v="0"/>
    <n v="0"/>
    <n v="0"/>
    <n v="0"/>
    <n v="10.413098877002845"/>
    <n v="0"/>
    <n v="0"/>
    <n v="15.640119408278629"/>
    <n v="1.0017123287671232"/>
    <n v="1.1069900142653353"/>
    <n v="0"/>
    <n v="0"/>
    <n v="0"/>
    <n v="0"/>
    <n v="28.161920628313936"/>
  </r>
  <r>
    <x v="0"/>
    <x v="183"/>
    <n v="0.48270040151080534"/>
    <n v="0"/>
    <n v="0"/>
    <n v="0.51729959848919471"/>
    <n v="0"/>
    <n v="0"/>
    <n v="0"/>
    <n v="0"/>
    <n v="0"/>
    <n v="0"/>
    <n v="3.4948009414683989"/>
    <n v="0"/>
    <n v="0"/>
    <n v="3.7453027139874737"/>
    <n v="0"/>
    <n v="0"/>
    <n v="0"/>
    <n v="0"/>
    <n v="0"/>
    <n v="0"/>
    <n v="7.2401036554558722"/>
  </r>
  <r>
    <x v="0"/>
    <x v="184"/>
    <n v="0.39959216392069574"/>
    <n v="1.9853302614353023E-2"/>
    <n v="3.4342451647915227E-3"/>
    <n v="0.5512343165156679"/>
    <n v="3.405017546367765E-3"/>
    <n v="3.4976710850444393E-3"/>
    <n v="0"/>
    <n v="0"/>
    <n v="1.8983283153079726E-2"/>
    <n v="0"/>
    <n v="117.35392211031416"/>
    <n v="5.8306021463916204"/>
    <n v="1.0085836909871244"/>
    <n v="161.88883287949164"/>
    <n v="0.99999999999999989"/>
    <n v="1.0272108843537415"/>
    <n v="0"/>
    <n v="0"/>
    <n v="5.5750911396417813"/>
    <n v="0"/>
    <n v="293.68424285118004"/>
  </r>
  <r>
    <x v="0"/>
    <x v="185"/>
    <n v="0.46353534079557507"/>
    <n v="0"/>
    <n v="0"/>
    <n v="0.53646465920442488"/>
    <n v="0"/>
    <n v="0"/>
    <n v="0"/>
    <n v="0"/>
    <n v="0"/>
    <n v="0"/>
    <n v="27.679299225846254"/>
    <n v="0"/>
    <n v="0"/>
    <n v="32.034161194107298"/>
    <n v="0"/>
    <n v="0"/>
    <n v="0"/>
    <n v="0"/>
    <n v="0"/>
    <n v="0"/>
    <n v="59.713460419953556"/>
  </r>
  <r>
    <x v="0"/>
    <x v="186"/>
    <n v="0.48588393323435769"/>
    <n v="1.9382850025907363E-2"/>
    <n v="1.7649853085965624E-2"/>
    <n v="0.47708336365376919"/>
    <n v="0"/>
    <n v="0"/>
    <n v="0"/>
    <n v="0"/>
    <n v="0"/>
    <n v="0"/>
    <n v="27.749720059922907"/>
    <n v="1.1069900142653353"/>
    <n v="1.008015389547932"/>
    <n v="27.247103435817717"/>
    <n v="0"/>
    <n v="0"/>
    <n v="0"/>
    <n v="0"/>
    <n v="0"/>
    <n v="0"/>
    <n v="57.111828899553899"/>
  </r>
  <r>
    <x v="0"/>
    <x v="187"/>
    <n v="0.62062788231027943"/>
    <n v="0"/>
    <n v="0"/>
    <n v="0.3793721176897204"/>
    <n v="0"/>
    <n v="0"/>
    <n v="0"/>
    <n v="0"/>
    <n v="0"/>
    <n v="0"/>
    <n v="10.164087289856472"/>
    <n v="0"/>
    <n v="0"/>
    <n v="6.2130165747343096"/>
    <n v="0"/>
    <n v="0"/>
    <n v="0"/>
    <n v="0"/>
    <n v="0"/>
    <n v="0"/>
    <n v="16.377103864590783"/>
  </r>
  <r>
    <x v="0"/>
    <x v="188"/>
    <n v="0.39983630416114968"/>
    <n v="2.2478899393406467E-2"/>
    <n v="0"/>
    <n v="0.57768479644544402"/>
    <n v="0"/>
    <n v="0"/>
    <n v="0"/>
    <n v="0"/>
    <n v="0"/>
    <n v="0"/>
    <n v="45.5075018992043"/>
    <n v="2.5584434084434085"/>
    <n v="0"/>
    <n v="65.749387181177525"/>
    <n v="0"/>
    <n v="0"/>
    <n v="0"/>
    <n v="0"/>
    <n v="0"/>
    <n v="0"/>
    <n v="113.81533248882522"/>
  </r>
  <r>
    <x v="0"/>
    <x v="189"/>
    <n v="0.38724822732311304"/>
    <n v="0"/>
    <n v="2.2168512569639566E-2"/>
    <n v="0.55882071954206602"/>
    <n v="0"/>
    <n v="8.621551462859936E-3"/>
    <n v="0"/>
    <n v="0"/>
    <n v="0"/>
    <n v="2.3140989102321867E-2"/>
    <n v="44.642120224098953"/>
    <n v="0"/>
    <n v="2.5555944055944053"/>
    <n v="64.421061183319779"/>
    <n v="0"/>
    <n v="0.99389567147613767"/>
    <n v="0"/>
    <n v="0"/>
    <n v="0"/>
    <n v="2.6677018633540373"/>
    <n v="115.28037334784327"/>
  </r>
  <r>
    <x v="0"/>
    <x v="190"/>
    <n v="0.51332265922133069"/>
    <n v="4.423842591109165E-3"/>
    <n v="0"/>
    <n v="0.47802830624191756"/>
    <n v="0"/>
    <n v="0"/>
    <n v="0"/>
    <n v="0"/>
    <n v="4.2251919456423488E-3"/>
    <n v="0"/>
    <n v="121.64104943527376"/>
    <n v="1.0483091787439613"/>
    <n v="0"/>
    <n v="113.27741681857358"/>
    <n v="0"/>
    <n v="0"/>
    <n v="0"/>
    <n v="0"/>
    <n v="1.0012353304508956"/>
    <n v="0"/>
    <n v="236.96801076304226"/>
  </r>
  <r>
    <x v="0"/>
    <x v="191"/>
    <n v="0.2468900749020855"/>
    <n v="2.1667165465518071E-2"/>
    <n v="0"/>
    <n v="0.71329189589261721"/>
    <n v="0"/>
    <n v="0"/>
    <n v="0"/>
    <n v="0"/>
    <n v="1.8150863739779189E-2"/>
    <n v="0"/>
    <n v="35.179512204309177"/>
    <n v="3.0873671703055594"/>
    <n v="0"/>
    <n v="101.6373824129663"/>
    <n v="0"/>
    <n v="0"/>
    <n v="0"/>
    <n v="0"/>
    <n v="2.5863272661145"/>
    <n v="0"/>
    <n v="142.49058905369554"/>
  </r>
  <r>
    <x v="0"/>
    <x v="192"/>
    <n v="0.38060157868642747"/>
    <n v="0"/>
    <n v="2.270946154493934E-2"/>
    <n v="0.57236456926008872"/>
    <n v="1.2139357518664148E-2"/>
    <n v="6.0758361275071414E-3"/>
    <n v="0"/>
    <n v="0"/>
    <n v="6.1091968623733376E-3"/>
    <n v="0"/>
    <n v="62.812763053110743"/>
    <n v="0"/>
    <n v="3.7478668165515763"/>
    <n v="94.460459657078701"/>
    <n v="2.0034246575342465"/>
    <n v="1.0027285129604366"/>
    <n v="0"/>
    <n v="0"/>
    <n v="1.0082342177493138"/>
    <n v="0"/>
    <n v="165.035476914985"/>
  </r>
  <r>
    <x v="0"/>
    <x v="193"/>
    <n v="0.42865245693918924"/>
    <n v="6.3993861149400314E-3"/>
    <n v="0"/>
    <n v="0.55773801972825876"/>
    <n v="0"/>
    <n v="0"/>
    <n v="0"/>
    <n v="7.2101372176119746E-3"/>
    <n v="0"/>
    <n v="0"/>
    <n v="67.174207226948894"/>
    <n v="1.0028490028490029"/>
    <n v="0"/>
    <n v="87.403230073843304"/>
    <n v="0"/>
    <n v="0"/>
    <n v="0"/>
    <n v="1.1299019607843137"/>
    <n v="0"/>
    <n v="0"/>
    <n v="156.71018826442551"/>
  </r>
  <r>
    <x v="0"/>
    <x v="194"/>
    <n v="0.42016507415520737"/>
    <n v="0"/>
    <n v="0"/>
    <n v="0.57983492584479257"/>
    <n v="0"/>
    <n v="0"/>
    <n v="0"/>
    <n v="0"/>
    <n v="0"/>
    <n v="0"/>
    <n v="26.680434692369399"/>
    <n v="0"/>
    <n v="0"/>
    <n v="36.819452217587681"/>
    <n v="0"/>
    <n v="0"/>
    <n v="0"/>
    <n v="0"/>
    <n v="0"/>
    <n v="0"/>
    <n v="63.499886909957084"/>
  </r>
  <r>
    <x v="0"/>
    <x v="195"/>
    <n v="0.26953986949989217"/>
    <n v="1.3026240331651055E-2"/>
    <n v="0"/>
    <n v="0.70443521603691295"/>
    <n v="2.5443528693690114E-3"/>
    <n v="7.922189055428519E-3"/>
    <n v="0"/>
    <n v="0"/>
    <n v="2.5321322067462294E-3"/>
    <n v="0"/>
    <n v="110.18876341742987"/>
    <n v="5.3251688397194812"/>
    <n v="0"/>
    <n v="287.97537635829622"/>
    <n v="1.0401396160558465"/>
    <n v="3.2386163026509682"/>
    <n v="0"/>
    <n v="0"/>
    <n v="1.035143769968051"/>
    <n v="0"/>
    <n v="408.80320830412046"/>
  </r>
  <r>
    <x v="0"/>
    <x v="196"/>
    <n v="0.5984297514296405"/>
    <n v="6.8349522405086157E-3"/>
    <n v="0"/>
    <n v="0.37078101126746899"/>
    <n v="4.3257082179615127E-3"/>
    <n v="1.2924544386809258E-2"/>
    <n v="0"/>
    <n v="0"/>
    <n v="6.7040324576110501E-3"/>
    <n v="0"/>
    <n v="138.8588106264817"/>
    <n v="1.5859728506787332"/>
    <n v="0"/>
    <n v="86.03551227940288"/>
    <n v="1.0037313432835822"/>
    <n v="2.9989933775084232"/>
    <n v="0"/>
    <n v="0"/>
    <n v="1.5555944055944055"/>
    <n v="0"/>
    <n v="232.03861488294973"/>
  </r>
  <r>
    <x v="0"/>
    <x v="197"/>
    <n v="0.70513773277194547"/>
    <n v="3.1197365369570369E-2"/>
    <n v="0"/>
    <n v="0.2636649018584844"/>
    <n v="0"/>
    <n v="0"/>
    <n v="0"/>
    <n v="0"/>
    <n v="0"/>
    <n v="0"/>
    <n v="22.666871506761808"/>
    <n v="1.0028490028490029"/>
    <n v="0"/>
    <n v="8.4755901911182026"/>
    <n v="0"/>
    <n v="0"/>
    <n v="0"/>
    <n v="0"/>
    <n v="0"/>
    <n v="0"/>
    <n v="32.145310700729006"/>
  </r>
  <r>
    <x v="0"/>
    <x v="198"/>
    <n v="0.67329499786148261"/>
    <n v="8.5475017704884665E-2"/>
    <n v="0"/>
    <n v="0.19254761757567307"/>
    <n v="0"/>
    <n v="4.8682366857959285E-2"/>
    <n v="0"/>
    <n v="0"/>
    <n v="0"/>
    <n v="0"/>
    <n v="27.576308805599041"/>
    <n v="3.5008213203432552"/>
    <n v="0"/>
    <n v="7.8862201247803245"/>
    <n v="0"/>
    <n v="1.9938956714761376"/>
    <n v="0"/>
    <n v="0"/>
    <n v="0"/>
    <n v="0"/>
    <n v="40.957245922198773"/>
  </r>
  <r>
    <x v="0"/>
    <x v="199"/>
    <n v="0.7309668581336386"/>
    <n v="1.1913612521075301E-2"/>
    <n v="0"/>
    <n v="0.24693574093398155"/>
    <n v="0"/>
    <n v="1.0183788411304833E-2"/>
    <n v="0"/>
    <n v="0"/>
    <n v="0"/>
    <n v="0"/>
    <n v="72.143399157839738"/>
    <n v="1.1758241758241759"/>
    <n v="0"/>
    <n v="24.37153412129139"/>
    <n v="0"/>
    <n v="1.0050977060322854"/>
    <n v="0"/>
    <n v="0"/>
    <n v="0"/>
    <n v="0"/>
    <n v="98.695855160987563"/>
  </r>
  <r>
    <x v="0"/>
    <x v="200"/>
    <n v="0.31873432905813709"/>
    <n v="0"/>
    <n v="1.3516850133444551E-2"/>
    <n v="0.63214157106404745"/>
    <n v="1.3193195978941849E-2"/>
    <n v="0"/>
    <n v="0"/>
    <n v="0"/>
    <n v="2.2414053765429001E-2"/>
    <n v="0"/>
    <n v="74.114035963623792"/>
    <n v="0"/>
    <n v="3.143019830544505"/>
    <n v="146.98938539311504"/>
    <n v="3.0677618069815198"/>
    <n v="0"/>
    <n v="0"/>
    <n v="0"/>
    <n v="5.2118514870062853"/>
    <n v="0"/>
    <n v="232.52605448127116"/>
  </r>
  <r>
    <x v="0"/>
    <x v="201"/>
    <n v="0.49294775210366326"/>
    <n v="0"/>
    <n v="0"/>
    <n v="0.49845675672359718"/>
    <n v="0"/>
    <n v="0"/>
    <n v="0"/>
    <n v="0"/>
    <n v="8.5954911727396145E-3"/>
    <n v="0"/>
    <n v="89.21267557748979"/>
    <n v="0"/>
    <n v="0"/>
    <n v="90.209683961878781"/>
    <n v="0"/>
    <n v="0"/>
    <n v="0"/>
    <n v="0"/>
    <n v="1.5555944055944055"/>
    <n v="0"/>
    <n v="180.97795394496296"/>
  </r>
  <r>
    <x v="0"/>
    <x v="202"/>
    <n v="0.37551641076334591"/>
    <n v="1.604050572644251E-2"/>
    <n v="1.0319516722110898E-2"/>
    <n v="0.55033784567116395"/>
    <n v="3.1026642958931833E-2"/>
    <n v="1.6759078158005116E-2"/>
    <n v="0"/>
    <n v="0"/>
    <n v="0"/>
    <n v="0"/>
    <n v="36.451263023786055"/>
    <n v="1.5570469798657718"/>
    <n v="1.0017123287671232"/>
    <n v="53.421126186534906"/>
    <n v="3.0117467328315142"/>
    <n v="1.6267985857976814"/>
    <n v="0"/>
    <n v="0"/>
    <n v="0"/>
    <n v="0"/>
    <n v="97.069693837583031"/>
  </r>
  <r>
    <x v="0"/>
    <x v="203"/>
    <n v="0.30021772215439113"/>
    <n v="3.7567215348395275E-3"/>
    <n v="5.879734977623164E-3"/>
    <n v="0.65890674639212043"/>
    <n v="8.794392790998069E-3"/>
    <n v="6.8053148267410669E-3"/>
    <n v="0"/>
    <n v="3.0544077184369248E-3"/>
    <n v="1.0874543552968245E-2"/>
    <n v="1.7104160518817179E-3"/>
    <n v="444.23223641935914"/>
    <n v="5.5588217679178111"/>
    <n v="8.7002452750588386"/>
    <n v="974.98447273890849"/>
    <n v="13.013065149719109"/>
    <n v="10.069826002697855"/>
    <n v="0"/>
    <n v="4.5196078431372548"/>
    <n v="16.091064737645599"/>
    <n v="2.5309030475697138"/>
    <n v="1479.7002429820134"/>
  </r>
  <r>
    <x v="0"/>
    <x v="204"/>
    <n v="0.58092973738405063"/>
    <n v="0"/>
    <n v="0"/>
    <n v="0.39194789583472966"/>
    <n v="0"/>
    <n v="0"/>
    <n v="0"/>
    <n v="2.7122366781219837E-2"/>
    <n v="0"/>
    <n v="0"/>
    <n v="24.201193599470734"/>
    <n v="0"/>
    <n v="0"/>
    <n v="16.328320444939763"/>
    <n v="0"/>
    <n v="0"/>
    <n v="0"/>
    <n v="1.1299019607843137"/>
    <n v="0"/>
    <n v="0"/>
    <n v="41.659416005194807"/>
  </r>
  <r>
    <x v="0"/>
    <x v="205"/>
    <n v="0.55275681527152543"/>
    <n v="0"/>
    <n v="0"/>
    <n v="0.41606652328074128"/>
    <n v="1.5655342640713301E-2"/>
    <n v="0"/>
    <n v="0"/>
    <n v="0"/>
    <n v="1.5521318807019921E-2"/>
    <n v="0"/>
    <n v="109.68246467088649"/>
    <n v="0"/>
    <n v="0"/>
    <n v="82.55927467499707"/>
    <n v="3.1064593301435406"/>
    <n v="0"/>
    <n v="0"/>
    <n v="0"/>
    <n v="3.0798652403051183"/>
    <n v="0"/>
    <n v="198.42806391633223"/>
  </r>
  <r>
    <x v="0"/>
    <x v="206"/>
    <n v="0.2826953954918941"/>
    <n v="7.7603503151856554E-3"/>
    <n v="1.5494394358116446E-2"/>
    <n v="0.6335839595466799"/>
    <n v="3.205164366873102E-2"/>
    <n v="7.7866901128512125E-3"/>
    <n v="0"/>
    <n v="0"/>
    <n v="2.0627566506541756E-2"/>
    <n v="0"/>
    <n v="36.490021998673278"/>
    <n v="1.0016977928692699"/>
    <n v="2"/>
    <n v="81.782345912060634"/>
    <n v="4.1371921906636349"/>
    <n v="1.0050977060322854"/>
    <n v="0"/>
    <n v="0"/>
    <n v="2.6625844198597406"/>
    <n v="0"/>
    <n v="129.07894002015883"/>
  </r>
  <r>
    <x v="0"/>
    <x v="207"/>
    <n v="0.34649856471896245"/>
    <n v="1.5899288803168498E-2"/>
    <n v="0"/>
    <n v="0.62499521612139564"/>
    <n v="0"/>
    <n v="8.6139919884112206E-3"/>
    <n v="0"/>
    <n v="0"/>
    <n v="3.9929383680620354E-3"/>
    <n v="0"/>
    <n v="87.522713628962947"/>
    <n v="4.016030779095864"/>
    <n v="0"/>
    <n v="157.86869814145334"/>
    <n v="0"/>
    <n v="2.1758241758241761"/>
    <n v="0"/>
    <n v="0"/>
    <n v="1.0085836909871244"/>
    <n v="0"/>
    <n v="252.5918504163235"/>
  </r>
  <r>
    <x v="0"/>
    <x v="208"/>
    <n v="0.57115313757655095"/>
    <n v="4.331408864664562E-2"/>
    <n v="9.2680053212066092E-3"/>
    <n v="0.3427501571105111"/>
    <n v="8.1643621660301841E-3"/>
    <n v="1.9745571825534356E-2"/>
    <n v="0"/>
    <n v="0"/>
    <n v="5.6046773535211756E-3"/>
    <n v="0"/>
    <n v="210.07678770998186"/>
    <n v="15.931427154688684"/>
    <n v="3.4088804880234944"/>
    <n v="126.06750669073786"/>
    <n v="3.0029476592180187"/>
    <n v="7.2626516912883394"/>
    <n v="0"/>
    <n v="0"/>
    <n v="2.061465721040189"/>
    <n v="0"/>
    <n v="367.81166711497843"/>
  </r>
  <r>
    <x v="0"/>
    <x v="209"/>
    <n v="0.49233296346605787"/>
    <n v="3.4199519226665913E-2"/>
    <n v="0"/>
    <n v="0.46563648457842988"/>
    <n v="0"/>
    <n v="7.8310327288464779E-3"/>
    <n v="0"/>
    <n v="0"/>
    <n v="0"/>
    <n v="0"/>
    <n v="63.189971146590111"/>
    <n v="4.3894412796295725"/>
    <n v="0"/>
    <n v="59.763530392453873"/>
    <n v="0"/>
    <n v="1.0050977060322854"/>
    <n v="0"/>
    <n v="0"/>
    <n v="0"/>
    <n v="0"/>
    <n v="128.34804052470582"/>
  </r>
  <r>
    <x v="0"/>
    <x v="210"/>
    <n v="0.75177514504398335"/>
    <n v="0"/>
    <n v="0"/>
    <n v="0.10634758727429759"/>
    <n v="5.6346211285794055E-2"/>
    <n v="8.5531056395925037E-2"/>
    <n v="0"/>
    <n v="0"/>
    <n v="0"/>
    <n v="0"/>
    <n v="22.466820512282798"/>
    <n v="0"/>
    <n v="0"/>
    <n v="3.1782005177441537"/>
    <n v="1.6839080459770115"/>
    <n v="2.5560979302671143"/>
    <n v="0"/>
    <n v="0"/>
    <n v="0"/>
    <n v="0"/>
    <n v="29.885027006271077"/>
  </r>
  <r>
    <x v="0"/>
    <x v="211"/>
    <n v="0.50602543469251116"/>
    <n v="6.9669974227260886E-2"/>
    <n v="9.6319918089773117E-3"/>
    <n v="0.31772625532720228"/>
    <n v="4.7102917005399342E-2"/>
    <n v="1.9725003673188621E-2"/>
    <n v="0"/>
    <n v="0"/>
    <n v="3.0118423265460548E-2"/>
    <n v="0"/>
    <n v="52.20959792568506"/>
    <n v="7.1882579264191353"/>
    <n v="0.99378881987577627"/>
    <n v="32.781672429463512"/>
    <n v="4.8598829018805603"/>
    <n v="2.0351437699680508"/>
    <n v="0"/>
    <n v="0"/>
    <n v="3.1074935389380443"/>
    <n v="0"/>
    <n v="103.17583731223013"/>
  </r>
  <r>
    <x v="0"/>
    <x v="212"/>
    <n v="0.36223731821093169"/>
    <n v="4.9276190064971876E-3"/>
    <n v="0"/>
    <n v="0.62213364533654358"/>
    <n v="0"/>
    <n v="0"/>
    <n v="0"/>
    <n v="0"/>
    <n v="1.0701417446027459E-2"/>
    <n v="0"/>
    <n v="87.629760766646299"/>
    <n v="1.1920529801324504"/>
    <n v="0"/>
    <n v="150.50194931593785"/>
    <n v="0"/>
    <n v="0"/>
    <n v="0"/>
    <n v="0"/>
    <n v="2.5888074019842975"/>
    <n v="0"/>
    <n v="241.91257046470091"/>
  </r>
  <r>
    <x v="0"/>
    <x v="213"/>
    <n v="0.55574822285140224"/>
    <n v="3.2055599136910064E-2"/>
    <n v="0"/>
    <n v="0.39914284161415131"/>
    <n v="0"/>
    <n v="0"/>
    <n v="0"/>
    <n v="0"/>
    <n v="1.3053336397536515E-2"/>
    <n v="0"/>
    <n v="46.161251056607703"/>
    <n v="2.6625844198597406"/>
    <n v="0"/>
    <n v="33.153381624263261"/>
    <n v="0"/>
    <n v="0"/>
    <n v="0"/>
    <n v="0"/>
    <n v="1.0842289975871902"/>
    <n v="0"/>
    <n v="83.061446098317887"/>
  </r>
  <r>
    <x v="0"/>
    <x v="214"/>
    <n v="0.62930747518066443"/>
    <n v="3.2408032207366842E-2"/>
    <n v="9.4982884320722969E-3"/>
    <n v="0.29374814455109277"/>
    <n v="5.3104975677811615E-3"/>
    <n v="2.4431465842577424E-2"/>
    <n v="0"/>
    <n v="0"/>
    <n v="5.2960962184448067E-3"/>
    <n v="0"/>
    <n v="118.82478135290752"/>
    <n v="6.1192302538799854"/>
    <n v="1.7934508816120907"/>
    <n v="55.465031682780044"/>
    <n v="1.0027192386131882"/>
    <n v="4.6131083792415879"/>
    <n v="0"/>
    <n v="0"/>
    <n v="1"/>
    <n v="0"/>
    <n v="188.81832178903446"/>
  </r>
  <r>
    <x v="0"/>
    <x v="215"/>
    <n v="0.57201775502591223"/>
    <n v="4.0346847369440761E-2"/>
    <n v="0"/>
    <n v="0.36231360682651026"/>
    <n v="0"/>
    <n v="1.3083893066942064E-2"/>
    <n v="0"/>
    <n v="0"/>
    <n v="8.7662994611626098E-3"/>
    <n v="3.4715982500319654E-3"/>
    <n v="136.0187850919128"/>
    <n v="9.5939839511302729"/>
    <n v="0"/>
    <n v="86.153718463823651"/>
    <n v="0"/>
    <n v="3.1111888111888111"/>
    <n v="0"/>
    <n v="0"/>
    <n v="2.0845181674565563"/>
    <n v="0.82550335570469802"/>
    <n v="237.78769784121681"/>
  </r>
  <r>
    <x v="0"/>
    <x v="216"/>
    <n v="0.46322419766460604"/>
    <n v="4.9699714488324061E-2"/>
    <n v="1.5642309904936789E-2"/>
    <n v="0.41595768037245484"/>
    <n v="0"/>
    <n v="2.1854397100668964E-2"/>
    <n v="0"/>
    <n v="0"/>
    <n v="3.3621700469009176E-2"/>
    <n v="0"/>
    <n v="42.91649997916123"/>
    <n v="4.6045474449649024"/>
    <n v="1.44921875"/>
    <n v="38.537381835915269"/>
    <n v="0"/>
    <n v="2.0247522418820845"/>
    <n v="0"/>
    <n v="0"/>
    <n v="3.1149618581072849"/>
    <n v="0"/>
    <n v="92.647362110030784"/>
  </r>
  <r>
    <x v="0"/>
    <x v="217"/>
    <n v="0.47632440298648893"/>
    <n v="1.2488078430678578E-2"/>
    <n v="8.367336114784232E-3"/>
    <n v="0.49484133717735468"/>
    <n v="0"/>
    <n v="7.9788452906934225E-3"/>
    <n v="0"/>
    <n v="0"/>
    <n v="0"/>
    <n v="0"/>
    <n v="59.333994468964477"/>
    <n v="1.5555944055944055"/>
    <n v="1.0422885572139304"/>
    <n v="61.640581458785718"/>
    <n v="0"/>
    <n v="0.99389567147613767"/>
    <n v="0"/>
    <n v="0"/>
    <n v="0"/>
    <n v="0"/>
    <n v="124.56635456203469"/>
  </r>
  <r>
    <x v="0"/>
    <x v="218"/>
    <n v="0.23165382123449432"/>
    <n v="0"/>
    <n v="0"/>
    <n v="0.76834617876550571"/>
    <n v="0"/>
    <n v="0"/>
    <n v="0"/>
    <n v="0"/>
    <n v="0"/>
    <n v="0"/>
    <n v="11.561208219159596"/>
    <n v="0"/>
    <n v="0"/>
    <n v="38.346054944251058"/>
    <n v="0"/>
    <n v="0"/>
    <n v="0"/>
    <n v="0"/>
    <n v="0"/>
    <n v="0"/>
    <n v="49.907263163410654"/>
  </r>
  <r>
    <x v="0"/>
    <x v="219"/>
    <n v="0.36300404030894673"/>
    <n v="0"/>
    <n v="0"/>
    <n v="0.60482451626849265"/>
    <n v="0"/>
    <n v="3.2171443422560508E-2"/>
    <n v="0"/>
    <n v="0"/>
    <n v="0"/>
    <n v="0"/>
    <n v="23.586023259258557"/>
    <n v="0"/>
    <n v="0"/>
    <n v="39.298199260640246"/>
    <n v="0"/>
    <n v="2.0903249787595581"/>
    <n v="0"/>
    <n v="0"/>
    <n v="0"/>
    <n v="0"/>
    <n v="64.974547498658367"/>
  </r>
  <r>
    <x v="0"/>
    <x v="220"/>
    <n v="0.51108539672302855"/>
    <n v="2.9185133785787153E-2"/>
    <n v="1.2831739322963394E-2"/>
    <n v="0.43981914764100949"/>
    <n v="7.0785825272115955E-3"/>
    <n v="0"/>
    <n v="0"/>
    <n v="0"/>
    <n v="0"/>
    <n v="0"/>
    <n v="79.926514727249696"/>
    <n v="4.5641414141414147"/>
    <n v="2.0067022234424394"/>
    <n v="68.781483107618627"/>
    <n v="1.1069900142653353"/>
    <n v="0"/>
    <n v="0"/>
    <n v="0"/>
    <n v="0"/>
    <n v="0"/>
    <n v="156.38583148671748"/>
  </r>
  <r>
    <x v="0"/>
    <x v="221"/>
    <n v="0.31971554981000661"/>
    <n v="0"/>
    <n v="0"/>
    <n v="0.63772540986769499"/>
    <n v="4.2559040322298132E-2"/>
    <n v="0"/>
    <n v="0"/>
    <n v="0"/>
    <n v="0"/>
    <n v="0"/>
    <n v="15.08062756346092"/>
    <n v="0"/>
    <n v="0"/>
    <n v="30.080799634817033"/>
    <n v="2.0074626865671643"/>
    <n v="0"/>
    <n v="0"/>
    <n v="0"/>
    <n v="0"/>
    <n v="0"/>
    <n v="47.168889884845129"/>
  </r>
  <r>
    <x v="0"/>
    <x v="222"/>
    <n v="0.34409255475340705"/>
    <n v="0"/>
    <n v="0"/>
    <n v="0.65590744524659284"/>
    <n v="0"/>
    <n v="0"/>
    <n v="0"/>
    <n v="0"/>
    <n v="0"/>
    <n v="0"/>
    <n v="37.9363200708598"/>
    <n v="0"/>
    <n v="0"/>
    <n v="72.314016784137692"/>
    <n v="0"/>
    <n v="0"/>
    <n v="0"/>
    <n v="0"/>
    <n v="0"/>
    <n v="0"/>
    <n v="110.2503368549975"/>
  </r>
  <r>
    <x v="0"/>
    <x v="223"/>
    <n v="0.52978787939332384"/>
    <n v="1.6150339289513278E-2"/>
    <n v="0"/>
    <n v="0.45406178131716296"/>
    <n v="0"/>
    <n v="0"/>
    <n v="0"/>
    <n v="0"/>
    <n v="0"/>
    <n v="0"/>
    <n v="32.859684301757831"/>
    <n v="1.0017123287671232"/>
    <n v="0"/>
    <n v="28.162831517892588"/>
    <n v="0"/>
    <n v="0"/>
    <n v="0"/>
    <n v="0"/>
    <n v="0"/>
    <n v="0"/>
    <n v="62.024228148417542"/>
  </r>
  <r>
    <x v="0"/>
    <x v="224"/>
    <n v="0.54310092679397093"/>
    <n v="2.6009205363584066E-2"/>
    <n v="1.3067470952650288E-2"/>
    <n v="0.38150239373901373"/>
    <n v="1.2956258433904329E-2"/>
    <n v="0"/>
    <n v="0"/>
    <n v="0"/>
    <n v="2.3363744716876658E-2"/>
    <n v="0"/>
    <n v="41.91803749242667"/>
    <n v="2.0074626865671643"/>
    <n v="1.0085836909871244"/>
    <n v="29.445414020199436"/>
    <n v="1"/>
    <n v="0"/>
    <n v="0"/>
    <n v="0"/>
    <n v="1.8032786885245902"/>
    <n v="0"/>
    <n v="77.182776578704988"/>
  </r>
  <r>
    <x v="0"/>
    <x v="225"/>
    <n v="0.61410654678353582"/>
    <n v="1.1595086639047411E-2"/>
    <n v="0"/>
    <n v="0.36274638434966716"/>
    <n v="0"/>
    <n v="1.1551982227749837E-2"/>
    <n v="0"/>
    <n v="0"/>
    <n v="0"/>
    <n v="0"/>
    <n v="53.160274546505697"/>
    <n v="1.0037313432835822"/>
    <n v="0"/>
    <n v="31.401224239965355"/>
    <n v="0"/>
    <n v="1"/>
    <n v="0"/>
    <n v="0"/>
    <n v="0"/>
    <n v="0"/>
    <n v="86.56523012975461"/>
  </r>
  <r>
    <x v="0"/>
    <x v="226"/>
    <n v="0.48986544597562232"/>
    <n v="0"/>
    <n v="0"/>
    <n v="0.48807279669552917"/>
    <n v="0"/>
    <n v="2.2061757328848342E-2"/>
    <n v="0"/>
    <n v="0"/>
    <n v="0"/>
    <n v="0"/>
    <n v="13.804420662876105"/>
    <n v="0"/>
    <n v="0"/>
    <n v="13.75390376080288"/>
    <n v="0"/>
    <n v="0.6217008797653959"/>
    <n v="0"/>
    <n v="0"/>
    <n v="0"/>
    <n v="0"/>
    <n v="28.180025303444385"/>
  </r>
  <r>
    <x v="0"/>
    <x v="227"/>
    <n v="0.24856086334305705"/>
    <n v="6.5389361165940092E-3"/>
    <n v="4.1394528757380464E-3"/>
    <n v="0.70307423520600021"/>
    <n v="7.6356462744969766E-3"/>
    <n v="2.3334336715269761E-2"/>
    <n v="0"/>
    <n v="0"/>
    <n v="6.7165294688435332E-3"/>
    <n v="0"/>
    <n v="228.84238511553022"/>
    <n v="6.0201985015403832"/>
    <n v="3.8110676653460986"/>
    <n v="647.29894615693343"/>
    <n v="7.0299060031133784"/>
    <n v="21.483210177143828"/>
    <n v="0"/>
    <n v="0"/>
    <n v="6.1837032695993521"/>
    <n v="0"/>
    <n v="920.66941688920713"/>
  </r>
  <r>
    <x v="0"/>
    <x v="228"/>
    <n v="0.41072425572798582"/>
    <n v="1.8079486329224955E-2"/>
    <n v="6.3548742821472361E-3"/>
    <n v="0.52868131507443039"/>
    <n v="7.7538452513076237E-3"/>
    <n v="1.5883047558891313E-2"/>
    <n v="0"/>
    <n v="0"/>
    <n v="1.2523175776012779E-2"/>
    <n v="0"/>
    <n v="269.31700168613838"/>
    <n v="11.854943997846346"/>
    <n v="4.1669700873320705"/>
    <n v="346.6629122523201"/>
    <n v="5.0842927475008226"/>
    <n v="10.41471178422902"/>
    <n v="0"/>
    <n v="0"/>
    <n v="8.2116020774237235"/>
    <n v="0"/>
    <n v="655.7124346327904"/>
  </r>
  <r>
    <x v="0"/>
    <x v="229"/>
    <n v="0.2102722053065518"/>
    <n v="2.1389557702045685E-2"/>
    <n v="7.1615099166536305E-3"/>
    <n v="0.71596683668668459"/>
    <n v="1.9609979020718992E-2"/>
    <n v="2.07047184038371E-2"/>
    <n v="0"/>
    <n v="0"/>
    <n v="4.8951929635078981E-3"/>
    <n v="0"/>
    <n v="220.58049144292448"/>
    <n v="22.438149363514654"/>
    <n v="7.5125924255459067"/>
    <n v="751.06605964846506"/>
    <n v="20.571329450173675"/>
    <n v="21.719736824215669"/>
    <n v="0"/>
    <n v="0"/>
    <n v="5.1351726112555944"/>
    <n v="0"/>
    <n v="1049.0235317660954"/>
  </r>
  <r>
    <x v="0"/>
    <x v="230"/>
    <n v="0.31118153434096862"/>
    <n v="0"/>
    <n v="9.3345671792993933E-3"/>
    <n v="0.64913274213087813"/>
    <n v="3.8758746331438785E-3"/>
    <n v="2.2599407082566147E-2"/>
    <n v="0"/>
    <n v="0"/>
    <n v="3.8758746331438785E-3"/>
    <n v="0"/>
    <n v="80.286790413692174"/>
    <n v="0"/>
    <n v="2.4083769633507854"/>
    <n v="167.48032471946604"/>
    <n v="1"/>
    <n v="5.8307889758123714"/>
    <n v="0"/>
    <n v="0"/>
    <n v="1"/>
    <n v="0"/>
    <n v="258.00628107232137"/>
  </r>
  <r>
    <x v="0"/>
    <x v="231"/>
    <n v="0.29650104976231989"/>
    <n v="3.4322721199569264E-2"/>
    <n v="0"/>
    <n v="0.65645890870061963"/>
    <n v="0"/>
    <n v="1.27173203374914E-2"/>
    <n v="0"/>
    <n v="0"/>
    <n v="0"/>
    <n v="0"/>
    <n v="23.172421715141837"/>
    <n v="2.6824207559643245"/>
    <n v="0"/>
    <n v="51.304178124382808"/>
    <n v="0"/>
    <n v="0.99389567147613767"/>
    <n v="0"/>
    <n v="0"/>
    <n v="0"/>
    <n v="0"/>
    <n v="78.152916266965093"/>
  </r>
  <r>
    <x v="0"/>
    <x v="232"/>
    <n v="0.39060360596750165"/>
    <n v="8.9364067814744191E-3"/>
    <n v="4.3001759212289298E-3"/>
    <n v="0.5585739398001287"/>
    <n v="7.7128571456501404E-3"/>
    <n v="1.2708812678152973E-2"/>
    <n v="0"/>
    <n v="0"/>
    <n v="1.7164201705862737E-2"/>
    <n v="0"/>
    <n v="256.33949244713619"/>
    <n v="5.8646513848489406"/>
    <n v="2.8220551378446115"/>
    <n v="366.57255088032952"/>
    <n v="5.0616785299153655"/>
    <n v="8.340349504593437"/>
    <n v="0"/>
    <n v="0"/>
    <n v="11.264265578508747"/>
    <n v="0"/>
    <n v="656.26504346317711"/>
  </r>
  <r>
    <x v="0"/>
    <x v="233"/>
    <n v="0.64171273799092121"/>
    <n v="1.1979365550064366E-2"/>
    <n v="1.8644974393531119E-2"/>
    <n v="0.17776229120347778"/>
    <n v="4.7479984960805868E-2"/>
    <n v="9.2089067432210764E-2"/>
    <n v="0"/>
    <n v="0"/>
    <n v="1.0331578468988656E-2"/>
    <n v="0"/>
    <n v="214.29966882897745"/>
    <n v="4.000503524672709"/>
    <n v="6.2264804815437724"/>
    <n v="59.363634037329163"/>
    <n v="15.855918779111846"/>
    <n v="30.7531010141353"/>
    <n v="0"/>
    <n v="0"/>
    <n v="3.450225799345418"/>
    <n v="0"/>
    <n v="333.94953246511574"/>
  </r>
  <r>
    <x v="0"/>
    <x v="234"/>
    <n v="0.59965955670093829"/>
    <n v="5.1674062407562532E-2"/>
    <n v="0"/>
    <n v="0.33432715336334651"/>
    <n v="0"/>
    <n v="0"/>
    <n v="0"/>
    <n v="0"/>
    <n v="1.4339227528152636E-2"/>
    <n v="0"/>
    <n v="46.29378674153989"/>
    <n v="3.9892435606721319"/>
    <n v="0"/>
    <n v="25.810094689156561"/>
    <n v="0"/>
    <n v="0"/>
    <n v="0"/>
    <n v="0"/>
    <n v="1.1069900142653353"/>
    <n v="0"/>
    <n v="77.200115005633918"/>
  </r>
  <r>
    <x v="0"/>
    <x v="235"/>
    <n v="0.41128182035048982"/>
    <n v="1.9866543103702186E-2"/>
    <n v="0"/>
    <n v="0.48635500588862596"/>
    <n v="1.9841648812483102E-2"/>
    <n v="4.1294521813929869E-2"/>
    <n v="0"/>
    <n v="0"/>
    <n v="2.1360460030769118E-2"/>
    <n v="0"/>
    <n v="20.761214534175782"/>
    <n v="1.0028490028490029"/>
    <n v="0"/>
    <n v="24.550855684355959"/>
    <n v="1.0015923566878981"/>
    <n v="2.0845181674565563"/>
    <n v="0"/>
    <n v="0"/>
    <n v="1.0782608695652174"/>
    <n v="0"/>
    <n v="50.479290615090413"/>
  </r>
  <r>
    <x v="0"/>
    <x v="236"/>
    <n v="0.57499210707881054"/>
    <n v="0"/>
    <n v="0"/>
    <n v="0.42500789292118935"/>
    <n v="0"/>
    <n v="0"/>
    <n v="0"/>
    <n v="0"/>
    <n v="0"/>
    <n v="0"/>
    <n v="40.890751100125875"/>
    <n v="0"/>
    <n v="0"/>
    <n v="30.224574826463293"/>
    <n v="0"/>
    <n v="0"/>
    <n v="0"/>
    <n v="0"/>
    <n v="0"/>
    <n v="0"/>
    <n v="71.115325926589179"/>
  </r>
  <r>
    <x v="0"/>
    <x v="237"/>
    <n v="0.49876004950855768"/>
    <n v="3.7866996572221139E-2"/>
    <n v="0"/>
    <n v="0.43290501893205352"/>
    <n v="0"/>
    <n v="3.0467934987167593E-2"/>
    <n v="0"/>
    <n v="0"/>
    <n v="0"/>
    <n v="0"/>
    <n v="34.123559238261713"/>
    <n v="2.5907381755624566"/>
    <n v="0"/>
    <n v="29.617969748427644"/>
    <n v="0"/>
    <n v="2.0845181674565563"/>
    <n v="0"/>
    <n v="0"/>
    <n v="0"/>
    <n v="0"/>
    <n v="68.416785329708375"/>
  </r>
  <r>
    <x v="0"/>
    <x v="238"/>
    <n v="0.34850751928586871"/>
    <n v="7.957171886448508E-2"/>
    <n v="0"/>
    <n v="0.57192076184964624"/>
    <n v="0"/>
    <n v="0"/>
    <n v="0"/>
    <n v="0"/>
    <n v="0"/>
    <n v="0"/>
    <n v="4.5555944055944053"/>
    <n v="1.0401396160558465"/>
    <n v="0"/>
    <n v="7.4759908436534674"/>
    <n v="0"/>
    <n v="0"/>
    <n v="0"/>
    <n v="0"/>
    <n v="0"/>
    <n v="0"/>
    <n v="13.071724865303718"/>
  </r>
  <r>
    <x v="0"/>
    <x v="239"/>
    <n v="0.63606832876850261"/>
    <n v="3.8341618710097607E-2"/>
    <n v="1.384562216328687E-2"/>
    <n v="0.23960013425371299"/>
    <n v="1.3696669228627573E-2"/>
    <n v="1.3594464657060485E-2"/>
    <n v="0"/>
    <n v="0"/>
    <n v="4.4853162218711863E-2"/>
    <n v="0"/>
    <n v="93.291933113077164"/>
    <n v="5.6235526379295191"/>
    <n v="2.0307328605200947"/>
    <n v="35.142073088215334"/>
    <n v="2.0088859824588399"/>
    <n v="1.9938956714761376"/>
    <n v="0"/>
    <n v="0"/>
    <n v="6.5785985881730564"/>
    <n v="0"/>
    <n v="146.66967194185014"/>
  </r>
  <r>
    <x v="0"/>
    <x v="240"/>
    <n v="0.75230764964812469"/>
    <n v="5.9802433269877707E-3"/>
    <n v="0"/>
    <n v="0.10894120211384173"/>
    <n v="6.8948984080959813E-2"/>
    <n v="5.4796465816590097E-2"/>
    <n v="0"/>
    <n v="0"/>
    <n v="9.0254550134953124E-3"/>
    <n v="0"/>
    <n v="129.66499410042255"/>
    <n v="1.0307328605200945"/>
    <n v="0"/>
    <n v="18.776707024036359"/>
    <n v="11.883794639426299"/>
    <n v="9.4445183697858894"/>
    <n v="0"/>
    <n v="0"/>
    <n v="1.5555944055944055"/>
    <n v="0"/>
    <n v="172.35634139978569"/>
  </r>
  <r>
    <x v="0"/>
    <x v="241"/>
    <n v="0.67111461951360107"/>
    <n v="2.6577493657485803E-3"/>
    <n v="3.0568985378939713E-3"/>
    <n v="0.22552226270825812"/>
    <n v="5.4094757625109034E-2"/>
    <n v="2.4354412946344807E-2"/>
    <n v="0"/>
    <n v="0"/>
    <n v="1.9199299303044485E-2"/>
    <n v="0"/>
    <n v="252.51238064902154"/>
    <n v="1"/>
    <n v="1.1501831501831501"/>
    <n v="84.854601270777707"/>
    <n v="20.35359628799036"/>
    <n v="9.1635476468207742"/>
    <n v="0"/>
    <n v="0"/>
    <n v="7.2238938518707236"/>
    <n v="0"/>
    <n v="376.25820285666424"/>
  </r>
  <r>
    <x v="0"/>
    <x v="242"/>
    <n v="0.50608985993671329"/>
    <n v="6.8223741051856171E-3"/>
    <n v="3.819887445752452E-3"/>
    <n v="0.39777045147452283"/>
    <n v="3.0625167357099893E-2"/>
    <n v="2.124964056131394E-2"/>
    <n v="0"/>
    <n v="0"/>
    <n v="3.3622619119411772E-2"/>
    <n v="0"/>
    <n v="133.55010443504688"/>
    <n v="1.8003300330033003"/>
    <n v="1.008015389547932"/>
    <n v="104.96611282083626"/>
    <n v="8.0815574913769943"/>
    <n v="5.6074858257890492"/>
    <n v="0"/>
    <n v="0"/>
    <n v="8.8725434952179434"/>
    <n v="0"/>
    <n v="263.88614949081841"/>
  </r>
  <r>
    <x v="0"/>
    <x v="243"/>
    <n v="0.69048175661624234"/>
    <n v="1.9777803580985437E-2"/>
    <n v="1.0453709005497129E-2"/>
    <n v="0.20172062638486407"/>
    <n v="2.0708208328281286E-2"/>
    <n v="4.5876852388865706E-2"/>
    <n v="0"/>
    <n v="0"/>
    <n v="1.0981043695263953E-2"/>
    <n v="0"/>
    <n v="198.02483811686756"/>
    <n v="5.6721214064002625"/>
    <n v="2.9980430528375734"/>
    <n v="57.85191860890388"/>
    <n v="5.9389543063299053"/>
    <n v="13.15712715153705"/>
    <n v="0"/>
    <n v="0"/>
    <n v="3.1492785714792655"/>
    <n v="0"/>
    <n v="286.79228121435551"/>
  </r>
  <r>
    <x v="0"/>
    <x v="244"/>
    <n v="0.67325031015171022"/>
    <n v="1.2279234244666809E-2"/>
    <n v="4.9840837827193184E-3"/>
    <n v="1.8932937920376602E-2"/>
    <n v="0.19724154765863466"/>
    <n v="4.4378905823171708E-2"/>
    <n v="1.1271297552386899E-3"/>
    <n v="1.6247707515283758E-3"/>
    <n v="4.6181079911954213E-2"/>
    <n v="0"/>
    <n v="1106.7252886730657"/>
    <n v="20.185269667459579"/>
    <n v="8.1931066054136767"/>
    <n v="31.122987794296527"/>
    <n v="324.23632856795081"/>
    <n v="72.952446686696476"/>
    <n v="1.852836879432624"/>
    <n v="2.6708860759493671"/>
    <n v="75.914957967526774"/>
    <n v="0"/>
    <n v="1643.8541089177907"/>
  </r>
  <r>
    <x v="0"/>
    <x v="245"/>
    <n v="0.59660045537856587"/>
    <n v="2.2338678771409531E-2"/>
    <n v="5.1286707698840542E-2"/>
    <n v="0.18547841453612077"/>
    <n v="8.0453056247098226E-2"/>
    <n v="4.9457777830821587E-2"/>
    <n v="6.6541338326060046E-4"/>
    <n v="0"/>
    <n v="1.0303449307688966E-2"/>
    <n v="3.4160468461938778E-3"/>
    <n v="896.58619797389179"/>
    <n v="33.571129366150544"/>
    <n v="77.074956694633798"/>
    <n v="278.74163520315096"/>
    <n v="120.90688025069348"/>
    <n v="74.326394802089652"/>
    <n v="1"/>
    <n v="0"/>
    <n v="15.484283254419838"/>
    <n v="5.1337212808297661"/>
    <n v="1502.8251988258598"/>
  </r>
  <r>
    <x v="0"/>
    <x v="246"/>
    <n v="0.37678868128621074"/>
    <n v="4.3636860016130303E-3"/>
    <n v="1.3144319276943865E-2"/>
    <n v="0.58956800494709771"/>
    <n v="0"/>
    <n v="0"/>
    <n v="0"/>
    <n v="0"/>
    <n v="1.6135308488134645E-2"/>
    <n v="0"/>
    <n v="86.493022248393714"/>
    <n v="1.0016977928692699"/>
    <n v="3.0173196704842278"/>
    <n v="135.33718262119308"/>
    <n v="0"/>
    <n v="0"/>
    <n v="0"/>
    <n v="0"/>
    <n v="3.7039106145251397"/>
    <n v="0"/>
    <n v="229.55313294746543"/>
  </r>
  <r>
    <x v="0"/>
    <x v="247"/>
    <n v="0.24525715703259002"/>
    <n v="0"/>
    <n v="8.4717559902992966E-3"/>
    <n v="0.73692252175970052"/>
    <n v="9.3485652174101538E-3"/>
    <n v="0"/>
    <n v="0"/>
    <n v="0"/>
    <n v="0"/>
    <n v="0"/>
    <n v="29.041592741586033"/>
    <n v="0"/>
    <n v="1.0031645569620253"/>
    <n v="87.261077385007582"/>
    <n v="1.1069900142653353"/>
    <n v="0"/>
    <n v="0"/>
    <n v="0"/>
    <n v="0"/>
    <n v="0"/>
    <n v="118.41282469782098"/>
  </r>
  <r>
    <x v="0"/>
    <x v="248"/>
    <n v="0.50316786790277868"/>
    <n v="0"/>
    <n v="0"/>
    <n v="0.49683213209722155"/>
    <n v="0"/>
    <n v="0"/>
    <n v="0"/>
    <n v="0"/>
    <n v="0"/>
    <n v="0"/>
    <n v="26.444766497671193"/>
    <n v="0"/>
    <n v="0"/>
    <n v="26.11178209096169"/>
    <n v="0"/>
    <n v="0"/>
    <n v="0"/>
    <n v="0"/>
    <n v="0"/>
    <n v="0"/>
    <n v="52.556548588632872"/>
  </r>
  <r>
    <x v="0"/>
    <x v="249"/>
    <n v="0.5365905271236826"/>
    <n v="9.7176865942556229E-2"/>
    <n v="0"/>
    <n v="0.3538668082838291"/>
    <n v="6.1290921694061818E-3"/>
    <n v="0"/>
    <n v="0"/>
    <n v="0"/>
    <n v="6.2367064805258056E-3"/>
    <n v="0"/>
    <n v="87.013702441188371"/>
    <n v="15.758233643479546"/>
    <n v="0"/>
    <n v="57.383162026497828"/>
    <n v="0.99389567147613767"/>
    <n v="0"/>
    <n v="0"/>
    <n v="0"/>
    <n v="1.0113464447806355"/>
    <n v="0"/>
    <n v="162.16034022742252"/>
  </r>
  <r>
    <x v="0"/>
    <x v="250"/>
    <n v="0.45106777509942764"/>
    <n v="4.9420875676724575E-2"/>
    <n v="0"/>
    <n v="0.48144681958220203"/>
    <n v="0"/>
    <n v="1.8064529641646E-2"/>
    <n v="0"/>
    <n v="0"/>
    <n v="0"/>
    <n v="0"/>
    <n v="37.288873262992134"/>
    <n v="4.0855252168019742"/>
    <n v="0"/>
    <n v="39.800248276024874"/>
    <n v="0"/>
    <n v="1.4933586337760911"/>
    <n v="0"/>
    <n v="0"/>
    <n v="0"/>
    <n v="0"/>
    <n v="82.668005389595052"/>
  </r>
  <r>
    <x v="0"/>
    <x v="251"/>
    <n v="0.29498569737093105"/>
    <n v="9.7821896977715976E-3"/>
    <n v="0"/>
    <n v="0.67844229533018674"/>
    <n v="0"/>
    <n v="0"/>
    <n v="0"/>
    <n v="0"/>
    <n v="1.6789817601110816E-2"/>
    <n v="0"/>
    <n v="33.381710172222967"/>
    <n v="1.1069900142653353"/>
    <n v="0"/>
    <n v="76.775125957417899"/>
    <n v="0"/>
    <n v="0"/>
    <n v="0"/>
    <n v="0"/>
    <n v="1.9000000000000001"/>
    <n v="0"/>
    <n v="113.16382614390618"/>
  </r>
  <r>
    <x v="0"/>
    <x v="252"/>
    <n v="0.50181655360842736"/>
    <n v="1.880127477690853E-2"/>
    <n v="1.6892371359970373E-2"/>
    <n v="0.43095944576137679"/>
    <n v="1.4431013669988108E-2"/>
    <n v="1.3575369418271992E-2"/>
    <n v="0"/>
    <n v="3.5239714050570199E-3"/>
    <n v="0"/>
    <n v="0"/>
    <n v="142.40085855642965"/>
    <n v="5.3352517985611509"/>
    <n v="4.7935608489130308"/>
    <n v="122.29368409259372"/>
    <n v="4.0950995372093848"/>
    <n v="3.852292728252809"/>
    <n v="0"/>
    <n v="1"/>
    <n v="0"/>
    <n v="0"/>
    <n v="283.77074756195969"/>
  </r>
  <r>
    <x v="0"/>
    <x v="253"/>
    <n v="0.4571644589999776"/>
    <n v="1.8204264486896587E-2"/>
    <n v="3.2099727623471821E-3"/>
    <n v="0.49658789043012064"/>
    <n v="3.4474575615926722E-3"/>
    <n v="1.139886341365183E-2"/>
    <n v="0"/>
    <n v="0"/>
    <n v="9.9870923454133381E-3"/>
    <n v="0"/>
    <n v="146.79701836741103"/>
    <n v="5.8454494780581738"/>
    <n v="1.0307328605200945"/>
    <n v="159.456012464232"/>
    <n v="1.1069900142653353"/>
    <n v="3.6602127067396095"/>
    <n v="0"/>
    <n v="0"/>
    <n v="3.2068883518933906"/>
    <n v="0"/>
    <n v="321.10330424311968"/>
  </r>
  <r>
    <x v="0"/>
    <x v="254"/>
    <n v="0.60563391301183744"/>
    <n v="1.1113304358367068E-2"/>
    <n v="5.4071717824890134E-3"/>
    <n v="0.29837335496556039"/>
    <n v="1.5111813150339218E-2"/>
    <n v="0"/>
    <n v="0"/>
    <n v="0"/>
    <n v="3.9752549523440379E-2"/>
    <n v="2.460789320796641E-2"/>
    <n v="112.06207033998542"/>
    <n v="2.0563245682918936"/>
    <n v="1.000503524672709"/>
    <n v="55.208823636457318"/>
    <n v="2.7961793945725271"/>
    <n v="0"/>
    <n v="0"/>
    <n v="0"/>
    <n v="7.3555210584821715"/>
    <n v="4.5532646048109964"/>
    <n v="185.03268712727305"/>
  </r>
  <r>
    <x v="0"/>
    <x v="255"/>
    <n v="0.50551979519003409"/>
    <n v="4.1027694221852345E-2"/>
    <n v="3.0284990984917989E-2"/>
    <n v="0.41172557568483975"/>
    <n v="0"/>
    <n v="0"/>
    <n v="0"/>
    <n v="0"/>
    <n v="1.144194391835599E-2"/>
    <n v="0"/>
    <n v="91.356375509771198"/>
    <n v="7.4144306025100724"/>
    <n v="5.4730339643537409"/>
    <n v="74.406099735622121"/>
    <n v="0"/>
    <n v="0"/>
    <n v="0"/>
    <n v="0"/>
    <n v="2.0677618069815198"/>
    <n v="0"/>
    <n v="180.71770161923862"/>
  </r>
  <r>
    <x v="0"/>
    <x v="256"/>
    <n v="0.21388821107948039"/>
    <n v="7.9023242794307533E-3"/>
    <n v="6.2160552945327296E-3"/>
    <n v="0.73851641518147237"/>
    <n v="1.7852655594324803E-2"/>
    <n v="6.195980378984018E-3"/>
    <n v="0"/>
    <n v="0"/>
    <n v="9.4283581917748646E-3"/>
    <n v="0"/>
    <n v="69.216933423074934"/>
    <n v="2.5572921984636752"/>
    <n v="2.011594202898551"/>
    <n v="238.99326327278814"/>
    <n v="5.7773454060929073"/>
    <n v="2.0050977060322852"/>
    <n v="0"/>
    <n v="0"/>
    <n v="3.0511360956050004"/>
    <n v="0"/>
    <n v="323.61266230495551"/>
  </r>
  <r>
    <x v="0"/>
    <x v="257"/>
    <n v="0.21291659902792615"/>
    <n v="1.7028082933134091E-2"/>
    <n v="0"/>
    <n v="0.75245292391850382"/>
    <n v="9.2049027891597038E-3"/>
    <n v="8.3974913312764542E-3"/>
    <n v="0"/>
    <n v="0"/>
    <n v="0"/>
    <n v="0"/>
    <n v="25.484037650877255"/>
    <n v="2.0380952380952384"/>
    <n v="0"/>
    <n v="90.061266858469622"/>
    <n v="1.1017369727047146"/>
    <n v="1.0050977060322854"/>
    <n v="0"/>
    <n v="0"/>
    <n v="0"/>
    <n v="0"/>
    <n v="119.69023442617909"/>
  </r>
  <r>
    <x v="0"/>
    <x v="258"/>
    <n v="0.27253268619553245"/>
    <n v="0"/>
    <n v="2.1367430580773727E-2"/>
    <n v="0.70609988322369344"/>
    <n v="0"/>
    <n v="0"/>
    <n v="0"/>
    <n v="0"/>
    <n v="0"/>
    <n v="0"/>
    <n v="19.840959369670475"/>
    <n v="0"/>
    <n v="1.5555944055944055"/>
    <n v="51.405573729673335"/>
    <n v="0"/>
    <n v="0"/>
    <n v="0"/>
    <n v="0"/>
    <n v="0"/>
    <n v="0"/>
    <n v="72.802127504938241"/>
  </r>
  <r>
    <x v="0"/>
    <x v="259"/>
    <n v="0.42286233255742173"/>
    <n v="1.6322846040150045E-2"/>
    <n v="1.8178922104725524E-2"/>
    <n v="0.46209568129454576"/>
    <n v="5.1508563167942382E-2"/>
    <n v="5.9256634231322023E-3"/>
    <n v="0"/>
    <n v="0"/>
    <n v="2.3105991412082215E-2"/>
    <n v="0"/>
    <n v="106.35440271488778"/>
    <n v="4.1053704895114818"/>
    <n v="4.5721934861294615"/>
    <n v="116.22200985361327"/>
    <n v="12.954954954954955"/>
    <n v="1.4903677758318739"/>
    <n v="0"/>
    <n v="0"/>
    <n v="5.811404153463184"/>
    <n v="0"/>
    <n v="251.51070342839205"/>
  </r>
  <r>
    <x v="0"/>
    <x v="260"/>
    <n v="0.16021104611365949"/>
    <n v="0"/>
    <n v="0"/>
    <n v="0.83978895388634067"/>
    <n v="0"/>
    <n v="0"/>
    <n v="0"/>
    <n v="0"/>
    <n v="0"/>
    <n v="0"/>
    <n v="4.0319681909709901"/>
    <n v="0"/>
    <n v="0"/>
    <n v="21.134637288345132"/>
    <n v="0"/>
    <n v="0"/>
    <n v="0"/>
    <n v="0"/>
    <n v="0"/>
    <n v="0"/>
    <n v="25.166605479316118"/>
  </r>
  <r>
    <x v="0"/>
    <x v="261"/>
    <n v="0.41925675435227011"/>
    <n v="1.7798645434137991E-2"/>
    <n v="0"/>
    <n v="0.56294460021359183"/>
    <n v="0"/>
    <n v="0"/>
    <n v="0"/>
    <n v="0"/>
    <n v="0"/>
    <n v="0"/>
    <n v="23.555542802607395"/>
    <n v="1"/>
    <n v="0"/>
    <n v="31.62850803993534"/>
    <n v="0"/>
    <n v="0"/>
    <n v="0"/>
    <n v="0"/>
    <n v="0"/>
    <n v="0"/>
    <n v="56.184050842542739"/>
  </r>
  <r>
    <x v="0"/>
    <x v="262"/>
    <n v="0.42025252427674936"/>
    <n v="2.8856463439378834E-2"/>
    <n v="0"/>
    <n v="0.52776820181635886"/>
    <n v="0"/>
    <n v="1.1637430541546357E-2"/>
    <n v="0"/>
    <n v="0"/>
    <n v="1.1485379925966663E-2"/>
    <n v="0"/>
    <n v="72.187929277968564"/>
    <n v="4.9567539078061227"/>
    <n v="0"/>
    <n v="90.656192234531133"/>
    <n v="0"/>
    <n v="1.9989933775084232"/>
    <n v="0"/>
    <n v="0"/>
    <n v="1.972875226039783"/>
    <n v="0"/>
    <n v="171.77274402385402"/>
  </r>
  <r>
    <x v="0"/>
    <x v="263"/>
    <n v="0.31796919988672029"/>
    <n v="0"/>
    <n v="0"/>
    <n v="0.59392106767399067"/>
    <n v="8.8109732439288574E-2"/>
    <n v="0"/>
    <n v="0"/>
    <n v="0"/>
    <n v="0"/>
    <n v="0"/>
    <n v="11.210548033010848"/>
    <n v="0"/>
    <n v="0"/>
    <n v="20.939703151589534"/>
    <n v="3.1064593301435406"/>
    <n v="0"/>
    <n v="0"/>
    <n v="0"/>
    <n v="0"/>
    <n v="0"/>
    <n v="35.256710514743936"/>
  </r>
  <r>
    <x v="0"/>
    <x v="264"/>
    <n v="0.34899739619230608"/>
    <n v="2.4318944650832737E-2"/>
    <n v="0"/>
    <n v="0.60935558372671372"/>
    <n v="0"/>
    <n v="1.7328075430147395E-2"/>
    <n v="0"/>
    <n v="0"/>
    <n v="0"/>
    <n v="0"/>
    <n v="37.31719942573929"/>
    <n v="2.6003486480414262"/>
    <n v="0"/>
    <n v="65.156485656378834"/>
    <n v="0"/>
    <n v="1.852836879432624"/>
    <n v="0"/>
    <n v="0"/>
    <n v="0"/>
    <n v="0"/>
    <n v="106.92687060959219"/>
  </r>
  <r>
    <x v="0"/>
    <x v="265"/>
    <n v="0.19638023294668716"/>
    <n v="8.2356792195068633E-3"/>
    <n v="1.9870604675657044E-2"/>
    <n v="0.77551348315814883"/>
    <n v="0"/>
    <n v="0"/>
    <n v="0"/>
    <n v="0"/>
    <n v="0"/>
    <n v="0"/>
    <n v="26.396238983686406"/>
    <n v="1.1069900142653353"/>
    <n v="2.6708860759493671"/>
    <n v="104.23981543025708"/>
    <n v="0"/>
    <n v="0"/>
    <n v="0"/>
    <n v="0"/>
    <n v="0"/>
    <n v="0"/>
    <n v="134.4139305041582"/>
  </r>
  <r>
    <x v="0"/>
    <x v="266"/>
    <n v="0.24539063236530317"/>
    <n v="0"/>
    <n v="0"/>
    <n v="0.73007466130959464"/>
    <n v="0"/>
    <n v="2.4534706325102257E-2"/>
    <n v="0"/>
    <n v="0"/>
    <n v="0"/>
    <n v="0"/>
    <n v="19.790837440123092"/>
    <n v="0"/>
    <n v="0"/>
    <n v="58.880768193391255"/>
    <n v="0"/>
    <n v="1.9787323576330387"/>
    <n v="0"/>
    <n v="0"/>
    <n v="0"/>
    <n v="0"/>
    <n v="80.650337991147381"/>
  </r>
  <r>
    <x v="0"/>
    <x v="267"/>
    <n v="0.2857661593803959"/>
    <n v="1.5914455168786236E-2"/>
    <n v="6.1258973167832489E-3"/>
    <n v="0.66590448365798804"/>
    <n v="0"/>
    <n v="1.3190697489085766E-2"/>
    <n v="0"/>
    <n v="0"/>
    <n v="1.3098306986960361E-2"/>
    <n v="0"/>
    <n v="46.692873762858284"/>
    <n v="2.6003486480414262"/>
    <n v="1.0009433962264151"/>
    <n v="108.80572444610038"/>
    <n v="0"/>
    <n v="2.1552991930092968"/>
    <n v="0"/>
    <n v="0"/>
    <n v="2.140203010655227"/>
    <n v="0"/>
    <n v="163.3953924568911"/>
  </r>
  <r>
    <x v="0"/>
    <x v="268"/>
    <n v="0.34976484523042389"/>
    <n v="0"/>
    <n v="0"/>
    <n v="0.65023515476957616"/>
    <n v="0"/>
    <n v="0"/>
    <n v="0"/>
    <n v="0"/>
    <n v="0"/>
    <n v="0"/>
    <n v="13.619151037325043"/>
    <n v="0"/>
    <n v="0"/>
    <n v="25.31887038776356"/>
    <n v="0"/>
    <n v="0"/>
    <n v="0"/>
    <n v="0"/>
    <n v="0"/>
    <n v="0"/>
    <n v="38.9380214250886"/>
  </r>
  <r>
    <x v="0"/>
    <x v="269"/>
    <n v="0.18221959562001724"/>
    <n v="1.7251214560242308E-2"/>
    <n v="0"/>
    <n v="0.7848115289276254"/>
    <n v="0"/>
    <n v="0"/>
    <n v="0"/>
    <n v="0"/>
    <n v="1.5717660892114932E-2"/>
    <n v="0"/>
    <n v="11.692815717433939"/>
    <n v="1.1069900142653353"/>
    <n v="0"/>
    <n v="50.360426656880492"/>
    <n v="0"/>
    <n v="0"/>
    <n v="0"/>
    <n v="0"/>
    <n v="1.0085836909871244"/>
    <n v="0"/>
    <n v="64.168816079566895"/>
  </r>
  <r>
    <x v="0"/>
    <x v="270"/>
    <n v="0.25699222346602441"/>
    <n v="2.0367151643875175E-2"/>
    <n v="0"/>
    <n v="0.69279407674280669"/>
    <n v="1.5527346211169061E-2"/>
    <n v="6.3208903372256155E-3"/>
    <n v="0"/>
    <n v="0"/>
    <n v="7.9983115988991379E-3"/>
    <n v="0"/>
    <n v="203.73061636173438"/>
    <n v="16.146061939061642"/>
    <n v="0"/>
    <n v="549.21258847052445"/>
    <n v="12.309305594539634"/>
    <n v="5.0108865824422644"/>
    <n v="0"/>
    <n v="0"/>
    <n v="6.3406624913393861"/>
    <n v="0"/>
    <n v="792.7501214396417"/>
  </r>
  <r>
    <x v="0"/>
    <x v="271"/>
    <n v="0.34689912879773993"/>
    <n v="5.3518474705992414E-2"/>
    <n v="5.5488602099957457E-3"/>
    <n v="0.56586678712893668"/>
    <n v="5.5745052170251752E-3"/>
    <n v="2.2592243940309918E-2"/>
    <n v="0"/>
    <n v="0"/>
    <n v="0"/>
    <n v="0"/>
    <n v="63.053814744291543"/>
    <n v="9.7277384385598484"/>
    <n v="1.0085836909871244"/>
    <n v="102.85427838701419"/>
    <n v="1.0132450331125828"/>
    <n v="4.1064593301435401"/>
    <n v="0"/>
    <n v="0"/>
    <n v="0"/>
    <n v="0"/>
    <n v="181.76411962410884"/>
  </r>
  <r>
    <x v="0"/>
    <x v="272"/>
    <n v="0.72279726885709272"/>
    <n v="3.3066837261384124E-2"/>
    <n v="0"/>
    <n v="0.24413589388152321"/>
    <n v="0"/>
    <n v="0"/>
    <n v="0"/>
    <n v="0"/>
    <n v="0"/>
    <n v="0"/>
    <n v="21.971349186859058"/>
    <n v="1.0051546391752577"/>
    <n v="0"/>
    <n v="7.4211610981854053"/>
    <n v="0"/>
    <n v="0"/>
    <n v="0"/>
    <n v="0"/>
    <n v="0"/>
    <n v="0"/>
    <n v="30.397664924219718"/>
  </r>
  <r>
    <x v="0"/>
    <x v="273"/>
    <n v="0.2641075527631388"/>
    <n v="1.6938230801835593E-2"/>
    <n v="0"/>
    <n v="0.70219580362096135"/>
    <n v="1.6758412814064511E-2"/>
    <n v="0"/>
    <n v="0"/>
    <n v="0"/>
    <n v="0"/>
    <n v="0"/>
    <n v="34.521246878884931"/>
    <n v="2.2139800285306706"/>
    <n v="0"/>
    <n v="91.783345233811332"/>
    <n v="2.1904761904761902"/>
    <n v="0"/>
    <n v="0"/>
    <n v="0"/>
    <n v="0"/>
    <n v="0"/>
    <n v="130.70904833170309"/>
  </r>
  <r>
    <x v="0"/>
    <x v="274"/>
    <n v="0.45984509935334994"/>
    <n v="3.4753688471820122E-2"/>
    <n v="8.7393247315044505E-3"/>
    <n v="0.48371687256708634"/>
    <n v="4.3081108133382357E-3"/>
    <n v="4.3183297268813295E-3"/>
    <n v="0"/>
    <n v="0"/>
    <n v="4.3185743360195919E-3"/>
    <n v="0"/>
    <n v="107.02963500289047"/>
    <n v="8.0889729984592744"/>
    <n v="2.0340909090909092"/>
    <n v="112.5858259409496"/>
    <n v="1.0027192386131882"/>
    <n v="1.0050977060322854"/>
    <n v="0"/>
    <n v="0"/>
    <n v="1.0051546391752577"/>
    <n v="0"/>
    <n v="232.75149643521098"/>
  </r>
  <r>
    <x v="0"/>
    <x v="275"/>
    <n v="0.36192345128307291"/>
    <n v="3.8783775876643105E-2"/>
    <n v="8.7734011569137287E-3"/>
    <n v="0.58654464076768331"/>
    <n v="0"/>
    <n v="0"/>
    <n v="0"/>
    <n v="0"/>
    <n v="3.9747309156868919E-3"/>
    <n v="0"/>
    <n v="100.79818105864678"/>
    <n v="10.801549468796988"/>
    <n v="2.4434528218041773"/>
    <n v="163.35673383275187"/>
    <n v="0"/>
    <n v="0"/>
    <n v="0"/>
    <n v="0"/>
    <n v="1.1069900142653353"/>
    <n v="0"/>
    <n v="278.50690719626516"/>
  </r>
  <r>
    <x v="0"/>
    <x v="276"/>
    <n v="0.21148505930807285"/>
    <n v="0"/>
    <n v="0"/>
    <n v="0.6513726105507136"/>
    <n v="6.2555643010010348E-2"/>
    <n v="0"/>
    <n v="0"/>
    <n v="0"/>
    <n v="7.4586687131202992E-2"/>
    <n v="0"/>
    <n v="10.502165816893491"/>
    <n v="0"/>
    <n v="0"/>
    <n v="32.346602577826886"/>
    <n v="3.1064593301435406"/>
    <n v="0"/>
    <n v="0"/>
    <n v="0"/>
    <n v="3.7039106145251397"/>
    <n v="0"/>
    <n v="49.659138339389067"/>
  </r>
  <r>
    <x v="0"/>
    <x v="277"/>
    <n v="0.39894983367242504"/>
    <n v="0"/>
    <n v="0.14929493379274086"/>
    <n v="0.45175523253483402"/>
    <n v="0"/>
    <n v="0"/>
    <n v="0"/>
    <n v="0"/>
    <n v="0"/>
    <n v="0"/>
    <n v="6.4357280219780222"/>
    <n v="0"/>
    <n v="2.4083769633507854"/>
    <n v="7.2875674175286242"/>
    <n v="0"/>
    <n v="0"/>
    <n v="0"/>
    <n v="0"/>
    <n v="0"/>
    <n v="0"/>
    <n v="16.131672402857433"/>
  </r>
  <r>
    <x v="0"/>
    <x v="278"/>
    <n v="0.36034980370836345"/>
    <n v="6.0380128123265313E-2"/>
    <n v="0"/>
    <n v="0.57927006816837134"/>
    <n v="0"/>
    <n v="0"/>
    <n v="0"/>
    <n v="0"/>
    <n v="0"/>
    <n v="0"/>
    <n v="5.9680198586646522"/>
    <n v="1"/>
    <n v="0"/>
    <n v="9.5937204204965987"/>
    <n v="0"/>
    <n v="0"/>
    <n v="0"/>
    <n v="0"/>
    <n v="0"/>
    <n v="0"/>
    <n v="16.561740279161249"/>
  </r>
  <r>
    <x v="0"/>
    <x v="279"/>
    <n v="0.27312924102798136"/>
    <n v="2.1520358761202896E-2"/>
    <n v="1.4054559382458611E-2"/>
    <n v="0.66302979673537565"/>
    <n v="7.1336296749149649E-3"/>
    <n v="2.113241441806623E-2"/>
    <n v="0"/>
    <n v="0"/>
    <n v="0"/>
    <n v="0"/>
    <n v="39.464241448699731"/>
    <n v="3.1094606751671265"/>
    <n v="2.0307328605200943"/>
    <n v="95.800683542947851"/>
    <n v="1.0307328605200945"/>
    <n v="3.0534068847762468"/>
    <n v="0"/>
    <n v="0"/>
    <n v="0"/>
    <n v="0"/>
    <n v="144.48925827263119"/>
  </r>
  <r>
    <x v="0"/>
    <x v="280"/>
    <n v="0.34396148645942443"/>
    <n v="0"/>
    <n v="0"/>
    <n v="0.65603851354057574"/>
    <n v="0"/>
    <n v="0"/>
    <n v="0"/>
    <n v="0"/>
    <n v="0"/>
    <n v="0"/>
    <n v="5.5685884598356754"/>
    <n v="0"/>
    <n v="0"/>
    <n v="10.620981242156461"/>
    <n v="0"/>
    <n v="0"/>
    <n v="0"/>
    <n v="0"/>
    <n v="0"/>
    <n v="0"/>
    <n v="16.189569701992134"/>
  </r>
  <r>
    <x v="0"/>
    <x v="281"/>
    <n v="0.1876926144851804"/>
    <n v="1.1641669572187844E-2"/>
    <n v="2.8606866953398277E-3"/>
    <n v="0.78349168696761318"/>
    <n v="7.4548757676596708E-3"/>
    <n v="6.8584665120191264E-3"/>
    <n v="0"/>
    <n v="0"/>
    <n v="0"/>
    <n v="0"/>
    <n v="78.211829631812193"/>
    <n v="4.8511033836214104"/>
    <n v="1.1920529801324504"/>
    <n v="326.48230995732882"/>
    <n v="3.1064593301435406"/>
    <n v="2.8579345854649096"/>
    <n v="0"/>
    <n v="0"/>
    <n v="0"/>
    <n v="0"/>
    <n v="416.70168986850331"/>
  </r>
  <r>
    <x v="0"/>
    <x v="282"/>
    <n v="0.32886001479743171"/>
    <n v="6.9289355054710207E-3"/>
    <n v="0"/>
    <n v="0.65016655838519932"/>
    <n v="1.4044491311898074E-2"/>
    <n v="0"/>
    <n v="0"/>
    <n v="0"/>
    <n v="0"/>
    <n v="0"/>
    <n v="47.590898109476086"/>
    <n v="1.0027192386131882"/>
    <n v="0"/>
    <n v="94.088697445805764"/>
    <n v="2.032445189287218"/>
    <n v="0"/>
    <n v="0"/>
    <n v="0"/>
    <n v="0"/>
    <n v="0"/>
    <n v="144.71475998318223"/>
  </r>
  <r>
    <x v="0"/>
    <x v="283"/>
    <n v="0.15795136479186511"/>
    <n v="3.1900174610013918E-2"/>
    <n v="0"/>
    <n v="0.81014846059812096"/>
    <n v="0"/>
    <n v="0"/>
    <n v="0"/>
    <n v="0"/>
    <n v="0"/>
    <n v="0"/>
    <n v="7.1756998901380271"/>
    <n v="1.44921875"/>
    <n v="0"/>
    <n v="36.804887551113026"/>
    <n v="0"/>
    <n v="0"/>
    <n v="0"/>
    <n v="0"/>
    <n v="0"/>
    <n v="0"/>
    <n v="45.429806191251053"/>
  </r>
  <r>
    <x v="0"/>
    <x v="284"/>
    <n v="0.31707686501773608"/>
    <n v="3.9147610066719137E-2"/>
    <n v="0"/>
    <n v="0.62832933459021212"/>
    <n v="0"/>
    <n v="7.8000923727624119E-3"/>
    <n v="0"/>
    <n v="0"/>
    <n v="0"/>
    <n v="7.6460979525703804E-3"/>
    <n v="42.31888523624356"/>
    <n v="5.2248631182663914"/>
    <n v="0"/>
    <n v="83.860413466624607"/>
    <n v="0"/>
    <n v="1.041044776119403"/>
    <n v="0"/>
    <n v="0"/>
    <n v="0"/>
    <n v="1.0204918032786885"/>
    <n v="133.46569840053263"/>
  </r>
  <r>
    <x v="0"/>
    <x v="285"/>
    <n v="0.33907962735547187"/>
    <n v="0"/>
    <n v="0"/>
    <n v="0.66092037264452819"/>
    <n v="0"/>
    <n v="0"/>
    <n v="0"/>
    <n v="0"/>
    <n v="0"/>
    <n v="0"/>
    <n v="22.059977084888072"/>
    <n v="0"/>
    <n v="0"/>
    <n v="42.998420132711921"/>
    <n v="0"/>
    <n v="0"/>
    <n v="0"/>
    <n v="0"/>
    <n v="0"/>
    <n v="0"/>
    <n v="65.058397217599989"/>
  </r>
  <r>
    <x v="0"/>
    <x v="286"/>
    <n v="8.9951185039780598E-2"/>
    <n v="9.1839513453303517E-2"/>
    <n v="0"/>
    <n v="0.81820930150691595"/>
    <n v="0"/>
    <n v="0"/>
    <n v="0"/>
    <n v="0"/>
    <n v="0"/>
    <n v="0"/>
    <n v="1.0842289975871902"/>
    <n v="1.1069900142653353"/>
    <n v="0"/>
    <n v="9.8623075437753265"/>
    <n v="0"/>
    <n v="0"/>
    <n v="0"/>
    <n v="0"/>
    <n v="0"/>
    <n v="0"/>
    <n v="12.053526555627851"/>
  </r>
  <r>
    <x v="0"/>
    <x v="287"/>
    <n v="0.51868560157181376"/>
    <n v="0"/>
    <n v="0"/>
    <n v="0.48131439842818607"/>
    <n v="0"/>
    <n v="0"/>
    <n v="0"/>
    <n v="0"/>
    <n v="0"/>
    <n v="0"/>
    <n v="25.539249072152906"/>
    <n v="0"/>
    <n v="0"/>
    <n v="23.69915082705252"/>
    <n v="0"/>
    <n v="0"/>
    <n v="0"/>
    <n v="0"/>
    <n v="0"/>
    <n v="0"/>
    <n v="49.238399899205433"/>
  </r>
  <r>
    <x v="0"/>
    <x v="288"/>
    <n v="0.44117803210762707"/>
    <n v="0.14013081044482897"/>
    <n v="0"/>
    <n v="0.41869115744754404"/>
    <n v="0"/>
    <n v="0"/>
    <n v="0"/>
    <n v="0"/>
    <n v="0"/>
    <n v="0"/>
    <n v="6.5627510473376889"/>
    <n v="2.0845181674565563"/>
    <n v="0"/>
    <n v="6.2282471747812931"/>
    <n v="0"/>
    <n v="0"/>
    <n v="0"/>
    <n v="0"/>
    <n v="0"/>
    <n v="0"/>
    <n v="14.875516389575537"/>
  </r>
  <r>
    <x v="0"/>
    <x v="289"/>
    <n v="0.31986555793087684"/>
    <n v="1.9485484302067986E-2"/>
    <n v="0"/>
    <n v="0.62124219430280003"/>
    <n v="0"/>
    <n v="0"/>
    <n v="0"/>
    <n v="0"/>
    <n v="0"/>
    <n v="3.9406763464254951E-2"/>
    <n v="16.920079398434979"/>
    <n v="1.0307328605200945"/>
    <n v="0"/>
    <n v="32.862141586162522"/>
    <n v="0"/>
    <n v="0"/>
    <n v="0"/>
    <n v="0"/>
    <n v="0"/>
    <n v="2.0845181674565563"/>
    <n v="52.897472012574163"/>
  </r>
  <r>
    <x v="0"/>
    <x v="290"/>
    <n v="0.34073930154973531"/>
    <n v="0"/>
    <n v="0"/>
    <n v="0.65926069845026458"/>
    <n v="0"/>
    <n v="0"/>
    <n v="0"/>
    <n v="0"/>
    <n v="0"/>
    <n v="0"/>
    <n v="5.3323601710610493"/>
    <n v="0"/>
    <n v="0"/>
    <n v="10.317023820772725"/>
    <n v="0"/>
    <n v="0"/>
    <n v="0"/>
    <n v="0"/>
    <n v="0"/>
    <n v="0"/>
    <n v="15.649383991833776"/>
  </r>
  <r>
    <x v="0"/>
    <x v="291"/>
    <n v="0.29789800210624867"/>
    <n v="0"/>
    <n v="0"/>
    <n v="0.63702448849443272"/>
    <n v="6.5077509399318639E-2"/>
    <n v="0"/>
    <n v="0"/>
    <n v="0"/>
    <n v="0"/>
    <n v="0"/>
    <n v="4.5775876313632811"/>
    <n v="0"/>
    <n v="0"/>
    <n v="9.7887041832781385"/>
    <n v="1"/>
    <n v="0"/>
    <n v="0"/>
    <n v="0"/>
    <n v="0"/>
    <n v="0"/>
    <n v="15.36629181464142"/>
  </r>
  <r>
    <x v="0"/>
    <x v="292"/>
    <n v="0.3886114277257694"/>
    <n v="0"/>
    <n v="0"/>
    <n v="0.6113885722742306"/>
    <n v="0"/>
    <n v="0"/>
    <n v="0"/>
    <n v="0"/>
    <n v="0"/>
    <n v="0"/>
    <n v="9.469739960634298"/>
    <n v="0"/>
    <n v="0"/>
    <n v="14.898405917249637"/>
    <n v="0"/>
    <n v="0"/>
    <n v="0"/>
    <n v="0"/>
    <n v="0"/>
    <n v="0"/>
    <n v="24.368145877883933"/>
  </r>
  <r>
    <x v="0"/>
    <x v="293"/>
    <n v="0.22531712443200635"/>
    <n v="4.377114507072382E-2"/>
    <n v="0"/>
    <n v="0.71977160733402368"/>
    <n v="0"/>
    <n v="1.1140123163246153E-2"/>
    <n v="0"/>
    <n v="0"/>
    <n v="0"/>
    <n v="0"/>
    <n v="98.885370160457072"/>
    <n v="19.209928644246229"/>
    <n v="0"/>
    <n v="315.88758289736847"/>
    <n v="0"/>
    <n v="4.8890877930723136"/>
    <n v="0"/>
    <n v="0"/>
    <n v="0"/>
    <n v="0"/>
    <n v="438.87196949514407"/>
  </r>
  <r>
    <x v="0"/>
    <x v="294"/>
    <n v="0"/>
    <n v="0"/>
    <n v="0"/>
    <n v="1"/>
    <n v="0"/>
    <n v="0"/>
    <n v="0"/>
    <n v="0"/>
    <n v="0"/>
    <n v="0"/>
    <n v="0"/>
    <n v="0"/>
    <n v="0"/>
    <n v="3.0571987822074398"/>
    <n v="0"/>
    <n v="0"/>
    <n v="0"/>
    <n v="0"/>
    <n v="0"/>
    <n v="0"/>
    <n v="3.0571987822074398"/>
  </r>
  <r>
    <x v="0"/>
    <x v="295"/>
    <n v="0.41395386125227523"/>
    <n v="0"/>
    <n v="0"/>
    <n v="0.55591218810896503"/>
    <n v="0"/>
    <n v="3.0133950638760076E-2"/>
    <n v="0"/>
    <n v="0"/>
    <n v="0"/>
    <n v="0"/>
    <n v="15.20686073545988"/>
    <n v="0"/>
    <n v="0"/>
    <n v="20.421790969998696"/>
    <n v="0"/>
    <n v="1.1069900142653353"/>
    <n v="0"/>
    <n v="0"/>
    <n v="0"/>
    <n v="0"/>
    <n v="36.735641719723901"/>
  </r>
  <r>
    <x v="0"/>
    <x v="296"/>
    <n v="0.28582049295901385"/>
    <n v="0"/>
    <n v="0"/>
    <n v="0.71417950704098598"/>
    <n v="0"/>
    <n v="0"/>
    <n v="0"/>
    <n v="0"/>
    <n v="0"/>
    <n v="0"/>
    <n v="17.04030569025953"/>
    <n v="0"/>
    <n v="0"/>
    <n v="42.578602365794644"/>
    <n v="0"/>
    <n v="0"/>
    <n v="0"/>
    <n v="0"/>
    <n v="0"/>
    <n v="0"/>
    <n v="59.618908056054181"/>
  </r>
  <r>
    <x v="0"/>
    <x v="297"/>
    <n v="0.2963870792050704"/>
    <n v="0"/>
    <n v="0"/>
    <n v="0.70361292079492954"/>
    <n v="0"/>
    <n v="0"/>
    <n v="0"/>
    <n v="0"/>
    <n v="0"/>
    <n v="0"/>
    <n v="8.4297422559348529"/>
    <n v="0"/>
    <n v="0"/>
    <n v="20.011923549956464"/>
    <n v="0"/>
    <n v="0"/>
    <n v="0"/>
    <n v="0"/>
    <n v="0"/>
    <n v="0"/>
    <n v="28.441665805891319"/>
  </r>
  <r>
    <x v="0"/>
    <x v="298"/>
    <n v="0.30201226193833142"/>
    <n v="2.7713828608482767E-2"/>
    <n v="0"/>
    <n v="0.63394832862518757"/>
    <n v="0"/>
    <n v="3.632558082799818E-2"/>
    <n v="0"/>
    <n v="0"/>
    <n v="0"/>
    <n v="0"/>
    <n v="28.337375832038372"/>
    <n v="2.6003486480414262"/>
    <n v="0"/>
    <n v="59.482459192377789"/>
    <n v="0"/>
    <n v="3.4083769633507854"/>
    <n v="0"/>
    <n v="0"/>
    <n v="0"/>
    <n v="0"/>
    <n v="93.828560635808373"/>
  </r>
  <r>
    <x v="0"/>
    <x v="299"/>
    <n v="0.46857283839733038"/>
    <n v="1.5194367317392009E-2"/>
    <n v="0"/>
    <n v="0.44202128606701196"/>
    <n v="0"/>
    <n v="7.421150821826554E-2"/>
    <n v="0"/>
    <n v="0"/>
    <n v="0"/>
    <n v="0"/>
    <n v="34.138009317971459"/>
    <n v="1.1069900142653353"/>
    <n v="0"/>
    <n v="32.203588313204612"/>
    <n v="0"/>
    <n v="5.4067008401959873"/>
    <n v="0"/>
    <n v="0"/>
    <n v="0"/>
    <n v="0"/>
    <n v="72.855288485637402"/>
  </r>
  <r>
    <x v="0"/>
    <x v="300"/>
    <n v="0.30713541205313422"/>
    <n v="4.8554957436953962E-2"/>
    <n v="0"/>
    <n v="0.56296392125795791"/>
    <n v="0"/>
    <n v="8.1345709251954015E-2"/>
    <n v="0"/>
    <n v="0"/>
    <n v="0"/>
    <n v="0"/>
    <n v="25.216023239504409"/>
    <n v="3.9863945578231292"/>
    <n v="0"/>
    <n v="46.219715357952104"/>
    <n v="0"/>
    <n v="6.6785372654338619"/>
    <n v="0"/>
    <n v="0"/>
    <n v="0"/>
    <n v="0"/>
    <n v="82.100670420713499"/>
  </r>
  <r>
    <x v="0"/>
    <x v="301"/>
    <n v="0.28819079469269271"/>
    <n v="3.073621356639792E-2"/>
    <n v="1.2939324653163657E-2"/>
    <n v="0.65619954184118001"/>
    <n v="0"/>
    <n v="1.193412524656547E-2"/>
    <n v="0"/>
    <n v="0"/>
    <n v="0"/>
    <n v="0"/>
    <n v="24.148464067413016"/>
    <n v="2.5754894415276492"/>
    <n v="1.0842289975871902"/>
    <n v="54.985139529185702"/>
    <n v="0"/>
    <n v="1"/>
    <n v="0"/>
    <n v="0"/>
    <n v="0"/>
    <n v="0"/>
    <n v="83.793322035713572"/>
  </r>
  <r>
    <x v="0"/>
    <x v="302"/>
    <n v="0.42525527796506762"/>
    <n v="2.7142257959002287E-2"/>
    <n v="0"/>
    <n v="0.50745410618976661"/>
    <n v="0"/>
    <n v="2.1866005558691087E-2"/>
    <n v="0"/>
    <n v="1.8282352327472759E-2"/>
    <n v="0"/>
    <n v="0"/>
    <n v="41.716429019398106"/>
    <n v="2.6625844198597406"/>
    <n v="0"/>
    <n v="49.779918788465778"/>
    <n v="0"/>
    <n v="2.1449978779612726"/>
    <n v="0"/>
    <n v="1.7934508816120907"/>
    <n v="0"/>
    <n v="0"/>
    <n v="98.097380987296958"/>
  </r>
  <r>
    <x v="0"/>
    <x v="303"/>
    <n v="0.40631612327355326"/>
    <n v="0"/>
    <n v="1.1446720182405615E-2"/>
    <n v="0.52087003441197166"/>
    <n v="2.3352907318031701E-2"/>
    <n v="3.8014214814037488E-2"/>
    <n v="0"/>
    <n v="0"/>
    <n v="0"/>
    <n v="0"/>
    <n v="35.49629210803009"/>
    <n v="0"/>
    <n v="0.99999999999999989"/>
    <n v="45.503867143759152"/>
    <n v="2.0401396160558463"/>
    <n v="3.3209700427960058"/>
    <n v="0"/>
    <n v="0"/>
    <n v="0"/>
    <n v="0"/>
    <n v="87.361268910641115"/>
  </r>
  <r>
    <x v="0"/>
    <x v="304"/>
    <n v="0.3160805973560129"/>
    <n v="1.8859854548581058E-2"/>
    <n v="0"/>
    <n v="0.61213461618762188"/>
    <n v="5.2924931907784016E-2"/>
    <n v="0"/>
    <n v="0"/>
    <n v="0"/>
    <n v="0"/>
    <n v="0"/>
    <n v="18.552532527481947"/>
    <n v="1.1069900142653353"/>
    <n v="0"/>
    <n v="35.929593505630883"/>
    <n v="3.1064593301435406"/>
    <n v="0"/>
    <n v="0"/>
    <n v="0"/>
    <n v="0"/>
    <n v="0"/>
    <n v="58.695575377521713"/>
  </r>
  <r>
    <x v="0"/>
    <x v="305"/>
    <n v="0.4654365139543763"/>
    <n v="4.1041929059015034E-2"/>
    <n v="0"/>
    <n v="0.40986806675850634"/>
    <n v="0"/>
    <n v="8.3653490228102326E-2"/>
    <n v="0"/>
    <n v="0"/>
    <n v="0"/>
    <n v="0"/>
    <n v="11.689039000307858"/>
    <n v="1.0307328605200945"/>
    <n v="0"/>
    <n v="10.293485091267662"/>
    <n v="0"/>
    <n v="2.1008856857414728"/>
    <n v="0"/>
    <n v="0"/>
    <n v="0"/>
    <n v="0"/>
    <n v="25.114142637837087"/>
  </r>
  <r>
    <x v="0"/>
    <x v="306"/>
    <n v="0.53994836389709377"/>
    <n v="0"/>
    <n v="0"/>
    <n v="0.46005163610290611"/>
    <n v="0"/>
    <n v="0"/>
    <n v="0"/>
    <n v="0"/>
    <n v="0"/>
    <n v="0"/>
    <n v="6.0132607088049594"/>
    <n v="0"/>
    <n v="0"/>
    <n v="5.1234721917340229"/>
    <n v="0"/>
    <n v="0"/>
    <n v="0"/>
    <n v="0"/>
    <n v="0"/>
    <n v="0"/>
    <n v="11.136732900538984"/>
  </r>
  <r>
    <x v="0"/>
    <x v="307"/>
    <n v="0.32688788433551919"/>
    <n v="0.11144899054366091"/>
    <n v="3.0264660504307279E-2"/>
    <n v="0.49789578765311399"/>
    <n v="0"/>
    <n v="3.3502676963398648E-2"/>
    <n v="0"/>
    <n v="0"/>
    <n v="0"/>
    <n v="0"/>
    <n v="10.800976415677829"/>
    <n v="3.6824794557929845"/>
    <n v="1"/>
    <n v="16.451391800091503"/>
    <n v="0"/>
    <n v="1.1069900142653353"/>
    <n v="0"/>
    <n v="0"/>
    <n v="0"/>
    <n v="0"/>
    <n v="33.041837685827652"/>
  </r>
  <r>
    <x v="0"/>
    <x v="308"/>
    <n v="0.28422892303130737"/>
    <n v="7.6715266151612185E-2"/>
    <n v="0"/>
    <n v="0.61348405543320983"/>
    <n v="0"/>
    <n v="2.5571755383870725E-2"/>
    <n v="0"/>
    <n v="0"/>
    <n v="0"/>
    <n v="0"/>
    <n v="12.304144742425651"/>
    <n v="3.3209700427960058"/>
    <n v="0"/>
    <n v="26.557454233428071"/>
    <n v="0"/>
    <n v="1.1069900142653353"/>
    <n v="0"/>
    <n v="0"/>
    <n v="0"/>
    <n v="0"/>
    <n v="43.289559032915058"/>
  </r>
  <r>
    <x v="0"/>
    <x v="309"/>
    <n v="0.35571158689388882"/>
    <n v="0"/>
    <n v="0"/>
    <n v="0.64428841310611107"/>
    <n v="0"/>
    <n v="0"/>
    <n v="0"/>
    <n v="0"/>
    <n v="0"/>
    <n v="0"/>
    <n v="28.606682435320064"/>
    <n v="0"/>
    <n v="0"/>
    <n v="51.814320110918693"/>
    <n v="0"/>
    <n v="0"/>
    <n v="0"/>
    <n v="0"/>
    <n v="0"/>
    <n v="0"/>
    <n v="80.421002546238768"/>
  </r>
  <r>
    <x v="0"/>
    <x v="310"/>
    <n v="0.40330775848286338"/>
    <n v="1.0465926037475537E-2"/>
    <n v="0"/>
    <n v="0.53619698713746566"/>
    <n v="1.9287989346551775E-2"/>
    <n v="3.0741338995643474E-2"/>
    <n v="0"/>
    <n v="0"/>
    <n v="0"/>
    <n v="0"/>
    <n v="41.819574994214214"/>
    <n v="1.0852272727272727"/>
    <n v="0"/>
    <n v="55.599054676305563"/>
    <n v="2"/>
    <n v="3.187614680131424"/>
    <n v="0"/>
    <n v="0"/>
    <n v="0"/>
    <n v="0"/>
    <n v="103.69147162337849"/>
  </r>
  <r>
    <x v="0"/>
    <x v="311"/>
    <n v="0.46577530052755828"/>
    <n v="0"/>
    <n v="0"/>
    <n v="0.40728578209854149"/>
    <n v="0"/>
    <n v="0.12693891737390028"/>
    <n v="0"/>
    <n v="0"/>
    <n v="0"/>
    <n v="0"/>
    <n v="8.123727809285004"/>
    <n v="0"/>
    <n v="0"/>
    <n v="7.1035944383756595"/>
    <n v="0"/>
    <n v="2.2139800285306706"/>
    <n v="0"/>
    <n v="0"/>
    <n v="0"/>
    <n v="0"/>
    <n v="17.441302276191333"/>
  </r>
  <r>
    <x v="0"/>
    <x v="312"/>
    <n v="0.28948950912602234"/>
    <n v="0"/>
    <n v="0"/>
    <n v="0.71051049087397766"/>
    <n v="0"/>
    <n v="0"/>
    <n v="0"/>
    <n v="0"/>
    <n v="0"/>
    <n v="0"/>
    <n v="2.1150054038132673"/>
    <n v="0"/>
    <n v="0"/>
    <n v="5.1909774976000964"/>
    <n v="0"/>
    <n v="0"/>
    <n v="0"/>
    <n v="0"/>
    <n v="0"/>
    <n v="0"/>
    <n v="7.3059829014133637"/>
  </r>
  <r>
    <x v="0"/>
    <x v="313"/>
    <n v="0.31699235812124832"/>
    <n v="9.9224545032285602E-2"/>
    <n v="2.5652524097357444E-2"/>
    <n v="0.48136414795550087"/>
    <n v="0"/>
    <n v="7.676642479360786E-2"/>
    <n v="0"/>
    <n v="0"/>
    <n v="0"/>
    <n v="0"/>
    <n v="12.736931414986277"/>
    <n v="3.9868980824958382"/>
    <n v="1.0307328605200945"/>
    <n v="19.341482471313704"/>
    <n v="0"/>
    <n v="3.0845181674565563"/>
    <n v="0"/>
    <n v="0"/>
    <n v="0"/>
    <n v="0"/>
    <n v="40.180562996772466"/>
  </r>
  <r>
    <x v="0"/>
    <x v="314"/>
    <n v="1"/>
    <n v="0"/>
    <n v="0"/>
    <n v="0"/>
    <n v="0"/>
    <n v="0"/>
    <n v="0"/>
    <n v="0"/>
    <n v="0"/>
    <n v="0"/>
    <n v="1.5555944055944055"/>
    <n v="0"/>
    <n v="0"/>
    <n v="0"/>
    <n v="0"/>
    <n v="0"/>
    <n v="0"/>
    <n v="0"/>
    <n v="0"/>
    <n v="0"/>
    <n v="1.5555944055944055"/>
  </r>
  <r>
    <x v="0"/>
    <x v="315"/>
    <n v="0.52365188365236071"/>
    <n v="0"/>
    <n v="0"/>
    <n v="0.37309674604499637"/>
    <n v="0"/>
    <n v="0.10325137030264299"/>
    <n v="0"/>
    <n v="0"/>
    <n v="0"/>
    <n v="0"/>
    <n v="5.6142345080291696"/>
    <n v="0"/>
    <n v="0"/>
    <n v="4.000086110393525"/>
    <n v="0"/>
    <n v="1.1069900142653353"/>
    <n v="0"/>
    <n v="0"/>
    <n v="0"/>
    <n v="0"/>
    <n v="10.721310632688029"/>
  </r>
  <r>
    <x v="0"/>
    <x v="316"/>
    <n v="0.37392123384435333"/>
    <n v="0"/>
    <n v="0"/>
    <n v="0.4732692883832938"/>
    <n v="0"/>
    <n v="0.15280947777235301"/>
    <n v="0"/>
    <n v="0"/>
    <n v="0"/>
    <n v="0"/>
    <n v="10.601077564391627"/>
    <n v="0"/>
    <n v="0"/>
    <n v="13.417703999886104"/>
    <n v="0"/>
    <n v="4.3323164875766409"/>
    <n v="0"/>
    <n v="0"/>
    <n v="0"/>
    <n v="0"/>
    <n v="28.351098051854368"/>
  </r>
  <r>
    <x v="0"/>
    <x v="317"/>
    <n v="0.27645086794520612"/>
    <n v="0"/>
    <n v="0"/>
    <n v="0.72354913205479388"/>
    <n v="0"/>
    <n v="0"/>
    <n v="0"/>
    <n v="0"/>
    <n v="0"/>
    <n v="0"/>
    <n v="6.1182607970681158"/>
    <n v="0"/>
    <n v="0"/>
    <n v="16.013197290018752"/>
    <n v="0"/>
    <n v="0"/>
    <n v="0"/>
    <n v="0"/>
    <n v="0"/>
    <n v="0"/>
    <n v="22.13145808708687"/>
  </r>
  <r>
    <x v="0"/>
    <x v="318"/>
    <n v="9.4893018923941627E-2"/>
    <n v="0"/>
    <n v="0"/>
    <n v="0.90510698107605825"/>
    <n v="0"/>
    <n v="0"/>
    <n v="0"/>
    <n v="0"/>
    <n v="0"/>
    <n v="0"/>
    <n v="1.0134057971014492"/>
    <n v="0"/>
    <n v="0"/>
    <n v="9.6660499583710493"/>
    <n v="0"/>
    <n v="0"/>
    <n v="0"/>
    <n v="0"/>
    <n v="0"/>
    <n v="0"/>
    <n v="10.6794557554725"/>
  </r>
  <r>
    <x v="0"/>
    <x v="319"/>
    <n v="0.34651360564396272"/>
    <n v="0"/>
    <n v="0"/>
    <n v="0.65348639435603706"/>
    <n v="0"/>
    <n v="0"/>
    <n v="0"/>
    <n v="0"/>
    <n v="0"/>
    <n v="0"/>
    <n v="1.0852272727272727"/>
    <n v="0"/>
    <n v="0"/>
    <n v="2.0466187934913407"/>
    <n v="0"/>
    <n v="0"/>
    <n v="0"/>
    <n v="0"/>
    <n v="0"/>
    <n v="0"/>
    <n v="3.1318460662186141"/>
  </r>
  <r>
    <x v="0"/>
    <x v="320"/>
    <n v="0.38988365951739096"/>
    <n v="0.19611344413081264"/>
    <n v="0"/>
    <n v="0.41400289635179643"/>
    <n v="0"/>
    <n v="0"/>
    <n v="0"/>
    <n v="0"/>
    <n v="0"/>
    <n v="0"/>
    <n v="8.1378600220459383"/>
    <n v="4.0933845720884641"/>
    <n v="0"/>
    <n v="8.6412896180436931"/>
    <n v="0"/>
    <n v="0"/>
    <n v="0"/>
    <n v="0"/>
    <n v="0"/>
    <n v="0"/>
    <n v="20.872534212178095"/>
  </r>
  <r>
    <x v="0"/>
    <x v="321"/>
    <n v="0.46491249786769751"/>
    <n v="0"/>
    <n v="0"/>
    <n v="0.30247657376390302"/>
    <n v="0"/>
    <n v="0.18638648083488676"/>
    <n v="0"/>
    <n v="0"/>
    <n v="4.6224447533512535E-2"/>
    <n v="0"/>
    <n v="10.144051213278278"/>
    <n v="0"/>
    <n v="0"/>
    <n v="6.599817963919631"/>
    <n v="0"/>
    <n v="4.066816907963295"/>
    <n v="0"/>
    <n v="0"/>
    <n v="1.0085836909871244"/>
    <n v="0"/>
    <n v="21.819269776148332"/>
  </r>
  <r>
    <x v="0"/>
    <x v="322"/>
    <n v="0.56362851776607115"/>
    <n v="8.451458237221951E-2"/>
    <n v="0"/>
    <n v="0.35185689986170932"/>
    <n v="0"/>
    <n v="0"/>
    <n v="0"/>
    <n v="0"/>
    <n v="0"/>
    <n v="0"/>
    <n v="6.6690090863105231"/>
    <n v="0.99999999999999989"/>
    <n v="0"/>
    <n v="4.1632685151546927"/>
    <n v="0"/>
    <n v="0"/>
    <n v="0"/>
    <n v="0"/>
    <n v="0"/>
    <n v="0"/>
    <n v="11.832277601465217"/>
  </r>
  <r>
    <x v="0"/>
    <x v="323"/>
    <n v="0.29857440536700308"/>
    <n v="2.8135643386553374E-2"/>
    <n v="0"/>
    <n v="0.65650496283781823"/>
    <n v="8.6918724485149142E-3"/>
    <n v="8.0931159601103555E-3"/>
    <n v="0"/>
    <n v="0"/>
    <n v="0"/>
    <n v="0"/>
    <n v="38.026200593055748"/>
    <n v="3.583333333333333"/>
    <n v="0"/>
    <n v="83.611953866312291"/>
    <n v="1.1069900142653353"/>
    <n v="1.0307328605200945"/>
    <n v="0"/>
    <n v="0"/>
    <n v="0"/>
    <n v="0"/>
    <n v="127.35921066748681"/>
  </r>
  <r>
    <x v="0"/>
    <x v="324"/>
    <n v="0.26235495805285158"/>
    <n v="4.364695731042488E-2"/>
    <n v="0"/>
    <n v="0.69399808463672363"/>
    <n v="0"/>
    <n v="0"/>
    <n v="0"/>
    <n v="0"/>
    <n v="0"/>
    <n v="0"/>
    <n v="6.6539419160872662"/>
    <n v="1.1069900142653353"/>
    <n v="0"/>
    <n v="17.60143196576567"/>
    <n v="0"/>
    <n v="0"/>
    <n v="0"/>
    <n v="0"/>
    <n v="0"/>
    <n v="0"/>
    <n v="25.362363896118268"/>
  </r>
  <r>
    <x v="0"/>
    <x v="325"/>
    <n v="0.50193050193050193"/>
    <n v="0"/>
    <n v="0"/>
    <n v="0.49806949806949807"/>
    <n v="0"/>
    <n v="0"/>
    <n v="0"/>
    <n v="0"/>
    <n v="0"/>
    <n v="0"/>
    <n v="2.0155038759689923"/>
    <n v="0"/>
    <n v="0"/>
    <n v="2"/>
    <n v="0"/>
    <n v="0"/>
    <n v="0"/>
    <n v="0"/>
    <n v="0"/>
    <n v="0"/>
    <n v="4.0155038759689923"/>
  </r>
  <r>
    <x v="0"/>
    <x v="326"/>
    <n v="0.52006365685112199"/>
    <n v="0"/>
    <n v="0"/>
    <n v="0.47993634314887795"/>
    <n v="0"/>
    <n v="0"/>
    <n v="0"/>
    <n v="0"/>
    <n v="0"/>
    <n v="0"/>
    <n v="2.0077519379844961"/>
    <n v="0"/>
    <n v="0"/>
    <n v="1.852836879432624"/>
    <n v="0"/>
    <n v="0"/>
    <n v="0"/>
    <n v="0"/>
    <n v="0"/>
    <n v="0"/>
    <n v="3.8605888174171201"/>
  </r>
  <r>
    <x v="0"/>
    <x v="327"/>
    <n v="0.28236626291597505"/>
    <n v="0"/>
    <n v="0"/>
    <n v="0.71763373708402489"/>
    <n v="0"/>
    <n v="0"/>
    <n v="0"/>
    <n v="0"/>
    <n v="0"/>
    <n v="0"/>
    <n v="1.8266978922716628"/>
    <n v="0"/>
    <n v="0"/>
    <n v="4.6425519161420326"/>
    <n v="0"/>
    <n v="0"/>
    <n v="0"/>
    <n v="0"/>
    <n v="0"/>
    <n v="0"/>
    <n v="6.4692498084136956"/>
  </r>
  <r>
    <x v="0"/>
    <x v="328"/>
    <n v="0"/>
    <n v="0.19712139901000983"/>
    <n v="0"/>
    <n v="0.8028786009899902"/>
    <n v="0"/>
    <n v="0"/>
    <n v="0"/>
    <n v="0"/>
    <n v="0"/>
    <n v="0"/>
    <n v="0"/>
    <n v="1.4933586337760911"/>
    <n v="0"/>
    <n v="6.0824735248636639"/>
    <n v="0"/>
    <n v="0"/>
    <n v="0"/>
    <n v="0"/>
    <n v="0"/>
    <n v="0"/>
    <n v="7.5758321586397548"/>
  </r>
  <r>
    <x v="0"/>
    <x v="329"/>
    <n v="0.17186513017184329"/>
    <n v="4.6033818454320433E-2"/>
    <n v="0"/>
    <n v="0.78210105137383634"/>
    <n v="0"/>
    <n v="0"/>
    <n v="0"/>
    <n v="0"/>
    <n v="0"/>
    <n v="0"/>
    <n v="4.1328959727603616"/>
    <n v="1.1069900142653353"/>
    <n v="0"/>
    <n v="18.807435122427925"/>
    <n v="0"/>
    <n v="0"/>
    <n v="0"/>
    <n v="0"/>
    <n v="0"/>
    <n v="0"/>
    <n v="24.04732110945362"/>
  </r>
  <r>
    <x v="0"/>
    <x v="330"/>
    <n v="0.38836549608642179"/>
    <n v="6.3608202567161598E-2"/>
    <n v="0"/>
    <n v="0.53565571393474942"/>
    <n v="0"/>
    <n v="1.2370587411666901E-2"/>
    <n v="0"/>
    <n v="0"/>
    <n v="0"/>
    <n v="0"/>
    <n v="34.753137563007776"/>
    <n v="5.6920211404679382"/>
    <n v="0"/>
    <n v="47.933497955861114"/>
    <n v="0"/>
    <n v="1.1069900142653353"/>
    <n v="0"/>
    <n v="0"/>
    <n v="0"/>
    <n v="0"/>
    <n v="89.48564667360219"/>
  </r>
  <r>
    <x v="0"/>
    <x v="331"/>
    <n v="0"/>
    <n v="0"/>
    <n v="0"/>
    <n v="1"/>
    <n v="0"/>
    <n v="0"/>
    <n v="0"/>
    <n v="0"/>
    <n v="0"/>
    <n v="0"/>
    <n v="0"/>
    <n v="0"/>
    <n v="0"/>
    <n v="1.5555944055944055"/>
    <n v="0"/>
    <n v="0"/>
    <n v="0"/>
    <n v="0"/>
    <n v="0"/>
    <n v="0"/>
    <n v="1.5555944055944055"/>
  </r>
  <r>
    <x v="0"/>
    <x v="332"/>
    <n v="0.5"/>
    <n v="0"/>
    <n v="0"/>
    <n v="0.5"/>
    <n v="0"/>
    <n v="0"/>
    <n v="0"/>
    <n v="0"/>
    <n v="0"/>
    <n v="0"/>
    <n v="1"/>
    <n v="0"/>
    <n v="0"/>
    <n v="1"/>
    <n v="0"/>
    <n v="0"/>
    <n v="0"/>
    <n v="0"/>
    <n v="0"/>
    <n v="0"/>
    <n v="2"/>
  </r>
  <r>
    <x v="0"/>
    <x v="333"/>
    <n v="0.3501556434750262"/>
    <n v="0"/>
    <n v="0"/>
    <n v="0.64984435652497374"/>
    <n v="0"/>
    <n v="0"/>
    <n v="0"/>
    <n v="0"/>
    <n v="0"/>
    <n v="0"/>
    <n v="8.2020924397762816"/>
    <n v="0"/>
    <n v="0"/>
    <n v="15.222040778174467"/>
    <n v="0"/>
    <n v="0"/>
    <n v="0"/>
    <n v="0"/>
    <n v="0"/>
    <n v="0"/>
    <n v="23.42413321795075"/>
  </r>
  <r>
    <x v="0"/>
    <x v="334"/>
    <n v="0"/>
    <n v="0"/>
    <n v="0"/>
    <n v="1"/>
    <n v="0"/>
    <n v="0"/>
    <n v="0"/>
    <n v="0"/>
    <n v="0"/>
    <n v="0"/>
    <n v="0"/>
    <n v="0"/>
    <n v="0"/>
    <n v="5.43853204671497"/>
    <n v="0"/>
    <n v="0"/>
    <n v="0"/>
    <n v="0"/>
    <n v="0"/>
    <n v="0"/>
    <n v="5.43853204671497"/>
  </r>
  <r>
    <x v="0"/>
    <x v="335"/>
    <n v="0.23220845567380211"/>
    <n v="2.4816816582093428E-2"/>
    <n v="5.1854200327275425E-3"/>
    <n v="0.7324286242401592"/>
    <n v="0"/>
    <n v="0"/>
    <n v="5.3606834712177902E-3"/>
    <n v="0"/>
    <n v="0"/>
    <n v="0"/>
    <n v="91.520222958084403"/>
    <n v="9.7810416942509271"/>
    <n v="2.0437274609551754"/>
    <n v="288.67179188989792"/>
    <n v="0"/>
    <n v="0"/>
    <n v="2.1128039677537074"/>
    <n v="0"/>
    <n v="0"/>
    <n v="0"/>
    <n v="394.12958797094211"/>
  </r>
  <r>
    <x v="0"/>
    <x v="336"/>
    <n v="0.13371224899238623"/>
    <n v="4.6756370195628401E-2"/>
    <n v="0"/>
    <n v="0.79531924577785507"/>
    <n v="2.4212135034130267E-2"/>
    <n v="0"/>
    <n v="0"/>
    <n v="0"/>
    <n v="0"/>
    <n v="0"/>
    <n v="6.1133858790594138"/>
    <n v="2.13772287478543"/>
    <n v="0"/>
    <n v="36.362363830701682"/>
    <n v="1.1069900142653353"/>
    <n v="0"/>
    <n v="0"/>
    <n v="0"/>
    <n v="0"/>
    <n v="0"/>
    <n v="45.720462598811864"/>
  </r>
  <r>
    <x v="0"/>
    <x v="337"/>
    <n v="0.2158047125931041"/>
    <n v="0"/>
    <n v="0"/>
    <n v="0.76111347111011562"/>
    <n v="0"/>
    <n v="2.3081816296780536E-2"/>
    <n v="0"/>
    <n v="0"/>
    <n v="0"/>
    <n v="0"/>
    <n v="9.6368936423704525"/>
    <n v="0"/>
    <n v="0"/>
    <n v="33.987995362701632"/>
    <n v="0"/>
    <n v="1.0307328605200945"/>
    <n v="0"/>
    <n v="0"/>
    <n v="0"/>
    <n v="0"/>
    <n v="44.655621865592167"/>
  </r>
  <r>
    <x v="0"/>
    <x v="338"/>
    <n v="0.33759988921338291"/>
    <n v="0"/>
    <n v="0"/>
    <n v="0.63026347727857701"/>
    <n v="0"/>
    <n v="3.2136633508040011E-2"/>
    <n v="0"/>
    <n v="0"/>
    <n v="0"/>
    <n v="0"/>
    <n v="10.624337724387697"/>
    <n v="0"/>
    <n v="0"/>
    <n v="19.834520839318778"/>
    <n v="0"/>
    <n v="1.0113464447806355"/>
    <n v="0"/>
    <n v="0"/>
    <n v="0"/>
    <n v="0"/>
    <n v="31.470205008487113"/>
  </r>
  <r>
    <x v="0"/>
    <x v="339"/>
    <n v="0"/>
    <n v="7.9231251196303171E-2"/>
    <n v="0"/>
    <n v="0.92076874880369686"/>
    <n v="0"/>
    <n v="0"/>
    <n v="0"/>
    <n v="0"/>
    <n v="0"/>
    <n v="0"/>
    <n v="0"/>
    <n v="1.1069900142653353"/>
    <n v="0"/>
    <n v="12.864643622096905"/>
    <n v="0"/>
    <n v="0"/>
    <n v="0"/>
    <n v="0"/>
    <n v="0"/>
    <n v="0"/>
    <n v="13.97163363636224"/>
  </r>
  <r>
    <x v="0"/>
    <x v="340"/>
    <n v="0.29270505856053997"/>
    <n v="0"/>
    <n v="1.5871036930101428E-2"/>
    <n v="0.66037931702728903"/>
    <n v="1.5536909836836137E-2"/>
    <n v="1.5507677645233434E-2"/>
    <n v="0"/>
    <n v="0"/>
    <n v="0"/>
    <n v="0"/>
    <n v="18.839335597260895"/>
    <n v="0"/>
    <n v="1.021505376344086"/>
    <n v="42.503903540819259"/>
    <n v="1"/>
    <n v="0.99811853245531512"/>
    <n v="0"/>
    <n v="0"/>
    <n v="0"/>
    <n v="0"/>
    <n v="64.362863046879554"/>
  </r>
  <r>
    <x v="0"/>
    <x v="341"/>
    <n v="0.1783232608413281"/>
    <n v="0"/>
    <n v="0"/>
    <n v="0.82167673915867179"/>
    <n v="0"/>
    <n v="0"/>
    <n v="0"/>
    <n v="0"/>
    <n v="0"/>
    <n v="0"/>
    <n v="7.6673003275697642"/>
    <n v="0"/>
    <n v="0"/>
    <n v="35.329335621074769"/>
    <n v="0"/>
    <n v="0"/>
    <n v="0"/>
    <n v="0"/>
    <n v="0"/>
    <n v="0"/>
    <n v="42.996635948644538"/>
  </r>
  <r>
    <x v="0"/>
    <x v="342"/>
    <n v="0.27364307495479145"/>
    <n v="5.0731214070328427E-2"/>
    <n v="0"/>
    <n v="0.67562571097488"/>
    <n v="0"/>
    <n v="0"/>
    <n v="0"/>
    <n v="0"/>
    <n v="0"/>
    <n v="0"/>
    <n v="22.730117422513075"/>
    <n v="4.2139800285306706"/>
    <n v="0"/>
    <n v="56.120739568012233"/>
    <n v="0"/>
    <n v="0"/>
    <n v="0"/>
    <n v="0"/>
    <n v="0"/>
    <n v="0"/>
    <n v="83.064837019055986"/>
  </r>
  <r>
    <x v="0"/>
    <x v="343"/>
    <n v="0.24260430152991613"/>
    <n v="3.4521662699310111E-2"/>
    <n v="0"/>
    <n v="0.71589073363349331"/>
    <n v="0"/>
    <n v="6.98330213728072E-3"/>
    <n v="0"/>
    <n v="0"/>
    <n v="0"/>
    <n v="0"/>
    <n v="40.117153723382671"/>
    <n v="5.7085172874571342"/>
    <n v="0"/>
    <n v="118.38000575096389"/>
    <n v="0"/>
    <n v="1.1547619047619047"/>
    <n v="0"/>
    <n v="0"/>
    <n v="0"/>
    <n v="0"/>
    <n v="165.36043866656556"/>
  </r>
  <r>
    <x v="0"/>
    <x v="344"/>
    <n v="0.26753433974482127"/>
    <n v="2.5069560282709902E-2"/>
    <n v="0"/>
    <n v="0.68324449076071692"/>
    <n v="0"/>
    <n v="2.4151609211752089E-2"/>
    <n v="0"/>
    <n v="0"/>
    <n v="0"/>
    <n v="0"/>
    <n v="11.077288366136695"/>
    <n v="1.0380078636959371"/>
    <n v="0"/>
    <n v="28.289812275873217"/>
    <n v="0"/>
    <n v="1"/>
    <n v="0"/>
    <n v="0"/>
    <n v="0"/>
    <n v="0"/>
    <n v="41.40510850570584"/>
  </r>
  <r>
    <x v="0"/>
    <x v="345"/>
    <n v="0.27632981881524632"/>
    <n v="9.8934621030950576E-2"/>
    <n v="0"/>
    <n v="0.47805995917045813"/>
    <n v="0"/>
    <n v="0.14667560098334489"/>
    <n v="0"/>
    <n v="0"/>
    <n v="0"/>
    <n v="0"/>
    <n v="4.1710325101304546"/>
    <n v="1.4933586337760911"/>
    <n v="0"/>
    <n v="7.2160277165918396"/>
    <n v="0"/>
    <n v="2.2139800285306706"/>
    <n v="0"/>
    <n v="0"/>
    <n v="0"/>
    <n v="0"/>
    <n v="15.094398889029057"/>
  </r>
  <r>
    <x v="0"/>
    <x v="346"/>
    <n v="0.3814099475417142"/>
    <n v="0"/>
    <n v="0"/>
    <n v="0.61859005245828569"/>
    <n v="0"/>
    <n v="0"/>
    <n v="0"/>
    <n v="0"/>
    <n v="0"/>
    <n v="0"/>
    <n v="9.7288025701624914"/>
    <n v="0"/>
    <n v="0"/>
    <n v="15.778666841338547"/>
    <n v="0"/>
    <n v="0"/>
    <n v="0"/>
    <n v="0"/>
    <n v="0"/>
    <n v="0"/>
    <n v="25.507469411501042"/>
  </r>
  <r>
    <x v="0"/>
    <x v="347"/>
    <n v="0.34199898316356481"/>
    <n v="4.131669292663942E-2"/>
    <n v="0"/>
    <n v="0.57536763098315624"/>
    <n v="0"/>
    <n v="4.131669292663942E-2"/>
    <n v="0"/>
    <n v="0"/>
    <n v="0"/>
    <n v="0"/>
    <n v="9.1631113826843773"/>
    <n v="1.1069900142653353"/>
    <n v="0"/>
    <n v="15.415711590488664"/>
    <n v="0"/>
    <n v="1.1069900142653353"/>
    <n v="0"/>
    <n v="0"/>
    <n v="0"/>
    <n v="0"/>
    <n v="26.792803001703714"/>
  </r>
  <r>
    <x v="0"/>
    <x v="348"/>
    <n v="1"/>
    <n v="0"/>
    <n v="0"/>
    <n v="0"/>
    <n v="0"/>
    <n v="0"/>
    <n v="0"/>
    <n v="0"/>
    <n v="0"/>
    <n v="0"/>
    <n v="2.4903677758318739"/>
    <n v="0"/>
    <n v="0"/>
    <n v="0"/>
    <n v="0"/>
    <n v="0"/>
    <n v="0"/>
    <n v="0"/>
    <n v="0"/>
    <n v="0"/>
    <n v="2.4903677758318739"/>
  </r>
  <r>
    <x v="0"/>
    <x v="349"/>
    <n v="0.18801307508981185"/>
    <n v="0.10383754247519048"/>
    <n v="0"/>
    <n v="0.52301910183159983"/>
    <n v="9.3801697519469734E-2"/>
    <n v="9.1328583083928161E-2"/>
    <n v="0"/>
    <n v="0"/>
    <n v="0"/>
    <n v="0"/>
    <n v="2.0043675121208477"/>
    <n v="1.1069900142653353"/>
    <n v="0"/>
    <n v="5.5757957015974098"/>
    <n v="0.99999999999999989"/>
    <n v="0.97363465160075324"/>
    <n v="0"/>
    <n v="0"/>
    <n v="0"/>
    <n v="0"/>
    <n v="10.660787879584346"/>
  </r>
  <r>
    <x v="0"/>
    <x v="350"/>
    <n v="0.6493715043681596"/>
    <n v="0"/>
    <n v="0"/>
    <n v="0"/>
    <n v="0"/>
    <n v="0"/>
    <n v="0"/>
    <n v="0"/>
    <n v="0.3506284956318404"/>
    <n v="0"/>
    <n v="2.008015389547932"/>
    <n v="0"/>
    <n v="0"/>
    <n v="0"/>
    <n v="0"/>
    <n v="0"/>
    <n v="0"/>
    <n v="0"/>
    <n v="1.0842289975871902"/>
    <n v="0"/>
    <n v="3.0922443871351222"/>
  </r>
  <r>
    <x v="0"/>
    <x v="351"/>
    <n v="0.43077832612585742"/>
    <n v="2.7883328609839768E-2"/>
    <n v="0"/>
    <n v="0.48557168804462347"/>
    <n v="0"/>
    <n v="5.5766657219679536E-2"/>
    <n v="0"/>
    <n v="0"/>
    <n v="0"/>
    <n v="0"/>
    <n v="17.102237399841069"/>
    <n v="1.1069900142653353"/>
    <n v="0"/>
    <n v="19.277576841585326"/>
    <n v="0"/>
    <n v="2.2139800285306706"/>
    <n v="0"/>
    <n v="0"/>
    <n v="0"/>
    <n v="0"/>
    <n v="39.700784284222394"/>
  </r>
  <r>
    <x v="0"/>
    <x v="352"/>
    <n v="0.52376415276233046"/>
    <n v="0.12662196664373113"/>
    <n v="0"/>
    <n v="0.3496138805939385"/>
    <n v="0"/>
    <n v="0"/>
    <n v="0"/>
    <n v="0"/>
    <n v="0"/>
    <n v="0"/>
    <n v="4.5789976439822464"/>
    <n v="1.1069900142653353"/>
    <n v="0"/>
    <n v="3.0564923679867988"/>
    <n v="0"/>
    <n v="0"/>
    <n v="0"/>
    <n v="0"/>
    <n v="0"/>
    <n v="0"/>
    <n v="8.7424800262343805"/>
  </r>
  <r>
    <x v="0"/>
    <x v="353"/>
    <n v="0.54253374232688301"/>
    <n v="0"/>
    <n v="0"/>
    <n v="0.38142341980910865"/>
    <n v="7.6042837864008436E-2"/>
    <n v="0"/>
    <n v="0"/>
    <n v="0"/>
    <n v="0"/>
    <n v="0"/>
    <n v="7.1474124020853811"/>
    <n v="0"/>
    <n v="0"/>
    <n v="5.0249233706589997"/>
    <n v="1.0017985611510791"/>
    <n v="0"/>
    <n v="0"/>
    <n v="0"/>
    <n v="0"/>
    <n v="0"/>
    <n v="13.174134333895459"/>
  </r>
  <r>
    <x v="0"/>
    <x v="354"/>
    <n v="0.21868323684994942"/>
    <n v="0.18809094320118688"/>
    <n v="0"/>
    <n v="0.45330798634814551"/>
    <n v="0"/>
    <n v="0.11349797246499758"/>
    <n v="2.6419861135720549E-2"/>
    <n v="0"/>
    <n v="0"/>
    <n v="0"/>
    <n v="8.5316117714709652"/>
    <n v="7.3380974611392293"/>
    <n v="0"/>
    <n v="17.68515871695875"/>
    <n v="0"/>
    <n v="4.4279600570613411"/>
    <n v="1.0307328605200945"/>
    <n v="0"/>
    <n v="0"/>
    <n v="0"/>
    <n v="39.013560867150382"/>
  </r>
  <r>
    <x v="0"/>
    <x v="355"/>
    <n v="0.79386175670584336"/>
    <n v="6.9186936024313472E-2"/>
    <n v="0"/>
    <n v="6.7764371245529739E-2"/>
    <n v="0"/>
    <n v="6.9186936024313472E-2"/>
    <n v="0"/>
    <n v="0"/>
    <n v="0"/>
    <n v="0"/>
    <n v="12.701777067735467"/>
    <n v="1.1069900142653353"/>
    <n v="0"/>
    <n v="1.0842289975871902"/>
    <n v="0"/>
    <n v="1.1069900142653353"/>
    <n v="0"/>
    <n v="0"/>
    <n v="0"/>
    <n v="0"/>
    <n v="15.999986093853327"/>
  </r>
  <r>
    <x v="0"/>
    <x v="356"/>
    <n v="0.43417748479501955"/>
    <n v="4.0322961480037361E-2"/>
    <n v="9.34206115493013E-3"/>
    <n v="0.49643029167382446"/>
    <n v="0"/>
    <n v="1.9727200896188301E-2"/>
    <n v="0"/>
    <n v="0"/>
    <n v="0"/>
    <n v="0"/>
    <n v="46.622630376105668"/>
    <n v="4.3299401617780378"/>
    <n v="1.0031645569620253"/>
    <n v="53.307430271604311"/>
    <n v="0"/>
    <n v="2.1183364590459708"/>
    <n v="0"/>
    <n v="0"/>
    <n v="0"/>
    <n v="0"/>
    <n v="107.38150182549603"/>
  </r>
  <r>
    <x v="0"/>
    <x v="357"/>
    <n v="0.37156431507153664"/>
    <n v="8.1646469407876565E-2"/>
    <n v="0"/>
    <n v="0.37767126781913557"/>
    <n v="0"/>
    <n v="0.16911794770145114"/>
    <n v="0"/>
    <n v="0"/>
    <n v="0"/>
    <n v="0"/>
    <n v="9.7285472543136944"/>
    <n v="2.13772287478543"/>
    <n v="0"/>
    <n v="9.8884436059680194"/>
    <n v="0"/>
    <n v="4.4279600570613411"/>
    <n v="0"/>
    <n v="0"/>
    <n v="0"/>
    <n v="0"/>
    <n v="26.182673792128487"/>
  </r>
  <r>
    <x v="0"/>
    <x v="358"/>
    <n v="0.17224479751927183"/>
    <n v="2.9381029463956803E-2"/>
    <n v="4.6325152177403919E-3"/>
    <n v="0.75863589553256106"/>
    <n v="1.6631900394766932E-2"/>
    <n v="4.1838436456189043E-3"/>
    <n v="4.5718385025370553E-3"/>
    <n v="0"/>
    <n v="5.1097984290018683E-3"/>
    <n v="4.6083812945455927E-3"/>
    <n v="153.48475107276107"/>
    <n v="26.180993902195002"/>
    <n v="4.1279647064876261"/>
    <n v="676.00904792290385"/>
    <n v="14.820436545679367"/>
    <n v="3.7281602099089364"/>
    <n v="4.0738965972441239"/>
    <n v="0"/>
    <n v="4.5532646048109964"/>
    <n v="4.1064593301435401"/>
    <n v="891.08497489213414"/>
  </r>
  <r>
    <x v="0"/>
    <x v="359"/>
    <n v="0.1444804263216336"/>
    <n v="1.6668883937542182E-2"/>
    <n v="3.9477146997369235E-3"/>
    <n v="0.80540525774909577"/>
    <n v="1.5861388776866683E-2"/>
    <n v="0"/>
    <n v="1.3636328515124471E-2"/>
    <n v="0"/>
    <n v="0"/>
    <n v="0"/>
    <n v="38.380107461094902"/>
    <n v="4.4279600570613411"/>
    <n v="1.0486798679867988"/>
    <n v="213.94967560053934"/>
    <n v="4.2134552149172038"/>
    <n v="0"/>
    <n v="3.6223851708479118"/>
    <n v="0"/>
    <n v="0"/>
    <n v="0"/>
    <n v="265.64226337244759"/>
  </r>
  <r>
    <x v="0"/>
    <x v="360"/>
    <n v="0.1068786027338909"/>
    <n v="0"/>
    <n v="0"/>
    <n v="0.86577551038266853"/>
    <n v="1.40162817556188E-2"/>
    <n v="0"/>
    <n v="1.3329605127821914E-2"/>
    <n v="0"/>
    <n v="0"/>
    <n v="0"/>
    <n v="8.018137199789285"/>
    <n v="0"/>
    <n v="0"/>
    <n v="64.951324670195845"/>
    <n v="1.0515151515151515"/>
    <n v="0"/>
    <n v="1"/>
    <n v="0"/>
    <n v="0"/>
    <n v="0"/>
    <n v="75.020977021500272"/>
  </r>
  <r>
    <x v="0"/>
    <x v="361"/>
    <n v="0.13058690123336997"/>
    <n v="0"/>
    <n v="0"/>
    <n v="0.82630007950542861"/>
    <n v="1.4434007463002909E-2"/>
    <n v="0"/>
    <n v="2.8679011798198654E-2"/>
    <n v="0"/>
    <n v="0"/>
    <n v="0"/>
    <n v="9.1204251755068029"/>
    <n v="0"/>
    <n v="0"/>
    <n v="57.710290821410446"/>
    <n v="1.0080971659919029"/>
    <n v="0"/>
    <n v="2.0029940119760479"/>
    <n v="0"/>
    <n v="0"/>
    <n v="0"/>
    <n v="69.84180717488519"/>
  </r>
  <r>
    <x v="0"/>
    <x v="362"/>
    <n v="0.11725402768697618"/>
    <n v="0"/>
    <n v="0"/>
    <n v="0.80645268577396378"/>
    <n v="0"/>
    <n v="0"/>
    <n v="0"/>
    <n v="0"/>
    <n v="0"/>
    <n v="7.6293286539059993E-2"/>
    <n v="3.6191169077703411"/>
    <n v="0"/>
    <n v="0"/>
    <n v="24.891652832540942"/>
    <n v="0"/>
    <n v="0"/>
    <n v="0"/>
    <n v="0"/>
    <n v="0"/>
    <n v="2.3548387096774195"/>
    <n v="30.865608449988702"/>
  </r>
  <r>
    <x v="0"/>
    <x v="363"/>
    <n v="0.13777505986486735"/>
    <n v="1.3978608483170903E-2"/>
    <n v="1.3015664931278856E-2"/>
    <n v="0.83523066672068291"/>
    <n v="0"/>
    <n v="0"/>
    <n v="0"/>
    <n v="0"/>
    <n v="0"/>
    <n v="0"/>
    <n v="10.910643621561704"/>
    <n v="1.1069900142653353"/>
    <n v="1.0307328605200945"/>
    <n v="66.143351019603074"/>
    <n v="0"/>
    <n v="0"/>
    <n v="0"/>
    <n v="0"/>
    <n v="0"/>
    <n v="0"/>
    <n v="79.191717515950202"/>
  </r>
  <r>
    <x v="0"/>
    <x v="364"/>
    <n v="0.19901378234333786"/>
    <n v="0"/>
    <n v="0"/>
    <n v="0.80098621765666211"/>
    <n v="0"/>
    <n v="0"/>
    <n v="0"/>
    <n v="0"/>
    <n v="0"/>
    <n v="0"/>
    <n v="7.1503746759510927"/>
    <n v="0"/>
    <n v="0"/>
    <n v="28.778667985100853"/>
    <n v="0"/>
    <n v="0"/>
    <n v="0"/>
    <n v="0"/>
    <n v="0"/>
    <n v="0"/>
    <n v="35.929042661051945"/>
  </r>
  <r>
    <x v="0"/>
    <x v="365"/>
    <n v="0.59612532002532248"/>
    <n v="0"/>
    <n v="0"/>
    <n v="0.40387467997467769"/>
    <n v="0"/>
    <n v="0"/>
    <n v="0"/>
    <n v="0"/>
    <n v="0"/>
    <n v="0"/>
    <n v="6.0358654183703599"/>
    <n v="0"/>
    <n v="0"/>
    <n v="4.0892965494419897"/>
    <n v="0"/>
    <n v="0"/>
    <n v="0"/>
    <n v="0"/>
    <n v="0"/>
    <n v="0"/>
    <n v="10.125161967812348"/>
  </r>
  <r>
    <x v="0"/>
    <x v="366"/>
    <n v="0.43151107384598331"/>
    <n v="0"/>
    <n v="0"/>
    <n v="0.56848892615401658"/>
    <n v="0"/>
    <n v="0"/>
    <n v="0"/>
    <n v="0"/>
    <n v="0"/>
    <n v="0"/>
    <n v="10.079484346945428"/>
    <n v="0"/>
    <n v="0"/>
    <n v="13.279091962832052"/>
    <n v="0"/>
    <n v="0"/>
    <n v="0"/>
    <n v="0"/>
    <n v="0"/>
    <n v="0"/>
    <n v="23.358576309777483"/>
  </r>
  <r>
    <x v="0"/>
    <x v="367"/>
    <n v="0.41403593244092485"/>
    <n v="0"/>
    <n v="0"/>
    <n v="0.58596406755907515"/>
    <n v="0"/>
    <n v="0"/>
    <n v="0"/>
    <n v="0"/>
    <n v="0"/>
    <n v="0"/>
    <n v="6.3100610952859713"/>
    <n v="0"/>
    <n v="0"/>
    <n v="8.9303096089796501"/>
    <n v="0"/>
    <n v="0"/>
    <n v="0"/>
    <n v="0"/>
    <n v="0"/>
    <n v="0"/>
    <n v="15.240370704265622"/>
  </r>
  <r>
    <x v="0"/>
    <x v="368"/>
    <n v="0.33368465176253981"/>
    <n v="0"/>
    <n v="0"/>
    <n v="0.60033284918682728"/>
    <n v="6.5982499050632901E-2"/>
    <n v="0"/>
    <n v="0"/>
    <n v="0"/>
    <n v="0"/>
    <n v="0"/>
    <n v="14.293944335540568"/>
    <n v="0"/>
    <n v="0"/>
    <n v="25.716269189329001"/>
    <n v="2.826471531033377"/>
    <n v="0"/>
    <n v="0"/>
    <n v="0"/>
    <n v="0"/>
    <n v="0"/>
    <n v="42.836685055902947"/>
  </r>
  <r>
    <x v="0"/>
    <x v="369"/>
    <n v="0.32910242754056857"/>
    <n v="0"/>
    <n v="0"/>
    <n v="0.67089757245943149"/>
    <n v="0"/>
    <n v="0"/>
    <n v="0"/>
    <n v="0"/>
    <n v="0"/>
    <n v="0"/>
    <n v="17.818873311512991"/>
    <n v="0"/>
    <n v="0"/>
    <n v="36.324979241250247"/>
    <n v="0"/>
    <n v="0"/>
    <n v="0"/>
    <n v="0"/>
    <n v="0"/>
    <n v="0"/>
    <n v="54.143852552763235"/>
  </r>
  <r>
    <x v="0"/>
    <x v="370"/>
    <n v="0.23215309738236456"/>
    <n v="1.5075763006505136E-2"/>
    <n v="0"/>
    <n v="0.70832264527344369"/>
    <n v="2.2217356806174593E-2"/>
    <n v="0"/>
    <n v="2.2231137531511944E-2"/>
    <n v="0"/>
    <n v="0"/>
    <n v="0"/>
    <n v="32.459943893269134"/>
    <n v="2.1079125234904277"/>
    <n v="0"/>
    <n v="99.038580932819144"/>
    <n v="3.1064593301435406"/>
    <n v="0"/>
    <n v="3.108386168838793"/>
    <n v="0"/>
    <n v="0"/>
    <n v="0"/>
    <n v="139.82128284856105"/>
  </r>
  <r>
    <x v="0"/>
    <x v="371"/>
    <n v="0.35797705458370566"/>
    <n v="0.13225525585567474"/>
    <n v="0"/>
    <n v="0.50976768956061946"/>
    <n v="0"/>
    <n v="0"/>
    <n v="0"/>
    <n v="0"/>
    <n v="0"/>
    <n v="0"/>
    <n v="4.8543572804445123"/>
    <n v="1.7934508816120907"/>
    <n v="0"/>
    <n v="6.9127181853364785"/>
    <n v="0"/>
    <n v="0"/>
    <n v="0"/>
    <n v="0"/>
    <n v="0"/>
    <n v="0"/>
    <n v="13.560526347393083"/>
  </r>
  <r>
    <x v="0"/>
    <x v="372"/>
    <n v="0.29602546579665362"/>
    <n v="0"/>
    <n v="0"/>
    <n v="0.70397453420334644"/>
    <n v="0"/>
    <n v="0"/>
    <n v="0"/>
    <n v="0"/>
    <n v="0"/>
    <n v="0"/>
    <n v="13.364356146036386"/>
    <n v="0"/>
    <n v="0"/>
    <n v="31.781611651263376"/>
    <n v="0"/>
    <n v="0"/>
    <n v="0"/>
    <n v="0"/>
    <n v="0"/>
    <n v="0"/>
    <n v="45.145967797299761"/>
  </r>
  <r>
    <x v="0"/>
    <x v="373"/>
    <n v="0.3472540937053375"/>
    <n v="0"/>
    <n v="0"/>
    <n v="0.65274590629466223"/>
    <n v="0"/>
    <n v="0"/>
    <n v="0"/>
    <n v="0"/>
    <n v="0"/>
    <n v="0"/>
    <n v="8.2146435307870416"/>
    <n v="0"/>
    <n v="0"/>
    <n v="15.441358456500042"/>
    <n v="0"/>
    <n v="0"/>
    <n v="0"/>
    <n v="0"/>
    <n v="0"/>
    <n v="0"/>
    <n v="23.656001987287091"/>
  </r>
  <r>
    <x v="0"/>
    <x v="374"/>
    <n v="0.37972541109787272"/>
    <n v="0"/>
    <n v="0"/>
    <n v="0.62027458890212717"/>
    <n v="0"/>
    <n v="0"/>
    <n v="0"/>
    <n v="0"/>
    <n v="0"/>
    <n v="0"/>
    <n v="7.1465289664434897"/>
    <n v="0"/>
    <n v="0"/>
    <n v="11.673725769159388"/>
    <n v="0"/>
    <n v="0"/>
    <n v="0"/>
    <n v="0"/>
    <n v="0"/>
    <n v="0"/>
    <n v="18.82025473560288"/>
  </r>
  <r>
    <x v="0"/>
    <x v="375"/>
    <n v="0.20924787726534869"/>
    <n v="0.14866232290319201"/>
    <n v="0"/>
    <n v="0.64208979983145942"/>
    <n v="0"/>
    <n v="0"/>
    <n v="0"/>
    <n v="0"/>
    <n v="0"/>
    <n v="0"/>
    <n v="3.0157144303553203"/>
    <n v="2.1425455698208911"/>
    <n v="0"/>
    <n v="9.253902597445137"/>
    <n v="0"/>
    <n v="0"/>
    <n v="0"/>
    <n v="0"/>
    <n v="0"/>
    <n v="0"/>
    <n v="14.412162597621347"/>
  </r>
  <r>
    <x v="0"/>
    <x v="376"/>
    <n v="0.29386452410466324"/>
    <n v="0"/>
    <n v="0"/>
    <n v="0.69387865940204096"/>
    <n v="0"/>
    <n v="0"/>
    <n v="1.2256816493295587E-2"/>
    <n v="0"/>
    <n v="0"/>
    <n v="0"/>
    <n v="24.247637374922821"/>
    <n v="0"/>
    <n v="0"/>
    <n v="57.253995413838666"/>
    <n v="0"/>
    <n v="0"/>
    <n v="1.0113464447806355"/>
    <n v="0"/>
    <n v="0"/>
    <n v="0"/>
    <n v="82.51297923354214"/>
  </r>
  <r>
    <x v="0"/>
    <x v="377"/>
    <n v="0.28927769053797525"/>
    <n v="0"/>
    <n v="0"/>
    <n v="0.66951723594052848"/>
    <n v="0"/>
    <n v="0"/>
    <n v="4.1205073521496237E-2"/>
    <n v="0"/>
    <n v="0"/>
    <n v="0"/>
    <n v="15.149367603289962"/>
    <n v="0"/>
    <n v="0"/>
    <n v="35.06237451335771"/>
    <n v="0"/>
    <n v="0"/>
    <n v="2.1578947368421053"/>
    <n v="0"/>
    <n v="0"/>
    <n v="0"/>
    <n v="52.36963685348978"/>
  </r>
  <r>
    <x v="0"/>
    <x v="378"/>
    <n v="0.19966262684707115"/>
    <n v="0"/>
    <n v="0"/>
    <n v="0.80033737315292885"/>
    <n v="0"/>
    <n v="0"/>
    <n v="0"/>
    <n v="0"/>
    <n v="0"/>
    <n v="0"/>
    <n v="3.0437997021863104"/>
    <n v="0"/>
    <n v="0"/>
    <n v="12.200914595385598"/>
    <n v="0"/>
    <n v="0"/>
    <n v="0"/>
    <n v="0"/>
    <n v="0"/>
    <n v="0"/>
    <n v="15.244714297571909"/>
  </r>
  <r>
    <x v="0"/>
    <x v="379"/>
    <n v="0.58965845966066244"/>
    <n v="0"/>
    <n v="0"/>
    <n v="0.4103415403393374"/>
    <n v="0"/>
    <n v="0"/>
    <n v="0"/>
    <n v="0"/>
    <n v="0"/>
    <n v="0"/>
    <n v="2.9967802868607532"/>
    <n v="0"/>
    <n v="0"/>
    <n v="2.0854503464203233"/>
    <n v="0"/>
    <n v="0"/>
    <n v="0"/>
    <n v="0"/>
    <n v="0"/>
    <n v="0"/>
    <n v="5.0822306332810774"/>
  </r>
  <r>
    <x v="0"/>
    <x v="380"/>
    <n v="0"/>
    <n v="0"/>
    <n v="0"/>
    <n v="1"/>
    <n v="0"/>
    <n v="0"/>
    <n v="0"/>
    <n v="0"/>
    <n v="0"/>
    <n v="0"/>
    <n v="0"/>
    <n v="0"/>
    <n v="0"/>
    <n v="2.8641686182669788"/>
    <n v="0"/>
    <n v="0"/>
    <n v="0"/>
    <n v="0"/>
    <n v="0"/>
    <n v="0"/>
    <n v="2.8641686182669788"/>
  </r>
  <r>
    <x v="0"/>
    <x v="381"/>
    <n v="0"/>
    <n v="0"/>
    <n v="0"/>
    <n v="1"/>
    <n v="0"/>
    <n v="0"/>
    <n v="0"/>
    <n v="0"/>
    <n v="0"/>
    <n v="0"/>
    <n v="0"/>
    <n v="0"/>
    <n v="0"/>
    <n v="4.9456495680069388"/>
    <n v="0"/>
    <n v="0"/>
    <n v="0"/>
    <n v="0"/>
    <n v="0"/>
    <n v="0"/>
    <n v="4.9456495680069388"/>
  </r>
  <r>
    <x v="0"/>
    <x v="382"/>
    <n v="0.13735064693433291"/>
    <n v="0"/>
    <n v="0"/>
    <n v="0.86264935306566703"/>
    <n v="0"/>
    <n v="0"/>
    <n v="0"/>
    <n v="0"/>
    <n v="0"/>
    <n v="0"/>
    <n v="2.5548403659447345"/>
    <n v="0"/>
    <n v="0"/>
    <n v="16.046021173252811"/>
    <n v="0"/>
    <n v="0"/>
    <n v="0"/>
    <n v="0"/>
    <n v="0"/>
    <n v="0"/>
    <n v="18.600861539197545"/>
  </r>
  <r>
    <x v="0"/>
    <x v="383"/>
    <n v="0"/>
    <n v="0"/>
    <n v="0"/>
    <n v="1"/>
    <n v="0"/>
    <n v="0"/>
    <n v="0"/>
    <n v="0"/>
    <n v="0"/>
    <n v="0"/>
    <n v="0"/>
    <n v="0"/>
    <n v="0"/>
    <n v="6.1625022600522916"/>
    <n v="0"/>
    <n v="0"/>
    <n v="0"/>
    <n v="0"/>
    <n v="0"/>
    <n v="0"/>
    <n v="6.1625022600522916"/>
  </r>
  <r>
    <x v="0"/>
    <x v="384"/>
    <n v="0.66964477280622081"/>
    <n v="0"/>
    <n v="0"/>
    <n v="0.33035522719377924"/>
    <n v="0"/>
    <n v="0"/>
    <n v="0"/>
    <n v="0"/>
    <n v="0"/>
    <n v="0"/>
    <n v="4.0629423020663191"/>
    <n v="0"/>
    <n v="0"/>
    <n v="2.0043675121208477"/>
    <n v="0"/>
    <n v="0"/>
    <n v="0"/>
    <n v="0"/>
    <n v="0"/>
    <n v="0"/>
    <n v="6.0673098141871664"/>
  </r>
  <r>
    <x v="0"/>
    <x v="385"/>
    <n v="9.744788443118188E-2"/>
    <n v="0"/>
    <n v="0"/>
    <n v="0.90255211556881798"/>
    <n v="0"/>
    <n v="0"/>
    <n v="0"/>
    <n v="0"/>
    <n v="0"/>
    <n v="0"/>
    <n v="1.0009433962264151"/>
    <n v="0"/>
    <n v="0"/>
    <n v="9.2706330681480953"/>
    <n v="0"/>
    <n v="0"/>
    <n v="0"/>
    <n v="0"/>
    <n v="0"/>
    <n v="0"/>
    <n v="10.271576464374512"/>
  </r>
  <r>
    <x v="0"/>
    <x v="386"/>
    <n v="0.61594085829448852"/>
    <n v="2.4047419981831283E-2"/>
    <n v="0"/>
    <n v="0.36001172172368012"/>
    <n v="0"/>
    <n v="0"/>
    <n v="0"/>
    <n v="0"/>
    <n v="0"/>
    <n v="0"/>
    <n v="37.119701049255312"/>
    <n v="1.44921875"/>
    <n v="0"/>
    <n v="21.696121152952383"/>
    <n v="0"/>
    <n v="0"/>
    <n v="0"/>
    <n v="0"/>
    <n v="0"/>
    <n v="0"/>
    <n v="60.265040952207698"/>
  </r>
  <r>
    <x v="0"/>
    <x v="387"/>
    <n v="0.4228728284944262"/>
    <n v="5.7679546447870593E-2"/>
    <n v="0"/>
    <n v="0.51944762505770326"/>
    <n v="0"/>
    <n v="0"/>
    <n v="0"/>
    <n v="0"/>
    <n v="0"/>
    <n v="0"/>
    <n v="16.755609050794746"/>
    <n v="2.2854528959654239"/>
    <n v="0"/>
    <n v="20.582219384533971"/>
    <n v="0"/>
    <n v="0"/>
    <n v="0"/>
    <n v="0"/>
    <n v="0"/>
    <n v="0"/>
    <n v="39.623281331294137"/>
  </r>
  <r>
    <x v="0"/>
    <x v="388"/>
    <n v="0.27959634834102581"/>
    <n v="0"/>
    <n v="0"/>
    <n v="0.72040365165897413"/>
    <n v="0"/>
    <n v="0"/>
    <n v="0"/>
    <n v="0"/>
    <n v="0"/>
    <n v="0"/>
    <n v="11.673251522498816"/>
    <n v="0"/>
    <n v="0"/>
    <n v="30.077120368127094"/>
    <n v="0"/>
    <n v="0"/>
    <n v="0"/>
    <n v="0"/>
    <n v="0"/>
    <n v="0"/>
    <n v="41.750371890625914"/>
  </r>
  <r>
    <x v="0"/>
    <x v="389"/>
    <n v="0.36391705162695781"/>
    <n v="1.9323996551484233E-2"/>
    <n v="5.1197641798625869E-2"/>
    <n v="0.56556131002293197"/>
    <n v="0"/>
    <n v="0"/>
    <n v="0"/>
    <n v="0"/>
    <n v="0"/>
    <n v="0"/>
    <n v="21.310336767671526"/>
    <n v="1.131578947368421"/>
    <n v="2.9980430528375734"/>
    <n v="33.118266718946366"/>
    <n v="0"/>
    <n v="0"/>
    <n v="0"/>
    <n v="0"/>
    <n v="0"/>
    <n v="0"/>
    <n v="58.558225486823893"/>
  </r>
  <r>
    <x v="0"/>
    <x v="390"/>
    <n v="0.2446948656471003"/>
    <n v="1.4048129472422427E-2"/>
    <n v="1.4024319083486119E-2"/>
    <n v="0.72723268579699096"/>
    <n v="0"/>
    <n v="0"/>
    <n v="0"/>
    <n v="0"/>
    <n v="0"/>
    <n v="0"/>
    <n v="17.44789634280589"/>
    <n v="1.0016977928692699"/>
    <n v="1"/>
    <n v="51.855115493865242"/>
    <n v="0"/>
    <n v="0"/>
    <n v="0"/>
    <n v="0"/>
    <n v="0"/>
    <n v="0"/>
    <n v="71.304709629540412"/>
  </r>
  <r>
    <x v="0"/>
    <x v="391"/>
    <n v="0.15543582538869796"/>
    <n v="7.3905349323635447E-2"/>
    <n v="0"/>
    <n v="0.77065882528766672"/>
    <n v="0"/>
    <n v="0"/>
    <n v="0"/>
    <n v="0"/>
    <n v="0"/>
    <n v="0"/>
    <n v="2.105114417228978"/>
    <n v="1.0009225092250922"/>
    <n v="0"/>
    <n v="10.437265667814168"/>
    <n v="0"/>
    <n v="0"/>
    <n v="0"/>
    <n v="0"/>
    <n v="0"/>
    <n v="0"/>
    <n v="13.543302594268237"/>
  </r>
  <r>
    <x v="0"/>
    <x v="392"/>
    <n v="0"/>
    <n v="0"/>
    <n v="0"/>
    <n v="1"/>
    <n v="0"/>
    <n v="0"/>
    <n v="0"/>
    <n v="0"/>
    <n v="0"/>
    <n v="0"/>
    <n v="0"/>
    <n v="0"/>
    <n v="0"/>
    <n v="1.008015389547932"/>
    <n v="0"/>
    <n v="0"/>
    <n v="0"/>
    <n v="0"/>
    <n v="0"/>
    <n v="0"/>
    <n v="1.008015389547932"/>
  </r>
  <r>
    <x v="0"/>
    <x v="393"/>
    <n v="0.17244567049727552"/>
    <n v="0"/>
    <n v="0"/>
    <n v="0.82755432950272445"/>
    <n v="0"/>
    <n v="0"/>
    <n v="0"/>
    <n v="0"/>
    <n v="0"/>
    <n v="0"/>
    <n v="2.1084323219576433"/>
    <n v="0"/>
    <n v="0"/>
    <n v="10.118214574294557"/>
    <n v="0"/>
    <n v="0"/>
    <n v="0"/>
    <n v="0"/>
    <n v="0"/>
    <n v="0"/>
    <n v="12.2266468962522"/>
  </r>
  <r>
    <x v="0"/>
    <x v="394"/>
    <n v="0.29050555441721099"/>
    <n v="6.5206656019659567E-2"/>
    <n v="0"/>
    <n v="0.62002462175445261"/>
    <n v="0"/>
    <n v="0"/>
    <n v="0"/>
    <n v="0"/>
    <n v="2.4263167808676579E-2"/>
    <n v="0"/>
    <n v="24.007618687781253"/>
    <n v="5.3887318497775256"/>
    <n v="0"/>
    <n v="51.239346269913597"/>
    <n v="0"/>
    <n v="0"/>
    <n v="0"/>
    <n v="0"/>
    <n v="2.0051282051282051"/>
    <n v="0"/>
    <n v="82.640825012600601"/>
  </r>
  <r>
    <x v="0"/>
    <x v="395"/>
    <n v="0.37953353879231772"/>
    <n v="8.1889315229524834E-2"/>
    <n v="0"/>
    <n v="0.51246689581673333"/>
    <n v="2.6110250161424167E-2"/>
    <n v="0"/>
    <n v="0"/>
    <n v="0"/>
    <n v="0"/>
    <n v="0"/>
    <n v="34.260433430925303"/>
    <n v="7.3921357307513444"/>
    <n v="0"/>
    <n v="46.260306863920057"/>
    <n v="2.3569682151589242"/>
    <n v="0"/>
    <n v="0"/>
    <n v="0"/>
    <n v="0"/>
    <n v="0"/>
    <n v="90.269844240755631"/>
  </r>
  <r>
    <x v="0"/>
    <x v="396"/>
    <n v="0.11526009660426867"/>
    <n v="0"/>
    <n v="0"/>
    <n v="0.88473990339573128"/>
    <n v="0"/>
    <n v="0"/>
    <n v="0"/>
    <n v="0"/>
    <n v="0"/>
    <n v="0"/>
    <n v="1.0307328605200945"/>
    <n v="0"/>
    <n v="0"/>
    <n v="7.9119358590714626"/>
    <n v="0"/>
    <n v="0"/>
    <n v="0"/>
    <n v="0"/>
    <n v="0"/>
    <n v="0"/>
    <n v="8.9426687195915573"/>
  </r>
  <r>
    <x v="0"/>
    <x v="397"/>
    <n v="0"/>
    <n v="0"/>
    <n v="0"/>
    <n v="0.39166081049426099"/>
    <n v="0.60833918950573906"/>
    <n v="0"/>
    <n v="0"/>
    <n v="0"/>
    <n v="0"/>
    <n v="0"/>
    <n v="0"/>
    <n v="0"/>
    <n v="0"/>
    <n v="2"/>
    <n v="3.1064593301435406"/>
    <n v="0"/>
    <n v="0"/>
    <n v="0"/>
    <n v="0"/>
    <n v="0"/>
    <n v="5.1064593301435401"/>
  </r>
  <r>
    <x v="0"/>
    <x v="398"/>
    <n v="0.36089870622747933"/>
    <n v="3.9220149969674559E-2"/>
    <n v="6.9711228486526184E-3"/>
    <n v="0.57120135960700891"/>
    <n v="6.764047894706561E-3"/>
    <n v="0"/>
    <n v="2.4389464392329989E-3"/>
    <n v="0"/>
    <n v="0"/>
    <n v="1.2505667013244548E-2"/>
    <n v="160.58455093143294"/>
    <n v="17.451296060822767"/>
    <n v="3.101852716072429"/>
    <n v="254.16027334301185"/>
    <n v="3.0097131824172019"/>
    <n v="0"/>
    <n v="1.0852272727272727"/>
    <n v="0"/>
    <n v="0"/>
    <n v="5.5644891122278057"/>
    <n v="444.95740261871248"/>
  </r>
  <r>
    <x v="0"/>
    <x v="399"/>
    <n v="0.44103532669007034"/>
    <n v="5.0843237677579319E-2"/>
    <n v="1.8546293077545371E-2"/>
    <n v="0.46614634702547791"/>
    <n v="1.8022049207613765E-2"/>
    <n v="0"/>
    <n v="5.4067463217131011E-3"/>
    <n v="0"/>
    <n v="0"/>
    <n v="0"/>
    <n v="65.283961288874991"/>
    <n v="7.5260364861354985"/>
    <n v="2.7453027139874737"/>
    <n v="69.0010033947853"/>
    <n v="2.6677018633540373"/>
    <n v="0"/>
    <n v="0.8003300330033003"/>
    <n v="0"/>
    <n v="0"/>
    <n v="0"/>
    <n v="148.02433578014063"/>
  </r>
  <r>
    <x v="0"/>
    <x v="400"/>
    <n v="0.19838649302899364"/>
    <n v="1.1083362208874981E-2"/>
    <n v="0"/>
    <n v="0.76326328596429038"/>
    <n v="1.8532073227524214E-2"/>
    <n v="5.3451030043210326E-3"/>
    <n v="0"/>
    <n v="0"/>
    <n v="3.3896825659956911E-3"/>
    <n v="0"/>
    <n v="87.401158197355684"/>
    <n v="4.8828863244984282"/>
    <n v="0"/>
    <n v="336.26329184139053"/>
    <n v="8.1644906321677126"/>
    <n v="2.3548387096774195"/>
    <n v="0"/>
    <n v="0"/>
    <n v="1.4933586337760911"/>
    <n v="0"/>
    <n v="440.5600243388659"/>
  </r>
  <r>
    <x v="0"/>
    <x v="401"/>
    <n v="0.37083222475091515"/>
    <n v="6.4416463975445953E-2"/>
    <n v="0"/>
    <n v="0.56475131127363876"/>
    <n v="0"/>
    <n v="0"/>
    <n v="0"/>
    <n v="0"/>
    <n v="0"/>
    <n v="0"/>
    <n v="30.645944183373881"/>
    <n v="5.3234407036977966"/>
    <n v="0"/>
    <n v="46.671610522533022"/>
    <n v="0"/>
    <n v="0"/>
    <n v="0"/>
    <n v="0"/>
    <n v="0"/>
    <n v="0"/>
    <n v="82.640995409604713"/>
  </r>
  <r>
    <x v="0"/>
    <x v="402"/>
    <n v="0.36763206494896339"/>
    <n v="1.9954149587074119E-2"/>
    <n v="0"/>
    <n v="0.59438819414883493"/>
    <n v="1.8025591315127518E-2"/>
    <n v="0"/>
    <n v="0"/>
    <n v="0"/>
    <n v="0"/>
    <n v="0"/>
    <n v="20.395007216236923"/>
    <n v="1.1069900142653353"/>
    <n v="0"/>
    <n v="32.974684921986977"/>
    <n v="0.99999999999999989"/>
    <n v="0"/>
    <n v="0"/>
    <n v="0"/>
    <n v="0"/>
    <n v="0"/>
    <n v="55.476682152489239"/>
  </r>
  <r>
    <x v="0"/>
    <x v="403"/>
    <n v="0.65729372197727709"/>
    <n v="0"/>
    <n v="0"/>
    <n v="0.34270627802272291"/>
    <n v="0"/>
    <n v="0"/>
    <n v="0"/>
    <n v="0"/>
    <n v="0"/>
    <n v="0"/>
    <n v="16.718255163652081"/>
    <n v="0"/>
    <n v="0"/>
    <n v="8.7167286261825012"/>
    <n v="0"/>
    <n v="0"/>
    <n v="0"/>
    <n v="0"/>
    <n v="0"/>
    <n v="0"/>
    <n v="25.434983789834583"/>
  </r>
  <r>
    <x v="0"/>
    <x v="404"/>
    <n v="0.28823924309439392"/>
    <n v="3.1928724923541256E-2"/>
    <n v="0"/>
    <n v="0.57275766098868786"/>
    <n v="0"/>
    <n v="0"/>
    <n v="0"/>
    <n v="0"/>
    <n v="0"/>
    <n v="0.10707437099337704"/>
    <n v="9.035911930277722"/>
    <n v="1.0009225092250922"/>
    <n v="0"/>
    <n v="17.955181003548457"/>
    <n v="0"/>
    <n v="0"/>
    <n v="0"/>
    <n v="0"/>
    <n v="0"/>
    <n v="3.3566372708284984"/>
    <n v="31.348652713879769"/>
  </r>
  <r>
    <x v="0"/>
    <x v="405"/>
    <n v="0.24779831773844274"/>
    <n v="3.7870452948724306E-2"/>
    <n v="0"/>
    <n v="0.67971921018326387"/>
    <n v="2.1825785086846392E-2"/>
    <n v="1.2786234042722394E-2"/>
    <n v="0"/>
    <n v="0"/>
    <n v="0"/>
    <n v="0"/>
    <n v="21.036121263919664"/>
    <n v="3.214902537755763"/>
    <n v="0"/>
    <n v="57.702795811242837"/>
    <n v="1.852836879432624"/>
    <n v="1.0854503464203233"/>
    <n v="0"/>
    <n v="0"/>
    <n v="0"/>
    <n v="0"/>
    <n v="84.892106838771241"/>
  </r>
  <r>
    <x v="0"/>
    <x v="406"/>
    <n v="0.49866851594910816"/>
    <n v="5.8153757825753397E-2"/>
    <n v="0"/>
    <n v="0.38728912704124652"/>
    <n v="5.5888599183891857E-2"/>
    <n v="0"/>
    <n v="0"/>
    <n v="0"/>
    <n v="0"/>
    <n v="0"/>
    <n v="9.0029278323158124"/>
    <n v="1.0499040307101728"/>
    <n v="0"/>
    <n v="6.9920918395192473"/>
    <n v="1.0090090090090089"/>
    <n v="0"/>
    <n v="0"/>
    <n v="0"/>
    <n v="0"/>
    <n v="0"/>
    <n v="18.053932711554243"/>
  </r>
  <r>
    <x v="0"/>
    <x v="407"/>
    <n v="0.20404690873487594"/>
    <n v="0"/>
    <n v="0"/>
    <n v="0.79595309126512404"/>
    <n v="0"/>
    <n v="0"/>
    <n v="0"/>
    <n v="0"/>
    <n v="0"/>
    <n v="0"/>
    <n v="6.1892215263137782"/>
    <n v="0"/>
    <n v="0"/>
    <n v="24.143124916413335"/>
    <n v="0"/>
    <n v="0"/>
    <n v="0"/>
    <n v="0"/>
    <n v="0"/>
    <n v="0"/>
    <n v="30.332346442727115"/>
  </r>
  <r>
    <x v="0"/>
    <x v="408"/>
    <n v="0.26710069619692428"/>
    <n v="6.1551090315645575E-2"/>
    <n v="0"/>
    <n v="0.67134821348743023"/>
    <n v="0"/>
    <n v="0"/>
    <n v="0"/>
    <n v="0"/>
    <n v="0"/>
    <n v="0"/>
    <n v="9.14727748378154"/>
    <n v="2.1079125234904277"/>
    <n v="0"/>
    <n v="22.991360503541991"/>
    <n v="0"/>
    <n v="0"/>
    <n v="0"/>
    <n v="0"/>
    <n v="0"/>
    <n v="0"/>
    <n v="34.246550510813954"/>
  </r>
  <r>
    <x v="0"/>
    <x v="409"/>
    <n v="0.50504642245319153"/>
    <n v="0"/>
    <n v="4.1901345335119793E-2"/>
    <n v="0.45305223221168878"/>
    <n v="0"/>
    <n v="0"/>
    <n v="0"/>
    <n v="0"/>
    <n v="0"/>
    <n v="0"/>
    <n v="12.06811661138083"/>
    <n v="0"/>
    <n v="1.0012353304508956"/>
    <n v="10.825712105472407"/>
    <n v="0"/>
    <n v="0"/>
    <n v="0"/>
    <n v="0"/>
    <n v="0"/>
    <n v="0"/>
    <n v="23.895064047304132"/>
  </r>
  <r>
    <x v="0"/>
    <x v="410"/>
    <n v="0.19750663518685965"/>
    <n v="6.5655994245184091E-2"/>
    <n v="0"/>
    <n v="0.73683737056795628"/>
    <n v="0"/>
    <n v="0"/>
    <n v="0"/>
    <n v="0"/>
    <n v="0"/>
    <n v="0"/>
    <n v="12.142010215452009"/>
    <n v="4.0362985885333025"/>
    <n v="0"/>
    <n v="45.298158576285424"/>
    <n v="0"/>
    <n v="0"/>
    <n v="0"/>
    <n v="0"/>
    <n v="0"/>
    <n v="0"/>
    <n v="61.476467380270734"/>
  </r>
  <r>
    <x v="0"/>
    <x v="411"/>
    <n v="0.20555429968262301"/>
    <n v="0"/>
    <n v="0"/>
    <n v="0.74436228062456244"/>
    <n v="0"/>
    <n v="0"/>
    <n v="0"/>
    <n v="0"/>
    <n v="0"/>
    <n v="5.0083419692814587E-2"/>
    <n v="15.201732571887051"/>
    <n v="0"/>
    <n v="0"/>
    <n v="55.049183325894347"/>
    <n v="0"/>
    <n v="0"/>
    <n v="0"/>
    <n v="0"/>
    <n v="0"/>
    <n v="3.7039106145251397"/>
    <n v="73.954826512306539"/>
  </r>
  <r>
    <x v="0"/>
    <x v="412"/>
    <n v="0.27365844573575798"/>
    <n v="0"/>
    <n v="0"/>
    <n v="0.71507894489011692"/>
    <n v="0"/>
    <n v="0"/>
    <n v="1.126260937412497E-2"/>
    <n v="0"/>
    <n v="0"/>
    <n v="0"/>
    <n v="24.297961213541548"/>
    <n v="0"/>
    <n v="0"/>
    <n v="63.491409595804598"/>
    <n v="0"/>
    <n v="0"/>
    <n v="1"/>
    <n v="0"/>
    <n v="0"/>
    <n v="0"/>
    <n v="88.789370809346153"/>
  </r>
  <r>
    <x v="0"/>
    <x v="413"/>
    <n v="0.13910019688705461"/>
    <n v="3.4781587007313951E-2"/>
    <n v="0"/>
    <n v="0.78472759600930664"/>
    <n v="0"/>
    <n v="0"/>
    <n v="0"/>
    <n v="0"/>
    <n v="4.1390620096324708E-2"/>
    <n v="0"/>
    <n v="4.0060961602009826"/>
    <n v="1.0017123287671232"/>
    <n v="0"/>
    <n v="22.600213943113406"/>
    <n v="0"/>
    <n v="0"/>
    <n v="0"/>
    <n v="0"/>
    <n v="1.1920529801324504"/>
    <n v="0"/>
    <n v="28.800075412213964"/>
  </r>
  <r>
    <x v="0"/>
    <x v="414"/>
    <n v="0.36795469426956723"/>
    <n v="2.174760678962977E-2"/>
    <n v="0"/>
    <n v="0.58960103964422861"/>
    <n v="2.0696659296574209E-2"/>
    <n v="0"/>
    <n v="0"/>
    <n v="0"/>
    <n v="0"/>
    <n v="0"/>
    <n v="37.459034108773267"/>
    <n v="2.2139800285306706"/>
    <n v="0"/>
    <n v="60.023382765762456"/>
    <n v="2.1069900142653353"/>
    <n v="0"/>
    <n v="0"/>
    <n v="0"/>
    <n v="0"/>
    <n v="0"/>
    <n v="101.80338691733175"/>
  </r>
  <r>
    <x v="0"/>
    <x v="415"/>
    <n v="0.39630838418009134"/>
    <n v="3.3441509299680296E-2"/>
    <n v="0"/>
    <n v="0.57025010652022834"/>
    <n v="0"/>
    <n v="0"/>
    <n v="0"/>
    <n v="0"/>
    <n v="0"/>
    <n v="0"/>
    <n v="11.861724863126053"/>
    <n v="1.0009225092250922"/>
    <n v="0"/>
    <n v="17.067894944250014"/>
    <n v="0"/>
    <n v="0"/>
    <n v="0"/>
    <n v="0"/>
    <n v="0"/>
    <n v="0"/>
    <n v="29.930542316601159"/>
  </r>
  <r>
    <x v="0"/>
    <x v="416"/>
    <n v="0.39907427542453838"/>
    <n v="0"/>
    <n v="0"/>
    <n v="0.60092572457546156"/>
    <n v="0"/>
    <n v="0"/>
    <n v="0"/>
    <n v="0"/>
    <n v="0"/>
    <n v="0"/>
    <n v="4.1992402719087849"/>
    <n v="0"/>
    <n v="0"/>
    <n v="6.3232126410022254"/>
    <n v="0"/>
    <n v="0"/>
    <n v="0"/>
    <n v="0"/>
    <n v="0"/>
    <n v="0"/>
    <n v="10.52245291291101"/>
  </r>
  <r>
    <x v="0"/>
    <x v="417"/>
    <n v="0.49992000672059306"/>
    <n v="0"/>
    <n v="0"/>
    <n v="0.500079993279407"/>
    <n v="0"/>
    <n v="0"/>
    <n v="0"/>
    <n v="0"/>
    <n v="0"/>
    <n v="0"/>
    <n v="3.119372767555241"/>
    <n v="0"/>
    <n v="0"/>
    <n v="3.1203710426953233"/>
    <n v="0"/>
    <n v="0"/>
    <n v="0"/>
    <n v="0"/>
    <n v="0"/>
    <n v="0"/>
    <n v="6.2397438102505642"/>
  </r>
  <r>
    <x v="0"/>
    <x v="418"/>
    <n v="0.69874261321820419"/>
    <n v="0"/>
    <n v="0"/>
    <n v="0.30125738678179598"/>
    <n v="0"/>
    <n v="0"/>
    <n v="0"/>
    <n v="0"/>
    <n v="0"/>
    <n v="0"/>
    <n v="4.7266616072326997"/>
    <n v="0"/>
    <n v="0"/>
    <n v="2.0378630085812395"/>
    <n v="0"/>
    <n v="0"/>
    <n v="0"/>
    <n v="0"/>
    <n v="0"/>
    <n v="0"/>
    <n v="6.7645246158139383"/>
  </r>
  <r>
    <x v="0"/>
    <x v="419"/>
    <n v="0.66652952067475824"/>
    <n v="0"/>
    <n v="0"/>
    <n v="0.33347047932524171"/>
    <n v="0"/>
    <n v="0"/>
    <n v="0"/>
    <n v="0"/>
    <n v="0"/>
    <n v="0"/>
    <n v="2.0012353304508954"/>
    <n v="0"/>
    <n v="0"/>
    <n v="1.0012353304508956"/>
    <n v="0"/>
    <n v="0"/>
    <n v="0"/>
    <n v="0"/>
    <n v="0"/>
    <n v="0"/>
    <n v="3.0024706609017913"/>
  </r>
  <r>
    <x v="0"/>
    <x v="420"/>
    <n v="0.23959402000793245"/>
    <n v="3.8970604537727063E-2"/>
    <n v="0"/>
    <n v="0.68687439109536497"/>
    <n v="3.4560984358975783E-2"/>
    <n v="0"/>
    <n v="0"/>
    <n v="0"/>
    <n v="0"/>
    <n v="0"/>
    <n v="19.777291331478843"/>
    <n v="3.2168290313796737"/>
    <n v="0"/>
    <n v="56.698055069886202"/>
    <n v="2.852836879432624"/>
    <n v="0"/>
    <n v="0"/>
    <n v="0"/>
    <n v="0"/>
    <n v="0"/>
    <n v="82.54501231217732"/>
  </r>
  <r>
    <x v="0"/>
    <x v="421"/>
    <n v="0.38394249661554858"/>
    <n v="4.7679939196383199E-2"/>
    <n v="0"/>
    <n v="0.56837756418806817"/>
    <n v="0"/>
    <n v="0"/>
    <n v="0"/>
    <n v="0"/>
    <n v="0"/>
    <n v="0"/>
    <n v="8.4543475002621022"/>
    <n v="1.0499040307101728"/>
    <n v="0"/>
    <n v="12.515575851479884"/>
    <n v="0"/>
    <n v="0"/>
    <n v="0"/>
    <n v="0"/>
    <n v="0"/>
    <n v="0"/>
    <n v="22.01982738245216"/>
  </r>
  <r>
    <x v="0"/>
    <x v="422"/>
    <n v="0.25447455182451412"/>
    <n v="0"/>
    <n v="0"/>
    <n v="0.60815088107869775"/>
    <n v="0.13737456709678808"/>
    <n v="0"/>
    <n v="0"/>
    <n v="0"/>
    <n v="0"/>
    <n v="0"/>
    <n v="5.7544483124186714"/>
    <n v="0"/>
    <n v="0"/>
    <n v="13.752152371340257"/>
    <n v="3.1064593301435406"/>
    <n v="0"/>
    <n v="0"/>
    <n v="0"/>
    <n v="0"/>
    <n v="0"/>
    <n v="22.613060013902469"/>
  </r>
  <r>
    <x v="0"/>
    <x v="423"/>
    <n v="0.35024851084337744"/>
    <n v="3.1864803743914379E-2"/>
    <n v="0"/>
    <n v="0.61788668541270819"/>
    <n v="0"/>
    <n v="0"/>
    <n v="0"/>
    <n v="0"/>
    <n v="0"/>
    <n v="0"/>
    <n v="32.985253838671326"/>
    <n v="3.0009225092250924"/>
    <n v="0"/>
    <n v="58.190537663663008"/>
    <n v="0"/>
    <n v="0"/>
    <n v="0"/>
    <n v="0"/>
    <n v="0"/>
    <n v="0"/>
    <n v="94.176714011559426"/>
  </r>
  <r>
    <x v="0"/>
    <x v="424"/>
    <n v="0.35823493154730435"/>
    <n v="3.1359625257521902E-2"/>
    <n v="0"/>
    <n v="0.58931639767071897"/>
    <n v="2.1089045524455223E-2"/>
    <n v="0"/>
    <n v="0"/>
    <n v="0"/>
    <n v="0"/>
    <n v="0"/>
    <n v="34.041775706079989"/>
    <n v="2.9799922766669527"/>
    <n v="0"/>
    <n v="56.000615413945425"/>
    <n v="2.0040160642570282"/>
    <n v="0"/>
    <n v="0"/>
    <n v="0"/>
    <n v="0"/>
    <n v="0"/>
    <n v="95.026399460949349"/>
  </r>
  <r>
    <x v="0"/>
    <x v="425"/>
    <n v="0.55058165230716116"/>
    <n v="4.4505097679285434E-2"/>
    <n v="0"/>
    <n v="0.38341431129154335"/>
    <n v="2.1498938722009878E-2"/>
    <n v="0"/>
    <n v="0"/>
    <n v="0"/>
    <n v="0"/>
    <n v="0"/>
    <n v="26.733870586891619"/>
    <n v="2.1609756097560977"/>
    <n v="0"/>
    <n v="18.616945436299964"/>
    <n v="1.0438957475994513"/>
    <n v="0"/>
    <n v="0"/>
    <n v="0"/>
    <n v="0"/>
    <n v="0"/>
    <n v="48.555687380547141"/>
  </r>
  <r>
    <x v="0"/>
    <x v="426"/>
    <n v="0.38004571714228619"/>
    <n v="0"/>
    <n v="0"/>
    <n v="0.61995428285771359"/>
    <n v="0"/>
    <n v="0"/>
    <n v="0"/>
    <n v="0"/>
    <n v="0"/>
    <n v="0"/>
    <n v="8.8704817953404991"/>
    <n v="0"/>
    <n v="0"/>
    <n v="14.470083287305748"/>
    <n v="0"/>
    <n v="0"/>
    <n v="0"/>
    <n v="0"/>
    <n v="0"/>
    <n v="0"/>
    <n v="23.340565082646251"/>
  </r>
  <r>
    <x v="0"/>
    <x v="427"/>
    <n v="0.24924037000410407"/>
    <n v="5.2888334093504394E-2"/>
    <n v="1.0213164023746082E-2"/>
    <n v="0.66714994134298577"/>
    <n v="1.029502651191333E-2"/>
    <n v="0"/>
    <n v="1.0213164023746082E-2"/>
    <n v="0"/>
    <n v="0"/>
    <n v="0"/>
    <n v="24.403835033355836"/>
    <n v="5.1784475379555799"/>
    <n v="1"/>
    <n v="65.322552324806608"/>
    <n v="1.008015389547932"/>
    <n v="0"/>
    <n v="1"/>
    <n v="0"/>
    <n v="0"/>
    <n v="0"/>
    <n v="97.912850285665982"/>
  </r>
  <r>
    <x v="0"/>
    <x v="428"/>
    <n v="0.23663677850494075"/>
    <n v="0"/>
    <n v="0"/>
    <n v="0.7633632214950592"/>
    <n v="0"/>
    <n v="0"/>
    <n v="0"/>
    <n v="0"/>
    <n v="0"/>
    <n v="0"/>
    <n v="6.1220132657124608"/>
    <n v="0"/>
    <n v="0"/>
    <n v="19.748915608450854"/>
    <n v="0"/>
    <n v="0"/>
    <n v="0"/>
    <n v="0"/>
    <n v="0"/>
    <n v="0"/>
    <n v="25.870928874163315"/>
  </r>
  <r>
    <x v="0"/>
    <x v="429"/>
    <n v="0.48439336353270879"/>
    <n v="0"/>
    <n v="0"/>
    <n v="0.51560663646729121"/>
    <n v="0"/>
    <n v="0"/>
    <n v="0"/>
    <n v="0"/>
    <n v="0"/>
    <n v="0"/>
    <n v="2.7681370435642014"/>
    <n v="0"/>
    <n v="0"/>
    <n v="2.9465098776405361"/>
    <n v="0"/>
    <n v="0"/>
    <n v="0"/>
    <n v="0"/>
    <n v="0"/>
    <n v="0"/>
    <n v="5.7146469212047375"/>
  </r>
  <r>
    <x v="0"/>
    <x v="430"/>
    <n v="0.49523481843083339"/>
    <n v="0"/>
    <n v="0"/>
    <n v="0.50476518156916672"/>
    <n v="0"/>
    <n v="0"/>
    <n v="0"/>
    <n v="0"/>
    <n v="0"/>
    <n v="0"/>
    <n v="9.1044976945504477"/>
    <n v="0"/>
    <n v="0"/>
    <n v="9.2797058301498687"/>
    <n v="0"/>
    <n v="0"/>
    <n v="0"/>
    <n v="0"/>
    <n v="0"/>
    <n v="0"/>
    <n v="18.384203524700315"/>
  </r>
  <r>
    <x v="0"/>
    <x v="431"/>
    <n v="0.269216299646589"/>
    <n v="6.550277580777504E-2"/>
    <n v="0"/>
    <n v="0.62973822517266709"/>
    <n v="3.554269937296884E-2"/>
    <n v="0"/>
    <n v="0"/>
    <n v="0"/>
    <n v="0"/>
    <n v="0"/>
    <n v="8.2199966742366239"/>
    <n v="2"/>
    <n v="0"/>
    <n v="19.227833245439914"/>
    <n v="1.0852272727272727"/>
    <n v="0"/>
    <n v="0"/>
    <n v="0"/>
    <n v="0"/>
    <n v="0"/>
    <n v="30.53305719240381"/>
  </r>
  <r>
    <x v="0"/>
    <x v="432"/>
    <n v="0.39756883915598445"/>
    <n v="0"/>
    <n v="0"/>
    <n v="0.6024311608440156"/>
    <n v="0"/>
    <n v="0"/>
    <n v="0"/>
    <n v="0"/>
    <n v="0"/>
    <n v="0"/>
    <n v="4.9450026958687676"/>
    <n v="0"/>
    <n v="0"/>
    <n v="7.4931016242955621"/>
    <n v="0"/>
    <n v="0"/>
    <n v="0"/>
    <n v="0"/>
    <n v="0"/>
    <n v="0"/>
    <n v="12.43810432016433"/>
  </r>
  <r>
    <x v="0"/>
    <x v="433"/>
    <n v="0.77472961028749554"/>
    <n v="0"/>
    <n v="0"/>
    <n v="0.2252703897125044"/>
    <n v="0"/>
    <n v="0"/>
    <n v="0"/>
    <n v="0"/>
    <n v="0"/>
    <n v="0"/>
    <n v="3.4391098238708802"/>
    <n v="0"/>
    <n v="0"/>
    <n v="1"/>
    <n v="0"/>
    <n v="0"/>
    <n v="0"/>
    <n v="0"/>
    <n v="0"/>
    <n v="0"/>
    <n v="4.4391098238708802"/>
  </r>
  <r>
    <x v="0"/>
    <x v="434"/>
    <n v="0.46824939222923678"/>
    <n v="1.9122923302951567E-2"/>
    <n v="0"/>
    <n v="0.51262768446781171"/>
    <n v="0"/>
    <n v="0"/>
    <n v="0"/>
    <n v="0"/>
    <n v="0"/>
    <n v="0"/>
    <n v="27.106075424334939"/>
    <n v="1.1069900142653353"/>
    <n v="0"/>
    <n v="29.67505118081192"/>
    <n v="0"/>
    <n v="0"/>
    <n v="0"/>
    <n v="0"/>
    <n v="0"/>
    <n v="0"/>
    <n v="57.888116619412187"/>
  </r>
  <r>
    <x v="0"/>
    <x v="435"/>
    <n v="0"/>
    <n v="0"/>
    <n v="0"/>
    <n v="1"/>
    <n v="0"/>
    <n v="0"/>
    <n v="0"/>
    <n v="0"/>
    <n v="0"/>
    <n v="0"/>
    <n v="0"/>
    <n v="0"/>
    <n v="0"/>
    <n v="3.0165990805350562"/>
    <n v="0"/>
    <n v="0"/>
    <n v="0"/>
    <n v="0"/>
    <n v="0"/>
    <n v="0"/>
    <n v="3.0165990805350562"/>
  </r>
  <r>
    <x v="0"/>
    <x v="436"/>
    <n v="0.58560369787103062"/>
    <n v="0"/>
    <n v="0"/>
    <n v="0.41439630212896944"/>
    <n v="0"/>
    <n v="0"/>
    <n v="0"/>
    <n v="0"/>
    <n v="0"/>
    <n v="0"/>
    <n v="3.0965188385942408"/>
    <n v="0"/>
    <n v="0"/>
    <n v="2.1912190118525254"/>
    <n v="0"/>
    <n v="0"/>
    <n v="0"/>
    <n v="0"/>
    <n v="0"/>
    <n v="0"/>
    <n v="5.2877378504467663"/>
  </r>
  <r>
    <x v="0"/>
    <x v="437"/>
    <n v="0.6493715043681596"/>
    <n v="0"/>
    <n v="0"/>
    <n v="0.3506284956318404"/>
    <n v="0"/>
    <n v="0"/>
    <n v="0"/>
    <n v="0"/>
    <n v="0"/>
    <n v="0"/>
    <n v="2.008015389547932"/>
    <n v="0"/>
    <n v="0"/>
    <n v="1.0842289975871902"/>
    <n v="0"/>
    <n v="0"/>
    <n v="0"/>
    <n v="0"/>
    <n v="0"/>
    <n v="0"/>
    <n v="3.0922443871351222"/>
  </r>
  <r>
    <x v="0"/>
    <x v="438"/>
    <n v="0.4315502234716333"/>
    <n v="0"/>
    <n v="0"/>
    <n v="0.56844977652836648"/>
    <n v="0"/>
    <n v="0"/>
    <n v="0"/>
    <n v="0"/>
    <n v="0"/>
    <n v="0"/>
    <n v="8.7108466058644893"/>
    <n v="0"/>
    <n v="0"/>
    <n v="11.474165779923487"/>
    <n v="0"/>
    <n v="0"/>
    <n v="0"/>
    <n v="0"/>
    <n v="0"/>
    <n v="0"/>
    <n v="20.185012385787982"/>
  </r>
  <r>
    <x v="0"/>
    <x v="439"/>
    <n v="0.15943651609863524"/>
    <n v="0"/>
    <n v="0"/>
    <n v="0.84056348390136482"/>
    <n v="0"/>
    <n v="0"/>
    <n v="0"/>
    <n v="0"/>
    <n v="0"/>
    <n v="0"/>
    <n v="1.9729654389179982"/>
    <n v="0"/>
    <n v="0"/>
    <n v="10.401649155002413"/>
    <n v="0"/>
    <n v="0"/>
    <n v="0"/>
    <n v="0"/>
    <n v="0"/>
    <n v="0"/>
    <n v="12.374614593920411"/>
  </r>
  <r>
    <x v="0"/>
    <x v="440"/>
    <n v="0.20672511599681592"/>
    <n v="0"/>
    <n v="0"/>
    <n v="0.79327488400318391"/>
    <n v="0"/>
    <n v="0"/>
    <n v="0"/>
    <n v="0"/>
    <n v="0"/>
    <n v="0"/>
    <n v="13.251853174999958"/>
    <n v="0"/>
    <n v="0"/>
    <n v="50.851887249090879"/>
    <n v="0"/>
    <n v="0"/>
    <n v="0"/>
    <n v="0"/>
    <n v="0"/>
    <n v="0"/>
    <n v="64.103740424090844"/>
  </r>
  <r>
    <x v="0"/>
    <x v="441"/>
    <n v="0.69739348105906329"/>
    <n v="0"/>
    <n v="0"/>
    <n v="0.28385191572196555"/>
    <n v="0"/>
    <n v="1.875460321897135E-2"/>
    <n v="0"/>
    <n v="0"/>
    <n v="0"/>
    <n v="0"/>
    <n v="23.118065237364803"/>
    <n v="0"/>
    <n v="0"/>
    <n v="9.4094758319881979"/>
    <n v="0"/>
    <n v="0.6217008797653959"/>
    <n v="0"/>
    <n v="0"/>
    <n v="0"/>
    <n v="0"/>
    <n v="33.149241949118391"/>
  </r>
  <r>
    <x v="0"/>
    <x v="442"/>
    <n v="0.45263279826966363"/>
    <n v="0"/>
    <n v="0"/>
    <n v="0.54736720173033637"/>
    <n v="0"/>
    <n v="0"/>
    <n v="0"/>
    <n v="0"/>
    <n v="0"/>
    <n v="0"/>
    <n v="4.1130382775119614"/>
    <n v="0"/>
    <n v="0"/>
    <n v="4.9738822753852006"/>
    <n v="0"/>
    <n v="0"/>
    <n v="0"/>
    <n v="0"/>
    <n v="0"/>
    <n v="0"/>
    <n v="9.0869205528971619"/>
  </r>
  <r>
    <x v="0"/>
    <x v="443"/>
    <n v="0.22067137503795065"/>
    <n v="0"/>
    <n v="0"/>
    <n v="0.77932862496204947"/>
    <n v="0"/>
    <n v="0"/>
    <n v="0"/>
    <n v="0"/>
    <n v="0"/>
    <n v="0"/>
    <n v="2.0023857039187227"/>
    <n v="0"/>
    <n v="0"/>
    <n v="7.0716761383766658"/>
    <n v="0"/>
    <n v="0"/>
    <n v="0"/>
    <n v="0"/>
    <n v="0"/>
    <n v="0"/>
    <n v="9.0740618422953876"/>
  </r>
  <r>
    <x v="0"/>
    <x v="444"/>
    <n v="0.2901164745250055"/>
    <n v="0"/>
    <n v="0"/>
    <n v="0.69328319239799818"/>
    <n v="1.6600333076996279E-2"/>
    <n v="0"/>
    <n v="0"/>
    <n v="0"/>
    <n v="0"/>
    <n v="0"/>
    <n v="18.013649622822626"/>
    <n v="0"/>
    <n v="0"/>
    <n v="43.046712661514377"/>
    <n v="1.0307328605200945"/>
    <n v="0"/>
    <n v="0"/>
    <n v="0"/>
    <n v="0"/>
    <n v="0"/>
    <n v="62.0910951448571"/>
  </r>
  <r>
    <x v="0"/>
    <x v="445"/>
    <n v="0.66734306426156209"/>
    <n v="0"/>
    <n v="0"/>
    <n v="0.33265693573843785"/>
    <n v="0"/>
    <n v="0"/>
    <n v="0"/>
    <n v="0"/>
    <n v="0"/>
    <n v="0"/>
    <n v="2.0823475300425054"/>
    <n v="0"/>
    <n v="0"/>
    <n v="1.0380078636959371"/>
    <n v="0"/>
    <n v="0"/>
    <n v="0"/>
    <n v="0"/>
    <n v="0"/>
    <n v="0"/>
    <n v="3.1203553937384427"/>
  </r>
  <r>
    <x v="0"/>
    <x v="446"/>
    <n v="0.31903643822612859"/>
    <n v="0"/>
    <n v="0"/>
    <n v="0.68096356177387141"/>
    <n v="0"/>
    <n v="0"/>
    <n v="0"/>
    <n v="0"/>
    <n v="0"/>
    <n v="0"/>
    <n v="1"/>
    <n v="0"/>
    <n v="0"/>
    <n v="2.1344382026081106"/>
    <n v="0"/>
    <n v="0"/>
    <n v="0"/>
    <n v="0"/>
    <n v="0"/>
    <n v="0"/>
    <n v="3.1344382026081106"/>
  </r>
  <r>
    <x v="0"/>
    <x v="447"/>
    <n v="0.1987172722445445"/>
    <n v="5.6714691779891864E-2"/>
    <n v="0"/>
    <n v="0.74456803597556376"/>
    <n v="0"/>
    <n v="0"/>
    <n v="0"/>
    <n v="0"/>
    <n v="0"/>
    <n v="0"/>
    <n v="3.8786781543393634"/>
    <n v="1.1069900142653353"/>
    <n v="0"/>
    <n v="14.53290769814836"/>
    <n v="0"/>
    <n v="0"/>
    <n v="0"/>
    <n v="0"/>
    <n v="0"/>
    <n v="0"/>
    <n v="19.518575866753057"/>
  </r>
  <r>
    <x v="0"/>
    <x v="448"/>
    <n v="0.10656588713788191"/>
    <n v="0.11186745342892042"/>
    <n v="0"/>
    <n v="0.7815666594331977"/>
    <n v="0"/>
    <n v="0"/>
    <n v="0"/>
    <n v="0"/>
    <n v="0"/>
    <n v="0"/>
    <n v="2.008015389547932"/>
    <n v="2.1079125234904277"/>
    <n v="0"/>
    <n v="14.727019332826824"/>
    <n v="0"/>
    <n v="0"/>
    <n v="0"/>
    <n v="0"/>
    <n v="0"/>
    <n v="0"/>
    <n v="18.842947245865183"/>
  </r>
  <r>
    <x v="0"/>
    <x v="449"/>
    <n v="1"/>
    <n v="0"/>
    <n v="0"/>
    <n v="0"/>
    <n v="0"/>
    <n v="0"/>
    <n v="0"/>
    <n v="0"/>
    <n v="0"/>
    <n v="0"/>
    <n v="3.2644121477703401"/>
    <n v="0"/>
    <n v="0"/>
    <n v="0"/>
    <n v="0"/>
    <n v="0"/>
    <n v="0"/>
    <n v="0"/>
    <n v="0"/>
    <n v="0"/>
    <n v="3.2644121477703401"/>
  </r>
  <r>
    <x v="0"/>
    <x v="450"/>
    <n v="0.33247795567431171"/>
    <n v="0"/>
    <n v="0"/>
    <n v="0.66752204432568829"/>
    <n v="0"/>
    <n v="0"/>
    <n v="0"/>
    <n v="0"/>
    <n v="0"/>
    <n v="0"/>
    <n v="2.2141309583715039"/>
    <n v="0"/>
    <n v="0"/>
    <n v="4.4453510330914705"/>
    <n v="0"/>
    <n v="0"/>
    <n v="0"/>
    <n v="0"/>
    <n v="0"/>
    <n v="0"/>
    <n v="6.6594819914629744"/>
  </r>
  <r>
    <x v="0"/>
    <x v="451"/>
    <n v="1"/>
    <n v="0"/>
    <n v="0"/>
    <n v="0"/>
    <n v="0"/>
    <n v="0"/>
    <n v="0"/>
    <n v="0"/>
    <n v="0"/>
    <n v="0"/>
    <n v="1.9817890060550487"/>
    <n v="0"/>
    <n v="0"/>
    <n v="0"/>
    <n v="0"/>
    <n v="0"/>
    <n v="0"/>
    <n v="0"/>
    <n v="0"/>
    <n v="0"/>
    <n v="1.9817890060550487"/>
  </r>
  <r>
    <x v="0"/>
    <x v="452"/>
    <n v="0.14240621112023083"/>
    <n v="0"/>
    <n v="0"/>
    <n v="0.857593788879769"/>
    <n v="0"/>
    <n v="0"/>
    <n v="0"/>
    <n v="0"/>
    <n v="0"/>
    <n v="0"/>
    <n v="2.0271086678660293"/>
    <n v="0"/>
    <n v="0"/>
    <n v="12.207584130431794"/>
    <n v="0"/>
    <n v="0"/>
    <n v="0"/>
    <n v="0"/>
    <n v="0"/>
    <n v="0"/>
    <n v="14.234692798297825"/>
  </r>
  <r>
    <x v="0"/>
    <x v="453"/>
    <n v="0.34584957916121645"/>
    <n v="0.1567599306234819"/>
    <n v="0"/>
    <n v="0.49739049021530174"/>
    <n v="0"/>
    <n v="0"/>
    <n v="0"/>
    <n v="0"/>
    <n v="0"/>
    <n v="0"/>
    <n v="9.4871060441218642"/>
    <n v="4.3001298104830354"/>
    <n v="0"/>
    <n v="13.64407132561719"/>
    <n v="0"/>
    <n v="0"/>
    <n v="0"/>
    <n v="0"/>
    <n v="0"/>
    <n v="0"/>
    <n v="27.431307180222088"/>
  </r>
  <r>
    <x v="0"/>
    <x v="454"/>
    <n v="0"/>
    <n v="0"/>
    <n v="0"/>
    <n v="1"/>
    <n v="0"/>
    <n v="0"/>
    <n v="0"/>
    <n v="0"/>
    <n v="0"/>
    <n v="0"/>
    <n v="0"/>
    <n v="0"/>
    <n v="0"/>
    <n v="3"/>
    <n v="0"/>
    <n v="0"/>
    <n v="0"/>
    <n v="0"/>
    <n v="0"/>
    <n v="0"/>
    <n v="3"/>
  </r>
  <r>
    <x v="0"/>
    <x v="455"/>
    <n v="0.26030402145642023"/>
    <n v="2.6014515811485093E-2"/>
    <n v="0"/>
    <n v="0.68945900728816478"/>
    <n v="2.4222455443929761E-2"/>
    <n v="0"/>
    <n v="0"/>
    <n v="0"/>
    <n v="0"/>
    <n v="0"/>
    <n v="11.076660219758937"/>
    <n v="1.1069900142653353"/>
    <n v="0"/>
    <n v="29.338398678799749"/>
    <n v="1.0307328605200945"/>
    <n v="0"/>
    <n v="0"/>
    <n v="0"/>
    <n v="0"/>
    <n v="0"/>
    <n v="42.552781773344122"/>
  </r>
  <r>
    <x v="0"/>
    <x v="456"/>
    <n v="0.18272146018346144"/>
    <n v="0"/>
    <n v="0"/>
    <n v="0.72040144823188279"/>
    <n v="9.6877091584655781E-2"/>
    <n v="0"/>
    <n v="0"/>
    <n v="0"/>
    <n v="0"/>
    <n v="0"/>
    <n v="2.0879118944061101"/>
    <n v="0"/>
    <n v="0"/>
    <n v="8.2318450772039"/>
    <n v="1.1069900142653353"/>
    <n v="0"/>
    <n v="0"/>
    <n v="0"/>
    <n v="0"/>
    <n v="0"/>
    <n v="11.426746985875345"/>
  </r>
  <r>
    <x v="0"/>
    <x v="457"/>
    <n v="0.72035856546025434"/>
    <n v="0"/>
    <n v="0"/>
    <n v="0.27964143453974571"/>
    <n v="0"/>
    <n v="0"/>
    <n v="0"/>
    <n v="0"/>
    <n v="0"/>
    <n v="0"/>
    <n v="5.2844443489015909"/>
    <n v="0"/>
    <n v="0"/>
    <n v="2.0514083809472354"/>
    <n v="0"/>
    <n v="0"/>
    <n v="0"/>
    <n v="0"/>
    <n v="0"/>
    <n v="0"/>
    <n v="7.3358527298488259"/>
  </r>
  <r>
    <x v="0"/>
    <x v="458"/>
    <n v="0.33322502007117843"/>
    <n v="0"/>
    <n v="0"/>
    <n v="0.66677497992882151"/>
    <n v="0"/>
    <n v="0"/>
    <n v="0"/>
    <n v="0"/>
    <n v="0"/>
    <n v="0"/>
    <n v="1.0081300813008132"/>
    <n v="0"/>
    <n v="0"/>
    <n v="2.0172432267583229"/>
    <n v="0"/>
    <n v="0"/>
    <n v="0"/>
    <n v="0"/>
    <n v="0"/>
    <n v="0"/>
    <n v="3.0253733080591361"/>
  </r>
  <r>
    <x v="0"/>
    <x v="459"/>
    <n v="0.34010803685705865"/>
    <n v="0"/>
    <n v="0"/>
    <n v="0.65989196314294118"/>
    <n v="0"/>
    <n v="0"/>
    <n v="0"/>
    <n v="0"/>
    <n v="0"/>
    <n v="0"/>
    <n v="5.0957006638788709"/>
    <n v="0"/>
    <n v="0"/>
    <n v="9.8868934287755827"/>
    <n v="0"/>
    <n v="0"/>
    <n v="0"/>
    <n v="0"/>
    <n v="0"/>
    <n v="0"/>
    <n v="14.982594092654455"/>
  </r>
  <r>
    <x v="0"/>
    <x v="460"/>
    <n v="0.2226310500786253"/>
    <n v="6.2584528551429625E-2"/>
    <n v="0"/>
    <n v="0.68550816237041923"/>
    <n v="2.9276258999526038E-2"/>
    <n v="0"/>
    <n v="0"/>
    <n v="0"/>
    <n v="0"/>
    <n v="0"/>
    <n v="7.6044910684192786"/>
    <n v="2.13772287478543"/>
    <n v="0"/>
    <n v="23.415155685756062"/>
    <n v="1"/>
    <n v="0"/>
    <n v="0"/>
    <n v="0"/>
    <n v="0"/>
    <n v="0"/>
    <n v="34.157369628960765"/>
  </r>
  <r>
    <x v="0"/>
    <x v="461"/>
    <n v="0.24560739681622887"/>
    <n v="4.3915546498100658E-2"/>
    <n v="0"/>
    <n v="0.61477309308222339"/>
    <n v="9.5703963603447184E-2"/>
    <n v="0"/>
    <n v="0"/>
    <n v="0"/>
    <n v="0"/>
    <n v="0"/>
    <n v="6.328605282578609"/>
    <n v="1.131578947368421"/>
    <n v="0"/>
    <n v="15.840957132811683"/>
    <n v="2.4660194174757284"/>
    <n v="0"/>
    <n v="0"/>
    <n v="0"/>
    <n v="0"/>
    <n v="0"/>
    <n v="25.767160780234438"/>
  </r>
  <r>
    <x v="0"/>
    <x v="462"/>
    <n v="1"/>
    <n v="0"/>
    <n v="0"/>
    <n v="0"/>
    <n v="0"/>
    <n v="0"/>
    <n v="0"/>
    <n v="0"/>
    <n v="0"/>
    <n v="0"/>
    <n v="4.1079016378358482"/>
    <n v="0"/>
    <n v="0"/>
    <n v="0"/>
    <n v="0"/>
    <n v="0"/>
    <n v="0"/>
    <n v="0"/>
    <n v="0"/>
    <n v="0"/>
    <n v="4.1079016378358482"/>
  </r>
  <r>
    <x v="0"/>
    <x v="463"/>
    <n v="0"/>
    <n v="0.35065795636290464"/>
    <n v="0"/>
    <n v="0.64934204363709536"/>
    <n v="0"/>
    <n v="0"/>
    <n v="0"/>
    <n v="0"/>
    <n v="0"/>
    <n v="0"/>
    <n v="0"/>
    <n v="1.1069900142653353"/>
    <n v="0"/>
    <n v="2.0499040307101728"/>
    <n v="0"/>
    <n v="0"/>
    <n v="0"/>
    <n v="0"/>
    <n v="0"/>
    <n v="0"/>
    <n v="3.1568940449755081"/>
  </r>
  <r>
    <x v="0"/>
    <x v="464"/>
    <n v="1"/>
    <n v="0"/>
    <n v="0"/>
    <n v="0"/>
    <n v="0"/>
    <n v="0"/>
    <n v="0"/>
    <n v="0"/>
    <n v="0"/>
    <n v="0"/>
    <n v="2.7453027139874737"/>
    <n v="0"/>
    <n v="0"/>
    <n v="0"/>
    <n v="0"/>
    <n v="0"/>
    <n v="0"/>
    <n v="0"/>
    <n v="0"/>
    <n v="0"/>
    <n v="2.7453027139874737"/>
  </r>
  <r>
    <x v="0"/>
    <x v="465"/>
    <n v="0"/>
    <n v="0"/>
    <n v="0"/>
    <n v="1"/>
    <n v="0"/>
    <n v="0"/>
    <n v="0"/>
    <n v="0"/>
    <n v="0"/>
    <n v="0"/>
    <n v="0"/>
    <n v="0"/>
    <n v="0"/>
    <n v="1.0081967213114755"/>
    <n v="0"/>
    <n v="0"/>
    <n v="0"/>
    <n v="0"/>
    <n v="0"/>
    <n v="0"/>
    <n v="1.0081967213114755"/>
  </r>
  <r>
    <x v="0"/>
    <x v="466"/>
    <n v="1"/>
    <n v="0"/>
    <n v="0"/>
    <n v="0"/>
    <n v="0"/>
    <n v="0"/>
    <n v="0"/>
    <n v="0"/>
    <n v="0"/>
    <n v="0"/>
    <n v="1.0078534031413613"/>
    <n v="0"/>
    <n v="0"/>
    <n v="0"/>
    <n v="0"/>
    <n v="0"/>
    <n v="0"/>
    <n v="0"/>
    <n v="0"/>
    <n v="0"/>
    <n v="1.0078534031413613"/>
  </r>
  <r>
    <x v="0"/>
    <x v="467"/>
    <n v="0.40032613126783528"/>
    <n v="0"/>
    <n v="0"/>
    <n v="0.59967386873216466"/>
    <n v="0"/>
    <n v="0"/>
    <n v="0"/>
    <n v="0"/>
    <n v="0"/>
    <n v="0"/>
    <n v="2.0027192386131882"/>
    <n v="0"/>
    <n v="0"/>
    <n v="3"/>
    <n v="0"/>
    <n v="0"/>
    <n v="0"/>
    <n v="0"/>
    <n v="0"/>
    <n v="0"/>
    <n v="5.0027192386131887"/>
  </r>
  <r>
    <x v="0"/>
    <x v="468"/>
    <n v="1"/>
    <n v="0"/>
    <n v="0"/>
    <n v="0"/>
    <n v="0"/>
    <n v="0"/>
    <n v="0"/>
    <n v="0"/>
    <n v="0"/>
    <n v="0"/>
    <n v="1.0143884892086332"/>
    <n v="0"/>
    <n v="0"/>
    <n v="0"/>
    <n v="0"/>
    <n v="0"/>
    <n v="0"/>
    <n v="0"/>
    <n v="0"/>
    <n v="0"/>
    <n v="1.0143884892086332"/>
  </r>
  <r>
    <x v="0"/>
    <x v="469"/>
    <n v="1"/>
    <n v="0"/>
    <n v="0"/>
    <n v="0"/>
    <n v="0"/>
    <n v="0"/>
    <n v="0"/>
    <n v="0"/>
    <n v="0"/>
    <n v="0"/>
    <n v="2.0024793624632622"/>
    <n v="0"/>
    <n v="0"/>
    <n v="0"/>
    <n v="0"/>
    <n v="0"/>
    <n v="0"/>
    <n v="0"/>
    <n v="0"/>
    <n v="0"/>
    <n v="2.0024793624632622"/>
  </r>
  <r>
    <x v="0"/>
    <x v="470"/>
    <n v="0.26191787021102064"/>
    <n v="0"/>
    <n v="0"/>
    <n v="0.73808212978897936"/>
    <n v="0"/>
    <n v="0"/>
    <n v="0"/>
    <n v="0"/>
    <n v="0"/>
    <n v="0"/>
    <n v="1.0014423076923078"/>
    <n v="0"/>
    <n v="0"/>
    <n v="2.8220551378446115"/>
    <n v="0"/>
    <n v="0"/>
    <n v="0"/>
    <n v="0"/>
    <n v="0"/>
    <n v="0"/>
    <n v="3.8234974455369191"/>
  </r>
  <r>
    <x v="0"/>
    <x v="471"/>
    <n v="0.12040408828061018"/>
    <n v="1.3972317629576174E-2"/>
    <n v="0"/>
    <n v="0.82920160899692064"/>
    <n v="3.6421985092893239E-2"/>
    <n v="0"/>
    <n v="0"/>
    <n v="0"/>
    <n v="0"/>
    <n v="0"/>
    <n v="17.234662347747161"/>
    <n v="2"/>
    <n v="0"/>
    <n v="118.69206397680111"/>
    <n v="5.2134493444088754"/>
    <n v="0"/>
    <n v="0"/>
    <n v="0"/>
    <n v="0"/>
    <n v="0"/>
    <n v="143.14017566895711"/>
  </r>
  <r>
    <x v="0"/>
    <x v="472"/>
    <n v="0.21440733801611908"/>
    <n v="0"/>
    <n v="0"/>
    <n v="0.78559266198388089"/>
    <n v="0"/>
    <n v="0"/>
    <n v="0"/>
    <n v="0"/>
    <n v="0"/>
    <n v="0"/>
    <n v="6.1947787667382794"/>
    <n v="0"/>
    <n v="0"/>
    <n v="22.697790042042683"/>
    <n v="0"/>
    <n v="0"/>
    <n v="0"/>
    <n v="0"/>
    <n v="0"/>
    <n v="0"/>
    <n v="28.892568808780965"/>
  </r>
  <r>
    <x v="0"/>
    <x v="473"/>
    <n v="0.29134287849500257"/>
    <n v="0"/>
    <n v="0"/>
    <n v="0.7086571215049976"/>
    <n v="0"/>
    <n v="0"/>
    <n v="0"/>
    <n v="0"/>
    <n v="0"/>
    <n v="0"/>
    <n v="8.5482781711505638"/>
    <n v="0"/>
    <n v="0"/>
    <n v="20.79267642952005"/>
    <n v="0"/>
    <n v="0"/>
    <n v="0"/>
    <n v="0"/>
    <n v="0"/>
    <n v="0"/>
    <n v="29.34095460067061"/>
  </r>
  <r>
    <x v="0"/>
    <x v="474"/>
    <n v="0.13915837006305048"/>
    <n v="0"/>
    <n v="0"/>
    <n v="0.86084162993694946"/>
    <n v="0"/>
    <n v="0"/>
    <n v="0"/>
    <n v="0"/>
    <n v="0"/>
    <n v="0"/>
    <n v="1.9941608612539692"/>
    <n v="0"/>
    <n v="0"/>
    <n v="12.33599305151783"/>
    <n v="0"/>
    <n v="0"/>
    <n v="0"/>
    <n v="0"/>
    <n v="0"/>
    <n v="0"/>
    <n v="14.330153912771801"/>
  </r>
  <r>
    <x v="0"/>
    <x v="475"/>
    <n v="0.45232288524177527"/>
    <n v="0"/>
    <n v="5.0206589038565272E-2"/>
    <n v="0.4974705257196595"/>
    <n v="0"/>
    <n v="0"/>
    <n v="0"/>
    <n v="0"/>
    <n v="0"/>
    <n v="0"/>
    <n v="9.2861130443622848"/>
    <n v="0"/>
    <n v="1.0307328605200945"/>
    <n v="10.212986538591444"/>
    <n v="0"/>
    <n v="0"/>
    <n v="0"/>
    <n v="0"/>
    <n v="0"/>
    <n v="0"/>
    <n v="20.529832443473822"/>
  </r>
  <r>
    <x v="0"/>
    <x v="476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477"/>
    <n v="0"/>
    <n v="0"/>
    <n v="0"/>
    <n v="1"/>
    <n v="0"/>
    <n v="0"/>
    <n v="0"/>
    <n v="0"/>
    <n v="0"/>
    <n v="0"/>
    <n v="0"/>
    <n v="0"/>
    <n v="0"/>
    <n v="1.0842289975871902"/>
    <n v="0"/>
    <n v="0"/>
    <n v="0"/>
    <n v="0"/>
    <n v="0"/>
    <n v="0"/>
    <n v="1.0842289975871902"/>
  </r>
  <r>
    <x v="0"/>
    <x v="478"/>
    <n v="1"/>
    <n v="0"/>
    <n v="0"/>
    <n v="0"/>
    <n v="0"/>
    <n v="0"/>
    <n v="0"/>
    <n v="0"/>
    <n v="0"/>
    <n v="0"/>
    <n v="1.0842289975871902"/>
    <n v="0"/>
    <n v="0"/>
    <n v="0"/>
    <n v="0"/>
    <n v="0"/>
    <n v="0"/>
    <n v="0"/>
    <n v="0"/>
    <n v="0"/>
    <n v="1.0842289975871902"/>
  </r>
  <r>
    <x v="0"/>
    <x v="479"/>
    <n v="0.5010706255325208"/>
    <n v="0"/>
    <n v="0"/>
    <n v="0.4989293744674792"/>
    <n v="0"/>
    <n v="0"/>
    <n v="0"/>
    <n v="0"/>
    <n v="0"/>
    <n v="0"/>
    <n v="3.1106526491049387"/>
    <n v="0"/>
    <n v="0"/>
    <n v="3.0973597359735976"/>
    <n v="0"/>
    <n v="0"/>
    <n v="0"/>
    <n v="0"/>
    <n v="0"/>
    <n v="0"/>
    <n v="6.2080123850785363"/>
  </r>
  <r>
    <x v="0"/>
    <x v="480"/>
    <n v="3.313852416838365E-2"/>
    <n v="0"/>
    <n v="0"/>
    <n v="0.86391799824155391"/>
    <n v="0"/>
    <n v="0.1029434775900626"/>
    <n v="0"/>
    <n v="0"/>
    <n v="0"/>
    <n v="0"/>
    <n v="1"/>
    <n v="0"/>
    <n v="0"/>
    <n v="26.069899608437872"/>
    <n v="0"/>
    <n v="3.1064593301435406"/>
    <n v="0"/>
    <n v="0"/>
    <n v="0"/>
    <n v="0"/>
    <n v="30.176358938581409"/>
  </r>
  <r>
    <x v="0"/>
    <x v="481"/>
    <n v="0"/>
    <n v="0"/>
    <n v="0"/>
    <n v="1"/>
    <n v="0"/>
    <n v="0"/>
    <n v="0"/>
    <n v="0"/>
    <n v="0"/>
    <n v="0"/>
    <n v="0"/>
    <n v="0"/>
    <n v="0"/>
    <n v="1.972875226039783"/>
    <n v="0"/>
    <n v="0"/>
    <n v="0"/>
    <n v="0"/>
    <n v="0"/>
    <n v="0"/>
    <n v="1.972875226039783"/>
  </r>
  <r>
    <x v="0"/>
    <x v="482"/>
    <n v="0.2359358517717097"/>
    <n v="0.10667107639869876"/>
    <n v="0"/>
    <n v="0.62422088160306588"/>
    <n v="3.3172190226525761E-2"/>
    <n v="0"/>
    <n v="0"/>
    <n v="0"/>
    <n v="0"/>
    <n v="0"/>
    <n v="7.1124592666493962"/>
    <n v="3.2156778213999404"/>
    <n v="0"/>
    <n v="18.817596225645502"/>
    <n v="1"/>
    <n v="0"/>
    <n v="0"/>
    <n v="0"/>
    <n v="0"/>
    <n v="0"/>
    <n v="30.145733313694837"/>
  </r>
  <r>
    <x v="0"/>
    <x v="483"/>
    <n v="0.59984942593638246"/>
    <n v="0"/>
    <n v="0"/>
    <n v="0.40015057406361754"/>
    <n v="0"/>
    <n v="0"/>
    <n v="0"/>
    <n v="0"/>
    <n v="0"/>
    <n v="0"/>
    <n v="2.9981185324553152"/>
    <n v="0"/>
    <n v="0"/>
    <n v="2"/>
    <n v="0"/>
    <n v="0"/>
    <n v="0"/>
    <n v="0"/>
    <n v="0"/>
    <n v="0"/>
    <n v="4.9981185324553152"/>
  </r>
  <r>
    <x v="0"/>
    <x v="484"/>
    <n v="0.30127515481166567"/>
    <n v="0"/>
    <n v="0"/>
    <n v="0.46385039275710171"/>
    <n v="0"/>
    <n v="0"/>
    <n v="0.16604166877350932"/>
    <n v="0"/>
    <n v="0"/>
    <n v="6.8832783657723232E-2"/>
    <n v="2.0085836909871242"/>
    <n v="0"/>
    <n v="0"/>
    <n v="3.0924632153365037"/>
    <n v="0"/>
    <n v="0"/>
    <n v="1.1069900142653353"/>
    <n v="0"/>
    <n v="0"/>
    <n v="0.45890410958904104"/>
    <n v="6.6669410301780045"/>
  </r>
  <r>
    <x v="0"/>
    <x v="485"/>
    <n v="0.23964930727291545"/>
    <n v="2.9924634616844276E-2"/>
    <n v="0"/>
    <n v="0.70555462973021854"/>
    <n v="2.4871428380021703E-2"/>
    <n v="0"/>
    <n v="0"/>
    <n v="0"/>
    <n v="0"/>
    <n v="0"/>
    <n v="9.9316537929718898"/>
    <n v="1.2401500938086303"/>
    <n v="0"/>
    <n v="29.239910577037382"/>
    <n v="1.0307328605200945"/>
    <n v="0"/>
    <n v="0"/>
    <n v="0"/>
    <n v="0"/>
    <n v="0"/>
    <n v="41.442447324337998"/>
  </r>
  <r>
    <x v="0"/>
    <x v="486"/>
    <n v="0.35154955159495976"/>
    <n v="0"/>
    <n v="0"/>
    <n v="0.6484504484050404"/>
    <n v="0"/>
    <n v="0"/>
    <n v="0"/>
    <n v="0"/>
    <n v="0"/>
    <n v="0"/>
    <n v="2.1538461538461537"/>
    <n v="0"/>
    <n v="0"/>
    <n v="3.972875226039783"/>
    <n v="0"/>
    <n v="0"/>
    <n v="0"/>
    <n v="0"/>
    <n v="0"/>
    <n v="0"/>
    <n v="6.1267213798859359"/>
  </r>
  <r>
    <x v="0"/>
    <x v="487"/>
    <n v="8.6511473682092749E-2"/>
    <n v="0"/>
    <n v="0"/>
    <n v="0.88466719718872366"/>
    <n v="2.8821329129183823E-2"/>
    <n v="0"/>
    <n v="0"/>
    <n v="0"/>
    <n v="0"/>
    <n v="0"/>
    <n v="3.0016476094606337"/>
    <n v="0"/>
    <n v="0"/>
    <n v="30.694878547184338"/>
    <n v="1"/>
    <n v="0"/>
    <n v="0"/>
    <n v="0"/>
    <n v="0"/>
    <n v="0"/>
    <n v="34.696526156644964"/>
  </r>
  <r>
    <x v="0"/>
    <x v="488"/>
    <n v="0.24395461381448127"/>
    <n v="0"/>
    <n v="0"/>
    <n v="0.75604538618551875"/>
    <n v="0"/>
    <n v="0"/>
    <n v="0"/>
    <n v="0"/>
    <n v="0"/>
    <n v="0"/>
    <n v="3"/>
    <n v="0"/>
    <n v="0"/>
    <n v="9.2973693880673736"/>
    <n v="0"/>
    <n v="0"/>
    <n v="0"/>
    <n v="0"/>
    <n v="0"/>
    <n v="0"/>
    <n v="12.297369388067374"/>
  </r>
  <r>
    <x v="0"/>
    <x v="489"/>
    <n v="0.40233028754045258"/>
    <n v="0"/>
    <n v="0"/>
    <n v="0.59766971245954736"/>
    <n v="0"/>
    <n v="0"/>
    <n v="0"/>
    <n v="0"/>
    <n v="0"/>
    <n v="0"/>
    <n v="2.0012353304508954"/>
    <n v="0"/>
    <n v="0"/>
    <n v="2.972875226039783"/>
    <n v="0"/>
    <n v="0"/>
    <n v="0"/>
    <n v="0"/>
    <n v="0"/>
    <n v="0"/>
    <n v="4.9741105564906789"/>
  </r>
  <r>
    <x v="0"/>
    <x v="490"/>
    <n v="0.26132393076550336"/>
    <n v="6.7360880919839453E-2"/>
    <n v="0"/>
    <n v="0.67131518831465731"/>
    <n v="0"/>
    <n v="0"/>
    <n v="0"/>
    <n v="0"/>
    <n v="0"/>
    <n v="0"/>
    <n v="3.9986882446032648"/>
    <n v="1.0307328605200945"/>
    <n v="0"/>
    <n v="10.272232413135754"/>
    <n v="0"/>
    <n v="0"/>
    <n v="0"/>
    <n v="0"/>
    <n v="0"/>
    <n v="0"/>
    <n v="15.301653518259112"/>
  </r>
  <r>
    <x v="0"/>
    <x v="491"/>
    <n v="0.22748361146414636"/>
    <n v="0"/>
    <n v="0"/>
    <n v="0.77251638853585369"/>
    <n v="0"/>
    <n v="0"/>
    <n v="0"/>
    <n v="0"/>
    <n v="0"/>
    <n v="0"/>
    <n v="5.405199040383196"/>
    <n v="0"/>
    <n v="0"/>
    <n v="18.35562929179364"/>
    <n v="0"/>
    <n v="0"/>
    <n v="0"/>
    <n v="0"/>
    <n v="0"/>
    <n v="0"/>
    <n v="23.760828332176835"/>
  </r>
  <r>
    <x v="0"/>
    <x v="492"/>
    <n v="0.16892488469486139"/>
    <n v="0"/>
    <n v="0"/>
    <n v="0.83107511530513856"/>
    <n v="0"/>
    <n v="0"/>
    <n v="0"/>
    <n v="0"/>
    <n v="0"/>
    <n v="0"/>
    <n v="6.9006520593950382"/>
    <n v="0"/>
    <n v="0"/>
    <n v="33.94976540195222"/>
    <n v="0"/>
    <n v="0"/>
    <n v="0"/>
    <n v="0"/>
    <n v="0"/>
    <n v="0"/>
    <n v="40.850417461347263"/>
  </r>
  <r>
    <x v="0"/>
    <x v="493"/>
    <n v="0.36825224339164775"/>
    <n v="0"/>
    <n v="0"/>
    <n v="0.63174775660835225"/>
    <n v="0"/>
    <n v="0"/>
    <n v="0"/>
    <n v="0"/>
    <n v="0"/>
    <n v="0"/>
    <n v="13.579467328072322"/>
    <n v="0"/>
    <n v="0"/>
    <n v="23.295983050732662"/>
    <n v="0"/>
    <n v="0"/>
    <n v="0"/>
    <n v="0"/>
    <n v="0"/>
    <n v="0"/>
    <n v="36.875450378804985"/>
  </r>
  <r>
    <x v="0"/>
    <x v="494"/>
    <n v="0.71020195108282025"/>
    <n v="0"/>
    <n v="0"/>
    <n v="0.28979804891717981"/>
    <n v="0"/>
    <n v="0"/>
    <n v="0"/>
    <n v="0"/>
    <n v="0"/>
    <n v="0"/>
    <n v="6.6871450794217768"/>
    <n v="0"/>
    <n v="0"/>
    <n v="2.7286908940307311"/>
    <n v="0"/>
    <n v="0"/>
    <n v="0"/>
    <n v="0"/>
    <n v="0"/>
    <n v="0"/>
    <n v="9.4158359734525074"/>
  </r>
  <r>
    <x v="0"/>
    <x v="495"/>
    <n v="0.44188178727979766"/>
    <n v="0"/>
    <n v="0"/>
    <n v="0.48127144928904209"/>
    <n v="7.6846763431160217E-2"/>
    <n v="0"/>
    <n v="0"/>
    <n v="0"/>
    <n v="0"/>
    <n v="0"/>
    <n v="7.0859760547152142"/>
    <n v="0"/>
    <n v="0"/>
    <n v="7.7176250835630533"/>
    <n v="1.2323076923076923"/>
    <n v="0"/>
    <n v="0"/>
    <n v="0"/>
    <n v="0"/>
    <n v="0"/>
    <n v="16.03590883058596"/>
  </r>
  <r>
    <x v="0"/>
    <x v="496"/>
    <n v="0.24523557452918474"/>
    <n v="0"/>
    <n v="0"/>
    <n v="0.75476442547081524"/>
    <n v="0"/>
    <n v="0"/>
    <n v="0"/>
    <n v="0"/>
    <n v="0"/>
    <n v="0"/>
    <n v="1.9995608401476228"/>
    <n v="0"/>
    <n v="0"/>
    <n v="6.154072024849544"/>
    <n v="0"/>
    <n v="0"/>
    <n v="0"/>
    <n v="0"/>
    <n v="0"/>
    <n v="0"/>
    <n v="8.1536328649971672"/>
  </r>
  <r>
    <x v="0"/>
    <x v="497"/>
    <n v="0"/>
    <n v="0"/>
    <n v="0"/>
    <n v="0.6458807473122673"/>
    <n v="0"/>
    <n v="0"/>
    <n v="0.35411925268773259"/>
    <n v="0"/>
    <n v="0"/>
    <n v="0"/>
    <n v="0"/>
    <n v="0"/>
    <n v="0"/>
    <n v="3.9358003121107044"/>
    <n v="0"/>
    <n v="0"/>
    <n v="2.1578947368421053"/>
    <n v="0"/>
    <n v="0"/>
    <n v="0"/>
    <n v="6.0936950489528101"/>
  </r>
  <r>
    <x v="0"/>
    <x v="498"/>
    <n v="0"/>
    <n v="1"/>
    <n v="0"/>
    <n v="0"/>
    <n v="0"/>
    <n v="0"/>
    <n v="0"/>
    <n v="0"/>
    <n v="0"/>
    <n v="0"/>
    <n v="0"/>
    <n v="3.231182795698925"/>
    <n v="0"/>
    <n v="0"/>
    <n v="0"/>
    <n v="0"/>
    <n v="0"/>
    <n v="0"/>
    <n v="0"/>
    <n v="0"/>
    <n v="3.231182795698925"/>
  </r>
  <r>
    <x v="0"/>
    <x v="499"/>
    <n v="0.63330274617719207"/>
    <n v="0"/>
    <n v="0"/>
    <n v="0.18350413889351705"/>
    <n v="0.18319311492929075"/>
    <n v="0"/>
    <n v="0"/>
    <n v="0"/>
    <n v="0"/>
    <n v="0"/>
    <n v="3.4570226420443562"/>
    <n v="0"/>
    <n v="0"/>
    <n v="1.0016977928692699"/>
    <n v="1"/>
    <n v="0"/>
    <n v="0"/>
    <n v="0"/>
    <n v="0"/>
    <n v="0"/>
    <n v="5.4587204349136265"/>
  </r>
  <r>
    <x v="0"/>
    <x v="500"/>
    <n v="0.74626874360309425"/>
    <n v="0"/>
    <n v="0"/>
    <n v="0.25373125639690575"/>
    <n v="0"/>
    <n v="0"/>
    <n v="0"/>
    <n v="0"/>
    <n v="0"/>
    <n v="0"/>
    <n v="5.8823556403766339"/>
    <n v="0"/>
    <n v="0"/>
    <n v="2"/>
    <n v="0"/>
    <n v="0"/>
    <n v="0"/>
    <n v="0"/>
    <n v="0"/>
    <n v="0"/>
    <n v="7.8823556403766339"/>
  </r>
  <r>
    <x v="0"/>
    <x v="501"/>
    <n v="0.1721002710797217"/>
    <n v="1.318213557867382E-2"/>
    <n v="0"/>
    <n v="0.7998646878694361"/>
    <n v="8.9733263145943005E-3"/>
    <n v="0"/>
    <n v="1.9393933914721815E-3"/>
    <n v="0"/>
    <n v="1.7974865579498266E-3"/>
    <n v="2.1426992081521115E-3"/>
    <n v="95.744955820985638"/>
    <n v="7.3336490447578493"/>
    <n v="0"/>
    <n v="444.99063669313"/>
    <n v="4.9921521109059519"/>
    <n v="0"/>
    <n v="1.0789473684210527"/>
    <n v="0"/>
    <n v="1"/>
    <n v="1.1920529801324504"/>
    <n v="556.33239401833293"/>
  </r>
  <r>
    <x v="0"/>
    <x v="502"/>
    <n v="0.20022766720321933"/>
    <n v="0"/>
    <n v="0"/>
    <n v="0.7773086006861295"/>
    <n v="2.2463732110651041E-2"/>
    <n v="0"/>
    <n v="0"/>
    <n v="0"/>
    <n v="0"/>
    <n v="0"/>
    <n v="18.491942677676434"/>
    <n v="0"/>
    <n v="0"/>
    <n v="71.788011554687273"/>
    <n v="2.0746286081195455"/>
    <n v="0"/>
    <n v="0"/>
    <n v="0"/>
    <n v="0"/>
    <n v="0"/>
    <n v="92.35458284048326"/>
  </r>
  <r>
    <x v="0"/>
    <x v="503"/>
    <n v="0.19621183652938393"/>
    <n v="5.3380804279822454E-2"/>
    <n v="0"/>
    <n v="0.71749979093807603"/>
    <n v="1.0891123492906225E-2"/>
    <n v="1.1567204558980122E-2"/>
    <n v="0"/>
    <n v="0"/>
    <n v="1.044924020083127E-2"/>
    <n v="0"/>
    <n v="18.77761758350379"/>
    <n v="5.1085823709532336"/>
    <n v="0"/>
    <n v="68.665259592845487"/>
    <n v="1.0422885572139304"/>
    <n v="1.1069900142653353"/>
    <n v="0"/>
    <n v="0"/>
    <n v="1"/>
    <n v="0"/>
    <n v="95.700738118781771"/>
  </r>
  <r>
    <x v="0"/>
    <x v="504"/>
    <n v="0.28766619287830919"/>
    <n v="6.3607708866921978E-2"/>
    <n v="0"/>
    <n v="0.61693690673252666"/>
    <n v="0"/>
    <n v="0"/>
    <n v="3.1789191522242237E-2"/>
    <n v="0"/>
    <n v="0"/>
    <n v="0"/>
    <n v="9.0491824139986416"/>
    <n v="2.0009225092250924"/>
    <n v="0"/>
    <n v="19.407127932173697"/>
    <n v="0"/>
    <n v="0"/>
    <n v="1"/>
    <n v="0"/>
    <n v="0"/>
    <n v="0"/>
    <n v="31.457232855397429"/>
  </r>
  <r>
    <x v="0"/>
    <x v="505"/>
    <n v="0.22983417440161952"/>
    <n v="0.14142406547959677"/>
    <n v="0"/>
    <n v="0.62874176011878358"/>
    <n v="0"/>
    <n v="0"/>
    <n v="0"/>
    <n v="0"/>
    <n v="0"/>
    <n v="0"/>
    <n v="30.04604629100222"/>
    <n v="18.488260195093734"/>
    <n v="0"/>
    <n v="82.194930665985709"/>
    <n v="0"/>
    <n v="0"/>
    <n v="0"/>
    <n v="0"/>
    <n v="0"/>
    <n v="0"/>
    <n v="130.72923715208168"/>
  </r>
  <r>
    <x v="0"/>
    <x v="506"/>
    <n v="0.28109061665057722"/>
    <n v="2.3268670527487826E-2"/>
    <n v="1.6775869697189569E-2"/>
    <n v="0.66637688258616323"/>
    <n v="9.8494024322146202E-3"/>
    <n v="0"/>
    <n v="2.6385581063671547E-3"/>
    <n v="0"/>
    <n v="0"/>
    <n v="0"/>
    <n v="110.0701468676364"/>
    <n v="9.1116025603907964"/>
    <n v="6.5691358303055427"/>
    <n v="260.9414793331062"/>
    <n v="3.8568529436896521"/>
    <n v="0"/>
    <n v="1.0332129963898917"/>
    <n v="0"/>
    <n v="0"/>
    <n v="0"/>
    <n v="391.58243053151864"/>
  </r>
  <r>
    <x v="0"/>
    <x v="507"/>
    <n v="0.25435857034901371"/>
    <n v="0"/>
    <n v="0"/>
    <n v="0.74564142965098623"/>
    <n v="0"/>
    <n v="0"/>
    <n v="0"/>
    <n v="0"/>
    <n v="0"/>
    <n v="0"/>
    <n v="5.0214636976045837"/>
    <n v="0"/>
    <n v="0"/>
    <n v="14.720209212077481"/>
    <n v="0"/>
    <n v="0"/>
    <n v="0"/>
    <n v="0"/>
    <n v="0"/>
    <n v="0"/>
    <n v="19.741672909682066"/>
  </r>
  <r>
    <x v="0"/>
    <x v="508"/>
    <n v="0.39609930486984885"/>
    <n v="0"/>
    <n v="0"/>
    <n v="0.60390069513015121"/>
    <n v="0"/>
    <n v="0"/>
    <n v="0"/>
    <n v="0"/>
    <n v="0"/>
    <n v="0"/>
    <n v="10.536765139946654"/>
    <n v="0"/>
    <n v="0"/>
    <n v="16.064556827555531"/>
    <n v="0"/>
    <n v="0"/>
    <n v="0"/>
    <n v="0"/>
    <n v="0"/>
    <n v="0"/>
    <n v="26.601321967502184"/>
  </r>
  <r>
    <x v="0"/>
    <x v="509"/>
    <n v="0.13821831172364266"/>
    <n v="0"/>
    <n v="0"/>
    <n v="0.86178168827635726"/>
    <n v="0"/>
    <n v="0"/>
    <n v="0"/>
    <n v="0"/>
    <n v="0"/>
    <n v="0"/>
    <n v="6.1571097287434471"/>
    <n v="0"/>
    <n v="0"/>
    <n v="38.389156623099531"/>
    <n v="0"/>
    <n v="0"/>
    <n v="0"/>
    <n v="0"/>
    <n v="0"/>
    <n v="0"/>
    <n v="44.546266351842981"/>
  </r>
  <r>
    <x v="0"/>
    <x v="510"/>
    <n v="0.23911585703900476"/>
    <n v="2.2713668109983993E-2"/>
    <n v="1.2250470410972533E-2"/>
    <n v="0.70287997486545939"/>
    <n v="1.5705292456084714E-2"/>
    <n v="0"/>
    <n v="1.2527085235674142E-3"/>
    <n v="0"/>
    <n v="2.7401757323667992E-3"/>
    <n v="3.3418528625602756E-3"/>
    <n v="190.87908523050518"/>
    <n v="18.131646494510072"/>
    <n v="9.7791866028708139"/>
    <n v="561.08820339453382"/>
    <n v="12.537068408666846"/>
    <n v="0"/>
    <n v="1"/>
    <n v="0"/>
    <n v="2.1874008844159807"/>
    <n v="2.6677018633540373"/>
    <n v="798.27029287885682"/>
  </r>
  <r>
    <x v="0"/>
    <x v="511"/>
    <n v="0.53160393039730869"/>
    <n v="1.0534010356715745E-2"/>
    <n v="0"/>
    <n v="0.44732915767260184"/>
    <n v="1.0532901573373655E-2"/>
    <n v="0"/>
    <n v="0"/>
    <n v="0"/>
    <n v="0"/>
    <n v="0"/>
    <n v="50.551163870854211"/>
    <n v="1.0016977928692699"/>
    <n v="0"/>
    <n v="42.537325743281144"/>
    <n v="1.0015923566878981"/>
    <n v="0"/>
    <n v="0"/>
    <n v="0"/>
    <n v="0"/>
    <n v="0"/>
    <n v="95.091779763692529"/>
  </r>
  <r>
    <x v="0"/>
    <x v="512"/>
    <n v="0.32866947013587627"/>
    <n v="9.6606639764625392E-3"/>
    <n v="0"/>
    <n v="0.64974619414122559"/>
    <n v="4.8303319882312696E-3"/>
    <n v="7.0933397582044529E-3"/>
    <n v="0"/>
    <n v="0"/>
    <n v="0"/>
    <n v="0"/>
    <n v="68.042832446435156"/>
    <n v="2"/>
    <n v="0"/>
    <n v="134.51377580760121"/>
    <n v="1"/>
    <n v="1.468499427262314"/>
    <n v="0"/>
    <n v="0"/>
    <n v="0"/>
    <n v="0"/>
    <n v="207.02510768129866"/>
  </r>
  <r>
    <x v="0"/>
    <x v="513"/>
    <n v="0.2571542503934397"/>
    <n v="1.9154294807052368E-2"/>
    <n v="0"/>
    <n v="0.68901216421442013"/>
    <n v="2.4360621970058248E-2"/>
    <n v="0"/>
    <n v="1.0318668615029329E-2"/>
    <n v="0"/>
    <n v="0"/>
    <n v="0"/>
    <n v="55.175177715621651"/>
    <n v="4.1097575419406116"/>
    <n v="0"/>
    <n v="147.83488334566357"/>
    <n v="5.2268303728388643"/>
    <n v="0"/>
    <n v="2.2139800285306706"/>
    <n v="0"/>
    <n v="0"/>
    <n v="0"/>
    <n v="214.56062900459543"/>
  </r>
  <r>
    <x v="0"/>
    <x v="514"/>
    <n v="0.31251310322509179"/>
    <n v="2.996605718677478E-2"/>
    <n v="0"/>
    <n v="0.58293697218164131"/>
    <n v="7.458386740649188E-2"/>
    <n v="0"/>
    <n v="0"/>
    <n v="0"/>
    <n v="0"/>
    <n v="0"/>
    <n v="21.973594447818979"/>
    <n v="2.1069900142653353"/>
    <n v="0"/>
    <n v="40.987787338097327"/>
    <n v="5.2441822049289701"/>
    <n v="0"/>
    <n v="0"/>
    <n v="0"/>
    <n v="0"/>
    <n v="0"/>
    <n v="70.312554005110627"/>
  </r>
  <r>
    <x v="0"/>
    <x v="515"/>
    <n v="0.40871612852039391"/>
    <n v="1.9133519009228279E-2"/>
    <n v="1.2404562332664905E-2"/>
    <n v="0.55974579013771286"/>
    <n v="0"/>
    <n v="0"/>
    <n v="0"/>
    <n v="0"/>
    <n v="0"/>
    <n v="0"/>
    <n v="55.482842431588566"/>
    <n v="2.5973577900972091"/>
    <n v="1.6839080459770115"/>
    <n v="75.984981528337542"/>
    <n v="0"/>
    <n v="0"/>
    <n v="0"/>
    <n v="0"/>
    <n v="0"/>
    <n v="0"/>
    <n v="135.74908979600033"/>
  </r>
  <r>
    <x v="0"/>
    <x v="516"/>
    <n v="0.38849406524544522"/>
    <n v="3.5245664146563632E-2"/>
    <n v="0"/>
    <n v="0.54620249628914419"/>
    <n v="1.6979999732225647E-2"/>
    <n v="0"/>
    <n v="0"/>
    <n v="0"/>
    <n v="0"/>
    <n v="1.3077774586620973E-2"/>
    <n v="69.953863882608445"/>
    <n v="6.3464814851241842"/>
    <n v="0"/>
    <n v="98.351502624916108"/>
    <n v="3.0574896665265516"/>
    <n v="0"/>
    <n v="0"/>
    <n v="0"/>
    <n v="0"/>
    <n v="2.3548387096774195"/>
    <n v="180.06417636885277"/>
  </r>
  <r>
    <x v="0"/>
    <x v="517"/>
    <n v="0.2244416371254411"/>
    <n v="1.2339586893986157E-2"/>
    <n v="1.1515565406289693E-2"/>
    <n v="0.71129577952955869"/>
    <n v="9.4841601769948877E-3"/>
    <n v="4.8147761847615626E-3"/>
    <n v="1.1089432449812456E-2"/>
    <n v="0"/>
    <n v="2.2851442826796586E-3"/>
    <n v="1.2733917950476075E-2"/>
    <n v="98.217709414064302"/>
    <n v="5.3999158773100433"/>
    <n v="5.0393165515072189"/>
    <n v="311.26952679568342"/>
    <n v="4.1503550777429918"/>
    <n v="2.1069900142653353"/>
    <n v="4.8528368794326244"/>
    <n v="0"/>
    <n v="1"/>
    <n v="5.572478747619269"/>
    <n v="437.60912935762508"/>
  </r>
  <r>
    <x v="0"/>
    <x v="518"/>
    <n v="0.3009298164441912"/>
    <n v="1.3240626096229648E-2"/>
    <n v="0"/>
    <n v="0.6548946873597502"/>
    <n v="1.2328519892115853E-2"/>
    <n v="1.8606350207713087E-2"/>
    <n v="0"/>
    <n v="0"/>
    <n v="0"/>
    <n v="0"/>
    <n v="25.15940706861889"/>
    <n v="1.1069900142653353"/>
    <n v="0"/>
    <n v="54.752839785204692"/>
    <n v="1.0307328605200945"/>
    <n v="1.5555944055944055"/>
    <n v="0"/>
    <n v="0"/>
    <n v="0"/>
    <n v="0"/>
    <n v="83.605564134203419"/>
  </r>
  <r>
    <x v="0"/>
    <x v="519"/>
    <n v="0.26238433986027021"/>
    <n v="3.4788093256079608E-2"/>
    <n v="0"/>
    <n v="0.69310458210046288"/>
    <n v="0"/>
    <n v="0"/>
    <n v="9.7229847831873124E-3"/>
    <n v="0"/>
    <n v="0"/>
    <n v="0"/>
    <n v="59.159146959938901"/>
    <n v="7.843585186861592"/>
    <n v="0"/>
    <n v="156.27257271879967"/>
    <n v="0"/>
    <n v="0"/>
    <n v="2.1922172869926078"/>
    <n v="0"/>
    <n v="0"/>
    <n v="0"/>
    <n v="225.46752215259278"/>
  </r>
  <r>
    <x v="0"/>
    <x v="520"/>
    <n v="0.34928450285793872"/>
    <n v="2.0002364599161871E-2"/>
    <n v="0"/>
    <n v="0.60580927406882756"/>
    <n v="0"/>
    <n v="0"/>
    <n v="0"/>
    <n v="0"/>
    <n v="2.4903858474071752E-2"/>
    <n v="0"/>
    <n v="43.569076009135763"/>
    <n v="2.4950564266453608"/>
    <n v="0"/>
    <n v="75.567481789134291"/>
    <n v="0"/>
    <n v="0"/>
    <n v="0"/>
    <n v="0"/>
    <n v="3.1064593301435406"/>
    <n v="0"/>
    <n v="124.73807355505896"/>
  </r>
  <r>
    <x v="0"/>
    <x v="521"/>
    <n v="0.27238710032207952"/>
    <n v="1.5539104011164191E-2"/>
    <n v="0"/>
    <n v="0.64580645932033443"/>
    <n v="4.5661615239518713E-2"/>
    <n v="0"/>
    <n v="2.0605721106902994E-2"/>
    <n v="0"/>
    <n v="0"/>
    <n v="0"/>
    <n v="37.304756866237774"/>
    <n v="2.1281569368381414"/>
    <n v="0"/>
    <n v="88.446379872997596"/>
    <n v="6.2535834208587415"/>
    <n v="0"/>
    <n v="2.8220551378446115"/>
    <n v="0"/>
    <n v="0"/>
    <n v="0"/>
    <n v="136.95493223477689"/>
  </r>
  <r>
    <x v="0"/>
    <x v="522"/>
    <n v="0.24378654838125882"/>
    <n v="9.9107484292546011E-3"/>
    <n v="4.5148642275044696E-3"/>
    <n v="0.70695139357733827"/>
    <n v="2.0930567043367019E-2"/>
    <n v="0"/>
    <n v="0"/>
    <n v="0"/>
    <n v="0"/>
    <n v="1.3905878341276505E-2"/>
    <n v="54.459918258779524"/>
    <n v="2.2139800285306706"/>
    <n v="1.0085836909871244"/>
    <n v="157.92715128375744"/>
    <n v="4.6757172529019693"/>
    <n v="0"/>
    <n v="0"/>
    <n v="0"/>
    <n v="0"/>
    <n v="3.1064593301435406"/>
    <n v="223.39180984510034"/>
  </r>
  <r>
    <x v="0"/>
    <x v="523"/>
    <n v="0.32069177914149682"/>
    <n v="2.8374350445001115E-2"/>
    <n v="1.1447305526507698E-2"/>
    <n v="0.59858014131912241"/>
    <n v="2.6402861974818309E-2"/>
    <n v="1.450356159305358E-2"/>
    <n v="0"/>
    <n v="0"/>
    <n v="0"/>
    <n v="0"/>
    <n v="92.683402325263046"/>
    <n v="8.2004950206462919"/>
    <n v="3.3083954521496874"/>
    <n v="172.9961529114054"/>
    <n v="7.6307134704277928"/>
    <n v="4.1916866028708135"/>
    <n v="0"/>
    <n v="0"/>
    <n v="0"/>
    <n v="0"/>
    <n v="289.01084578276306"/>
  </r>
  <r>
    <x v="0"/>
    <x v="524"/>
    <n v="0.51412942221200597"/>
    <n v="5.8592171352381088E-2"/>
    <n v="2.4419729636188311E-3"/>
    <n v="0.39551734703620262"/>
    <n v="2.9319086435791245E-2"/>
    <n v="0"/>
    <n v="0"/>
    <n v="0"/>
    <n v="0"/>
    <n v="0"/>
    <n v="211.38407619512492"/>
    <n v="24.090144384855463"/>
    <n v="1.0040160642570279"/>
    <n v="162.61677587461352"/>
    <n v="12.054528944190862"/>
    <n v="0"/>
    <n v="0"/>
    <n v="0"/>
    <n v="0"/>
    <n v="0"/>
    <n v="411.14954146304188"/>
  </r>
  <r>
    <x v="0"/>
    <x v="525"/>
    <n v="0.29828709729473168"/>
    <n v="0"/>
    <n v="0"/>
    <n v="0.70171290270526832"/>
    <n v="0"/>
    <n v="0"/>
    <n v="0"/>
    <n v="0"/>
    <n v="0"/>
    <n v="0"/>
    <n v="18.399884522804953"/>
    <n v="0"/>
    <n v="0"/>
    <n v="43.285266091082931"/>
    <n v="0"/>
    <n v="0"/>
    <n v="0"/>
    <n v="0"/>
    <n v="0"/>
    <n v="0"/>
    <n v="61.685150613887885"/>
  </r>
  <r>
    <x v="0"/>
    <x v="526"/>
    <n v="0"/>
    <n v="0"/>
    <n v="0"/>
    <n v="1"/>
    <n v="0"/>
    <n v="0"/>
    <n v="0"/>
    <n v="0"/>
    <n v="0"/>
    <n v="0"/>
    <n v="0"/>
    <n v="0"/>
    <n v="0"/>
    <n v="3.0222999011431377"/>
    <n v="0"/>
    <n v="0"/>
    <n v="0"/>
    <n v="0"/>
    <n v="0"/>
    <n v="0"/>
    <n v="3.0222999011431377"/>
  </r>
  <r>
    <x v="0"/>
    <x v="527"/>
    <n v="1"/>
    <n v="0"/>
    <n v="0"/>
    <n v="0"/>
    <n v="0"/>
    <n v="0"/>
    <n v="0"/>
    <n v="0"/>
    <n v="0"/>
    <n v="0"/>
    <n v="1.0027192386131882"/>
    <n v="0"/>
    <n v="0"/>
    <n v="0"/>
    <n v="0"/>
    <n v="0"/>
    <n v="0"/>
    <n v="0"/>
    <n v="0"/>
    <n v="0"/>
    <n v="1.0027192386131882"/>
  </r>
  <r>
    <x v="0"/>
    <x v="528"/>
    <n v="0.19575030289426598"/>
    <n v="0"/>
    <n v="0"/>
    <n v="0.80424969710573402"/>
    <n v="0"/>
    <n v="0"/>
    <n v="0"/>
    <n v="0"/>
    <n v="0"/>
    <n v="0"/>
    <n v="1.0014423076923078"/>
    <n v="0"/>
    <n v="0"/>
    <n v="4.1144747196914722"/>
    <n v="0"/>
    <n v="0"/>
    <n v="0"/>
    <n v="0"/>
    <n v="0"/>
    <n v="0"/>
    <n v="5.1159170273837802"/>
  </r>
  <r>
    <x v="0"/>
    <x v="529"/>
    <n v="0.20950427136843169"/>
    <n v="0"/>
    <n v="4.3058650462990219E-2"/>
    <n v="0.74743707816857807"/>
    <n v="0"/>
    <n v="0"/>
    <n v="0"/>
    <n v="0"/>
    <n v="0"/>
    <n v="0"/>
    <n v="4.9073203414946738"/>
    <n v="0"/>
    <n v="1.0085836909871244"/>
    <n v="17.507581844160399"/>
    <n v="0"/>
    <n v="0"/>
    <n v="0"/>
    <n v="0"/>
    <n v="0"/>
    <n v="0"/>
    <n v="23.423485876642197"/>
  </r>
  <r>
    <x v="0"/>
    <x v="530"/>
    <n v="0.33738250551888282"/>
    <n v="2.3014745867038298E-2"/>
    <n v="0"/>
    <n v="0.60610811466628312"/>
    <n v="1.0918264211898549E-2"/>
    <n v="0"/>
    <n v="0"/>
    <n v="0"/>
    <n v="2.2576369735897005E-2"/>
    <n v="0"/>
    <n v="30.900745665342004"/>
    <n v="2.1079125234904277"/>
    <n v="0"/>
    <n v="55.513230207944247"/>
    <n v="1"/>
    <n v="0"/>
    <n v="0"/>
    <n v="0"/>
    <n v="2.0677618069815198"/>
    <n v="0"/>
    <n v="91.589650203758211"/>
  </r>
  <r>
    <x v="0"/>
    <x v="531"/>
    <n v="0.28266050834644757"/>
    <n v="0"/>
    <n v="0"/>
    <n v="0.71733949165355249"/>
    <n v="0"/>
    <n v="0"/>
    <n v="0"/>
    <n v="0"/>
    <n v="0"/>
    <n v="0"/>
    <n v="4.669182809600267"/>
    <n v="0"/>
    <n v="0"/>
    <n v="11.849512486445141"/>
    <n v="0"/>
    <n v="0"/>
    <n v="0"/>
    <n v="0"/>
    <n v="0"/>
    <n v="0"/>
    <n v="16.518695296045408"/>
  </r>
  <r>
    <x v="0"/>
    <x v="532"/>
    <n v="0.33214011725353015"/>
    <n v="0"/>
    <n v="0"/>
    <n v="0.6678598827464699"/>
    <n v="0"/>
    <n v="0"/>
    <n v="0"/>
    <n v="0"/>
    <n v="0"/>
    <n v="0"/>
    <n v="1.4784704870973742"/>
    <n v="0"/>
    <n v="0"/>
    <n v="2.972875226039783"/>
    <n v="0"/>
    <n v="0"/>
    <n v="0"/>
    <n v="0"/>
    <n v="0"/>
    <n v="0"/>
    <n v="4.4513457131371572"/>
  </r>
  <r>
    <x v="0"/>
    <x v="533"/>
    <n v="0"/>
    <n v="0"/>
    <n v="0"/>
    <n v="1"/>
    <n v="0"/>
    <n v="0"/>
    <n v="0"/>
    <n v="0"/>
    <n v="0"/>
    <n v="0"/>
    <n v="0"/>
    <n v="0"/>
    <n v="0"/>
    <n v="1.0422885572139304"/>
    <n v="0"/>
    <n v="0"/>
    <n v="0"/>
    <n v="0"/>
    <n v="0"/>
    <n v="0"/>
    <n v="1.0422885572139304"/>
  </r>
  <r>
    <x v="0"/>
    <x v="534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0"/>
    <x v="535"/>
    <n v="1"/>
    <n v="0"/>
    <n v="0"/>
    <n v="0"/>
    <n v="0"/>
    <n v="0"/>
    <n v="0"/>
    <n v="0"/>
    <n v="0"/>
    <n v="0"/>
    <n v="1.746031746031746"/>
    <n v="0"/>
    <n v="0"/>
    <n v="0"/>
    <n v="0"/>
    <n v="0"/>
    <n v="0"/>
    <n v="0"/>
    <n v="0"/>
    <n v="0"/>
    <n v="1.746031746031746"/>
  </r>
  <r>
    <x v="0"/>
    <x v="536"/>
    <n v="0.23438772872386804"/>
    <n v="2.7854367637386437E-2"/>
    <n v="2.7255811857644592E-2"/>
    <n v="0.68419073743415437"/>
    <n v="2.631135434694655E-2"/>
    <n v="0"/>
    <n v="0"/>
    <n v="0"/>
    <n v="0"/>
    <n v="0"/>
    <n v="8.673366318828009"/>
    <n v="1.0307328605200945"/>
    <n v="1.0085836909871244"/>
    <n v="25.318035760765493"/>
    <n v="0.97363465160075324"/>
    <n v="0"/>
    <n v="0"/>
    <n v="0"/>
    <n v="0"/>
    <n v="0"/>
    <n v="37.004353282701473"/>
  </r>
  <r>
    <x v="0"/>
    <x v="537"/>
    <n v="0.50990288503854364"/>
    <n v="0"/>
    <n v="0"/>
    <n v="0.4900971149614563"/>
    <n v="0"/>
    <n v="0"/>
    <n v="0"/>
    <n v="0"/>
    <n v="0"/>
    <n v="0"/>
    <n v="2.1069900142653353"/>
    <n v="0"/>
    <n v="0"/>
    <n v="2.0251498031159048"/>
    <n v="0"/>
    <n v="0"/>
    <n v="0"/>
    <n v="0"/>
    <n v="0"/>
    <n v="0"/>
    <n v="4.1321398173812405"/>
  </r>
  <r>
    <x v="0"/>
    <x v="538"/>
    <n v="0.34155684734584202"/>
    <n v="0"/>
    <n v="0"/>
    <n v="0.6584431526541582"/>
    <n v="0"/>
    <n v="0"/>
    <n v="0"/>
    <n v="0"/>
    <n v="0"/>
    <n v="0"/>
    <n v="3.1995970364248727"/>
    <n v="0"/>
    <n v="0"/>
    <n v="6.1680882004198576"/>
    <n v="0"/>
    <n v="0"/>
    <n v="0"/>
    <n v="0"/>
    <n v="0"/>
    <n v="0"/>
    <n v="9.3676852368447285"/>
  </r>
  <r>
    <x v="0"/>
    <x v="539"/>
    <n v="0.7516703802071264"/>
    <n v="0"/>
    <n v="0"/>
    <n v="0.24832961979287357"/>
    <n v="0"/>
    <n v="0"/>
    <n v="0"/>
    <n v="0"/>
    <n v="0"/>
    <n v="0"/>
    <n v="3.0612504754908083"/>
    <n v="0"/>
    <n v="0"/>
    <n v="1.0113464447806355"/>
    <n v="0"/>
    <n v="0"/>
    <n v="0"/>
    <n v="0"/>
    <n v="0"/>
    <n v="0"/>
    <n v="4.0725969202714438"/>
  </r>
  <r>
    <x v="0"/>
    <x v="540"/>
    <n v="0.46196307545478577"/>
    <n v="0"/>
    <n v="0"/>
    <n v="0.53803692454521423"/>
    <n v="0"/>
    <n v="0"/>
    <n v="0"/>
    <n v="0"/>
    <n v="0"/>
    <n v="0"/>
    <n v="1.1609756097560975"/>
    <n v="0"/>
    <n v="0"/>
    <n v="1.3521594684385383"/>
    <n v="0"/>
    <n v="0"/>
    <n v="0"/>
    <n v="0"/>
    <n v="0"/>
    <n v="0"/>
    <n v="2.5131350781946358"/>
  </r>
  <r>
    <x v="0"/>
    <x v="541"/>
    <n v="0.21467648730852915"/>
    <n v="0"/>
    <n v="0"/>
    <n v="0.78532351269147072"/>
    <n v="0"/>
    <n v="0"/>
    <n v="0"/>
    <n v="0"/>
    <n v="0"/>
    <n v="0"/>
    <n v="4.1302010044964454"/>
    <n v="0"/>
    <n v="0"/>
    <n v="15.108985625945271"/>
    <n v="0"/>
    <n v="0"/>
    <n v="0"/>
    <n v="0"/>
    <n v="0"/>
    <n v="0"/>
    <n v="19.239186630441719"/>
  </r>
  <r>
    <x v="0"/>
    <x v="542"/>
    <n v="1"/>
    <n v="0"/>
    <n v="0"/>
    <n v="0"/>
    <n v="0"/>
    <n v="0"/>
    <n v="0"/>
    <n v="0"/>
    <n v="0"/>
    <n v="0"/>
    <n v="1.0842289975871902"/>
    <n v="0"/>
    <n v="0"/>
    <n v="0"/>
    <n v="0"/>
    <n v="0"/>
    <n v="0"/>
    <n v="0"/>
    <n v="0"/>
    <n v="0"/>
    <n v="1.0842289975871902"/>
  </r>
  <r>
    <x v="0"/>
    <x v="543"/>
    <n v="0.27124607769774284"/>
    <n v="0"/>
    <n v="0"/>
    <n v="0.72875392230225722"/>
    <n v="0"/>
    <n v="0"/>
    <n v="0"/>
    <n v="0"/>
    <n v="0"/>
    <n v="0"/>
    <n v="1.1069900142653353"/>
    <n v="0"/>
    <n v="0"/>
    <n v="2.9741381762734624"/>
    <n v="0"/>
    <n v="0"/>
    <n v="0"/>
    <n v="0"/>
    <n v="0"/>
    <n v="0"/>
    <n v="4.0811281905387977"/>
  </r>
  <r>
    <x v="0"/>
    <x v="544"/>
    <n v="0.32616590012564417"/>
    <n v="0"/>
    <n v="0"/>
    <n v="0.67383409987435583"/>
    <n v="0"/>
    <n v="0"/>
    <n v="0"/>
    <n v="0"/>
    <n v="0"/>
    <n v="0"/>
    <n v="5.4016840428969193"/>
    <n v="0"/>
    <n v="0"/>
    <n v="11.159471003710058"/>
    <n v="0"/>
    <n v="0"/>
    <n v="0"/>
    <n v="0"/>
    <n v="0"/>
    <n v="0"/>
    <n v="16.561155046606977"/>
  </r>
  <r>
    <x v="0"/>
    <x v="545"/>
    <n v="0.55169521285512191"/>
    <n v="3.8685136258539525E-2"/>
    <n v="0"/>
    <n v="0.40961965088633862"/>
    <n v="0"/>
    <n v="0"/>
    <n v="0"/>
    <n v="0"/>
    <n v="0"/>
    <n v="0"/>
    <n v="56.891075313353433"/>
    <n v="3.9892298303662526"/>
    <n v="0"/>
    <n v="42.240175128225928"/>
    <n v="0"/>
    <n v="0"/>
    <n v="0"/>
    <n v="0"/>
    <n v="0"/>
    <n v="0"/>
    <n v="103.12048027194561"/>
  </r>
  <r>
    <x v="0"/>
    <x v="546"/>
    <n v="0.19898722106294789"/>
    <n v="6.1419307166709618E-2"/>
    <n v="0"/>
    <n v="0.72352059190137341"/>
    <n v="1.6072879868969374E-2"/>
    <n v="0"/>
    <n v="0"/>
    <n v="0"/>
    <n v="0"/>
    <n v="0"/>
    <n v="24.906046403137619"/>
    <n v="7.6874892074537859"/>
    <n v="0"/>
    <n v="90.558767237724865"/>
    <n v="2.0117467328315142"/>
    <n v="0"/>
    <n v="0"/>
    <n v="0"/>
    <n v="0"/>
    <n v="0"/>
    <n v="125.16404958114775"/>
  </r>
  <r>
    <x v="0"/>
    <x v="547"/>
    <n v="0.16406588653662413"/>
    <n v="0"/>
    <n v="0"/>
    <n v="0.83593411346337587"/>
    <n v="0"/>
    <n v="0"/>
    <n v="0"/>
    <n v="0"/>
    <n v="0"/>
    <n v="0"/>
    <n v="1.0082342177493138"/>
    <n v="0"/>
    <n v="0"/>
    <n v="5.1370665454550313"/>
    <n v="0"/>
    <n v="0"/>
    <n v="0"/>
    <n v="0"/>
    <n v="0"/>
    <n v="0"/>
    <n v="6.1453007632043448"/>
  </r>
  <r>
    <x v="0"/>
    <x v="548"/>
    <n v="0.49991161392964462"/>
    <n v="0"/>
    <n v="0"/>
    <n v="0.50008838607035533"/>
    <n v="0"/>
    <n v="0"/>
    <n v="0"/>
    <n v="0"/>
    <n v="0"/>
    <n v="0"/>
    <n v="1.0483091787439613"/>
    <n v="0"/>
    <n v="0"/>
    <n v="1.0486798679867988"/>
    <n v="0"/>
    <n v="0"/>
    <n v="0"/>
    <n v="0"/>
    <n v="0"/>
    <n v="0"/>
    <n v="2.0969890467307604"/>
  </r>
  <r>
    <x v="0"/>
    <x v="549"/>
    <n v="0.71437973509953334"/>
    <n v="0"/>
    <n v="0.28562026490046671"/>
    <n v="0"/>
    <n v="0"/>
    <n v="0"/>
    <n v="0"/>
    <n v="0"/>
    <n v="0"/>
    <n v="0"/>
    <n v="5.1560393875646611"/>
    <n v="0"/>
    <n v="2.061465721040189"/>
    <n v="0"/>
    <n v="0"/>
    <n v="0"/>
    <n v="0"/>
    <n v="0"/>
    <n v="0"/>
    <n v="0"/>
    <n v="7.2175051086048496"/>
  </r>
  <r>
    <x v="0"/>
    <x v="550"/>
    <n v="0.21842658326187583"/>
    <n v="0.1169166102563407"/>
    <n v="0"/>
    <n v="0.66465680648178338"/>
    <n v="0"/>
    <n v="0"/>
    <n v="0"/>
    <n v="0"/>
    <n v="0"/>
    <n v="0"/>
    <n v="2.1556447149972326"/>
    <n v="1.1538461538461537"/>
    <n v="0"/>
    <n v="6.5594760069181994"/>
    <n v="0"/>
    <n v="0"/>
    <n v="0"/>
    <n v="0"/>
    <n v="0"/>
    <n v="0"/>
    <n v="9.8689668757615863"/>
  </r>
  <r>
    <x v="0"/>
    <x v="551"/>
    <n v="0"/>
    <n v="0"/>
    <n v="0"/>
    <n v="1"/>
    <n v="0"/>
    <n v="0"/>
    <n v="0"/>
    <n v="0"/>
    <n v="0"/>
    <n v="0"/>
    <n v="0"/>
    <n v="0"/>
    <n v="0"/>
    <n v="0.97363465160075324"/>
    <n v="0"/>
    <n v="0"/>
    <n v="0"/>
    <n v="0"/>
    <n v="0"/>
    <n v="0"/>
    <n v="0.97363465160075324"/>
  </r>
  <r>
    <x v="0"/>
    <x v="552"/>
    <n v="0.67574525266098517"/>
    <n v="0"/>
    <n v="0"/>
    <n v="0.32425474733901483"/>
    <n v="0"/>
    <n v="0"/>
    <n v="0"/>
    <n v="0"/>
    <n v="0"/>
    <n v="0"/>
    <n v="2.083994939801082"/>
    <n v="0"/>
    <n v="0"/>
    <n v="1"/>
    <n v="0"/>
    <n v="0"/>
    <n v="0"/>
    <n v="0"/>
    <n v="0"/>
    <n v="0"/>
    <n v="3.083994939801082"/>
  </r>
  <r>
    <x v="0"/>
    <x v="553"/>
    <n v="0"/>
    <n v="0"/>
    <n v="0"/>
    <n v="1"/>
    <n v="0"/>
    <n v="0"/>
    <n v="0"/>
    <n v="0"/>
    <n v="0"/>
    <n v="0"/>
    <n v="0"/>
    <n v="0"/>
    <n v="0"/>
    <n v="5.0923545555620802"/>
    <n v="0"/>
    <n v="0"/>
    <n v="0"/>
    <n v="0"/>
    <n v="0"/>
    <n v="0"/>
    <n v="5.0923545555620802"/>
  </r>
  <r>
    <x v="0"/>
    <x v="554"/>
    <n v="0.11895227265877684"/>
    <n v="0"/>
    <n v="0"/>
    <n v="0.88104772734122316"/>
    <n v="0"/>
    <n v="0"/>
    <n v="0"/>
    <n v="0"/>
    <n v="0"/>
    <n v="0"/>
    <n v="3.0050977060322852"/>
    <n v="0"/>
    <n v="0"/>
    <n v="22.257956448911223"/>
    <n v="0"/>
    <n v="0"/>
    <n v="0"/>
    <n v="0"/>
    <n v="0"/>
    <n v="0"/>
    <n v="25.263054154943507"/>
  </r>
  <r>
    <x v="0"/>
    <x v="555"/>
    <n v="0.4240781370527491"/>
    <n v="0"/>
    <n v="1.0508273906115199E-2"/>
    <n v="0.55513691870232085"/>
    <n v="1.027667033881528E-2"/>
    <n v="0"/>
    <n v="0"/>
    <n v="0"/>
    <n v="0"/>
    <n v="0"/>
    <n v="41.596866925408143"/>
    <n v="0"/>
    <n v="1.0307328605200945"/>
    <n v="54.452126896061273"/>
    <n v="1.008015389547932"/>
    <n v="0"/>
    <n v="0"/>
    <n v="0"/>
    <n v="0"/>
    <n v="0"/>
    <n v="98.087742071537406"/>
  </r>
  <r>
    <x v="0"/>
    <x v="556"/>
    <n v="0.27425852010463614"/>
    <n v="2.6359355063112589E-2"/>
    <n v="0"/>
    <n v="0.69938212483225126"/>
    <n v="0"/>
    <n v="0"/>
    <n v="0"/>
    <n v="0"/>
    <n v="0"/>
    <n v="0"/>
    <n v="10.422263883415592"/>
    <n v="1.0016977928692699"/>
    <n v="0"/>
    <n v="26.577643084942796"/>
    <n v="0"/>
    <n v="0"/>
    <n v="0"/>
    <n v="0"/>
    <n v="0"/>
    <n v="0"/>
    <n v="38.001604761227661"/>
  </r>
  <r>
    <x v="0"/>
    <x v="557"/>
    <n v="0.34577683825897965"/>
    <n v="0"/>
    <n v="0"/>
    <n v="0.62549968157810198"/>
    <n v="0"/>
    <n v="2.8723480162918268E-2"/>
    <n v="0"/>
    <n v="0"/>
    <n v="0"/>
    <n v="0"/>
    <n v="7.4841127651943973"/>
    <n v="0"/>
    <n v="0"/>
    <n v="13.538530154577618"/>
    <n v="0"/>
    <n v="0.6217008797653959"/>
    <n v="0"/>
    <n v="0"/>
    <n v="0"/>
    <n v="0"/>
    <n v="21.644343799537413"/>
  </r>
  <r>
    <x v="0"/>
    <x v="558"/>
    <n v="1"/>
    <n v="0"/>
    <n v="0"/>
    <n v="0"/>
    <n v="0"/>
    <n v="0"/>
    <n v="0"/>
    <n v="0"/>
    <n v="0"/>
    <n v="0"/>
    <n v="9.8778328344694017"/>
    <n v="0"/>
    <n v="0"/>
    <n v="0"/>
    <n v="0"/>
    <n v="0"/>
    <n v="0"/>
    <n v="0"/>
    <n v="0"/>
    <n v="0"/>
    <n v="9.8778328344694017"/>
  </r>
  <r>
    <x v="0"/>
    <x v="559"/>
    <n v="0"/>
    <n v="0"/>
    <n v="0"/>
    <n v="1"/>
    <n v="0"/>
    <n v="0"/>
    <n v="0"/>
    <n v="0"/>
    <n v="0"/>
    <n v="0"/>
    <n v="0"/>
    <n v="0"/>
    <n v="0"/>
    <n v="1.0113464447806355"/>
    <n v="0"/>
    <n v="0"/>
    <n v="0"/>
    <n v="0"/>
    <n v="0"/>
    <n v="0"/>
    <n v="1.0113464447806355"/>
  </r>
  <r>
    <x v="0"/>
    <x v="560"/>
    <n v="0.23440968134179999"/>
    <n v="0"/>
    <n v="0"/>
    <n v="0.76559031865819993"/>
    <n v="0"/>
    <n v="0"/>
    <n v="0"/>
    <n v="0"/>
    <n v="0"/>
    <n v="0"/>
    <n v="1.0515151515151515"/>
    <n v="0"/>
    <n v="0"/>
    <n v="3.4342857142857142"/>
    <n v="0"/>
    <n v="0"/>
    <n v="0"/>
    <n v="0"/>
    <n v="0"/>
    <n v="0"/>
    <n v="4.4858008658008659"/>
  </r>
  <r>
    <x v="0"/>
    <x v="561"/>
    <n v="0.50151371822699831"/>
    <n v="0"/>
    <n v="0"/>
    <n v="0.49848628177300186"/>
    <n v="0"/>
    <n v="0"/>
    <n v="0"/>
    <n v="0"/>
    <n v="0"/>
    <n v="0"/>
    <n v="4.7059026463976501"/>
    <n v="0"/>
    <n v="0"/>
    <n v="4.6774950062815845"/>
    <n v="0"/>
    <n v="0"/>
    <n v="0"/>
    <n v="0"/>
    <n v="0"/>
    <n v="0"/>
    <n v="9.3833976526792338"/>
  </r>
  <r>
    <x v="0"/>
    <x v="562"/>
    <n v="0.34943066679591889"/>
    <n v="0"/>
    <n v="0"/>
    <n v="0.65056933320408095"/>
    <n v="0"/>
    <n v="0"/>
    <n v="0"/>
    <n v="0"/>
    <n v="0"/>
    <n v="0"/>
    <n v="7.2968770772491993"/>
    <n v="0"/>
    <n v="0"/>
    <n v="13.585311495830044"/>
    <n v="0"/>
    <n v="0"/>
    <n v="0"/>
    <n v="0"/>
    <n v="0"/>
    <n v="0"/>
    <n v="20.882188573079247"/>
  </r>
  <r>
    <x v="0"/>
    <x v="563"/>
    <n v="0.45837482481746755"/>
    <n v="0"/>
    <n v="0"/>
    <n v="0.54162517518253239"/>
    <n v="0"/>
    <n v="0"/>
    <n v="0"/>
    <n v="0"/>
    <n v="0"/>
    <n v="0"/>
    <n v="3.0677618069815198"/>
    <n v="0"/>
    <n v="0"/>
    <n v="3.6249308124335045"/>
    <n v="0"/>
    <n v="0"/>
    <n v="0"/>
    <n v="0"/>
    <n v="0"/>
    <n v="0"/>
    <n v="6.6926926194150242"/>
  </r>
  <r>
    <x v="0"/>
    <x v="564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565"/>
    <n v="0"/>
    <n v="0"/>
    <n v="0"/>
    <n v="1"/>
    <n v="0"/>
    <n v="0"/>
    <n v="0"/>
    <n v="0"/>
    <n v="0"/>
    <n v="0"/>
    <n v="0"/>
    <n v="0"/>
    <n v="0"/>
    <n v="2.6159417665592293"/>
    <n v="0"/>
    <n v="0"/>
    <n v="0"/>
    <n v="0"/>
    <n v="0"/>
    <n v="0"/>
    <n v="2.6159417665592293"/>
  </r>
  <r>
    <x v="0"/>
    <x v="566"/>
    <n v="0.46185930696451605"/>
    <n v="0.26809114767285558"/>
    <n v="0"/>
    <n v="0.27004954536262832"/>
    <n v="0"/>
    <n v="0"/>
    <n v="0"/>
    <n v="0"/>
    <n v="0"/>
    <n v="0"/>
    <n v="1.7243589743589742"/>
    <n v="1.0009225092250922"/>
    <n v="0"/>
    <n v="1.0082342177493138"/>
    <n v="0"/>
    <n v="0"/>
    <n v="0"/>
    <n v="0"/>
    <n v="0"/>
    <n v="0"/>
    <n v="3.7335157013333804"/>
  </r>
  <r>
    <x v="0"/>
    <x v="567"/>
    <n v="0.39145498855427069"/>
    <n v="0"/>
    <n v="0"/>
    <n v="0.50850586991785018"/>
    <n v="0.10003914152787892"/>
    <n v="0"/>
    <n v="0"/>
    <n v="0"/>
    <n v="0"/>
    <n v="0"/>
    <n v="7.8530217602970813"/>
    <n v="0"/>
    <n v="0"/>
    <n v="10.201192419214882"/>
    <n v="2.0068962671833646"/>
    <n v="0"/>
    <n v="0"/>
    <n v="0"/>
    <n v="0"/>
    <n v="0"/>
    <n v="20.061110446695331"/>
  </r>
  <r>
    <x v="0"/>
    <x v="568"/>
    <n v="0"/>
    <n v="0"/>
    <n v="0"/>
    <n v="1"/>
    <n v="0"/>
    <n v="0"/>
    <n v="0"/>
    <n v="0"/>
    <n v="0"/>
    <n v="0"/>
    <n v="0"/>
    <n v="0"/>
    <n v="0"/>
    <n v="3.0468897595754991"/>
    <n v="0"/>
    <n v="0"/>
    <n v="0"/>
    <n v="0"/>
    <n v="0"/>
    <n v="0"/>
    <n v="3.0468897595754991"/>
  </r>
  <r>
    <x v="0"/>
    <x v="569"/>
    <n v="0"/>
    <n v="0"/>
    <n v="0"/>
    <n v="1"/>
    <n v="0"/>
    <n v="0"/>
    <n v="0"/>
    <n v="0"/>
    <n v="0"/>
    <n v="0"/>
    <n v="0"/>
    <n v="0"/>
    <n v="0"/>
    <n v="2.3521594684385381"/>
    <n v="0"/>
    <n v="0"/>
    <n v="0"/>
    <n v="0"/>
    <n v="0"/>
    <n v="0"/>
    <n v="2.3521594684385381"/>
  </r>
  <r>
    <x v="0"/>
    <x v="570"/>
    <n v="1"/>
    <n v="0"/>
    <n v="0"/>
    <n v="0"/>
    <n v="0"/>
    <n v="0"/>
    <n v="0"/>
    <n v="0"/>
    <n v="0"/>
    <n v="0"/>
    <n v="0.99389567147613767"/>
    <n v="0"/>
    <n v="0"/>
    <n v="0"/>
    <n v="0"/>
    <n v="0"/>
    <n v="0"/>
    <n v="0"/>
    <n v="0"/>
    <n v="0"/>
    <n v="0.99389567147613767"/>
  </r>
  <r>
    <x v="0"/>
    <x v="571"/>
    <n v="0"/>
    <n v="0"/>
    <n v="0"/>
    <n v="1"/>
    <n v="0"/>
    <n v="0"/>
    <n v="0"/>
    <n v="0"/>
    <n v="0"/>
    <n v="0"/>
    <n v="0"/>
    <n v="0"/>
    <n v="0"/>
    <n v="4.5583038869257955"/>
    <n v="0"/>
    <n v="0"/>
    <n v="0"/>
    <n v="0"/>
    <n v="0"/>
    <n v="0"/>
    <n v="4.5583038869257955"/>
  </r>
  <r>
    <x v="0"/>
    <x v="572"/>
    <n v="0.5960133506462556"/>
    <n v="9.4334782015411914E-2"/>
    <n v="0"/>
    <n v="0.26096599803739928"/>
    <n v="0"/>
    <n v="0"/>
    <n v="4.8685869300933174E-2"/>
    <n v="0"/>
    <n v="0"/>
    <n v="0"/>
    <n v="13.55179309741898"/>
    <n v="2.1449275362318843"/>
    <n v="0"/>
    <n v="5.9336879065369983"/>
    <n v="0"/>
    <n v="0"/>
    <n v="1.1069900142653353"/>
    <n v="0"/>
    <n v="0"/>
    <n v="0"/>
    <n v="22.737398554453197"/>
  </r>
  <r>
    <x v="0"/>
    <x v="573"/>
    <n v="0.5"/>
    <n v="0"/>
    <n v="0"/>
    <n v="0"/>
    <n v="0"/>
    <n v="0"/>
    <n v="0.5"/>
    <n v="0"/>
    <n v="0"/>
    <n v="0"/>
    <n v="1"/>
    <n v="0"/>
    <n v="0"/>
    <n v="0"/>
    <n v="0"/>
    <n v="0"/>
    <n v="1"/>
    <n v="0"/>
    <n v="0"/>
    <n v="0"/>
    <n v="2"/>
  </r>
  <r>
    <x v="0"/>
    <x v="574"/>
    <n v="0.37453127066979608"/>
    <n v="2.0713849214553492E-2"/>
    <n v="0"/>
    <n v="0.60475488011565037"/>
    <n v="0"/>
    <n v="0"/>
    <n v="0"/>
    <n v="0"/>
    <n v="0"/>
    <n v="0"/>
    <n v="18.097881052387265"/>
    <n v="1.0009225092250922"/>
    <n v="0"/>
    <n v="29.222611683693511"/>
    <n v="0"/>
    <n v="0"/>
    <n v="0"/>
    <n v="0"/>
    <n v="0"/>
    <n v="0"/>
    <n v="48.321415245305872"/>
  </r>
  <r>
    <x v="0"/>
    <x v="575"/>
    <n v="0.15577370777531876"/>
    <n v="6.2358454471991703E-3"/>
    <n v="0"/>
    <n v="0.81485812815852976"/>
    <n v="1.7499164419871486E-2"/>
    <n v="0"/>
    <n v="5.6331541990806934E-3"/>
    <n v="0"/>
    <n v="0"/>
    <n v="0"/>
    <n v="27.653016812630543"/>
    <n v="1.1069900142653353"/>
    <n v="0"/>
    <n v="144.65397171117934"/>
    <n v="3.1064593301435406"/>
    <n v="0"/>
    <n v="1"/>
    <n v="0"/>
    <n v="0"/>
    <n v="0"/>
    <n v="177.52043786821878"/>
  </r>
  <r>
    <x v="0"/>
    <x v="576"/>
    <n v="0.45884142728332511"/>
    <n v="2.1717319100021309E-2"/>
    <n v="0"/>
    <n v="0.49808901200638966"/>
    <n v="0"/>
    <n v="0"/>
    <n v="2.1352241610264021E-2"/>
    <n v="0"/>
    <n v="0"/>
    <n v="0"/>
    <n v="21.777224651471855"/>
    <n v="1.0307328605200945"/>
    <n v="0"/>
    <n v="23.639967243400221"/>
    <n v="0"/>
    <n v="0"/>
    <n v="1.0134057971014492"/>
    <n v="0"/>
    <n v="0"/>
    <n v="0"/>
    <n v="47.461330552493614"/>
  </r>
  <r>
    <x v="0"/>
    <x v="577"/>
    <n v="0.26422622209561453"/>
    <n v="0.13189611929067308"/>
    <n v="0"/>
    <n v="0.56543011710510382"/>
    <n v="3.8447541508608372E-2"/>
    <n v="0"/>
    <n v="0"/>
    <n v="0"/>
    <n v="0"/>
    <n v="0"/>
    <n v="14.288528713758652"/>
    <n v="7.1325301204819285"/>
    <n v="0"/>
    <n v="30.576694469622385"/>
    <n v="2.0791229442034105"/>
    <n v="0"/>
    <n v="0"/>
    <n v="0"/>
    <n v="0"/>
    <n v="0"/>
    <n v="54.076876248066384"/>
  </r>
  <r>
    <x v="0"/>
    <x v="578"/>
    <n v="0.26465519676301591"/>
    <n v="0"/>
    <n v="0"/>
    <n v="0.73534480323698437"/>
    <n v="0"/>
    <n v="0"/>
    <n v="0"/>
    <n v="0"/>
    <n v="0"/>
    <n v="0"/>
    <n v="7.6435628671253744"/>
    <n v="0"/>
    <n v="0"/>
    <n v="21.237649217932468"/>
    <n v="0"/>
    <n v="0"/>
    <n v="0"/>
    <n v="0"/>
    <n v="0"/>
    <n v="0"/>
    <n v="28.881212085057836"/>
  </r>
  <r>
    <x v="0"/>
    <x v="579"/>
    <n v="0.61898294260891074"/>
    <n v="0"/>
    <n v="0"/>
    <n v="0.38101705739108921"/>
    <n v="0"/>
    <n v="0"/>
    <n v="0"/>
    <n v="0"/>
    <n v="0"/>
    <n v="0"/>
    <n v="18.725141945862433"/>
    <n v="0"/>
    <n v="0"/>
    <n v="11.526324866678564"/>
    <n v="0"/>
    <n v="0"/>
    <n v="0"/>
    <n v="0"/>
    <n v="0"/>
    <n v="0"/>
    <n v="30.251466812540997"/>
  </r>
  <r>
    <x v="0"/>
    <x v="580"/>
    <n v="0.35648974474597067"/>
    <n v="2.708832787503403E-2"/>
    <n v="0"/>
    <n v="0.61642192737899526"/>
    <n v="0"/>
    <n v="0"/>
    <n v="0"/>
    <n v="0"/>
    <n v="0"/>
    <n v="0"/>
    <n v="39.517235408946547"/>
    <n v="3.0027675276752763"/>
    <n v="0"/>
    <n v="68.330971015254249"/>
    <n v="0"/>
    <n v="0"/>
    <n v="0"/>
    <n v="0"/>
    <n v="0"/>
    <n v="0"/>
    <n v="110.85097395187609"/>
  </r>
  <r>
    <x v="0"/>
    <x v="581"/>
    <n v="0"/>
    <n v="0"/>
    <n v="0"/>
    <n v="1"/>
    <n v="0"/>
    <n v="0"/>
    <n v="0"/>
    <n v="0"/>
    <n v="0"/>
    <n v="0"/>
    <n v="0"/>
    <n v="0"/>
    <n v="0"/>
    <n v="3.4903677758318739"/>
    <n v="0"/>
    <n v="0"/>
    <n v="0"/>
    <n v="0"/>
    <n v="0"/>
    <n v="0"/>
    <n v="3.4903677758318739"/>
  </r>
  <r>
    <x v="0"/>
    <x v="582"/>
    <n v="0"/>
    <n v="0"/>
    <n v="0"/>
    <n v="1"/>
    <n v="0"/>
    <n v="0"/>
    <n v="0"/>
    <n v="0"/>
    <n v="0"/>
    <n v="0"/>
    <n v="0"/>
    <n v="0"/>
    <n v="0"/>
    <n v="2.2405419100570061"/>
    <n v="0"/>
    <n v="0"/>
    <n v="0"/>
    <n v="0"/>
    <n v="0"/>
    <n v="0"/>
    <n v="2.2405419100570061"/>
  </r>
  <r>
    <x v="0"/>
    <x v="583"/>
    <n v="0.43320994404187158"/>
    <n v="0"/>
    <n v="0"/>
    <n v="0.56679005595812848"/>
    <n v="0"/>
    <n v="0"/>
    <n v="0"/>
    <n v="0"/>
    <n v="0"/>
    <n v="0"/>
    <n v="3.8832109673017583"/>
    <n v="0"/>
    <n v="0"/>
    <n v="5.0805975064170026"/>
    <n v="0"/>
    <n v="0"/>
    <n v="0"/>
    <n v="0"/>
    <n v="0"/>
    <n v="0"/>
    <n v="8.9638084737187604"/>
  </r>
  <r>
    <x v="0"/>
    <x v="584"/>
    <n v="0.34158660094177667"/>
    <n v="1.1357436801193211E-2"/>
    <n v="0"/>
    <n v="0.62069938409338754"/>
    <n v="2.6356578163642497E-2"/>
    <n v="0"/>
    <n v="0"/>
    <n v="0"/>
    <n v="0"/>
    <n v="0"/>
    <n v="27.762488498154223"/>
    <n v="0.92307692307692313"/>
    <n v="0"/>
    <n v="50.447410595713905"/>
    <n v="2.1421337842333861"/>
    <n v="0"/>
    <n v="0"/>
    <n v="0"/>
    <n v="0"/>
    <n v="0"/>
    <n v="81.275109801178445"/>
  </r>
  <r>
    <x v="0"/>
    <x v="585"/>
    <n v="0.27333452808964614"/>
    <n v="0"/>
    <n v="0"/>
    <n v="0.71567449530534388"/>
    <n v="1.0990976605009995E-2"/>
    <n v="0"/>
    <n v="0"/>
    <n v="0"/>
    <n v="0"/>
    <n v="0"/>
    <n v="24.86899371299295"/>
    <n v="0"/>
    <n v="0"/>
    <n v="65.114731931930365"/>
    <n v="1"/>
    <n v="0"/>
    <n v="0"/>
    <n v="0"/>
    <n v="0"/>
    <n v="0"/>
    <n v="90.983725644923311"/>
  </r>
  <r>
    <x v="0"/>
    <x v="586"/>
    <n v="0.24995204255784703"/>
    <n v="3.7684823196391E-2"/>
    <n v="0"/>
    <n v="0.61201059360343935"/>
    <n v="0.10035254064232237"/>
    <n v="0"/>
    <n v="0"/>
    <n v="0"/>
    <n v="0"/>
    <n v="0"/>
    <n v="13.298725667858585"/>
    <n v="2.0050251256281406"/>
    <n v="0"/>
    <n v="32.562090338876942"/>
    <n v="5.3392678628181791"/>
    <n v="0"/>
    <n v="0"/>
    <n v="0"/>
    <n v="0"/>
    <n v="0"/>
    <n v="53.20510899518186"/>
  </r>
  <r>
    <x v="0"/>
    <x v="587"/>
    <n v="0.33209743343369325"/>
    <n v="0"/>
    <n v="0"/>
    <n v="0.6234383272980849"/>
    <n v="4.446423926822176E-2"/>
    <n v="0"/>
    <n v="0"/>
    <n v="0"/>
    <n v="0"/>
    <n v="0"/>
    <n v="8.1054168000249547"/>
    <n v="0"/>
    <n v="0"/>
    <n v="15.21609920201411"/>
    <n v="1.0852272727272727"/>
    <n v="0"/>
    <n v="0"/>
    <n v="0"/>
    <n v="0"/>
    <n v="0"/>
    <n v="24.406743274766338"/>
  </r>
  <r>
    <x v="0"/>
    <x v="588"/>
    <n v="0.48420362170641024"/>
    <n v="0"/>
    <n v="0"/>
    <n v="0.51579637829358993"/>
    <n v="0"/>
    <n v="0"/>
    <n v="0"/>
    <n v="0"/>
    <n v="0"/>
    <n v="0"/>
    <n v="7.466343679905"/>
    <n v="0"/>
    <n v="0"/>
    <n v="7.95349901683573"/>
    <n v="0"/>
    <n v="0"/>
    <n v="0"/>
    <n v="0"/>
    <n v="0"/>
    <n v="0"/>
    <n v="15.419842696740728"/>
  </r>
  <r>
    <x v="0"/>
    <x v="589"/>
    <n v="0.1587194214967812"/>
    <n v="5.3970623954159788E-2"/>
    <n v="5.5234878010303242E-3"/>
    <n v="0.7601877874463896"/>
    <n v="1.611059847369228E-2"/>
    <n v="5.4880808279467973E-3"/>
    <n v="0"/>
    <n v="0"/>
    <n v="0"/>
    <n v="0"/>
    <n v="28.920751438014332"/>
    <n v="9.8341525291185086"/>
    <n v="1.0064516129032257"/>
    <n v="138.51614276074562"/>
    <n v="2.9355614428367636"/>
    <n v="1"/>
    <n v="0"/>
    <n v="0"/>
    <n v="0"/>
    <n v="0"/>
    <n v="182.21305978361846"/>
  </r>
  <r>
    <x v="0"/>
    <x v="590"/>
    <n v="0.24481381334699795"/>
    <n v="2.7308977226370011E-2"/>
    <n v="4.3748581027473537E-3"/>
    <n v="0.70461090232100687"/>
    <n v="1.889144900287797E-2"/>
    <n v="0"/>
    <n v="0"/>
    <n v="0"/>
    <n v="0"/>
    <n v="0"/>
    <n v="54.788017730147232"/>
    <n v="6.1116025603907964"/>
    <n v="0.97906976744186047"/>
    <n v="157.6881389225407"/>
    <n v="4.2278049133232969"/>
    <n v="0"/>
    <n v="0"/>
    <n v="0"/>
    <n v="0"/>
    <n v="0"/>
    <n v="223.79463389384387"/>
  </r>
  <r>
    <x v="0"/>
    <x v="591"/>
    <n v="0.33384026795848865"/>
    <n v="5.0151525866021014E-2"/>
    <n v="1.1705302718124561E-2"/>
    <n v="0.57373404048767573"/>
    <n v="3.056886296968999E-2"/>
    <n v="0"/>
    <n v="0"/>
    <n v="0"/>
    <n v="0"/>
    <n v="0"/>
    <n v="29.133772681650481"/>
    <n v="4.3766534311560381"/>
    <n v="1.021505376344086"/>
    <n v="50.06896626793754"/>
    <n v="2.6677018633540373"/>
    <n v="0"/>
    <n v="0"/>
    <n v="0"/>
    <n v="0"/>
    <n v="0"/>
    <n v="87.268599620442188"/>
  </r>
  <r>
    <x v="0"/>
    <x v="592"/>
    <n v="0.60273306975606256"/>
    <n v="0"/>
    <n v="0"/>
    <n v="0.39726693024393761"/>
    <n v="0"/>
    <n v="0"/>
    <n v="0"/>
    <n v="0"/>
    <n v="0"/>
    <n v="0"/>
    <n v="15.267862549538673"/>
    <n v="0"/>
    <n v="0"/>
    <n v="10.063189147554816"/>
    <n v="0"/>
    <n v="0"/>
    <n v="0"/>
    <n v="0"/>
    <n v="0"/>
    <n v="0"/>
    <n v="25.331051697093486"/>
  </r>
  <r>
    <x v="0"/>
    <x v="593"/>
    <n v="0.34492870662248015"/>
    <n v="2.8836258102563888E-2"/>
    <n v="0"/>
    <n v="0.61661560745597799"/>
    <n v="0"/>
    <n v="0"/>
    <n v="9.6194278189777899E-3"/>
    <n v="0"/>
    <n v="0"/>
    <n v="0"/>
    <n v="38.68836351877215"/>
    <n v="3.2343716674592988"/>
    <n v="0"/>
    <n v="69.161679832914842"/>
    <n v="0"/>
    <n v="0"/>
    <n v="1.0789473684210527"/>
    <n v="0"/>
    <n v="0"/>
    <n v="0"/>
    <n v="112.16336238756736"/>
  </r>
  <r>
    <x v="0"/>
    <x v="594"/>
    <n v="0.18673974799731125"/>
    <n v="4.6833629147013639E-2"/>
    <n v="0"/>
    <n v="0.76642662285567498"/>
    <n v="0"/>
    <n v="0"/>
    <n v="0"/>
    <n v="0"/>
    <n v="0"/>
    <n v="0"/>
    <n v="9.0035815371035373"/>
    <n v="2.2580645161290325"/>
    <n v="0"/>
    <n v="36.952950108871995"/>
    <n v="0"/>
    <n v="0"/>
    <n v="0"/>
    <n v="0"/>
    <n v="0"/>
    <n v="0"/>
    <n v="48.21459616210457"/>
  </r>
  <r>
    <x v="0"/>
    <x v="595"/>
    <n v="0.29781008156020078"/>
    <n v="2.8379943954046603E-2"/>
    <n v="0"/>
    <n v="0.65889741032553806"/>
    <n v="1.4912564160214581E-2"/>
    <n v="0"/>
    <n v="0"/>
    <n v="0"/>
    <n v="0"/>
    <n v="0"/>
    <n v="44.2142152135727"/>
    <n v="4.2134132704963418"/>
    <n v="0"/>
    <n v="97.822853246524645"/>
    <n v="2.213985899038998"/>
    <n v="0"/>
    <n v="0"/>
    <n v="0"/>
    <n v="0"/>
    <n v="0"/>
    <n v="148.46446762963268"/>
  </r>
  <r>
    <x v="0"/>
    <x v="596"/>
    <n v="0.39620172119362218"/>
    <n v="3.7282071103563713E-2"/>
    <n v="0"/>
    <n v="0.53575420511571892"/>
    <n v="3.0762002587095102E-2"/>
    <n v="0"/>
    <n v="0"/>
    <n v="0"/>
    <n v="0"/>
    <n v="0"/>
    <n v="84.324684748699525"/>
    <n v="7.934844106975115"/>
    <n v="0"/>
    <n v="114.02601763836138"/>
    <n v="6.5471602762871344"/>
    <n v="0"/>
    <n v="0"/>
    <n v="0"/>
    <n v="0"/>
    <n v="0"/>
    <n v="212.83270677032317"/>
  </r>
  <r>
    <x v="0"/>
    <x v="597"/>
    <n v="0.29942833622272969"/>
    <n v="3.517826432394195E-2"/>
    <n v="0"/>
    <n v="0.63953606146137154"/>
    <n v="8.4717648357775701E-3"/>
    <n v="0"/>
    <n v="8.4044002935083472E-3"/>
    <n v="0"/>
    <n v="8.981172862670684E-3"/>
    <n v="0"/>
    <n v="35.627567198817445"/>
    <n v="4.1856959563330216"/>
    <n v="0"/>
    <n v="76.095383266710456"/>
    <n v="1.008015389547932"/>
    <n v="0"/>
    <n v="1"/>
    <n v="0"/>
    <n v="1.0686274509803921"/>
    <n v="0"/>
    <n v="118.98528926238927"/>
  </r>
  <r>
    <x v="0"/>
    <x v="598"/>
    <n v="0.28589271081303635"/>
    <n v="5.3528681374643276E-2"/>
    <n v="0"/>
    <n v="0.66057860781232025"/>
    <n v="0"/>
    <n v="0"/>
    <n v="0"/>
    <n v="0"/>
    <n v="0"/>
    <n v="0"/>
    <n v="13.321770295657677"/>
    <n v="2.4942811430011833"/>
    <n v="0"/>
    <n v="30.781045275603429"/>
    <n v="0"/>
    <n v="0"/>
    <n v="0"/>
    <n v="0"/>
    <n v="0"/>
    <n v="0"/>
    <n v="46.597096714262292"/>
  </r>
  <r>
    <x v="0"/>
    <x v="599"/>
    <n v="0.3586405917176464"/>
    <n v="2.83120730879294E-2"/>
    <n v="0"/>
    <n v="0.61304733519442389"/>
    <n v="0"/>
    <n v="0"/>
    <n v="0"/>
    <n v="0"/>
    <n v="0"/>
    <n v="0"/>
    <n v="25.724122442587966"/>
    <n v="2.0307328605200947"/>
    <n v="0"/>
    <n v="43.971890181519804"/>
    <n v="0"/>
    <n v="0"/>
    <n v="0"/>
    <n v="0"/>
    <n v="0"/>
    <n v="0"/>
    <n v="71.726745484627884"/>
  </r>
  <r>
    <x v="0"/>
    <x v="600"/>
    <n v="0.46117412712439459"/>
    <n v="1.1948299732681331E-2"/>
    <n v="0"/>
    <n v="0.52687757314292427"/>
    <n v="0"/>
    <n v="0"/>
    <n v="0"/>
    <n v="0"/>
    <n v="0"/>
    <n v="0"/>
    <n v="38.597468881951293"/>
    <n v="1"/>
    <n v="0"/>
    <n v="44.096447605996495"/>
    <n v="0"/>
    <n v="0"/>
    <n v="0"/>
    <n v="0"/>
    <n v="0"/>
    <n v="0"/>
    <n v="83.693916487947774"/>
  </r>
  <r>
    <x v="0"/>
    <x v="601"/>
    <n v="0.28641227048479556"/>
    <n v="3.2522231587144824E-2"/>
    <n v="0"/>
    <n v="0.6810654979280597"/>
    <n v="0"/>
    <n v="0"/>
    <n v="0"/>
    <n v="0"/>
    <n v="0"/>
    <n v="0"/>
    <n v="32.243921326772657"/>
    <n v="3.6613105817428542"/>
    <n v="0"/>
    <n v="76.673468969749962"/>
    <n v="0"/>
    <n v="0"/>
    <n v="0"/>
    <n v="0"/>
    <n v="0"/>
    <n v="0"/>
    <n v="112.57870087826547"/>
  </r>
  <r>
    <x v="0"/>
    <x v="602"/>
    <n v="0.26262136917692824"/>
    <n v="5.2017664861393267E-2"/>
    <n v="0"/>
    <n v="0.65202711172623673"/>
    <n v="3.333385423544185E-2"/>
    <n v="0"/>
    <n v="0"/>
    <n v="0"/>
    <n v="0"/>
    <n v="0"/>
    <n v="31.00639149909026"/>
    <n v="6.1414655121770831"/>
    <n v="0"/>
    <n v="76.981579821802498"/>
    <n v="3.9355614428367636"/>
    <n v="0"/>
    <n v="0"/>
    <n v="0"/>
    <n v="0"/>
    <n v="0"/>
    <n v="118.06499827590659"/>
  </r>
  <r>
    <x v="0"/>
    <x v="603"/>
    <n v="0.35059704648865897"/>
    <n v="2.3814705022275198E-2"/>
    <n v="0"/>
    <n v="0.60980379378243643"/>
    <n v="1.5784454706629352E-2"/>
    <n v="0"/>
    <n v="0"/>
    <n v="0"/>
    <n v="0"/>
    <n v="0"/>
    <n v="44.618062184712926"/>
    <n v="3.0307328605200947"/>
    <n v="0"/>
    <n v="77.605512835769801"/>
    <n v="2.0087784215688043"/>
    <n v="0"/>
    <n v="0"/>
    <n v="0"/>
    <n v="0"/>
    <n v="0"/>
    <n v="127.26308630257164"/>
  </r>
  <r>
    <x v="0"/>
    <x v="604"/>
    <n v="0.47024197733426848"/>
    <n v="0"/>
    <n v="0"/>
    <n v="0.52975802266573169"/>
    <n v="0"/>
    <n v="0"/>
    <n v="0"/>
    <n v="0"/>
    <n v="0"/>
    <n v="0"/>
    <n v="5.1733058667084482"/>
    <n v="0"/>
    <n v="0"/>
    <n v="5.8280638877212763"/>
    <n v="0"/>
    <n v="0"/>
    <n v="0"/>
    <n v="0"/>
    <n v="0"/>
    <n v="0"/>
    <n v="11.001369754429723"/>
  </r>
  <r>
    <x v="0"/>
    <x v="605"/>
    <n v="0.28496466520335173"/>
    <n v="3.5556602032214779E-2"/>
    <n v="0"/>
    <n v="0.66245049161706149"/>
    <n v="0"/>
    <n v="0"/>
    <n v="0"/>
    <n v="0"/>
    <n v="0"/>
    <n v="1.7028241147372253E-2"/>
    <n v="44.643528463910243"/>
    <n v="5.5704175595677992"/>
    <n v="0"/>
    <n v="103.78173503488028"/>
    <n v="0"/>
    <n v="0"/>
    <n v="0"/>
    <n v="0"/>
    <n v="0"/>
    <n v="2.6677018633540373"/>
    <n v="156.66338292171233"/>
  </r>
  <r>
    <x v="0"/>
    <x v="606"/>
    <n v="0.37975351791972733"/>
    <n v="0"/>
    <n v="0"/>
    <n v="0.60683695762022549"/>
    <n v="1.3409524460047069E-2"/>
    <n v="0"/>
    <n v="0"/>
    <n v="0"/>
    <n v="0"/>
    <n v="0"/>
    <n v="28.319685686929599"/>
    <n v="0"/>
    <n v="0"/>
    <n v="45.254174331704483"/>
    <n v="1"/>
    <n v="0"/>
    <n v="0"/>
    <n v="0"/>
    <n v="0"/>
    <n v="0"/>
    <n v="74.573860018634093"/>
  </r>
  <r>
    <x v="0"/>
    <x v="607"/>
    <n v="0.54165926162311739"/>
    <n v="0.11763135242044934"/>
    <n v="0"/>
    <n v="0.34070938595643346"/>
    <n v="0"/>
    <n v="0"/>
    <n v="0"/>
    <n v="0"/>
    <n v="0"/>
    <n v="0"/>
    <n v="18.587087873084528"/>
    <n v="4.0365307841629123"/>
    <n v="0"/>
    <n v="11.69147422492189"/>
    <n v="0"/>
    <n v="0"/>
    <n v="0"/>
    <n v="0"/>
    <n v="0"/>
    <n v="0"/>
    <n v="34.315092882169324"/>
  </r>
  <r>
    <x v="0"/>
    <x v="608"/>
    <n v="0.26214947156790136"/>
    <n v="7.3813897430655237E-2"/>
    <n v="0"/>
    <n v="0.66403663100144328"/>
    <n v="0"/>
    <n v="0"/>
    <n v="0"/>
    <n v="0"/>
    <n v="0"/>
    <n v="0"/>
    <n v="7.8629325200780187"/>
    <n v="2.2139800285306706"/>
    <n v="0"/>
    <n v="19.917168587814199"/>
    <n v="0"/>
    <n v="0"/>
    <n v="0"/>
    <n v="0"/>
    <n v="0"/>
    <n v="0"/>
    <n v="29.994081136422892"/>
  </r>
  <r>
    <x v="0"/>
    <x v="609"/>
    <n v="0.54216122067473305"/>
    <n v="6.4632854168189924E-2"/>
    <n v="1.2721730809904597E-2"/>
    <n v="0.38048419434717251"/>
    <n v="0"/>
    <n v="0"/>
    <n v="0"/>
    <n v="0"/>
    <n v="0"/>
    <n v="0"/>
    <n v="42.982749220922074"/>
    <n v="5.1241174326085588"/>
    <n v="1.0085836909871244"/>
    <n v="30.164932651944035"/>
    <n v="0"/>
    <n v="0"/>
    <n v="0"/>
    <n v="0"/>
    <n v="0"/>
    <n v="0"/>
    <n v="79.280382996461782"/>
  </r>
  <r>
    <x v="0"/>
    <x v="610"/>
    <n v="0.39785421160224854"/>
    <n v="3.7729120887118439E-2"/>
    <n v="0"/>
    <n v="0.55390430302998095"/>
    <n v="5.37858935062037E-3"/>
    <n v="0"/>
    <n v="0"/>
    <n v="5.1337751300319298E-3"/>
    <n v="0"/>
    <n v="0"/>
    <n v="81.884042574527172"/>
    <n v="7.7651884809225136"/>
    <n v="0"/>
    <n v="114.00136584921958"/>
    <n v="1.1069900142653353"/>
    <n v="0"/>
    <n v="0"/>
    <n v="1.0566037735849056"/>
    <n v="0"/>
    <n v="0"/>
    <n v="205.81419069251947"/>
  </r>
  <r>
    <x v="0"/>
    <x v="611"/>
    <n v="0.25213551350825852"/>
    <n v="0"/>
    <n v="0"/>
    <n v="0.74786448649174153"/>
    <n v="0"/>
    <n v="0"/>
    <n v="0"/>
    <n v="0"/>
    <n v="0"/>
    <n v="0"/>
    <n v="12.125293892851269"/>
    <n v="0"/>
    <n v="0"/>
    <n v="35.965091012225244"/>
    <n v="0"/>
    <n v="0"/>
    <n v="0"/>
    <n v="0"/>
    <n v="0"/>
    <n v="0"/>
    <n v="48.090384905076512"/>
  </r>
  <r>
    <x v="0"/>
    <x v="612"/>
    <n v="0.3592898174697004"/>
    <n v="0"/>
    <n v="0"/>
    <n v="0.64071018253029954"/>
    <n v="0"/>
    <n v="0"/>
    <n v="0"/>
    <n v="0"/>
    <n v="0"/>
    <n v="0"/>
    <n v="10.045157483071961"/>
    <n v="0"/>
    <n v="0"/>
    <n v="17.913212041049295"/>
    <n v="0"/>
    <n v="0"/>
    <n v="0"/>
    <n v="0"/>
    <n v="0"/>
    <n v="0"/>
    <n v="27.958369524121256"/>
  </r>
  <r>
    <x v="0"/>
    <x v="613"/>
    <n v="0.43569986027031837"/>
    <n v="4.5390100847460139E-2"/>
    <n v="0"/>
    <n v="0.51891003888222154"/>
    <n v="0"/>
    <n v="0"/>
    <n v="0"/>
    <n v="0"/>
    <n v="0"/>
    <n v="0"/>
    <n v="22.288517411694443"/>
    <n v="2.3219609306955329"/>
    <n v="0"/>
    <n v="26.545189685288818"/>
    <n v="0"/>
    <n v="0"/>
    <n v="0"/>
    <n v="0"/>
    <n v="0"/>
    <n v="0"/>
    <n v="51.155668027678793"/>
  </r>
  <r>
    <x v="0"/>
    <x v="614"/>
    <n v="0.31440212079703761"/>
    <n v="7.8253531601449211E-2"/>
    <n v="4.6216292731640629E-3"/>
    <n v="0.55184284303902253"/>
    <n v="3.7077013486479987E-2"/>
    <n v="1.3802861802846832E-2"/>
    <n v="0"/>
    <n v="0"/>
    <n v="0"/>
    <n v="0"/>
    <n v="70.759050950248223"/>
    <n v="17.611667553598693"/>
    <n v="1.0401396160558465"/>
    <n v="124.19724061701034"/>
    <n v="8.3445184139406656"/>
    <n v="3.1064593301435406"/>
    <n v="0"/>
    <n v="0"/>
    <n v="0"/>
    <n v="0"/>
    <n v="225.05907648099725"/>
  </r>
  <r>
    <x v="0"/>
    <x v="615"/>
    <n v="0.56380309404666007"/>
    <n v="5.1496023840992252E-3"/>
    <n v="5.1496023840992252E-3"/>
    <n v="0.42589770118514109"/>
    <n v="0"/>
    <n v="0"/>
    <n v="0"/>
    <n v="0"/>
    <n v="0"/>
    <n v="0"/>
    <n v="109.48478192948507"/>
    <n v="1"/>
    <n v="1"/>
    <n v="82.704968154476191"/>
    <n v="0"/>
    <n v="0"/>
    <n v="0"/>
    <n v="0"/>
    <n v="0"/>
    <n v="0"/>
    <n v="194.18975008396134"/>
  </r>
  <r>
    <x v="0"/>
    <x v="616"/>
    <n v="0.45266292612610171"/>
    <n v="0"/>
    <n v="0"/>
    <n v="0.54733707387389818"/>
    <n v="0"/>
    <n v="0"/>
    <n v="0"/>
    <n v="0"/>
    <n v="0"/>
    <n v="0"/>
    <n v="12.431278325585636"/>
    <n v="0"/>
    <n v="0"/>
    <n v="15.031271859322947"/>
    <n v="0"/>
    <n v="0"/>
    <n v="0"/>
    <n v="0"/>
    <n v="0"/>
    <n v="0"/>
    <n v="27.462550184908586"/>
  </r>
  <r>
    <x v="0"/>
    <x v="617"/>
    <n v="0.38210447824374927"/>
    <n v="4.0226947234722046E-2"/>
    <n v="7.2167133927395254E-3"/>
    <n v="0.57045186112878921"/>
    <n v="0"/>
    <n v="0"/>
    <n v="0"/>
    <n v="0"/>
    <n v="0"/>
    <n v="0"/>
    <n v="56.580788562923097"/>
    <n v="5.9566755314700526"/>
    <n v="1.0686274509803921"/>
    <n v="84.470656528825955"/>
    <n v="0"/>
    <n v="0"/>
    <n v="0"/>
    <n v="0"/>
    <n v="0"/>
    <n v="0"/>
    <n v="148.07674807419949"/>
  </r>
  <r>
    <x v="0"/>
    <x v="618"/>
    <n v="0.50657284442413597"/>
    <n v="0"/>
    <n v="0"/>
    <n v="0.49342715557586381"/>
    <n v="0"/>
    <n v="0"/>
    <n v="0"/>
    <n v="0"/>
    <n v="0"/>
    <n v="0"/>
    <n v="9.1787524049209246"/>
    <n v="0"/>
    <n v="0"/>
    <n v="8.9405615416353363"/>
    <n v="0"/>
    <n v="0"/>
    <n v="0"/>
    <n v="0"/>
    <n v="0"/>
    <n v="0"/>
    <n v="18.119313946556264"/>
  </r>
  <r>
    <x v="0"/>
    <x v="619"/>
    <n v="0.34211155288456585"/>
    <n v="0"/>
    <n v="0"/>
    <n v="0.65788844711543404"/>
    <n v="0"/>
    <n v="0"/>
    <n v="0"/>
    <n v="0"/>
    <n v="0"/>
    <n v="0"/>
    <n v="2.0677618069815198"/>
    <n v="0"/>
    <n v="0"/>
    <n v="3.9763538902139417"/>
    <n v="0"/>
    <n v="0"/>
    <n v="0"/>
    <n v="0"/>
    <n v="0"/>
    <n v="0"/>
    <n v="6.0441156971954619"/>
  </r>
  <r>
    <x v="0"/>
    <x v="620"/>
    <n v="0.31097131052170446"/>
    <n v="0"/>
    <n v="7.1332919231296393E-2"/>
    <n v="0.61769577024699918"/>
    <n v="0"/>
    <n v="0"/>
    <n v="0"/>
    <n v="0"/>
    <n v="0"/>
    <n v="0"/>
    <n v="5.0065400137245932"/>
    <n v="0"/>
    <n v="1.1484375"/>
    <n v="9.9447070691564328"/>
    <n v="0"/>
    <n v="0"/>
    <n v="0"/>
    <n v="0"/>
    <n v="0"/>
    <n v="0"/>
    <n v="16.099684582881025"/>
  </r>
  <r>
    <x v="0"/>
    <x v="621"/>
    <n v="0.37615776824380914"/>
    <n v="9.7105909070192217E-2"/>
    <n v="1.6230454143662421E-2"/>
    <n v="0.47637452833844807"/>
    <n v="1.6542976550628488E-2"/>
    <n v="0"/>
    <n v="1.758836365325963E-2"/>
    <n v="0"/>
    <n v="0"/>
    <n v="0"/>
    <n v="23.209474001906496"/>
    <n v="5.991573914632867"/>
    <n v="1.0014423076923078"/>
    <n v="29.392991888114882"/>
    <n v="1.0207253886010363"/>
    <n v="0"/>
    <n v="1.0852272727272727"/>
    <n v="0"/>
    <n v="0"/>
    <n v="0"/>
    <n v="61.701434773674862"/>
  </r>
  <r>
    <x v="0"/>
    <x v="622"/>
    <n v="0.2594017963389893"/>
    <n v="4.6557840736620344E-2"/>
    <n v="2.5088267143444335E-3"/>
    <n v="0.68155241415420054"/>
    <n v="4.9184905531373443E-3"/>
    <n v="0"/>
    <n v="2.6414673260533495E-3"/>
    <n v="0"/>
    <n v="2.4191641766543072E-3"/>
    <n v="0"/>
    <n v="106.5733053764948"/>
    <n v="19.127943786518276"/>
    <n v="1.0307328605200945"/>
    <n v="280.01075778527849"/>
    <n v="2.0207253886010363"/>
    <n v="0"/>
    <n v="1.0852272727272727"/>
    <n v="0"/>
    <n v="0.99389567147613767"/>
    <n v="0"/>
    <n v="410.84258814161626"/>
  </r>
  <r>
    <x v="0"/>
    <x v="623"/>
    <n v="0.31033283635586123"/>
    <n v="7.6168983383200382E-3"/>
    <n v="0"/>
    <n v="0.68205026530581891"/>
    <n v="0"/>
    <n v="0"/>
    <n v="0"/>
    <n v="0"/>
    <n v="0"/>
    <n v="0"/>
    <n v="40.742677999862522"/>
    <n v="1"/>
    <n v="0"/>
    <n v="89.544357166285877"/>
    <n v="0"/>
    <n v="0"/>
    <n v="0"/>
    <n v="0"/>
    <n v="0"/>
    <n v="0"/>
    <n v="131.28703516614837"/>
  </r>
  <r>
    <x v="0"/>
    <x v="624"/>
    <n v="0.17562217481877404"/>
    <n v="5.4037597397915173E-2"/>
    <n v="0"/>
    <n v="0.74821937351936241"/>
    <n v="2.2120854263948223E-2"/>
    <n v="0"/>
    <n v="0"/>
    <n v="0"/>
    <n v="0"/>
    <n v="0"/>
    <n v="7.2587090730163508"/>
    <n v="2.2334491582342069"/>
    <n v="0"/>
    <n v="30.924948747366383"/>
    <n v="0.91428571428571426"/>
    <n v="0"/>
    <n v="0"/>
    <n v="0"/>
    <n v="0"/>
    <n v="0"/>
    <n v="41.331392692902661"/>
  </r>
  <r>
    <x v="0"/>
    <x v="625"/>
    <n v="0.40922471257207249"/>
    <n v="5.9820643808357055E-2"/>
    <n v="0"/>
    <n v="0.53095464361957045"/>
    <n v="0"/>
    <n v="0"/>
    <n v="0"/>
    <n v="0"/>
    <n v="0"/>
    <n v="0"/>
    <n v="28.827251867841092"/>
    <n v="4.2139800285306706"/>
    <n v="0"/>
    <n v="37.40234343576082"/>
    <n v="0"/>
    <n v="0"/>
    <n v="0"/>
    <n v="0"/>
    <n v="0"/>
    <n v="0"/>
    <n v="70.443575332132582"/>
  </r>
  <r>
    <x v="0"/>
    <x v="626"/>
    <n v="0.41218785621188697"/>
    <n v="1.5198077399164213E-2"/>
    <n v="0"/>
    <n v="0.51182692635275306"/>
    <n v="3.364822104198914E-2"/>
    <n v="8.4081816458859392E-3"/>
    <n v="0"/>
    <n v="0"/>
    <n v="0"/>
    <n v="1.8730737348320679E-2"/>
    <n v="54.267124575175295"/>
    <n v="2.0009225092250924"/>
    <n v="0"/>
    <n v="67.385235044469312"/>
    <n v="4.43"/>
    <n v="1.1069900142653353"/>
    <n v="0"/>
    <n v="0"/>
    <n v="0"/>
    <n v="2.4660194174757284"/>
    <n v="131.65629156061075"/>
  </r>
  <r>
    <x v="0"/>
    <x v="627"/>
    <n v="0.34212709160549776"/>
    <n v="0"/>
    <n v="0"/>
    <n v="0.65787290839450219"/>
    <n v="0"/>
    <n v="0"/>
    <n v="0"/>
    <n v="0"/>
    <n v="0"/>
    <n v="0"/>
    <n v="7.3850289495450783"/>
    <n v="0"/>
    <n v="0"/>
    <n v="14.200601451395686"/>
    <n v="0"/>
    <n v="0"/>
    <n v="0"/>
    <n v="0"/>
    <n v="0"/>
    <n v="0"/>
    <n v="21.585630400940765"/>
  </r>
  <r>
    <x v="0"/>
    <x v="628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629"/>
    <n v="0.49360236727876361"/>
    <n v="0"/>
    <n v="0"/>
    <n v="0.5063976327212365"/>
    <n v="0"/>
    <n v="0"/>
    <n v="0"/>
    <n v="0"/>
    <n v="0"/>
    <n v="0"/>
    <n v="2"/>
    <n v="0"/>
    <n v="0"/>
    <n v="2.0518444249488241"/>
    <n v="0"/>
    <n v="0"/>
    <n v="0"/>
    <n v="0"/>
    <n v="0"/>
    <n v="0"/>
    <n v="4.0518444249488237"/>
  </r>
  <r>
    <x v="0"/>
    <x v="630"/>
    <n v="0.59984338292873929"/>
    <n v="0"/>
    <n v="0"/>
    <n v="0.40015661707126077"/>
    <n v="0"/>
    <n v="0"/>
    <n v="0"/>
    <n v="0"/>
    <n v="0"/>
    <n v="0"/>
    <n v="2.9980430528375734"/>
    <n v="0"/>
    <n v="0"/>
    <n v="2"/>
    <n v="0"/>
    <n v="0"/>
    <n v="0"/>
    <n v="0"/>
    <n v="0"/>
    <n v="0"/>
    <n v="4.9980430528375734"/>
  </r>
  <r>
    <x v="0"/>
    <x v="631"/>
    <n v="0"/>
    <n v="0"/>
    <n v="0"/>
    <n v="1"/>
    <n v="0"/>
    <n v="0"/>
    <n v="0"/>
    <n v="0"/>
    <n v="0"/>
    <n v="0"/>
    <n v="0"/>
    <n v="0"/>
    <n v="0"/>
    <n v="1.0842289975871902"/>
    <n v="0"/>
    <n v="0"/>
    <n v="0"/>
    <n v="0"/>
    <n v="0"/>
    <n v="0"/>
    <n v="1.0842289975871902"/>
  </r>
  <r>
    <x v="0"/>
    <x v="632"/>
    <n v="0.79851926030524334"/>
    <n v="0"/>
    <n v="0"/>
    <n v="0.20148073969475674"/>
    <n v="0"/>
    <n v="0"/>
    <n v="0"/>
    <n v="0"/>
    <n v="0"/>
    <n v="0"/>
    <n v="2.4639582294242595"/>
    <n v="0"/>
    <n v="0"/>
    <n v="0.6217008797653959"/>
    <n v="0"/>
    <n v="0"/>
    <n v="0"/>
    <n v="0"/>
    <n v="0"/>
    <n v="0"/>
    <n v="3.0856591091896552"/>
  </r>
  <r>
    <x v="0"/>
    <x v="633"/>
    <n v="0.39258399265285238"/>
    <n v="4.4225119960390191E-2"/>
    <n v="0"/>
    <n v="0.56319088738675749"/>
    <n v="0"/>
    <n v="0"/>
    <n v="0"/>
    <n v="0"/>
    <n v="0"/>
    <n v="0"/>
    <n v="10.305917556783204"/>
    <n v="1.1609756097560975"/>
    <n v="0"/>
    <n v="14.784603964410582"/>
    <n v="0"/>
    <n v="0"/>
    <n v="0"/>
    <n v="0"/>
    <n v="0"/>
    <n v="0"/>
    <n v="26.251497130949883"/>
  </r>
  <r>
    <x v="0"/>
    <x v="634"/>
    <n v="0.37499985976829048"/>
    <n v="0"/>
    <n v="0.26429556418248967"/>
    <n v="0.36070457604921985"/>
    <n v="0"/>
    <n v="0"/>
    <n v="0"/>
    <n v="0"/>
    <n v="0"/>
    <n v="0"/>
    <n v="10.55878723629851"/>
    <n v="0"/>
    <n v="7.4417111287046911"/>
    <n v="10.156278127720567"/>
    <n v="0"/>
    <n v="0"/>
    <n v="0"/>
    <n v="0"/>
    <n v="0"/>
    <n v="0"/>
    <n v="28.156776492723768"/>
  </r>
  <r>
    <x v="0"/>
    <x v="635"/>
    <n v="0.7283422412927496"/>
    <n v="0"/>
    <n v="0"/>
    <n v="0.27165775870725029"/>
    <n v="0"/>
    <n v="0"/>
    <n v="0"/>
    <n v="0"/>
    <n v="0"/>
    <n v="0"/>
    <n v="13.130420532147919"/>
    <n v="0"/>
    <n v="0"/>
    <n v="4.8973963206031517"/>
    <n v="0"/>
    <n v="0"/>
    <n v="0"/>
    <n v="0"/>
    <n v="0"/>
    <n v="0"/>
    <n v="18.027816852751073"/>
  </r>
  <r>
    <x v="0"/>
    <x v="636"/>
    <n v="0.28258444557472839"/>
    <n v="4.7120946261213048E-2"/>
    <n v="0"/>
    <n v="0.64793050299878441"/>
    <n v="0"/>
    <n v="0"/>
    <n v="0"/>
    <n v="0"/>
    <n v="0"/>
    <n v="2.2364105165274439E-2"/>
    <n v="12.63562496627442"/>
    <n v="2.1069900142653353"/>
    <n v="0"/>
    <n v="28.971894838200356"/>
    <n v="0"/>
    <n v="0"/>
    <n v="0"/>
    <n v="0"/>
    <n v="0"/>
    <n v="1"/>
    <n v="44.714509818740098"/>
  </r>
  <r>
    <x v="0"/>
    <x v="637"/>
    <n v="0.43959768322355619"/>
    <n v="0"/>
    <n v="0"/>
    <n v="0.56040231677644381"/>
    <n v="0"/>
    <n v="0"/>
    <n v="0"/>
    <n v="0"/>
    <n v="0"/>
    <n v="0"/>
    <n v="3.988233491206187"/>
    <n v="0"/>
    <n v="0"/>
    <n v="5.0842289975871902"/>
    <n v="0"/>
    <n v="0"/>
    <n v="0"/>
    <n v="0"/>
    <n v="0"/>
    <n v="0"/>
    <n v="9.0724624887933771"/>
  </r>
  <r>
    <x v="0"/>
    <x v="638"/>
    <n v="0.71930129449288072"/>
    <n v="0"/>
    <n v="0"/>
    <n v="0.28069870550711928"/>
    <n v="0"/>
    <n v="0"/>
    <n v="0"/>
    <n v="0"/>
    <n v="0"/>
    <n v="0"/>
    <n v="2.6476482834056667"/>
    <n v="0"/>
    <n v="0"/>
    <n v="1.0332129963898917"/>
    <n v="0"/>
    <n v="0"/>
    <n v="0"/>
    <n v="0"/>
    <n v="0"/>
    <n v="0"/>
    <n v="3.6808612797955584"/>
  </r>
  <r>
    <x v="0"/>
    <x v="639"/>
    <n v="0.70391785787122363"/>
    <n v="0"/>
    <n v="0"/>
    <n v="0.29608214212877632"/>
    <n v="0"/>
    <n v="0"/>
    <n v="0"/>
    <n v="0"/>
    <n v="0"/>
    <n v="0"/>
    <n v="18.995308051833486"/>
    <n v="0"/>
    <n v="0"/>
    <n v="7.9898122138730434"/>
    <n v="0"/>
    <n v="0"/>
    <n v="0"/>
    <n v="0"/>
    <n v="0"/>
    <n v="0"/>
    <n v="26.985120265706531"/>
  </r>
  <r>
    <x v="0"/>
    <x v="640"/>
    <n v="0.21885517965782425"/>
    <n v="3.3837155796116063E-2"/>
    <n v="0"/>
    <n v="0.64232360622180096"/>
    <n v="0.10498405832425876"/>
    <n v="0"/>
    <n v="0"/>
    <n v="0"/>
    <n v="0"/>
    <n v="0"/>
    <n v="12.951770500211117"/>
    <n v="2.0024706609017913"/>
    <n v="0"/>
    <n v="38.012479063368261"/>
    <n v="6.2129186602870812"/>
    <n v="0"/>
    <n v="0"/>
    <n v="0"/>
    <n v="0"/>
    <n v="0"/>
    <n v="59.179638884768245"/>
  </r>
  <r>
    <x v="0"/>
    <x v="641"/>
    <n v="0.19007847964683885"/>
    <n v="0"/>
    <n v="4.7495788539101504E-2"/>
    <n v="0.76242573181405937"/>
    <n v="0"/>
    <n v="0"/>
    <n v="0"/>
    <n v="0"/>
    <n v="0"/>
    <n v="0"/>
    <n v="4.0340846757002078"/>
    <n v="0"/>
    <n v="1.008015389547932"/>
    <n v="16.181158260446789"/>
    <n v="0"/>
    <n v="0"/>
    <n v="0"/>
    <n v="0"/>
    <n v="0"/>
    <n v="0"/>
    <n v="21.223258325694935"/>
  </r>
  <r>
    <x v="0"/>
    <x v="642"/>
    <n v="0.30732383778995692"/>
    <n v="0"/>
    <n v="0"/>
    <n v="0.69267616221004313"/>
    <n v="0"/>
    <n v="0"/>
    <n v="0"/>
    <n v="0"/>
    <n v="0"/>
    <n v="0"/>
    <n v="16.057357240394698"/>
    <n v="0"/>
    <n v="0"/>
    <n v="36.191623365428775"/>
    <n v="0"/>
    <n v="0"/>
    <n v="0"/>
    <n v="0"/>
    <n v="0"/>
    <n v="0"/>
    <n v="52.248980605823469"/>
  </r>
  <r>
    <x v="0"/>
    <x v="643"/>
    <n v="0.66807193989100488"/>
    <n v="0"/>
    <n v="0"/>
    <n v="0.33192806010899512"/>
    <n v="0"/>
    <n v="0"/>
    <n v="0"/>
    <n v="0"/>
    <n v="0"/>
    <n v="0"/>
    <n v="4.0254020083245168"/>
    <n v="0"/>
    <n v="0"/>
    <n v="2"/>
    <n v="0"/>
    <n v="0"/>
    <n v="0"/>
    <n v="0"/>
    <n v="0"/>
    <n v="0"/>
    <n v="6.0254020083245168"/>
  </r>
  <r>
    <x v="0"/>
    <x v="644"/>
    <n v="0.29819671795492148"/>
    <n v="0"/>
    <n v="0"/>
    <n v="0.66754052233194028"/>
    <n v="1.9031377072558916E-2"/>
    <n v="0"/>
    <n v="1.5231382640579331E-2"/>
    <n v="0"/>
    <n v="0"/>
    <n v="0"/>
    <n v="15.668688441094853"/>
    <n v="0"/>
    <n v="0"/>
    <n v="35.075786675177483"/>
    <n v="1"/>
    <n v="0"/>
    <n v="0.8003300330033003"/>
    <n v="0"/>
    <n v="0"/>
    <n v="0"/>
    <n v="52.544805149275632"/>
  </r>
  <r>
    <x v="0"/>
    <x v="645"/>
    <n v="0.26269998883635043"/>
    <n v="0.11876824140167082"/>
    <n v="0"/>
    <n v="0.58606410218670602"/>
    <n v="3.2467667575272592E-2"/>
    <n v="0"/>
    <n v="0"/>
    <n v="0"/>
    <n v="0"/>
    <n v="0"/>
    <n v="8.1605777116134028"/>
    <n v="3.6894461546162125"/>
    <n v="0"/>
    <n v="18.205640856958308"/>
    <n v="1.0085836909871244"/>
    <n v="0"/>
    <n v="0"/>
    <n v="0"/>
    <n v="0"/>
    <n v="0"/>
    <n v="31.064248414175051"/>
  </r>
  <r>
    <x v="0"/>
    <x v="646"/>
    <n v="0"/>
    <n v="0"/>
    <n v="0"/>
    <n v="1"/>
    <n v="0"/>
    <n v="0"/>
    <n v="0"/>
    <n v="0"/>
    <n v="0"/>
    <n v="0"/>
    <n v="0"/>
    <n v="0"/>
    <n v="0"/>
    <n v="1.0486798679867988"/>
    <n v="0"/>
    <n v="0"/>
    <n v="0"/>
    <n v="0"/>
    <n v="0"/>
    <n v="0"/>
    <n v="1.0486798679867988"/>
  </r>
  <r>
    <x v="0"/>
    <x v="647"/>
    <n v="1"/>
    <n v="0"/>
    <n v="0"/>
    <n v="0"/>
    <n v="0"/>
    <n v="0"/>
    <n v="0"/>
    <n v="0"/>
    <n v="0"/>
    <n v="0"/>
    <n v="1.1069900142653353"/>
    <n v="0"/>
    <n v="0"/>
    <n v="0"/>
    <n v="0"/>
    <n v="0"/>
    <n v="0"/>
    <n v="0"/>
    <n v="0"/>
    <n v="0"/>
    <n v="1.1069900142653353"/>
  </r>
  <r>
    <x v="0"/>
    <x v="648"/>
    <n v="0"/>
    <n v="0"/>
    <n v="0"/>
    <n v="1"/>
    <n v="0"/>
    <n v="0"/>
    <n v="0"/>
    <n v="0"/>
    <n v="0"/>
    <n v="0"/>
    <n v="0"/>
    <n v="0"/>
    <n v="0"/>
    <n v="2.1053921568627452"/>
    <n v="0"/>
    <n v="0"/>
    <n v="0"/>
    <n v="0"/>
    <n v="0"/>
    <n v="0"/>
    <n v="2.1053921568627452"/>
  </r>
  <r>
    <x v="0"/>
    <x v="649"/>
    <n v="0"/>
    <n v="0"/>
    <n v="0"/>
    <n v="1"/>
    <n v="0"/>
    <n v="0"/>
    <n v="0"/>
    <n v="0"/>
    <n v="0"/>
    <n v="0"/>
    <n v="0"/>
    <n v="0"/>
    <n v="0"/>
    <n v="4.2386613477635651"/>
    <n v="0"/>
    <n v="0"/>
    <n v="0"/>
    <n v="0"/>
    <n v="0"/>
    <n v="0"/>
    <n v="4.2386613477635651"/>
  </r>
  <r>
    <x v="0"/>
    <x v="650"/>
    <n v="0.33733105985808615"/>
    <n v="0"/>
    <n v="0"/>
    <n v="0.45350197110551677"/>
    <n v="0"/>
    <n v="0"/>
    <n v="0"/>
    <n v="0"/>
    <n v="0"/>
    <n v="0.2091669690363972"/>
    <n v="4.6157610925502608"/>
    <n v="0"/>
    <n v="0"/>
    <n v="6.2053484031512598"/>
    <n v="0"/>
    <n v="0"/>
    <n v="0"/>
    <n v="0"/>
    <n v="0"/>
    <n v="2.8620689655172415"/>
    <n v="13.683178461218761"/>
  </r>
  <r>
    <x v="0"/>
    <x v="651"/>
    <n v="1"/>
    <n v="0"/>
    <n v="0"/>
    <n v="0"/>
    <n v="0"/>
    <n v="0"/>
    <n v="0"/>
    <n v="0"/>
    <n v="0"/>
    <n v="0"/>
    <n v="1.1069958847736627"/>
    <n v="0"/>
    <n v="0"/>
    <n v="0"/>
    <n v="0"/>
    <n v="0"/>
    <n v="0"/>
    <n v="0"/>
    <n v="0"/>
    <n v="0"/>
    <n v="1.1069958847736627"/>
  </r>
  <r>
    <x v="0"/>
    <x v="652"/>
    <n v="1"/>
    <n v="0"/>
    <n v="0"/>
    <n v="0"/>
    <n v="0"/>
    <n v="0"/>
    <n v="0"/>
    <n v="0"/>
    <n v="0"/>
    <n v="0"/>
    <n v="5.252955082742317"/>
    <n v="0"/>
    <n v="0"/>
    <n v="0"/>
    <n v="0"/>
    <n v="0"/>
    <n v="0"/>
    <n v="0"/>
    <n v="0"/>
    <n v="0"/>
    <n v="5.252955082742317"/>
  </r>
  <r>
    <x v="0"/>
    <x v="653"/>
    <n v="0"/>
    <n v="0"/>
    <n v="0"/>
    <n v="1"/>
    <n v="0"/>
    <n v="0"/>
    <n v="0"/>
    <n v="0"/>
    <n v="0"/>
    <n v="0"/>
    <n v="0"/>
    <n v="0"/>
    <n v="0"/>
    <n v="1.0842289975871902"/>
    <n v="0"/>
    <n v="0"/>
    <n v="0"/>
    <n v="0"/>
    <n v="0"/>
    <n v="0"/>
    <n v="1.0842289975871902"/>
  </r>
  <r>
    <x v="0"/>
    <x v="654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0"/>
    <x v="655"/>
    <n v="0"/>
    <n v="0"/>
    <n v="0"/>
    <n v="1"/>
    <n v="0"/>
    <n v="0"/>
    <n v="0"/>
    <n v="0"/>
    <n v="0"/>
    <n v="0"/>
    <n v="0"/>
    <n v="0"/>
    <n v="0"/>
    <n v="3.1064593301435406"/>
    <n v="0"/>
    <n v="0"/>
    <n v="0"/>
    <n v="0"/>
    <n v="0"/>
    <n v="0"/>
    <n v="3.1064593301435406"/>
  </r>
  <r>
    <x v="0"/>
    <x v="656"/>
    <n v="1"/>
    <n v="0"/>
    <n v="0"/>
    <n v="0"/>
    <n v="0"/>
    <n v="0"/>
    <n v="0"/>
    <n v="0"/>
    <n v="0"/>
    <n v="0"/>
    <n v="2.9743175337320906"/>
    <n v="0"/>
    <n v="0"/>
    <n v="0"/>
    <n v="0"/>
    <n v="0"/>
    <n v="0"/>
    <n v="0"/>
    <n v="0"/>
    <n v="0"/>
    <n v="2.9743175337320906"/>
  </r>
  <r>
    <x v="0"/>
    <x v="657"/>
    <n v="1"/>
    <n v="0"/>
    <n v="0"/>
    <n v="0"/>
    <n v="0"/>
    <n v="0"/>
    <n v="0"/>
    <n v="0"/>
    <n v="0"/>
    <n v="0"/>
    <n v="1.6169154228855722"/>
    <n v="0"/>
    <n v="0"/>
    <n v="0"/>
    <n v="0"/>
    <n v="0"/>
    <n v="0"/>
    <n v="0"/>
    <n v="0"/>
    <n v="0"/>
    <n v="1.6169154228855722"/>
  </r>
  <r>
    <x v="0"/>
    <x v="658"/>
    <n v="1"/>
    <n v="0"/>
    <n v="0"/>
    <n v="0"/>
    <n v="0"/>
    <n v="0"/>
    <n v="0"/>
    <n v="0"/>
    <n v="0"/>
    <n v="0"/>
    <n v="1.0496453900709219"/>
    <n v="0"/>
    <n v="0"/>
    <n v="0"/>
    <n v="0"/>
    <n v="0"/>
    <n v="0"/>
    <n v="0"/>
    <n v="0"/>
    <n v="0"/>
    <n v="1.0496453900709219"/>
  </r>
  <r>
    <x v="0"/>
    <x v="659"/>
    <n v="1"/>
    <n v="0"/>
    <n v="0"/>
    <n v="0"/>
    <n v="0"/>
    <n v="0"/>
    <n v="0"/>
    <n v="0"/>
    <n v="0"/>
    <n v="0"/>
    <n v="3.558303886925795"/>
    <n v="0"/>
    <n v="0"/>
    <n v="0"/>
    <n v="0"/>
    <n v="0"/>
    <n v="0"/>
    <n v="0"/>
    <n v="0"/>
    <n v="0"/>
    <n v="3.558303886925795"/>
  </r>
  <r>
    <x v="0"/>
    <x v="660"/>
    <n v="1"/>
    <n v="0"/>
    <n v="0"/>
    <n v="0"/>
    <n v="0"/>
    <n v="0"/>
    <n v="0"/>
    <n v="0"/>
    <n v="0"/>
    <n v="0"/>
    <n v="2.0387482500680267"/>
    <n v="0"/>
    <n v="0"/>
    <n v="0"/>
    <n v="0"/>
    <n v="0"/>
    <n v="0"/>
    <n v="0"/>
    <n v="0"/>
    <n v="0"/>
    <n v="2.0387482500680267"/>
  </r>
  <r>
    <x v="0"/>
    <x v="661"/>
    <n v="0.20592071280390098"/>
    <n v="0"/>
    <n v="0"/>
    <n v="0.59794639620737433"/>
    <n v="0.19613289098872469"/>
    <n v="0"/>
    <n v="0"/>
    <n v="0"/>
    <n v="0"/>
    <n v="0"/>
    <n v="1.0499040307101728"/>
    <n v="0"/>
    <n v="0"/>
    <n v="3.0486798679867988"/>
    <n v="1"/>
    <n v="0"/>
    <n v="0"/>
    <n v="0"/>
    <n v="0"/>
    <n v="0"/>
    <n v="5.0985838986969716"/>
  </r>
  <r>
    <x v="0"/>
    <x v="662"/>
    <n v="0.19595910794892324"/>
    <n v="0"/>
    <n v="0"/>
    <n v="0.80404089205107676"/>
    <n v="0"/>
    <n v="0"/>
    <n v="0"/>
    <n v="0"/>
    <n v="0"/>
    <n v="0"/>
    <n v="1.0014423076923078"/>
    <n v="0"/>
    <n v="0"/>
    <n v="4.1090234327076427"/>
    <n v="0"/>
    <n v="0"/>
    <n v="0"/>
    <n v="0"/>
    <n v="0"/>
    <n v="0"/>
    <n v="5.1104657403999507"/>
  </r>
  <r>
    <x v="0"/>
    <x v="663"/>
    <n v="0.52135417163639441"/>
    <n v="0"/>
    <n v="0"/>
    <n v="0.19086255334921515"/>
    <n v="9.1695785256779197E-2"/>
    <n v="0"/>
    <n v="0"/>
    <n v="0"/>
    <n v="0"/>
    <n v="0.19608748975761112"/>
    <n v="11.231000398539159"/>
    <n v="0"/>
    <n v="0"/>
    <n v="4.1115570361758262"/>
    <n v="1.9753086419753085"/>
    <n v="0"/>
    <n v="0"/>
    <n v="0"/>
    <n v="0"/>
    <n v="4.2241125043729095"/>
    <n v="21.541978581063205"/>
  </r>
  <r>
    <x v="0"/>
    <x v="664"/>
    <n v="1"/>
    <n v="0"/>
    <n v="0"/>
    <n v="0"/>
    <n v="0"/>
    <n v="0"/>
    <n v="0"/>
    <n v="0"/>
    <n v="0"/>
    <n v="0"/>
    <n v="1.0014423076923078"/>
    <n v="0"/>
    <n v="0"/>
    <n v="0"/>
    <n v="0"/>
    <n v="0"/>
    <n v="0"/>
    <n v="0"/>
    <n v="0"/>
    <n v="0"/>
    <n v="1.0014423076923078"/>
  </r>
  <r>
    <x v="0"/>
    <x v="665"/>
    <n v="1"/>
    <n v="0"/>
    <n v="0"/>
    <n v="0"/>
    <n v="0"/>
    <n v="0"/>
    <n v="0"/>
    <n v="0"/>
    <n v="0"/>
    <n v="0"/>
    <n v="3.009244011976048"/>
    <n v="0"/>
    <n v="0"/>
    <n v="0"/>
    <n v="0"/>
    <n v="0"/>
    <n v="0"/>
    <n v="0"/>
    <n v="0"/>
    <n v="0"/>
    <n v="3.009244011976048"/>
  </r>
  <r>
    <x v="0"/>
    <x v="666"/>
    <n v="1"/>
    <n v="0"/>
    <n v="0"/>
    <n v="0"/>
    <n v="0"/>
    <n v="0"/>
    <n v="0"/>
    <n v="0"/>
    <n v="0"/>
    <n v="0"/>
    <n v="1.7991380073054513"/>
    <n v="0"/>
    <n v="0"/>
    <n v="0"/>
    <n v="0"/>
    <n v="0"/>
    <n v="0"/>
    <n v="0"/>
    <n v="0"/>
    <n v="0"/>
    <n v="1.7991380073054513"/>
  </r>
  <r>
    <x v="0"/>
    <x v="667"/>
    <n v="1"/>
    <n v="0"/>
    <n v="0"/>
    <n v="0"/>
    <n v="0"/>
    <n v="0"/>
    <n v="0"/>
    <n v="0"/>
    <n v="0"/>
    <n v="0"/>
    <n v="1.0077519379844961"/>
    <n v="0"/>
    <n v="0"/>
    <n v="0"/>
    <n v="0"/>
    <n v="0"/>
    <n v="0"/>
    <n v="0"/>
    <n v="0"/>
    <n v="0"/>
    <n v="1.0077519379844961"/>
  </r>
  <r>
    <x v="0"/>
    <x v="668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669"/>
    <n v="1"/>
    <n v="0"/>
    <n v="0"/>
    <n v="0"/>
    <n v="0"/>
    <n v="0"/>
    <n v="0"/>
    <n v="0"/>
    <n v="0"/>
    <n v="0"/>
    <n v="1.1264591439688716"/>
    <n v="0"/>
    <n v="0"/>
    <n v="0"/>
    <n v="0"/>
    <n v="0"/>
    <n v="0"/>
    <n v="0"/>
    <n v="0"/>
    <n v="0"/>
    <n v="1.1264591439688716"/>
  </r>
  <r>
    <x v="0"/>
    <x v="670"/>
    <n v="0.6660608814175375"/>
    <n v="0"/>
    <n v="0"/>
    <n v="0.33393911858246256"/>
    <n v="0"/>
    <n v="0"/>
    <n v="0"/>
    <n v="0"/>
    <n v="0"/>
    <n v="0"/>
    <n v="2"/>
    <n v="0"/>
    <n v="0"/>
    <n v="1.0027285129604366"/>
    <n v="0"/>
    <n v="0"/>
    <n v="0"/>
    <n v="0"/>
    <n v="0"/>
    <n v="0"/>
    <n v="3.0027285129604366"/>
  </r>
  <r>
    <x v="0"/>
    <x v="671"/>
    <n v="0"/>
    <n v="0"/>
    <n v="0"/>
    <n v="1"/>
    <n v="0"/>
    <n v="0"/>
    <n v="0"/>
    <n v="0"/>
    <n v="0"/>
    <n v="0"/>
    <n v="0"/>
    <n v="0"/>
    <n v="0"/>
    <n v="1.0113464447806355"/>
    <n v="0"/>
    <n v="0"/>
    <n v="0"/>
    <n v="0"/>
    <n v="0"/>
    <n v="0"/>
    <n v="1.0113464447806355"/>
  </r>
  <r>
    <x v="0"/>
    <x v="672"/>
    <n v="0"/>
    <n v="0"/>
    <n v="0"/>
    <n v="0"/>
    <n v="1"/>
    <n v="0"/>
    <n v="0"/>
    <n v="0"/>
    <n v="0"/>
    <n v="0"/>
    <n v="0"/>
    <n v="0"/>
    <n v="0"/>
    <n v="0"/>
    <n v="1.2323076923076923"/>
    <n v="0"/>
    <n v="0"/>
    <n v="0"/>
    <n v="0"/>
    <n v="0"/>
    <n v="1.2323076923076923"/>
  </r>
  <r>
    <x v="0"/>
    <x v="673"/>
    <n v="0"/>
    <n v="0"/>
    <n v="0"/>
    <n v="0.22302661253946773"/>
    <n v="0.13865584122688318"/>
    <n v="0"/>
    <n v="0"/>
    <n v="0"/>
    <n v="0"/>
    <n v="0.63831754623364911"/>
    <n v="0"/>
    <n v="0"/>
    <n v="0"/>
    <n v="1"/>
    <n v="0.6217008797653959"/>
    <n v="0"/>
    <n v="0"/>
    <n v="0"/>
    <n v="0"/>
    <n v="2.8620689655172415"/>
    <n v="4.4837698452826373"/>
  </r>
  <r>
    <x v="0"/>
    <x v="674"/>
    <n v="0.17112512882430067"/>
    <n v="0"/>
    <n v="0"/>
    <n v="0"/>
    <n v="0.82887487117569925"/>
    <n v="0"/>
    <n v="0"/>
    <n v="0"/>
    <n v="0"/>
    <n v="0"/>
    <n v="1.0085836909871244"/>
    <n v="0"/>
    <n v="0"/>
    <n v="0"/>
    <n v="4.8852537478303368"/>
    <n v="0"/>
    <n v="0"/>
    <n v="0"/>
    <n v="0"/>
    <n v="0"/>
    <n v="5.8938374388174619"/>
  </r>
  <r>
    <x v="0"/>
    <x v="675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676"/>
    <n v="0.25200193835329476"/>
    <n v="0"/>
    <n v="0"/>
    <n v="0.69618376646523616"/>
    <n v="0"/>
    <n v="0"/>
    <n v="0"/>
    <n v="0"/>
    <n v="0"/>
    <n v="5.1814295181468996E-2"/>
    <n v="5.7186915393250528"/>
    <n v="0"/>
    <n v="0"/>
    <n v="15.798530126854249"/>
    <n v="0"/>
    <n v="0"/>
    <n v="0"/>
    <n v="0"/>
    <n v="0"/>
    <n v="1.1758241758241759"/>
    <n v="22.693045842003478"/>
  </r>
  <r>
    <x v="0"/>
    <x v="677"/>
    <n v="0"/>
    <n v="0"/>
    <n v="0"/>
    <n v="1"/>
    <n v="0"/>
    <n v="0"/>
    <n v="0"/>
    <n v="0"/>
    <n v="0"/>
    <n v="0"/>
    <n v="0"/>
    <n v="0"/>
    <n v="0"/>
    <n v="2.2168689519435789"/>
    <n v="0"/>
    <n v="0"/>
    <n v="0"/>
    <n v="0"/>
    <n v="0"/>
    <n v="0"/>
    <n v="2.2168689519435789"/>
  </r>
  <r>
    <x v="0"/>
    <x v="678"/>
    <n v="0.15002064453530015"/>
    <n v="0"/>
    <n v="0"/>
    <n v="0.56869064696101201"/>
    <n v="0.28128870850368776"/>
    <n v="0"/>
    <n v="0"/>
    <n v="0"/>
    <n v="0"/>
    <n v="0"/>
    <n v="1.0666666666666667"/>
    <n v="0"/>
    <n v="0"/>
    <n v="4.0434658752294448"/>
    <n v="2"/>
    <n v="0"/>
    <n v="0"/>
    <n v="0"/>
    <n v="0"/>
    <n v="0"/>
    <n v="7.1101325418961121"/>
  </r>
  <r>
    <x v="0"/>
    <x v="679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680"/>
    <n v="1"/>
    <n v="0"/>
    <n v="0"/>
    <n v="0"/>
    <n v="0"/>
    <n v="0"/>
    <n v="0"/>
    <n v="0"/>
    <n v="0"/>
    <n v="0"/>
    <n v="3.9461747669894427"/>
    <n v="0"/>
    <n v="0"/>
    <n v="0"/>
    <n v="0"/>
    <n v="0"/>
    <n v="0"/>
    <n v="0"/>
    <n v="0"/>
    <n v="0"/>
    <n v="3.9461747669894427"/>
  </r>
  <r>
    <x v="0"/>
    <x v="68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</r>
  <r>
    <x v="0"/>
    <x v="682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0"/>
    <x v="683"/>
    <n v="0.50389710736686533"/>
    <n v="0"/>
    <n v="0"/>
    <n v="0.49610289263313456"/>
    <n v="0"/>
    <n v="0"/>
    <n v="0"/>
    <n v="0"/>
    <n v="0"/>
    <n v="0"/>
    <n v="3.0499040307101728"/>
    <n v="0"/>
    <n v="0"/>
    <n v="3.0027285129604366"/>
    <n v="0"/>
    <n v="0"/>
    <n v="0"/>
    <n v="0"/>
    <n v="0"/>
    <n v="0"/>
    <n v="6.0526325436706099"/>
  </r>
  <r>
    <x v="0"/>
    <x v="684"/>
    <n v="0.10908045044422865"/>
    <n v="0"/>
    <n v="0"/>
    <n v="0.77054475140666145"/>
    <n v="0.1203747981491099"/>
    <n v="0"/>
    <n v="0"/>
    <n v="0"/>
    <n v="0"/>
    <n v="0"/>
    <n v="1.003125"/>
    <n v="0"/>
    <n v="0"/>
    <n v="7.086079133400788"/>
    <n v="1.1069900142653353"/>
    <n v="0"/>
    <n v="0"/>
    <n v="0"/>
    <n v="0"/>
    <n v="0"/>
    <n v="9.1961941476661231"/>
  </r>
  <r>
    <x v="0"/>
    <x v="685"/>
    <n v="1"/>
    <n v="0"/>
    <n v="0"/>
    <n v="0"/>
    <n v="0"/>
    <n v="0"/>
    <n v="0"/>
    <n v="0"/>
    <n v="0"/>
    <n v="0"/>
    <n v="1.1069900142653353"/>
    <n v="0"/>
    <n v="0"/>
    <n v="0"/>
    <n v="0"/>
    <n v="0"/>
    <n v="0"/>
    <n v="0"/>
    <n v="0"/>
    <n v="0"/>
    <n v="1.1069900142653353"/>
  </r>
  <r>
    <x v="0"/>
    <x v="686"/>
    <n v="0"/>
    <n v="0"/>
    <n v="0"/>
    <n v="1"/>
    <n v="0"/>
    <n v="0"/>
    <n v="0"/>
    <n v="0"/>
    <n v="0"/>
    <n v="0"/>
    <n v="0"/>
    <n v="0"/>
    <n v="0"/>
    <n v="3.3628540992253515"/>
    <n v="0"/>
    <n v="0"/>
    <n v="0"/>
    <n v="0"/>
    <n v="0"/>
    <n v="0"/>
    <n v="3.3628540992253515"/>
  </r>
  <r>
    <x v="0"/>
    <x v="687"/>
    <n v="0.45692458610701431"/>
    <n v="0"/>
    <n v="0"/>
    <n v="0.54307541389298575"/>
    <n v="0"/>
    <n v="0"/>
    <n v="0"/>
    <n v="0"/>
    <n v="0"/>
    <n v="0"/>
    <n v="4.2828141900895114"/>
    <n v="0"/>
    <n v="0"/>
    <n v="5.0903172200168649"/>
    <n v="0"/>
    <n v="0"/>
    <n v="0"/>
    <n v="0"/>
    <n v="0"/>
    <n v="0"/>
    <n v="9.3731314101063763"/>
  </r>
  <r>
    <x v="0"/>
    <x v="688"/>
    <n v="0.52248461219434517"/>
    <n v="0"/>
    <n v="0"/>
    <n v="0.47751538780565472"/>
    <n v="0"/>
    <n v="0"/>
    <n v="0"/>
    <n v="0"/>
    <n v="0"/>
    <n v="0"/>
    <n v="3.2842623682901464"/>
    <n v="0"/>
    <n v="0"/>
    <n v="3.0015923566878984"/>
    <n v="0"/>
    <n v="0"/>
    <n v="0"/>
    <n v="0"/>
    <n v="0"/>
    <n v="0"/>
    <n v="6.2858547249780452"/>
  </r>
  <r>
    <x v="0"/>
    <x v="689"/>
    <n v="0.67049391769070166"/>
    <n v="8.2068800454692933E-2"/>
    <n v="0"/>
    <n v="0.24743728185460559"/>
    <n v="0"/>
    <n v="0"/>
    <n v="0"/>
    <n v="0"/>
    <n v="0"/>
    <n v="0"/>
    <n v="8.1699003028666883"/>
    <n v="1"/>
    <n v="0"/>
    <n v="3.0149981537893478"/>
    <n v="0"/>
    <n v="0"/>
    <n v="0"/>
    <n v="0"/>
    <n v="0"/>
    <n v="0"/>
    <n v="12.184898456656034"/>
  </r>
  <r>
    <x v="0"/>
    <x v="690"/>
    <n v="0.18861428316930004"/>
    <n v="4.9047256781591032E-2"/>
    <n v="0"/>
    <n v="0.69113521071849493"/>
    <n v="4.7890048752481824E-2"/>
    <n v="0"/>
    <n v="1.1639176372340999E-2"/>
    <n v="0"/>
    <n v="1.1674024205791122E-2"/>
    <n v="0"/>
    <n v="16.205122865696712"/>
    <n v="4.2139800285306706"/>
    <n v="0"/>
    <n v="59.380078848267011"/>
    <n v="4.1145564961354433"/>
    <n v="0"/>
    <n v="1"/>
    <n v="0"/>
    <n v="1.0029940119760479"/>
    <n v="0"/>
    <n v="85.916732250605889"/>
  </r>
  <r>
    <x v="0"/>
    <x v="691"/>
    <n v="0.60458028900842076"/>
    <n v="0"/>
    <n v="0"/>
    <n v="0.39541971099157935"/>
    <n v="0"/>
    <n v="0"/>
    <n v="0"/>
    <n v="0"/>
    <n v="0"/>
    <n v="0"/>
    <n v="3.0164441508129212"/>
    <n v="0"/>
    <n v="0"/>
    <n v="1.972875226039783"/>
    <n v="0"/>
    <n v="0"/>
    <n v="0"/>
    <n v="0"/>
    <n v="0"/>
    <n v="0"/>
    <n v="4.9893193768527038"/>
  </r>
  <r>
    <x v="0"/>
    <x v="692"/>
    <n v="1"/>
    <n v="0"/>
    <n v="0"/>
    <n v="0"/>
    <n v="0"/>
    <n v="0"/>
    <n v="0"/>
    <n v="0"/>
    <n v="0"/>
    <n v="0"/>
    <n v="1.0486798679867988"/>
    <n v="0"/>
    <n v="0"/>
    <n v="0"/>
    <n v="0"/>
    <n v="0"/>
    <n v="0"/>
    <n v="0"/>
    <n v="0"/>
    <n v="0"/>
    <n v="1.0486798679867988"/>
  </r>
  <r>
    <x v="0"/>
    <x v="693"/>
    <n v="0.13948850632500914"/>
    <n v="0"/>
    <n v="0"/>
    <n v="0.8605114936749908"/>
    <n v="0"/>
    <n v="0"/>
    <n v="0"/>
    <n v="0"/>
    <n v="0"/>
    <n v="0"/>
    <n v="1.0014423076923078"/>
    <n v="0"/>
    <n v="0"/>
    <n v="6.1779471207021768"/>
    <n v="0"/>
    <n v="0"/>
    <n v="0"/>
    <n v="0"/>
    <n v="0"/>
    <n v="0"/>
    <n v="7.1793894283944848"/>
  </r>
  <r>
    <x v="0"/>
    <x v="694"/>
    <n v="0.32148500079141329"/>
    <n v="0"/>
    <n v="0"/>
    <n v="0.67851499920858671"/>
    <n v="0"/>
    <n v="0"/>
    <n v="0"/>
    <n v="0"/>
    <n v="0"/>
    <n v="0"/>
    <n v="1.0037313432835822"/>
    <n v="0"/>
    <n v="0"/>
    <n v="2.1184402691171647"/>
    <n v="0"/>
    <n v="0"/>
    <n v="0"/>
    <n v="0"/>
    <n v="0"/>
    <n v="0"/>
    <n v="3.1221716124007468"/>
  </r>
  <r>
    <x v="0"/>
    <x v="695"/>
    <n v="0.47022065806195323"/>
    <n v="2.942741912134236E-2"/>
    <n v="0"/>
    <n v="0.473768648584667"/>
    <n v="2.6583274232037362E-2"/>
    <n v="0"/>
    <n v="0"/>
    <n v="0"/>
    <n v="0"/>
    <n v="0"/>
    <n v="17.688590726542536"/>
    <n v="1.1069900142653353"/>
    <n v="0"/>
    <n v="17.822057751399761"/>
    <n v="1"/>
    <n v="0"/>
    <n v="0"/>
    <n v="0"/>
    <n v="0"/>
    <n v="0"/>
    <n v="37.617638492207632"/>
  </r>
  <r>
    <x v="0"/>
    <x v="696"/>
    <n v="0.12267859326937808"/>
    <n v="0"/>
    <n v="0"/>
    <n v="0.87732140673062187"/>
    <n v="0"/>
    <n v="0"/>
    <n v="0"/>
    <n v="0"/>
    <n v="0"/>
    <n v="0"/>
    <n v="0.99378881987577627"/>
    <n v="0"/>
    <n v="0"/>
    <n v="7.1069628548162491"/>
    <n v="0"/>
    <n v="0"/>
    <n v="0"/>
    <n v="0"/>
    <n v="0"/>
    <n v="0"/>
    <n v="8.1007516746920256"/>
  </r>
  <r>
    <x v="0"/>
    <x v="697"/>
    <n v="1"/>
    <n v="0"/>
    <n v="0"/>
    <n v="0"/>
    <n v="0"/>
    <n v="0"/>
    <n v="0"/>
    <n v="0"/>
    <n v="0"/>
    <n v="0"/>
    <n v="1.0085836909871244"/>
    <n v="0"/>
    <n v="0"/>
    <n v="0"/>
    <n v="0"/>
    <n v="0"/>
    <n v="0"/>
    <n v="0"/>
    <n v="0"/>
    <n v="0"/>
    <n v="1.0085836909871244"/>
  </r>
  <r>
    <x v="0"/>
    <x v="698"/>
    <n v="0.62808144683630829"/>
    <n v="0"/>
    <n v="0"/>
    <n v="0.37191855316369171"/>
    <n v="0"/>
    <n v="0"/>
    <n v="0"/>
    <n v="0"/>
    <n v="0"/>
    <n v="0"/>
    <n v="1.0499040307101728"/>
    <n v="0"/>
    <n v="0"/>
    <n v="0.6217008797653959"/>
    <n v="0"/>
    <n v="0"/>
    <n v="0"/>
    <n v="0"/>
    <n v="0"/>
    <n v="0"/>
    <n v="1.6716049104755686"/>
  </r>
  <r>
    <x v="0"/>
    <x v="699"/>
    <n v="1"/>
    <n v="0"/>
    <n v="0"/>
    <n v="0"/>
    <n v="0"/>
    <n v="0"/>
    <n v="0"/>
    <n v="0"/>
    <n v="0"/>
    <n v="0"/>
    <n v="0.99389567147613767"/>
    <n v="0"/>
    <n v="0"/>
    <n v="0"/>
    <n v="0"/>
    <n v="0"/>
    <n v="0"/>
    <n v="0"/>
    <n v="0"/>
    <n v="0"/>
    <n v="0.99389567147613767"/>
  </r>
  <r>
    <x v="0"/>
    <x v="700"/>
    <n v="0.73201298798123959"/>
    <n v="0"/>
    <n v="0"/>
    <n v="0.2679870120187603"/>
    <n v="0"/>
    <n v="0"/>
    <n v="0"/>
    <n v="0"/>
    <n v="0"/>
    <n v="0"/>
    <n v="8.5099688474501534"/>
    <n v="0"/>
    <n v="0"/>
    <n v="3.1154653827799939"/>
    <n v="0"/>
    <n v="0"/>
    <n v="0"/>
    <n v="0"/>
    <n v="0"/>
    <n v="0"/>
    <n v="11.625434230230148"/>
  </r>
  <r>
    <x v="0"/>
    <x v="701"/>
    <n v="1"/>
    <n v="0"/>
    <n v="0"/>
    <n v="0"/>
    <n v="0"/>
    <n v="0"/>
    <n v="0"/>
    <n v="0"/>
    <n v="0"/>
    <n v="0"/>
    <n v="2.0190983827651316"/>
    <n v="0"/>
    <n v="0"/>
    <n v="0"/>
    <n v="0"/>
    <n v="0"/>
    <n v="0"/>
    <n v="0"/>
    <n v="0"/>
    <n v="0"/>
    <n v="2.0190983827651316"/>
  </r>
  <r>
    <x v="0"/>
    <x v="702"/>
    <n v="0"/>
    <n v="0"/>
    <n v="0"/>
    <n v="1"/>
    <n v="0"/>
    <n v="0"/>
    <n v="0"/>
    <n v="0"/>
    <n v="0"/>
    <n v="0"/>
    <n v="0"/>
    <n v="0"/>
    <n v="0"/>
    <n v="1.0016977928692699"/>
    <n v="0"/>
    <n v="0"/>
    <n v="0"/>
    <n v="0"/>
    <n v="0"/>
    <n v="0"/>
    <n v="1.0016977928692699"/>
  </r>
  <r>
    <x v="0"/>
    <x v="703"/>
    <n v="0.50164836581565553"/>
    <n v="0"/>
    <n v="0"/>
    <n v="0.49835163418434436"/>
    <n v="0"/>
    <n v="0"/>
    <n v="0"/>
    <n v="0"/>
    <n v="0"/>
    <n v="0"/>
    <n v="1.1069900142653353"/>
    <n v="0"/>
    <n v="0"/>
    <n v="1.0997150997150997"/>
    <n v="0"/>
    <n v="0"/>
    <n v="0"/>
    <n v="0"/>
    <n v="0"/>
    <n v="0"/>
    <n v="2.2067051139804352"/>
  </r>
  <r>
    <x v="0"/>
    <x v="704"/>
    <n v="0.68340268886043531"/>
    <n v="0"/>
    <n v="0"/>
    <n v="0.31659731113956469"/>
    <n v="0"/>
    <n v="0"/>
    <n v="0"/>
    <n v="0"/>
    <n v="0"/>
    <n v="0"/>
    <n v="2.1920529801324502"/>
    <n v="0"/>
    <n v="0"/>
    <n v="1.0155038759689923"/>
    <n v="0"/>
    <n v="0"/>
    <n v="0"/>
    <n v="0"/>
    <n v="0"/>
    <n v="0"/>
    <n v="3.2075568561014425"/>
  </r>
  <r>
    <x v="0"/>
    <x v="705"/>
    <n v="0.32185491276400369"/>
    <n v="0.35629017447199268"/>
    <n v="0"/>
    <n v="0.32185491276400369"/>
    <n v="0"/>
    <n v="0"/>
    <n v="0"/>
    <n v="0"/>
    <n v="0"/>
    <n v="0"/>
    <n v="1"/>
    <n v="1.1069900142653353"/>
    <n v="0"/>
    <n v="1"/>
    <n v="0"/>
    <n v="0"/>
    <n v="0"/>
    <n v="0"/>
    <n v="0"/>
    <n v="0"/>
    <n v="3.1069900142653353"/>
  </r>
  <r>
    <x v="0"/>
    <x v="706"/>
    <n v="0"/>
    <n v="0"/>
    <n v="0"/>
    <n v="1"/>
    <n v="0"/>
    <n v="0"/>
    <n v="0"/>
    <n v="0"/>
    <n v="0"/>
    <n v="0"/>
    <n v="0"/>
    <n v="0"/>
    <n v="0"/>
    <n v="2.000845535954495"/>
    <n v="0"/>
    <n v="0"/>
    <n v="0"/>
    <n v="0"/>
    <n v="0"/>
    <n v="0"/>
    <n v="2.000845535954495"/>
  </r>
  <r>
    <x v="0"/>
    <x v="707"/>
    <n v="0"/>
    <n v="0"/>
    <n v="0"/>
    <n v="1"/>
    <n v="0"/>
    <n v="0"/>
    <n v="0"/>
    <n v="0"/>
    <n v="0"/>
    <n v="0"/>
    <n v="0"/>
    <n v="0"/>
    <n v="0"/>
    <n v="2.9980430528375734"/>
    <n v="0"/>
    <n v="0"/>
    <n v="0"/>
    <n v="0"/>
    <n v="0"/>
    <n v="0"/>
    <n v="2.9980430528375734"/>
  </r>
  <r>
    <x v="0"/>
    <x v="708"/>
    <n v="3.7625837469554793E-2"/>
    <n v="0"/>
    <n v="0"/>
    <n v="0.9303746185142816"/>
    <n v="3.1999544016163423E-2"/>
    <n v="0"/>
    <n v="0"/>
    <n v="0"/>
    <n v="0"/>
    <n v="0"/>
    <n v="1.1758241758241759"/>
    <n v="0"/>
    <n v="0"/>
    <n v="29.074621127236572"/>
    <n v="1"/>
    <n v="0"/>
    <n v="0"/>
    <n v="0"/>
    <n v="0"/>
    <n v="0"/>
    <n v="31.250445303060754"/>
  </r>
  <r>
    <x v="0"/>
    <x v="709"/>
    <n v="0.56068376971276046"/>
    <n v="0"/>
    <n v="0"/>
    <n v="0.43931623028723954"/>
    <n v="0"/>
    <n v="0"/>
    <n v="0"/>
    <n v="0"/>
    <n v="0"/>
    <n v="0"/>
    <n v="3.8294365454013697"/>
    <n v="0"/>
    <n v="0"/>
    <n v="3.000503524672709"/>
    <n v="0"/>
    <n v="0"/>
    <n v="0"/>
    <n v="0"/>
    <n v="0"/>
    <n v="0"/>
    <n v="6.8299400700740787"/>
  </r>
  <r>
    <x v="0"/>
    <x v="710"/>
    <n v="0.35543083319521768"/>
    <n v="0"/>
    <n v="0"/>
    <n v="0.64456916680478238"/>
    <n v="0"/>
    <n v="0"/>
    <n v="0"/>
    <n v="0"/>
    <n v="0"/>
    <n v="0"/>
    <n v="4.2983475986927733"/>
    <n v="0"/>
    <n v="0"/>
    <n v="7.7949971459145093"/>
    <n v="0"/>
    <n v="0"/>
    <n v="0"/>
    <n v="0"/>
    <n v="0"/>
    <n v="0"/>
    <n v="12.093344744607283"/>
  </r>
  <r>
    <x v="0"/>
    <x v="711"/>
    <n v="0.19341986814798107"/>
    <n v="2.831794105250144E-2"/>
    <n v="3.0566589499679553E-3"/>
    <n v="0.72085948115886722"/>
    <n v="3.1081803571990241E-2"/>
    <n v="0"/>
    <n v="1.5283294749839776E-3"/>
    <n v="1.6988224286611155E-2"/>
    <n v="0"/>
    <n v="4.7476933570973559E-3"/>
    <n v="126.55639462165631"/>
    <n v="18.528688686579386"/>
    <n v="2"/>
    <n v="471.66497339614835"/>
    <n v="20.33710929530826"/>
    <n v="0"/>
    <n v="1"/>
    <n v="11.115551040975149"/>
    <n v="0"/>
    <n v="3.1064593301435406"/>
    <n v="654.30917637081075"/>
  </r>
  <r>
    <x v="0"/>
    <x v="712"/>
    <n v="0.23146838615860535"/>
    <n v="0"/>
    <n v="1.6389487125128357E-2"/>
    <n v="0.68256862888736958"/>
    <n v="1.217350433943766E-2"/>
    <n v="0"/>
    <n v="0"/>
    <n v="5.7399993489459046E-2"/>
    <n v="0"/>
    <n v="0"/>
    <n v="21.048433134047336"/>
    <n v="0"/>
    <n v="1.4903677758318739"/>
    <n v="62.068951976403824"/>
    <n v="1.1069900142653353"/>
    <n v="0"/>
    <n v="0"/>
    <n v="5.2196325593671764"/>
    <n v="0"/>
    <n v="0"/>
    <n v="90.934375459915543"/>
  </r>
  <r>
    <x v="0"/>
    <x v="713"/>
    <n v="0.24524606412282335"/>
    <n v="1.0405157000075336E-2"/>
    <n v="0"/>
    <n v="0.70197330875169206"/>
    <n v="1.015944995585133E-2"/>
    <n v="0"/>
    <n v="1.1244556391034213E-2"/>
    <n v="2.0971463778523946E-2"/>
    <n v="0"/>
    <n v="0"/>
    <n v="47.201089519124594"/>
    <n v="2.0026203020943623"/>
    <n v="0"/>
    <n v="135.10473697074579"/>
    <n v="1.9553304904051174"/>
    <n v="0"/>
    <n v="2.1641746411483256"/>
    <n v="4.0362561686675678"/>
    <n v="0"/>
    <n v="0"/>
    <n v="192.46420809218571"/>
  </r>
  <r>
    <x v="0"/>
    <x v="714"/>
    <n v="0.31060894202612777"/>
    <n v="1.3997007321451002E-2"/>
    <n v="0"/>
    <n v="0.6501056430948513"/>
    <n v="1.2644203778784989E-2"/>
    <n v="0"/>
    <n v="1.2644203778784989E-2"/>
    <n v="0"/>
    <n v="0"/>
    <n v="0"/>
    <n v="24.56532237698362"/>
    <n v="1.1069900142653353"/>
    <n v="0"/>
    <n v="51.415308901113065"/>
    <n v="1"/>
    <n v="0"/>
    <n v="1"/>
    <n v="0"/>
    <n v="0"/>
    <n v="0"/>
    <n v="79.087621292362016"/>
  </r>
  <r>
    <x v="0"/>
    <x v="715"/>
    <n v="0.46354554263313741"/>
    <n v="3.0166537002942376E-2"/>
    <n v="1.5212738617363645E-2"/>
    <n v="0.49107518174655668"/>
    <n v="0"/>
    <n v="0"/>
    <n v="0"/>
    <n v="0"/>
    <n v="0"/>
    <n v="0"/>
    <n v="30.732433264575526"/>
    <n v="2"/>
    <n v="1.0085836909871244"/>
    <n v="32.557610553618289"/>
    <n v="0"/>
    <n v="0"/>
    <n v="0"/>
    <n v="0"/>
    <n v="0"/>
    <n v="0"/>
    <n v="66.298627509180932"/>
  </r>
  <r>
    <x v="0"/>
    <x v="716"/>
    <n v="0.15453686126980298"/>
    <n v="0"/>
    <n v="0"/>
    <n v="0.82490492644851099"/>
    <n v="2.0558212281686163E-2"/>
    <n v="0"/>
    <n v="0"/>
    <n v="0"/>
    <n v="0"/>
    <n v="0"/>
    <n v="15.265095916038698"/>
    <n v="0"/>
    <n v="0"/>
    <n v="81.483813767026049"/>
    <n v="2.0307328605200947"/>
    <n v="0"/>
    <n v="0"/>
    <n v="0"/>
    <n v="0"/>
    <n v="0"/>
    <n v="98.779642543584828"/>
  </r>
  <r>
    <x v="0"/>
    <x v="717"/>
    <n v="6.1428080488714218E-2"/>
    <n v="0"/>
    <n v="0"/>
    <n v="0.93857191951128593"/>
    <n v="0"/>
    <n v="0"/>
    <n v="0"/>
    <n v="0"/>
    <n v="0"/>
    <n v="0"/>
    <n v="1"/>
    <n v="0"/>
    <n v="0"/>
    <n v="15.279199871526567"/>
    <n v="0"/>
    <n v="0"/>
    <n v="0"/>
    <n v="0"/>
    <n v="0"/>
    <n v="0"/>
    <n v="16.279199871526565"/>
  </r>
  <r>
    <x v="0"/>
    <x v="718"/>
    <n v="0.22057191541858481"/>
    <n v="0"/>
    <n v="0"/>
    <n v="0.76126910686136129"/>
    <n v="1.8158977720053933E-2"/>
    <n v="0"/>
    <n v="0"/>
    <n v="0"/>
    <n v="0"/>
    <n v="0"/>
    <n v="12.146714359090568"/>
    <n v="0"/>
    <n v="0"/>
    <n v="41.92246494254195"/>
    <n v="1"/>
    <n v="0"/>
    <n v="0"/>
    <n v="0"/>
    <n v="0"/>
    <n v="0"/>
    <n v="55.069179301632516"/>
  </r>
  <r>
    <x v="0"/>
    <x v="719"/>
    <n v="0"/>
    <n v="0"/>
    <n v="0"/>
    <n v="1"/>
    <n v="0"/>
    <n v="0"/>
    <n v="0"/>
    <n v="0"/>
    <n v="0"/>
    <n v="0"/>
    <n v="0"/>
    <n v="0"/>
    <n v="0"/>
    <n v="1.0332129963898917"/>
    <n v="0"/>
    <n v="0"/>
    <n v="0"/>
    <n v="0"/>
    <n v="0"/>
    <n v="0"/>
    <n v="1.0332129963898917"/>
  </r>
  <r>
    <x v="0"/>
    <x v="720"/>
    <n v="0.34088620424942012"/>
    <n v="0"/>
    <n v="0"/>
    <n v="0.47165063939314988"/>
    <n v="0.13821138538130362"/>
    <n v="0"/>
    <n v="0"/>
    <n v="0"/>
    <n v="4.9251770976126513E-2"/>
    <n v="0"/>
    <n v="7.6618082279282023"/>
    <n v="0"/>
    <n v="0"/>
    <n v="10.600888814397306"/>
    <n v="3.1064593301435406"/>
    <n v="0"/>
    <n v="0"/>
    <n v="0"/>
    <n v="1.1069900142653353"/>
    <n v="0"/>
    <n v="22.476146386734381"/>
  </r>
  <r>
    <x v="0"/>
    <x v="721"/>
    <n v="0.23181920828835112"/>
    <n v="6.0335288652126826E-2"/>
    <n v="0"/>
    <n v="0.62360484171151731"/>
    <n v="3.8726363668142118E-2"/>
    <n v="0"/>
    <n v="1.1257447928679385E-2"/>
    <n v="3.4256849751183475E-2"/>
    <n v="0"/>
    <n v="0"/>
    <n v="20.592518815722908"/>
    <n v="5.359588517253286"/>
    <n v="0"/>
    <n v="55.394867972058435"/>
    <n v="3.4400659824046924"/>
    <n v="0"/>
    <n v="1"/>
    <n v="3.0430387036400139"/>
    <n v="0"/>
    <n v="0"/>
    <n v="88.830079991079316"/>
  </r>
  <r>
    <x v="0"/>
    <x v="722"/>
    <n v="0.2328808274634096"/>
    <n v="1.1003422116114851E-2"/>
    <n v="0"/>
    <n v="0.75611575042047519"/>
    <n v="0"/>
    <n v="0"/>
    <n v="0"/>
    <n v="0"/>
    <n v="0"/>
    <n v="0"/>
    <n v="21.164400038997726"/>
    <n v="1"/>
    <n v="0"/>
    <n v="68.716417714550857"/>
    <n v="0"/>
    <n v="0"/>
    <n v="0"/>
    <n v="0"/>
    <n v="0"/>
    <n v="0"/>
    <n v="90.880817753548612"/>
  </r>
  <r>
    <x v="0"/>
    <x v="723"/>
    <n v="0.28009972110460801"/>
    <n v="2.5943177862437116E-2"/>
    <n v="0"/>
    <n v="0.68215165938634115"/>
    <n v="0"/>
    <n v="0"/>
    <n v="0"/>
    <n v="1.1805441646614004E-2"/>
    <n v="0"/>
    <n v="0"/>
    <n v="25.069322364919156"/>
    <n v="2.321951219512195"/>
    <n v="0"/>
    <n v="61.05354115841488"/>
    <n v="0"/>
    <n v="0"/>
    <n v="0"/>
    <n v="1.0566037735849056"/>
    <n v="0"/>
    <n v="0"/>
    <n v="89.501418516431116"/>
  </r>
  <r>
    <x v="0"/>
    <x v="724"/>
    <n v="0.61114309032524206"/>
    <n v="0"/>
    <n v="0"/>
    <n v="0.38885690967475789"/>
    <n v="0"/>
    <n v="0"/>
    <n v="0"/>
    <n v="0"/>
    <n v="0"/>
    <n v="0"/>
    <n v="16.112769938477442"/>
    <n v="0"/>
    <n v="0"/>
    <n v="10.252201200936804"/>
    <n v="0"/>
    <n v="0"/>
    <n v="0"/>
    <n v="0"/>
    <n v="0"/>
    <n v="0"/>
    <n v="26.364971139414248"/>
  </r>
  <r>
    <x v="0"/>
    <x v="725"/>
    <n v="0.21326994295644644"/>
    <n v="6.0184023309864609E-2"/>
    <n v="0"/>
    <n v="0.67715264717659696"/>
    <n v="2.7387583919780079E-2"/>
    <n v="1.1723934334772134E-2"/>
    <n v="0"/>
    <n v="0"/>
    <n v="1.0281868302539764E-2"/>
    <n v="0"/>
    <n v="56.509562849672029"/>
    <n v="15.946798693848107"/>
    <n v="0"/>
    <n v="179.42331462179936"/>
    <n v="7.256814407886532"/>
    <n v="3.1064593301435406"/>
    <n v="0"/>
    <n v="0"/>
    <n v="2.7243589743589745"/>
    <n v="0"/>
    <n v="264.96730887770855"/>
  </r>
  <r>
    <x v="0"/>
    <x v="726"/>
    <n v="0.16755202452739265"/>
    <n v="5.3823435430356056E-3"/>
    <n v="5.845933889053489E-3"/>
    <n v="0.80186098431895403"/>
    <n v="3.8301922046301029E-3"/>
    <n v="3.2762806226820248E-3"/>
    <n v="1.8302474916696459E-3"/>
    <n v="0"/>
    <n v="4.2192021123752888E-3"/>
    <n v="6.2027912902069219E-3"/>
    <n v="93.514835917590091"/>
    <n v="3.0040160642570282"/>
    <n v="3.2627570449352628"/>
    <n v="447.53800253272982"/>
    <n v="2.13772287478543"/>
    <n v="1.8285714285714285"/>
    <n v="1.021505376344086"/>
    <n v="0"/>
    <n v="2.3548387096774195"/>
    <n v="3.4619277885235329"/>
    <n v="558.12417773741424"/>
  </r>
  <r>
    <x v="0"/>
    <x v="727"/>
    <n v="0.27152856456302937"/>
    <n v="1.385280391853728E-2"/>
    <n v="0"/>
    <n v="0.70076582759989625"/>
    <n v="1.385280391853728E-2"/>
    <n v="0"/>
    <n v="0"/>
    <n v="0"/>
    <n v="0"/>
    <n v="0"/>
    <n v="19.600982310857695"/>
    <n v="1"/>
    <n v="0"/>
    <n v="50.586569457043915"/>
    <n v="1"/>
    <n v="0"/>
    <n v="0"/>
    <n v="0"/>
    <n v="0"/>
    <n v="0"/>
    <n v="72.187551767901596"/>
  </r>
  <r>
    <x v="0"/>
    <x v="728"/>
    <n v="0.29881223220755415"/>
    <n v="1.5200186860656703E-2"/>
    <n v="0"/>
    <n v="0.68598758093178924"/>
    <n v="0"/>
    <n v="0"/>
    <n v="0"/>
    <n v="0"/>
    <n v="0"/>
    <n v="0"/>
    <n v="20.262618458914162"/>
    <n v="1.0307328605200945"/>
    <n v="0"/>
    <n v="46.517187456768866"/>
    <n v="0"/>
    <n v="0"/>
    <n v="0"/>
    <n v="0"/>
    <n v="0"/>
    <n v="0"/>
    <n v="67.810538776203117"/>
  </r>
  <r>
    <x v="0"/>
    <x v="729"/>
    <n v="0.29819851060015251"/>
    <n v="8.3831238266044664E-3"/>
    <n v="0"/>
    <n v="0.6605324888503038"/>
    <n v="3.2885876722939154E-2"/>
    <n v="0"/>
    <n v="0"/>
    <n v="0"/>
    <n v="0"/>
    <n v="0"/>
    <n v="38.206198045968399"/>
    <n v="1.074074074074074"/>
    <n v="0"/>
    <n v="84.629648330638631"/>
    <n v="4.2134493444088754"/>
    <n v="0"/>
    <n v="0"/>
    <n v="0"/>
    <n v="0"/>
    <n v="0"/>
    <n v="128.12336979508999"/>
  </r>
  <r>
    <x v="0"/>
    <x v="730"/>
    <n v="0.34448189110952432"/>
    <n v="5.8260291430272211E-3"/>
    <n v="6.1860446484019692E-2"/>
    <n v="0.56974999115603242"/>
    <n v="1.8081642107396198E-2"/>
    <n v="0"/>
    <n v="0"/>
    <n v="0"/>
    <n v="0"/>
    <n v="0"/>
    <n v="59.182621708066357"/>
    <n v="1.0009225092250922"/>
    <n v="10.627738343992734"/>
    <n v="97.884095115005422"/>
    <n v="3.1064593301435406"/>
    <n v="0"/>
    <n v="0"/>
    <n v="0"/>
    <n v="0"/>
    <n v="0"/>
    <n v="171.80183700643317"/>
  </r>
  <r>
    <x v="0"/>
    <x v="731"/>
    <n v="0.35546244277297184"/>
    <n v="2.3698818267006493E-2"/>
    <n v="2.601408624613101E-2"/>
    <n v="0.55882206293842784"/>
    <n v="3.9032273764063384E-3"/>
    <n v="0"/>
    <n v="4.3208337290889E-3"/>
    <n v="2.7778528669967162E-2"/>
    <n v="0"/>
    <n v="0"/>
    <n v="91.068853667511036"/>
    <n v="6.071595626290609"/>
    <n v="6.6647632170693356"/>
    <n v="143.16923126649354"/>
    <n v="1"/>
    <n v="0"/>
    <n v="1.1069900142653353"/>
    <n v="7.1168102678001226"/>
    <n v="0"/>
    <n v="0"/>
    <n v="256.19824405943007"/>
  </r>
  <r>
    <x v="0"/>
    <x v="732"/>
    <n v="0.24426030892091774"/>
    <n v="8.9443178666270499E-3"/>
    <n v="0"/>
    <n v="0.73966834139084292"/>
    <n v="6.0789301332219593E-3"/>
    <n v="0"/>
    <n v="0"/>
    <n v="0"/>
    <n v="1.0481016883905137E-3"/>
    <n v="0"/>
    <n v="257.98424508984817"/>
    <n v="9.4468606170988654"/>
    <n v="0"/>
    <n v="781.22712410209022"/>
    <n v="6.4204790712884234"/>
    <n v="0"/>
    <n v="0"/>
    <n v="0"/>
    <n v="1.1069900142653353"/>
    <n v="0"/>
    <n v="1056.1856988945908"/>
  </r>
  <r>
    <x v="0"/>
    <x v="733"/>
    <n v="0.33261988487851141"/>
    <n v="4.5463888569754786E-2"/>
    <n v="5.6098989461021397E-3"/>
    <n v="0.6030681020530001"/>
    <n v="1.1330928500356302E-2"/>
    <n v="0"/>
    <n v="0"/>
    <n v="1.9072970522749334E-3"/>
    <n v="0"/>
    <n v="0"/>
    <n v="179.75293622866278"/>
    <n v="24.569389366997896"/>
    <n v="3.0316762567465094"/>
    <n v="325.90734053518071"/>
    <n v="6.1234092149361672"/>
    <n v="0"/>
    <n v="0"/>
    <n v="1.0307328605200945"/>
    <n v="0"/>
    <n v="0"/>
    <n v="540.41548446304432"/>
  </r>
  <r>
    <x v="0"/>
    <x v="734"/>
    <n v="0.44347175251113363"/>
    <n v="2.6155707797878847E-2"/>
    <n v="0"/>
    <n v="0.52406496554521387"/>
    <n v="3.3246341908849549E-3"/>
    <n v="0"/>
    <n v="0"/>
    <n v="2.9829399548885263E-3"/>
    <n v="0"/>
    <n v="0"/>
    <n v="147.66099770751012"/>
    <n v="8.708960350488006"/>
    <n v="0"/>
    <n v="174.49579423666995"/>
    <n v="1.1069900142653353"/>
    <n v="0"/>
    <n v="0"/>
    <n v="0.99321746502755404"/>
    <n v="0"/>
    <n v="0"/>
    <n v="332.965959773961"/>
  </r>
  <r>
    <x v="0"/>
    <x v="735"/>
    <n v="0.38228038764797118"/>
    <n v="3.5359149720366564E-2"/>
    <n v="0"/>
    <n v="0.5693377185354358"/>
    <n v="1.3022744096226453E-2"/>
    <n v="0"/>
    <n v="0"/>
    <n v="0"/>
    <n v="0"/>
    <n v="0"/>
    <n v="32.495499308660207"/>
    <n v="3.0056818566142898"/>
    <n v="0"/>
    <n v="48.39618781620387"/>
    <n v="1.1069900142653353"/>
    <n v="0"/>
    <n v="0"/>
    <n v="0"/>
    <n v="0"/>
    <n v="0"/>
    <n v="85.004358995743701"/>
  </r>
  <r>
    <x v="0"/>
    <x v="736"/>
    <n v="0.25258020257508113"/>
    <n v="2.1978476900811762E-2"/>
    <n v="0"/>
    <n v="0.71813249498218035"/>
    <n v="0"/>
    <n v="0"/>
    <n v="7.3088255419267185E-3"/>
    <n v="0"/>
    <n v="0"/>
    <n v="0"/>
    <n v="35.706030529026684"/>
    <n v="3.1069900142653353"/>
    <n v="0"/>
    <n v="101.5188859946285"/>
    <n v="0"/>
    <n v="0"/>
    <n v="1.0332129963898917"/>
    <n v="0"/>
    <n v="0"/>
    <n v="0"/>
    <n v="141.36511953431042"/>
  </r>
  <r>
    <x v="0"/>
    <x v="737"/>
    <n v="0.36141614839165859"/>
    <n v="2.3520267581140401E-2"/>
    <n v="0"/>
    <n v="0.61506358402720107"/>
    <n v="0"/>
    <n v="0"/>
    <n v="0"/>
    <n v="0"/>
    <n v="0"/>
    <n v="0"/>
    <n v="15.380333445386231"/>
    <n v="1.0009225092250922"/>
    <n v="0"/>
    <n v="26.174489033072263"/>
    <n v="0"/>
    <n v="0"/>
    <n v="0"/>
    <n v="0"/>
    <n v="0"/>
    <n v="0"/>
    <n v="42.555744987683582"/>
  </r>
  <r>
    <x v="0"/>
    <x v="738"/>
    <n v="0.30678089973123329"/>
    <n v="0"/>
    <n v="0"/>
    <n v="0.69321910026876676"/>
    <n v="0"/>
    <n v="0"/>
    <n v="0"/>
    <n v="0"/>
    <n v="0"/>
    <n v="0"/>
    <n v="6.023969655502591"/>
    <n v="0"/>
    <n v="0"/>
    <n v="13.612095238955023"/>
    <n v="0"/>
    <n v="0"/>
    <n v="0"/>
    <n v="0"/>
    <n v="0"/>
    <n v="0"/>
    <n v="19.636064894457611"/>
  </r>
  <r>
    <x v="0"/>
    <x v="739"/>
    <n v="0.3716833554946406"/>
    <n v="6.6093549106061699E-3"/>
    <n v="0"/>
    <n v="0.601611612206438"/>
    <n v="6.5451841286272147E-3"/>
    <n v="0"/>
    <n v="0"/>
    <n v="1.355049325968833E-2"/>
    <n v="0"/>
    <n v="0"/>
    <n v="57.964242108094311"/>
    <n v="1.0307328605200945"/>
    <n v="0"/>
    <n v="93.821691580907356"/>
    <n v="1.0207253886010363"/>
    <n v="0"/>
    <n v="0"/>
    <n v="2.1132075471698113"/>
    <n v="0"/>
    <n v="0"/>
    <n v="155.95059948529257"/>
  </r>
  <r>
    <x v="0"/>
    <x v="740"/>
    <n v="0.31504108905324302"/>
    <n v="2.4781536319083294E-2"/>
    <n v="0.11306287094899792"/>
    <n v="0.52949075785975808"/>
    <n v="9.1262112903435083E-3"/>
    <n v="8.4975345285742132E-3"/>
    <n v="0"/>
    <n v="0"/>
    <n v="0"/>
    <n v="0"/>
    <n v="38.213813878517982"/>
    <n v="3.005947634853233"/>
    <n v="13.714285714285714"/>
    <n v="64.226102480964428"/>
    <n v="1.1069900142653353"/>
    <n v="1.0307328605200945"/>
    <n v="0"/>
    <n v="0"/>
    <n v="0"/>
    <n v="0"/>
    <n v="121.29787258340679"/>
  </r>
  <r>
    <x v="0"/>
    <x v="741"/>
    <n v="0.37740447747188621"/>
    <n v="3.0362185003991463E-2"/>
    <n v="0"/>
    <n v="0.54554720037166515"/>
    <n v="4.6686137152457355E-2"/>
    <n v="0"/>
    <n v="0"/>
    <n v="0"/>
    <n v="0"/>
    <n v="0"/>
    <n v="41.279933033029302"/>
    <n v="3.3209700427960058"/>
    <n v="0"/>
    <n v="59.671130688629781"/>
    <n v="5.1064593301435401"/>
    <n v="0"/>
    <n v="0"/>
    <n v="0"/>
    <n v="0"/>
    <n v="0"/>
    <n v="109.37849309459861"/>
  </r>
  <r>
    <x v="0"/>
    <x v="742"/>
    <n v="0.43710276247463098"/>
    <n v="2.2751610638339553E-2"/>
    <n v="0"/>
    <n v="0.53415451282361104"/>
    <n v="0"/>
    <n v="0"/>
    <n v="5.9911140634188627E-3"/>
    <n v="0"/>
    <n v="0"/>
    <n v="0"/>
    <n v="77.455953667371332"/>
    <n v="4.0316553697451871"/>
    <n v="0"/>
    <n v="94.653822277968786"/>
    <n v="0"/>
    <n v="0"/>
    <n v="1.0616438356164384"/>
    <n v="0"/>
    <n v="0"/>
    <n v="0"/>
    <n v="177.20307515070166"/>
  </r>
  <r>
    <x v="0"/>
    <x v="743"/>
    <n v="0.40940782627045658"/>
    <n v="3.36470302556926E-2"/>
    <n v="0"/>
    <n v="0.46290710448124073"/>
    <n v="9.004570784646658E-2"/>
    <n v="0"/>
    <n v="0"/>
    <n v="3.992331146143344E-3"/>
    <n v="0"/>
    <n v="0"/>
    <n v="108.35319975659807"/>
    <n v="8.9049675081270969"/>
    <n v="0"/>
    <n v="122.51223045128124"/>
    <n v="23.831348458559066"/>
    <n v="0"/>
    <n v="0"/>
    <n v="1.0566037735849056"/>
    <n v="0"/>
    <n v="0"/>
    <n v="264.65834994815043"/>
  </r>
  <r>
    <x v="0"/>
    <x v="744"/>
    <n v="0.40680339774169261"/>
    <n v="0.14200296716447017"/>
    <n v="0"/>
    <n v="0.41970382805053785"/>
    <n v="0"/>
    <n v="0"/>
    <n v="0"/>
    <n v="0"/>
    <n v="0"/>
    <n v="3.1489807043299463E-2"/>
    <n v="40.13102426163244"/>
    <n v="14.00854700854701"/>
    <n v="0"/>
    <n v="41.403647559726167"/>
    <n v="0"/>
    <n v="0"/>
    <n v="0"/>
    <n v="0"/>
    <n v="0"/>
    <n v="3.1064593301435406"/>
    <n v="98.649678160049149"/>
  </r>
  <r>
    <x v="0"/>
    <x v="745"/>
    <n v="0.49173215972748746"/>
    <n v="1.8664017512554521E-2"/>
    <n v="4.6573153569502901E-3"/>
    <n v="0.47857529999469955"/>
    <n v="6.3712074083079962E-3"/>
    <n v="0"/>
    <n v="0"/>
    <n v="0"/>
    <n v="0"/>
    <n v="0"/>
    <n v="105.58274929647114"/>
    <n v="4.0074626865671643"/>
    <n v="1"/>
    <n v="102.75776135290114"/>
    <n v="1.3679999999999999"/>
    <n v="0"/>
    <n v="0"/>
    <n v="0"/>
    <n v="0"/>
    <n v="0"/>
    <n v="214.71597333593948"/>
  </r>
  <r>
    <x v="0"/>
    <x v="746"/>
    <n v="0.24578052540891782"/>
    <n v="1.3357195070068465E-2"/>
    <n v="6.603937986280466E-3"/>
    <n v="0.72775434673101602"/>
    <n v="6.5039948037174319E-3"/>
    <n v="0"/>
    <n v="0"/>
    <n v="0"/>
    <n v="0"/>
    <n v="0"/>
    <n v="75.578327728195347"/>
    <n v="4.1073818393686325"/>
    <n v="2.0307328605200947"/>
    <n v="223.78687827827287"/>
    <n v="2"/>
    <n v="0"/>
    <n v="0"/>
    <n v="0"/>
    <n v="0"/>
    <n v="0"/>
    <n v="307.50332070635687"/>
  </r>
  <r>
    <x v="0"/>
    <x v="747"/>
    <n v="0.10171433533981453"/>
    <n v="0"/>
    <n v="0"/>
    <n v="0.80970998438933717"/>
    <n v="8.8575680270848139E-2"/>
    <n v="0"/>
    <n v="0"/>
    <n v="0"/>
    <n v="0"/>
    <n v="0"/>
    <n v="1.0499040307101728"/>
    <n v="0"/>
    <n v="0"/>
    <n v="8.35789540851348"/>
    <n v="0.91428571428571426"/>
    <n v="0"/>
    <n v="0"/>
    <n v="0"/>
    <n v="0"/>
    <n v="0"/>
    <n v="10.322085153509368"/>
  </r>
  <r>
    <x v="0"/>
    <x v="748"/>
    <n v="0.21340996523550015"/>
    <n v="1.3265204989777941E-2"/>
    <n v="0"/>
    <n v="0.74833254172062358"/>
    <n v="0"/>
    <n v="0"/>
    <n v="0"/>
    <n v="2.4992288054098064E-2"/>
    <n v="0"/>
    <n v="0"/>
    <n v="33.924465695019187"/>
    <n v="2.1086878071346051"/>
    <n v="0"/>
    <n v="118.95780786081487"/>
    <n v="0"/>
    <n v="0"/>
    <n v="0"/>
    <n v="3.9728698601102161"/>
    <n v="0"/>
    <n v="0"/>
    <n v="158.96383122307893"/>
  </r>
  <r>
    <x v="0"/>
    <x v="749"/>
    <n v="0.19310675896537904"/>
    <n v="9.0581945101824754E-2"/>
    <n v="0"/>
    <n v="0.64409983358677736"/>
    <n v="3.0062702528684877E-2"/>
    <n v="0"/>
    <n v="0"/>
    <n v="4.2148759817334056E-2"/>
    <n v="0"/>
    <n v="0"/>
    <n v="13.941841800632602"/>
    <n v="6.5397977542031143"/>
    <n v="0"/>
    <n v="46.502453004716394"/>
    <n v="2.1704545454545454"/>
    <n v="0"/>
    <n v="0"/>
    <n v="3.0430387036400139"/>
    <n v="0"/>
    <n v="0"/>
    <n v="72.197585808646664"/>
  </r>
  <r>
    <x v="0"/>
    <x v="750"/>
    <n v="0.2163557084309275"/>
    <n v="3.579413566054726E-2"/>
    <n v="7.2166878884377353E-2"/>
    <n v="0.67568327702414788"/>
    <n v="0"/>
    <n v="0"/>
    <n v="0"/>
    <n v="0"/>
    <n v="0"/>
    <n v="0"/>
    <n v="6.0928942601986487"/>
    <n v="1.008015389547932"/>
    <n v="2.0323252172079926"/>
    <n v="19.028232673634179"/>
    <n v="0"/>
    <n v="0"/>
    <n v="0"/>
    <n v="0"/>
    <n v="0"/>
    <n v="0"/>
    <n v="28.161467540588752"/>
  </r>
  <r>
    <x v="0"/>
    <x v="751"/>
    <n v="0.20896938904353324"/>
    <n v="0"/>
    <n v="3.6700268316995008E-2"/>
    <n v="0.69237463243379216"/>
    <n v="3.6700268316995008E-2"/>
    <n v="0"/>
    <n v="2.5255441888684897E-2"/>
    <n v="0"/>
    <n v="0"/>
    <n v="0"/>
    <n v="17.688015321895378"/>
    <n v="0"/>
    <n v="3.1064593301435406"/>
    <n v="58.605392699068062"/>
    <n v="3.1064593301435406"/>
    <n v="0"/>
    <n v="2.13772287478543"/>
    <n v="0"/>
    <n v="0"/>
    <n v="0"/>
    <n v="84.644049556035924"/>
  </r>
  <r>
    <x v="0"/>
    <x v="752"/>
    <n v="0.13417438700873141"/>
    <n v="0"/>
    <n v="0.22590590988133583"/>
    <n v="0.63991970310993274"/>
    <n v="0"/>
    <n v="0"/>
    <n v="0"/>
    <n v="0"/>
    <n v="0"/>
    <n v="0"/>
    <n v="3.0012328545754858"/>
    <n v="0"/>
    <n v="5.053097345132743"/>
    <n v="14.313820096966353"/>
    <n v="0"/>
    <n v="0"/>
    <n v="0"/>
    <n v="0"/>
    <n v="0"/>
    <n v="0"/>
    <n v="22.368150296674582"/>
  </r>
  <r>
    <x v="0"/>
    <x v="753"/>
    <n v="0.17469885031206711"/>
    <n v="1.9264040089902467E-2"/>
    <n v="0"/>
    <n v="0.80603710959803043"/>
    <n v="0"/>
    <n v="0"/>
    <n v="0"/>
    <n v="0"/>
    <n v="0"/>
    <n v="0"/>
    <n v="9.0686506826591433"/>
    <n v="1"/>
    <n v="0"/>
    <n v="41.841540291463929"/>
    <n v="0"/>
    <n v="0"/>
    <n v="0"/>
    <n v="0"/>
    <n v="0"/>
    <n v="0"/>
    <n v="51.910190974123068"/>
  </r>
  <r>
    <x v="0"/>
    <x v="754"/>
    <n v="0.29763873661912971"/>
    <n v="0"/>
    <n v="0"/>
    <n v="0.68297518971659832"/>
    <n v="0"/>
    <n v="0"/>
    <n v="0"/>
    <n v="1.9386073664271846E-2"/>
    <n v="0"/>
    <n v="0"/>
    <n v="16.222274696934026"/>
    <n v="0"/>
    <n v="0"/>
    <n v="37.224358847319465"/>
    <n v="0"/>
    <n v="0"/>
    <n v="0"/>
    <n v="1.0566037735849056"/>
    <n v="0"/>
    <n v="0"/>
    <n v="54.503237317838405"/>
  </r>
  <r>
    <x v="0"/>
    <x v="755"/>
    <n v="0.29209671703948964"/>
    <n v="3.8498141613973628E-2"/>
    <n v="0"/>
    <n v="0.61269076627153474"/>
    <n v="0"/>
    <n v="0"/>
    <n v="0"/>
    <n v="0"/>
    <n v="5.6714375075002099E-2"/>
    <n v="0"/>
    <n v="15.999234246196739"/>
    <n v="2.1086878071346051"/>
    <n v="0"/>
    <n v="33.559374406576474"/>
    <n v="0"/>
    <n v="0"/>
    <n v="0"/>
    <n v="0"/>
    <n v="3.1064593301435406"/>
    <n v="0"/>
    <n v="54.773755790051354"/>
  </r>
  <r>
    <x v="0"/>
    <x v="756"/>
    <n v="0.34429066156071014"/>
    <n v="0"/>
    <n v="0"/>
    <n v="0.63429129831775088"/>
    <n v="0"/>
    <n v="0"/>
    <n v="0"/>
    <n v="2.1418040121538771E-2"/>
    <n v="0"/>
    <n v="0"/>
    <n v="16.984691883607994"/>
    <n v="0"/>
    <n v="0"/>
    <n v="31.291125404169559"/>
    <n v="0"/>
    <n v="0"/>
    <n v="0"/>
    <n v="1.0566037735849056"/>
    <n v="0"/>
    <n v="0"/>
    <n v="49.332421061362467"/>
  </r>
  <r>
    <x v="0"/>
    <x v="757"/>
    <n v="0.302273447908114"/>
    <n v="0"/>
    <n v="0"/>
    <n v="0.69772655209188594"/>
    <n v="0"/>
    <n v="0"/>
    <n v="0"/>
    <n v="0"/>
    <n v="0"/>
    <n v="0"/>
    <n v="10.638488209271033"/>
    <n v="0"/>
    <n v="0"/>
    <n v="24.556426471111191"/>
    <n v="0"/>
    <n v="0"/>
    <n v="0"/>
    <n v="0"/>
    <n v="0"/>
    <n v="0"/>
    <n v="35.194914680382226"/>
  </r>
  <r>
    <x v="0"/>
    <x v="758"/>
    <n v="0.34865435249654919"/>
    <n v="3.615981873524711E-2"/>
    <n v="4.8364350050615198E-3"/>
    <n v="0.55673444706622266"/>
    <n v="0"/>
    <n v="2.9812259750423517E-3"/>
    <n v="7.161063614301231E-3"/>
    <n v="4.3472657107575717E-2"/>
    <n v="0"/>
    <n v="0"/>
    <n v="72.70791261573514"/>
    <n v="7.5407202634282067"/>
    <n v="1.0085836909871244"/>
    <n v="116.10065739208341"/>
    <n v="0"/>
    <n v="0.6217008797653959"/>
    <n v="1.4933586337760911"/>
    <n v="9.0657298023626893"/>
    <n v="0"/>
    <n v="0"/>
    <n v="208.5386632781381"/>
  </r>
  <r>
    <x v="0"/>
    <x v="759"/>
    <n v="0.24970364268925321"/>
    <n v="0"/>
    <n v="0"/>
    <n v="0.68190425938812371"/>
    <n v="0"/>
    <n v="0"/>
    <n v="5.1033881881239251E-2"/>
    <n v="1.7358216041383722E-2"/>
    <n v="0"/>
    <n v="0"/>
    <n v="15.199592545359856"/>
    <n v="0"/>
    <n v="0"/>
    <n v="41.507872236142333"/>
    <n v="0"/>
    <n v="0"/>
    <n v="3.1064593301435406"/>
    <n v="1.0566037735849056"/>
    <n v="0"/>
    <n v="0"/>
    <n v="60.870527885230644"/>
  </r>
  <r>
    <x v="0"/>
    <x v="760"/>
    <n v="0.37733539146317041"/>
    <n v="6.5638107740433544E-3"/>
    <n v="6.4227626293831908E-3"/>
    <n v="0.6033531261801498"/>
    <n v="0"/>
    <n v="0"/>
    <n v="0"/>
    <n v="6.3249089532532582E-3"/>
    <n v="0"/>
    <n v="0"/>
    <n v="59.253991439902286"/>
    <n v="1.0307328605200945"/>
    <n v="1.0085836909871244"/>
    <n v="94.74616424207413"/>
    <n v="0"/>
    <n v="0"/>
    <n v="0"/>
    <n v="0.99321746502755404"/>
    <n v="0"/>
    <n v="0"/>
    <n v="157.03268969851118"/>
  </r>
  <r>
    <x v="0"/>
    <x v="761"/>
    <n v="0.19217835440108724"/>
    <n v="0"/>
    <n v="0"/>
    <n v="0.8078216455989129"/>
    <n v="0"/>
    <n v="0"/>
    <n v="0"/>
    <n v="0"/>
    <n v="0"/>
    <n v="0"/>
    <n v="14.03863398041908"/>
    <n v="0"/>
    <n v="0"/>
    <n v="59.011393033131306"/>
    <n v="0"/>
    <n v="0"/>
    <n v="0"/>
    <n v="0"/>
    <n v="0"/>
    <n v="0"/>
    <n v="73.050027013550377"/>
  </r>
  <r>
    <x v="0"/>
    <x v="762"/>
    <n v="0.66333662352247103"/>
    <n v="0"/>
    <n v="0"/>
    <n v="0.33666337647752892"/>
    <n v="0"/>
    <n v="0"/>
    <n v="0"/>
    <n v="0"/>
    <n v="0"/>
    <n v="0"/>
    <n v="4.9876173728777298"/>
    <n v="0"/>
    <n v="0"/>
    <n v="2.5313664974720282"/>
    <n v="0"/>
    <n v="0"/>
    <n v="0"/>
    <n v="0"/>
    <n v="0"/>
    <n v="0"/>
    <n v="7.518983870349758"/>
  </r>
  <r>
    <x v="0"/>
    <x v="763"/>
    <n v="0.21051865957945839"/>
    <n v="0"/>
    <n v="0"/>
    <n v="0.7894813404205413"/>
    <n v="0"/>
    <n v="0"/>
    <n v="0"/>
    <n v="0"/>
    <n v="0"/>
    <n v="0"/>
    <n v="8.3058215362313152"/>
    <n v="0"/>
    <n v="0"/>
    <n v="31.148265587558079"/>
    <n v="0"/>
    <n v="0"/>
    <n v="0"/>
    <n v="0"/>
    <n v="0"/>
    <n v="0"/>
    <n v="39.454087123789407"/>
  </r>
  <r>
    <x v="0"/>
    <x v="764"/>
    <n v="0.23933786477336266"/>
    <n v="8.5182152491021356E-3"/>
    <n v="0"/>
    <n v="0.68989896489899094"/>
    <n v="3.6720710192453355E-2"/>
    <n v="0"/>
    <n v="0"/>
    <n v="1.6869920479208361E-2"/>
    <n v="0"/>
    <n v="8.6543244068825482E-3"/>
    <n v="56.364118047451953"/>
    <n v="2.0060415024954033"/>
    <n v="0"/>
    <n v="162.47135293533145"/>
    <n v="8.6477350586945896"/>
    <n v="0"/>
    <n v="0"/>
    <n v="3.9728698601102161"/>
    <n v="0"/>
    <n v="2.0380952380952384"/>
    <n v="235.50021264217884"/>
  </r>
  <r>
    <x v="0"/>
    <x v="765"/>
    <n v="0.17720620677021728"/>
    <n v="2.8653013576539926E-3"/>
    <n v="8.8858557935535439E-3"/>
    <n v="0.77764226440061823"/>
    <n v="3.3400371677956668E-2"/>
    <n v="0"/>
    <n v="0"/>
    <n v="0"/>
    <n v="0"/>
    <n v="0"/>
    <n v="61.950574842779766"/>
    <n v="1.0016977928692699"/>
    <n v="3.1064593301435406"/>
    <n v="271.86059777312482"/>
    <n v="11.676635164901446"/>
    <n v="0"/>
    <n v="0"/>
    <n v="0"/>
    <n v="0"/>
    <n v="0"/>
    <n v="349.59596490381892"/>
  </r>
  <r>
    <x v="0"/>
    <x v="766"/>
    <n v="0"/>
    <n v="0"/>
    <n v="0"/>
    <n v="1"/>
    <n v="0"/>
    <n v="0"/>
    <n v="0"/>
    <n v="0"/>
    <n v="0"/>
    <n v="0"/>
    <n v="0"/>
    <n v="0"/>
    <n v="0"/>
    <n v="16.529894738809219"/>
    <n v="0"/>
    <n v="0"/>
    <n v="0"/>
    <n v="0"/>
    <n v="0"/>
    <n v="0"/>
    <n v="16.529894738809219"/>
  </r>
  <r>
    <x v="0"/>
    <x v="767"/>
    <n v="0.16781083142639205"/>
    <n v="0"/>
    <n v="0"/>
    <n v="0.66437833714721573"/>
    <n v="0.16781083142639205"/>
    <n v="0"/>
    <n v="0"/>
    <n v="0"/>
    <n v="0"/>
    <n v="0"/>
    <n v="1.0138248847926268"/>
    <n v="0"/>
    <n v="0"/>
    <n v="4.0138248847926263"/>
    <n v="1.0138248847926268"/>
    <n v="0"/>
    <n v="0"/>
    <n v="0"/>
    <n v="0"/>
    <n v="0"/>
    <n v="6.0414746543778808"/>
  </r>
  <r>
    <x v="0"/>
    <x v="768"/>
    <n v="3.1982335784903865E-2"/>
    <n v="0"/>
    <n v="0"/>
    <n v="0.96801766421509605"/>
    <n v="0"/>
    <n v="0"/>
    <n v="0"/>
    <n v="0"/>
    <n v="0"/>
    <n v="0"/>
    <n v="0.99321746502755404"/>
    <n v="0"/>
    <n v="0"/>
    <n v="30.061970989855951"/>
    <n v="0"/>
    <n v="0"/>
    <n v="0"/>
    <n v="0"/>
    <n v="0"/>
    <n v="0"/>
    <n v="31.055188454883506"/>
  </r>
  <r>
    <x v="0"/>
    <x v="769"/>
    <n v="0.12334125367028172"/>
    <n v="0"/>
    <n v="0"/>
    <n v="0.87665874632971819"/>
    <n v="0"/>
    <n v="0"/>
    <n v="0"/>
    <n v="0"/>
    <n v="0"/>
    <n v="0"/>
    <n v="2.7392492110592999"/>
    <n v="0"/>
    <n v="0"/>
    <n v="19.469453307742032"/>
    <n v="0"/>
    <n v="0"/>
    <n v="0"/>
    <n v="0"/>
    <n v="0"/>
    <n v="0"/>
    <n v="22.208702518801335"/>
  </r>
  <r>
    <x v="0"/>
    <x v="770"/>
    <n v="0.21561780206291756"/>
    <n v="0"/>
    <n v="0"/>
    <n v="0.78438219793708253"/>
    <n v="0"/>
    <n v="0"/>
    <n v="0"/>
    <n v="0"/>
    <n v="0"/>
    <n v="0"/>
    <n v="1.9864349300551081"/>
    <n v="0"/>
    <n v="0"/>
    <n v="7.2263244573885306"/>
    <n v="0"/>
    <n v="0"/>
    <n v="0"/>
    <n v="0"/>
    <n v="0"/>
    <n v="0"/>
    <n v="9.2127593874436382"/>
  </r>
  <r>
    <x v="0"/>
    <x v="771"/>
    <n v="0.10447024869944549"/>
    <n v="0"/>
    <n v="0"/>
    <n v="0.89552975130055446"/>
    <n v="0"/>
    <n v="0"/>
    <n v="0"/>
    <n v="0"/>
    <n v="0"/>
    <n v="0"/>
    <n v="1.993217465027554"/>
    <n v="0"/>
    <n v="0"/>
    <n v="17.086065774375069"/>
    <n v="0"/>
    <n v="0"/>
    <n v="0"/>
    <n v="0"/>
    <n v="0"/>
    <n v="0"/>
    <n v="19.079283239402624"/>
  </r>
  <r>
    <x v="0"/>
    <x v="772"/>
    <n v="0.16897970381252594"/>
    <n v="0"/>
    <n v="0"/>
    <n v="0.83102029618747419"/>
    <n v="0"/>
    <n v="0"/>
    <n v="0"/>
    <n v="0"/>
    <n v="0"/>
    <n v="0"/>
    <n v="1.9864349300551081"/>
    <n v="0"/>
    <n v="0"/>
    <n v="9.769029692246237"/>
    <n v="0"/>
    <n v="0"/>
    <n v="0"/>
    <n v="0"/>
    <n v="0"/>
    <n v="0"/>
    <n v="11.755464622301343"/>
  </r>
  <r>
    <x v="0"/>
    <x v="773"/>
    <n v="0.16126323690888428"/>
    <n v="0"/>
    <n v="0"/>
    <n v="0.83873676309111567"/>
    <n v="0"/>
    <n v="0"/>
    <n v="0"/>
    <n v="0"/>
    <n v="0"/>
    <n v="0"/>
    <n v="2.1619190059825124"/>
    <n v="0"/>
    <n v="0"/>
    <n v="11.244230141352432"/>
    <n v="0"/>
    <n v="0"/>
    <n v="0"/>
    <n v="0"/>
    <n v="0"/>
    <n v="0"/>
    <n v="13.406149147334945"/>
  </r>
  <r>
    <x v="0"/>
    <x v="774"/>
    <n v="0.24909870011335974"/>
    <n v="0"/>
    <n v="0"/>
    <n v="0.75090129988664034"/>
    <n v="0"/>
    <n v="0"/>
    <n v="0"/>
    <n v="0"/>
    <n v="0"/>
    <n v="0"/>
    <n v="12.081312242319862"/>
    <n v="0"/>
    <n v="0"/>
    <n v="36.418789270943371"/>
    <n v="0"/>
    <n v="0"/>
    <n v="0"/>
    <n v="0"/>
    <n v="0"/>
    <n v="0"/>
    <n v="48.500101513263232"/>
  </r>
  <r>
    <x v="0"/>
    <x v="775"/>
    <n v="0.51087147439808867"/>
    <n v="0"/>
    <n v="0"/>
    <n v="0.48912852560191145"/>
    <n v="0"/>
    <n v="0"/>
    <n v="0"/>
    <n v="0"/>
    <n v="0"/>
    <n v="0"/>
    <n v="2.9796523950826623"/>
    <n v="0"/>
    <n v="0"/>
    <n v="2.852836879432624"/>
    <n v="0"/>
    <n v="0"/>
    <n v="0"/>
    <n v="0"/>
    <n v="0"/>
    <n v="0"/>
    <n v="5.8324892745152859"/>
  </r>
  <r>
    <x v="0"/>
    <x v="776"/>
    <n v="0.20376940257354403"/>
    <n v="0"/>
    <n v="0"/>
    <n v="0.60616574391638345"/>
    <n v="0.1900648535100726"/>
    <n v="0"/>
    <n v="0"/>
    <n v="0"/>
    <n v="0"/>
    <n v="0"/>
    <n v="1.9864349300551081"/>
    <n v="0"/>
    <n v="0"/>
    <n v="5.9091737616679678"/>
    <n v="1.852836879432624"/>
    <n v="0"/>
    <n v="0"/>
    <n v="0"/>
    <n v="0"/>
    <n v="0"/>
    <n v="9.748445571155699"/>
  </r>
  <r>
    <x v="0"/>
    <x v="777"/>
    <n v="0"/>
    <n v="0"/>
    <n v="0"/>
    <n v="1"/>
    <n v="0"/>
    <n v="0"/>
    <n v="0"/>
    <n v="0"/>
    <n v="0"/>
    <n v="0"/>
    <n v="0"/>
    <n v="0"/>
    <n v="0"/>
    <n v="2.9465098776405361"/>
    <n v="0"/>
    <n v="0"/>
    <n v="0"/>
    <n v="0"/>
    <n v="0"/>
    <n v="0"/>
    <n v="2.9465098776405361"/>
  </r>
  <r>
    <x v="0"/>
    <x v="778"/>
    <n v="0.18447492655098091"/>
    <n v="0"/>
    <n v="0"/>
    <n v="0.81552507344901903"/>
    <n v="0"/>
    <n v="0"/>
    <n v="0"/>
    <n v="0"/>
    <n v="0"/>
    <n v="0"/>
    <n v="5.2162324659995161"/>
    <n v="0"/>
    <n v="0"/>
    <n v="23.059872929591869"/>
    <n v="0"/>
    <n v="0"/>
    <n v="0"/>
    <n v="0"/>
    <n v="0"/>
    <n v="0"/>
    <n v="28.276105395591387"/>
  </r>
  <r>
    <x v="0"/>
    <x v="779"/>
    <n v="0.41823145049263133"/>
    <n v="0"/>
    <n v="0"/>
    <n v="0.58176854950736867"/>
    <n v="0"/>
    <n v="0"/>
    <n v="0"/>
    <n v="0"/>
    <n v="0"/>
    <n v="0"/>
    <n v="6.2957270029673591"/>
    <n v="0"/>
    <n v="0"/>
    <n v="8.7574857469386433"/>
    <n v="0"/>
    <n v="0"/>
    <n v="0"/>
    <n v="0"/>
    <n v="0"/>
    <n v="0"/>
    <n v="15.053212749906002"/>
  </r>
  <r>
    <x v="0"/>
    <x v="780"/>
    <n v="0.40997010179835441"/>
    <n v="0"/>
    <n v="0"/>
    <n v="0.59002989820164542"/>
    <n v="0"/>
    <n v="0"/>
    <n v="0"/>
    <n v="0"/>
    <n v="0"/>
    <n v="0"/>
    <n v="5.0120975843698803"/>
    <n v="0"/>
    <n v="0"/>
    <n v="7.2134221849597902"/>
    <n v="0"/>
    <n v="0"/>
    <n v="0"/>
    <n v="0"/>
    <n v="0"/>
    <n v="0"/>
    <n v="12.225519769329672"/>
  </r>
  <r>
    <x v="0"/>
    <x v="781"/>
    <n v="0.16826758403692324"/>
    <n v="0"/>
    <n v="0"/>
    <n v="0.82161079841135232"/>
    <n v="1.0121617551724528E-2"/>
    <n v="0"/>
    <n v="0"/>
    <n v="0"/>
    <n v="0"/>
    <n v="0"/>
    <n v="18.403237852203794"/>
    <n v="0"/>
    <n v="0"/>
    <n v="89.858655971344476"/>
    <n v="1.1069900142653353"/>
    <n v="0"/>
    <n v="0"/>
    <n v="0"/>
    <n v="0"/>
    <n v="0"/>
    <n v="109.3688838378136"/>
  </r>
  <r>
    <x v="0"/>
    <x v="782"/>
    <n v="0.13380067338974941"/>
    <n v="0"/>
    <n v="0"/>
    <n v="0.86619932661025067"/>
    <n v="0"/>
    <n v="0"/>
    <n v="0"/>
    <n v="0"/>
    <n v="0"/>
    <n v="0"/>
    <n v="0.99389567147613767"/>
    <n v="0"/>
    <n v="0"/>
    <n v="6.4342857142857142"/>
    <n v="0"/>
    <n v="0"/>
    <n v="0"/>
    <n v="0"/>
    <n v="0"/>
    <n v="0"/>
    <n v="7.4281813857618513"/>
  </r>
  <r>
    <x v="0"/>
    <x v="783"/>
    <n v="0.10780947091077601"/>
    <n v="0"/>
    <n v="0"/>
    <n v="0.89219052908922392"/>
    <n v="0"/>
    <n v="0"/>
    <n v="0"/>
    <n v="0"/>
    <n v="0"/>
    <n v="0"/>
    <n v="1.035143769968051"/>
    <n v="0"/>
    <n v="0"/>
    <n v="8.5664595142623696"/>
    <n v="0"/>
    <n v="0"/>
    <n v="0"/>
    <n v="0"/>
    <n v="0"/>
    <n v="0"/>
    <n v="9.6016032842304213"/>
  </r>
  <r>
    <x v="0"/>
    <x v="784"/>
    <n v="9.4294818462719754E-2"/>
    <n v="0"/>
    <n v="0"/>
    <n v="0.9057051815372803"/>
    <n v="0"/>
    <n v="0"/>
    <n v="0"/>
    <n v="0"/>
    <n v="0"/>
    <n v="0"/>
    <n v="0.99321746502755404"/>
    <n v="0"/>
    <n v="0"/>
    <n v="9.5398900929474468"/>
    <n v="0"/>
    <n v="0"/>
    <n v="0"/>
    <n v="0"/>
    <n v="0"/>
    <n v="0"/>
    <n v="10.533107557975001"/>
  </r>
  <r>
    <x v="0"/>
    <x v="785"/>
    <n v="0.39811935225094874"/>
    <n v="1.4823525294824835E-2"/>
    <n v="1.4823525294824835E-2"/>
    <n v="0.54588066330193541"/>
    <n v="0"/>
    <n v="0"/>
    <n v="0"/>
    <n v="0"/>
    <n v="0"/>
    <n v="2.6352933857466371E-2"/>
    <n v="26.857265349015158"/>
    <n v="1"/>
    <n v="1"/>
    <n v="36.825293069288477"/>
    <n v="0"/>
    <n v="0"/>
    <n v="0"/>
    <n v="0"/>
    <n v="0"/>
    <n v="1.7777777777777777"/>
    <n v="67.4603361960814"/>
  </r>
  <r>
    <x v="0"/>
    <x v="786"/>
    <n v="0.15190819664791039"/>
    <n v="0.15512734248042909"/>
    <n v="0"/>
    <n v="0.54413663101502063"/>
    <n v="0.14882782985663995"/>
    <n v="0"/>
    <n v="0"/>
    <n v="0"/>
    <n v="0"/>
    <n v="0"/>
    <n v="1.1299019607843137"/>
    <n v="1.1538461538461537"/>
    <n v="0"/>
    <n v="4.0473197621025125"/>
    <n v="1.1069900142653353"/>
    <n v="0"/>
    <n v="0"/>
    <n v="0"/>
    <n v="0"/>
    <n v="0"/>
    <n v="7.4380578909983148"/>
  </r>
  <r>
    <x v="0"/>
    <x v="787"/>
    <n v="0"/>
    <n v="0"/>
    <n v="0"/>
    <n v="1"/>
    <n v="0"/>
    <n v="0"/>
    <n v="0"/>
    <n v="0"/>
    <n v="0"/>
    <n v="0"/>
    <n v="0"/>
    <n v="0"/>
    <n v="0"/>
    <n v="7.0282120093015168"/>
    <n v="0"/>
    <n v="0"/>
    <n v="0"/>
    <n v="0"/>
    <n v="0"/>
    <n v="0"/>
    <n v="7.0282120093015168"/>
  </r>
  <r>
    <x v="0"/>
    <x v="788"/>
    <n v="0.10654206947513872"/>
    <n v="0"/>
    <n v="0"/>
    <n v="0.89345793052486133"/>
    <n v="0"/>
    <n v="0"/>
    <n v="0"/>
    <n v="0"/>
    <n v="0"/>
    <n v="0"/>
    <n v="0.99321746502755404"/>
    <n v="0"/>
    <n v="0"/>
    <n v="8.3290856394688202"/>
    <n v="0"/>
    <n v="0"/>
    <n v="0"/>
    <n v="0"/>
    <n v="0"/>
    <n v="0"/>
    <n v="9.322303104496374"/>
  </r>
  <r>
    <x v="0"/>
    <x v="789"/>
    <n v="0.19379652930732369"/>
    <n v="0"/>
    <n v="2.955248561737793E-2"/>
    <n v="0.71554348401431367"/>
    <n v="6.1107501060984767E-2"/>
    <n v="0"/>
    <n v="0"/>
    <n v="0"/>
    <n v="0"/>
    <n v="0"/>
    <n v="6.5577065772553595"/>
    <n v="0"/>
    <n v="1"/>
    <n v="24.212632848505582"/>
    <n v="2.0677618069815198"/>
    <n v="0"/>
    <n v="0"/>
    <n v="0"/>
    <n v="0"/>
    <n v="0"/>
    <n v="33.83810123274246"/>
  </r>
  <r>
    <x v="0"/>
    <x v="790"/>
    <n v="0.24611000845418515"/>
    <n v="0"/>
    <n v="0"/>
    <n v="0.7213176597581713"/>
    <n v="3.2572331787643495E-2"/>
    <n v="0"/>
    <n v="0"/>
    <n v="0"/>
    <n v="0"/>
    <n v="0"/>
    <n v="7.3565882203020765"/>
    <n v="0"/>
    <n v="0"/>
    <n v="21.561240163301402"/>
    <n v="0.97363465160075324"/>
    <n v="0"/>
    <n v="0"/>
    <n v="0"/>
    <n v="0"/>
    <n v="0"/>
    <n v="29.891463035204232"/>
  </r>
  <r>
    <x v="0"/>
    <x v="791"/>
    <n v="0.18294767115715066"/>
    <n v="0.39366628462251779"/>
    <n v="0"/>
    <n v="0.42338604422033155"/>
    <n v="0"/>
    <n v="0"/>
    <n v="0"/>
    <n v="0"/>
    <n v="0"/>
    <n v="0"/>
    <n v="2.5859728506787332"/>
    <n v="5.5644891122278057"/>
    <n v="0"/>
    <n v="5.9845791355800442"/>
    <n v="0"/>
    <n v="0"/>
    <n v="0"/>
    <n v="0"/>
    <n v="0"/>
    <n v="0"/>
    <n v="14.135041098486584"/>
  </r>
  <r>
    <x v="0"/>
    <x v="79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793"/>
    <n v="0.26128702720963731"/>
    <n v="0"/>
    <n v="0"/>
    <n v="0.73871297279036274"/>
    <n v="0"/>
    <n v="0"/>
    <n v="0"/>
    <n v="0"/>
    <n v="0"/>
    <n v="0"/>
    <n v="3.0363389607652809"/>
    <n v="0"/>
    <n v="0"/>
    <n v="8.5843641150485368"/>
    <n v="0"/>
    <n v="0"/>
    <n v="0"/>
    <n v="0"/>
    <n v="0"/>
    <n v="0"/>
    <n v="11.620703075813816"/>
  </r>
  <r>
    <x v="0"/>
    <x v="794"/>
    <n v="0.18278869763823524"/>
    <n v="0"/>
    <n v="0"/>
    <n v="0.7991364564656871"/>
    <n v="0"/>
    <n v="0"/>
    <n v="0"/>
    <n v="0"/>
    <n v="1.8074845896077579E-2"/>
    <n v="0"/>
    <n v="10.112877237747416"/>
    <n v="0"/>
    <n v="0"/>
    <n v="44.212629034868158"/>
    <n v="0"/>
    <n v="0"/>
    <n v="0"/>
    <n v="0"/>
    <n v="1"/>
    <n v="0"/>
    <n v="55.325506272615577"/>
  </r>
  <r>
    <x v="0"/>
    <x v="795"/>
    <n v="0"/>
    <n v="0"/>
    <n v="0"/>
    <n v="1"/>
    <n v="0"/>
    <n v="0"/>
    <n v="0"/>
    <n v="0"/>
    <n v="0"/>
    <n v="0"/>
    <n v="0"/>
    <n v="0"/>
    <n v="0"/>
    <n v="3.8641833242132595"/>
    <n v="0"/>
    <n v="0"/>
    <n v="0"/>
    <n v="0"/>
    <n v="0"/>
    <n v="0"/>
    <n v="3.8641833242132595"/>
  </r>
  <r>
    <x v="0"/>
    <x v="796"/>
    <n v="0"/>
    <n v="0"/>
    <n v="0"/>
    <n v="1"/>
    <n v="0"/>
    <n v="0"/>
    <n v="0"/>
    <n v="0"/>
    <n v="0"/>
    <n v="0"/>
    <n v="0"/>
    <n v="0"/>
    <n v="0"/>
    <n v="11.047184891989557"/>
    <n v="0"/>
    <n v="0"/>
    <n v="0"/>
    <n v="0"/>
    <n v="0"/>
    <n v="0"/>
    <n v="11.047184891989557"/>
  </r>
  <r>
    <x v="0"/>
    <x v="797"/>
    <n v="0.43394082362571501"/>
    <n v="0.13817490500080573"/>
    <n v="0"/>
    <n v="0.42788427137347929"/>
    <n v="0"/>
    <n v="0"/>
    <n v="0"/>
    <n v="0"/>
    <n v="0"/>
    <n v="0"/>
    <n v="4.1556353824759595"/>
    <n v="1.3232323232323233"/>
    <n v="0"/>
    <n v="4.0976347946886396"/>
    <n v="0"/>
    <n v="0"/>
    <n v="0"/>
    <n v="0"/>
    <n v="0"/>
    <n v="0"/>
    <n v="9.5765025003969217"/>
  </r>
  <r>
    <x v="0"/>
    <x v="798"/>
    <n v="0.24063325882205683"/>
    <n v="1.7516803300757784E-2"/>
    <n v="0"/>
    <n v="0.70672703576181728"/>
    <n v="1.7606098814610414E-2"/>
    <n v="0"/>
    <n v="1.7516803300757784E-2"/>
    <n v="0"/>
    <n v="0"/>
    <n v="0"/>
    <n v="13.737281551346012"/>
    <n v="1"/>
    <n v="0"/>
    <n v="40.345662597652392"/>
    <n v="1.0050977060322854"/>
    <n v="0"/>
    <n v="0.99999999999999989"/>
    <n v="0"/>
    <n v="0"/>
    <n v="0"/>
    <n v="57.088041855030681"/>
  </r>
  <r>
    <x v="0"/>
    <x v="799"/>
    <n v="0.49811837517274266"/>
    <n v="0"/>
    <n v="0"/>
    <n v="0.25075997589255228"/>
    <n v="0.25112164893470501"/>
    <n v="0"/>
    <n v="0"/>
    <n v="0"/>
    <n v="0"/>
    <n v="0"/>
    <n v="1.9864349300551081"/>
    <n v="0"/>
    <n v="0"/>
    <n v="1"/>
    <n v="1.0014423076923078"/>
    <n v="0"/>
    <n v="0"/>
    <n v="0"/>
    <n v="0"/>
    <n v="0"/>
    <n v="3.9878772377474161"/>
  </r>
  <r>
    <x v="0"/>
    <x v="800"/>
    <n v="0"/>
    <n v="0"/>
    <n v="0"/>
    <n v="1"/>
    <n v="0"/>
    <n v="0"/>
    <n v="0"/>
    <n v="0"/>
    <n v="0"/>
    <n v="0"/>
    <n v="0"/>
    <n v="0"/>
    <n v="0"/>
    <n v="1.0017123287671232"/>
    <n v="0"/>
    <n v="0"/>
    <n v="0"/>
    <n v="0"/>
    <n v="0"/>
    <n v="0"/>
    <n v="1.0017123287671232"/>
  </r>
  <r>
    <x v="0"/>
    <x v="801"/>
    <n v="0.5701759281655453"/>
    <n v="0"/>
    <n v="0"/>
    <n v="0.42982407183445481"/>
    <n v="0"/>
    <n v="0"/>
    <n v="0"/>
    <n v="0"/>
    <n v="0"/>
    <n v="0"/>
    <n v="4.0947337207573327"/>
    <n v="0"/>
    <n v="0"/>
    <n v="3.0867931001512927"/>
    <n v="0"/>
    <n v="0"/>
    <n v="0"/>
    <n v="0"/>
    <n v="0"/>
    <n v="0"/>
    <n v="7.1815268209086245"/>
  </r>
  <r>
    <x v="0"/>
    <x v="802"/>
    <n v="0.1482537383576413"/>
    <n v="2.3934865808060479E-2"/>
    <n v="0"/>
    <n v="0.81306878288983264"/>
    <n v="0"/>
    <n v="0"/>
    <n v="5.0218231667532786E-3"/>
    <n v="0"/>
    <n v="4.8603948888562487E-3"/>
    <n v="4.8603948888562487E-3"/>
    <n v="30.50240602827407"/>
    <n v="4.9244693806541404"/>
    <n v="0"/>
    <n v="167.28451113180324"/>
    <n v="0"/>
    <n v="0"/>
    <n v="1.0332129963898917"/>
    <n v="0"/>
    <n v="1"/>
    <n v="1"/>
    <n v="205.7445995371213"/>
  </r>
  <r>
    <x v="0"/>
    <x v="803"/>
    <n v="0.20173832555653504"/>
    <n v="0.16436532691622005"/>
    <n v="0"/>
    <n v="0.63389634752724489"/>
    <n v="0"/>
    <n v="0"/>
    <n v="0"/>
    <n v="0"/>
    <n v="0"/>
    <n v="0"/>
    <n v="6.8297294638704562"/>
    <n v="5.5644891122278057"/>
    <n v="0"/>
    <n v="21.460178921399041"/>
    <n v="0"/>
    <n v="0"/>
    <n v="0"/>
    <n v="0"/>
    <n v="0"/>
    <n v="0"/>
    <n v="33.854397497497303"/>
  </r>
  <r>
    <x v="0"/>
    <x v="804"/>
    <n v="0.15120402130774088"/>
    <n v="3.8296618381323824E-2"/>
    <n v="0"/>
    <n v="0.81049936031093517"/>
    <n v="0"/>
    <n v="0"/>
    <n v="0"/>
    <n v="0"/>
    <n v="0"/>
    <n v="0"/>
    <n v="8.1889303480400013"/>
    <n v="2.074074074074074"/>
    <n v="0"/>
    <n v="43.895147439292593"/>
    <n v="0"/>
    <n v="0"/>
    <n v="0"/>
    <n v="0"/>
    <n v="0"/>
    <n v="0"/>
    <n v="54.158151861406672"/>
  </r>
  <r>
    <x v="0"/>
    <x v="805"/>
    <n v="0.14603138034645413"/>
    <n v="0"/>
    <n v="0"/>
    <n v="0.78911686995225694"/>
    <n v="0"/>
    <n v="0"/>
    <n v="0"/>
    <n v="0"/>
    <n v="0"/>
    <n v="6.4851749701288874E-2"/>
    <n v="6.9950393946266463"/>
    <n v="0"/>
    <n v="0"/>
    <n v="37.799434472130159"/>
    <n v="0"/>
    <n v="0"/>
    <n v="0"/>
    <n v="0"/>
    <n v="0"/>
    <n v="3.1064593301435406"/>
    <n v="47.900933196900347"/>
  </r>
  <r>
    <x v="0"/>
    <x v="806"/>
    <n v="2.9890278714662159E-2"/>
    <n v="0.24285955177967133"/>
    <n v="0"/>
    <n v="0.72725016950566634"/>
    <n v="0"/>
    <n v="0"/>
    <n v="0"/>
    <n v="0"/>
    <n v="0"/>
    <n v="0"/>
    <n v="1.0009225092250922"/>
    <n v="8.1325301204819276"/>
    <n v="0"/>
    <n v="24.353103945428121"/>
    <n v="0"/>
    <n v="0"/>
    <n v="0"/>
    <n v="0"/>
    <n v="0"/>
    <n v="0"/>
    <n v="33.486556575135147"/>
  </r>
  <r>
    <x v="0"/>
    <x v="807"/>
    <n v="0"/>
    <n v="0"/>
    <n v="0"/>
    <n v="1"/>
    <n v="0"/>
    <n v="0"/>
    <n v="0"/>
    <n v="0"/>
    <n v="0"/>
    <n v="0"/>
    <n v="0"/>
    <n v="0"/>
    <n v="0"/>
    <n v="11.366502306863307"/>
    <n v="0"/>
    <n v="0"/>
    <n v="0"/>
    <n v="0"/>
    <n v="0"/>
    <n v="0"/>
    <n v="11.366502306863307"/>
  </r>
  <r>
    <x v="0"/>
    <x v="808"/>
    <n v="0.19051610031014618"/>
    <n v="0"/>
    <n v="0"/>
    <n v="0.63376815999453595"/>
    <n v="0.17571573969531792"/>
    <n v="0"/>
    <n v="0"/>
    <n v="0"/>
    <n v="0"/>
    <n v="0"/>
    <n v="1.0842289975871902"/>
    <n v="0"/>
    <n v="0"/>
    <n v="3.6067808216466974"/>
    <n v="1"/>
    <n v="0"/>
    <n v="0"/>
    <n v="0"/>
    <n v="0"/>
    <n v="0"/>
    <n v="5.6910098192338872"/>
  </r>
  <r>
    <x v="0"/>
    <x v="809"/>
    <n v="0.19116973690453062"/>
    <n v="0"/>
    <n v="0"/>
    <n v="0.75703046249162576"/>
    <n v="5.1799800603843496E-2"/>
    <n v="0"/>
    <n v="0"/>
    <n v="0"/>
    <n v="0"/>
    <n v="0"/>
    <n v="4.0854016292746991"/>
    <n v="0"/>
    <n v="0"/>
    <n v="16.178154214954979"/>
    <n v="1.1069900142653353"/>
    <n v="0"/>
    <n v="0"/>
    <n v="0"/>
    <n v="0"/>
    <n v="0"/>
    <n v="21.370545858495017"/>
  </r>
  <r>
    <x v="0"/>
    <x v="810"/>
    <n v="9.6300272473884396E-2"/>
    <n v="0"/>
    <n v="0"/>
    <n v="0.86461864379835063"/>
    <n v="3.9081083727765038E-2"/>
    <n v="0"/>
    <n v="0"/>
    <n v="0"/>
    <n v="0"/>
    <n v="0"/>
    <n v="3.0365474859282013"/>
    <n v="0"/>
    <n v="0"/>
    <n v="27.263220566946245"/>
    <n v="1.2323076923076923"/>
    <n v="0"/>
    <n v="0"/>
    <n v="0"/>
    <n v="0"/>
    <n v="0"/>
    <n v="31.532075745182137"/>
  </r>
  <r>
    <x v="0"/>
    <x v="811"/>
    <n v="0.11006232553013705"/>
    <n v="0"/>
    <n v="2.3673109611389229E-2"/>
    <n v="0.76363567383816322"/>
    <n v="0.10262889102031042"/>
    <n v="0"/>
    <n v="0"/>
    <n v="0"/>
    <n v="0"/>
    <n v="0"/>
    <n v="4.6492550973187576"/>
    <n v="0"/>
    <n v="1"/>
    <n v="32.25751438546861"/>
    <n v="4.3352517985611509"/>
    <n v="0"/>
    <n v="0"/>
    <n v="0"/>
    <n v="0"/>
    <n v="0"/>
    <n v="42.242021281348521"/>
  </r>
  <r>
    <x v="0"/>
    <x v="812"/>
    <n v="0"/>
    <n v="0"/>
    <n v="0"/>
    <n v="1"/>
    <n v="0"/>
    <n v="0"/>
    <n v="0"/>
    <n v="0"/>
    <n v="0"/>
    <n v="0"/>
    <n v="0"/>
    <n v="0"/>
    <n v="0"/>
    <n v="4.0932110335153338"/>
    <n v="0"/>
    <n v="0"/>
    <n v="0"/>
    <n v="0"/>
    <n v="0"/>
    <n v="0"/>
    <n v="4.0932110335153338"/>
  </r>
  <r>
    <x v="0"/>
    <x v="813"/>
    <n v="0.25436539296901955"/>
    <n v="0"/>
    <n v="0"/>
    <n v="0.74563460703098039"/>
    <n v="0"/>
    <n v="0"/>
    <n v="0"/>
    <n v="0"/>
    <n v="0"/>
    <n v="0"/>
    <n v="1.0438957475994513"/>
    <n v="0"/>
    <n v="0"/>
    <n v="3.0600263127674343"/>
    <n v="0"/>
    <n v="0"/>
    <n v="0"/>
    <n v="0"/>
    <n v="0"/>
    <n v="0"/>
    <n v="4.1039220603668856"/>
  </r>
  <r>
    <x v="0"/>
    <x v="814"/>
    <n v="9.4557414757718533E-2"/>
    <n v="0.11139386301845901"/>
    <n v="0"/>
    <n v="0.7940487222238225"/>
    <n v="0"/>
    <n v="0"/>
    <n v="0"/>
    <n v="0"/>
    <n v="0"/>
    <n v="0"/>
    <n v="1.0009433962264151"/>
    <n v="1.1791666666666667"/>
    <n v="0"/>
    <n v="8.4054521459627836"/>
    <n v="0"/>
    <n v="0"/>
    <n v="0"/>
    <n v="0"/>
    <n v="0"/>
    <n v="0"/>
    <n v="10.585562208855865"/>
  </r>
  <r>
    <x v="0"/>
    <x v="815"/>
    <n v="0.13937538987008966"/>
    <n v="9.6814569324068841E-3"/>
    <n v="1.8792361810242326E-3"/>
    <n v="0.84515011731586032"/>
    <n v="3.9137997006186949E-3"/>
    <n v="0"/>
    <n v="0"/>
    <n v="0"/>
    <n v="0"/>
    <n v="0"/>
    <n v="74.257597816813302"/>
    <n v="5.1581684244081316"/>
    <n v="1.0012353304508956"/>
    <n v="450.28622029305586"/>
    <n v="2.0852272727272725"/>
    <n v="0"/>
    <n v="0"/>
    <n v="0"/>
    <n v="0"/>
    <n v="0"/>
    <n v="532.78844913745559"/>
  </r>
  <r>
    <x v="0"/>
    <x v="816"/>
    <n v="0.1694019274316568"/>
    <n v="0"/>
    <n v="0"/>
    <n v="0.80335992575519766"/>
    <n v="2.7238146813145507E-2"/>
    <n v="0"/>
    <n v="0"/>
    <n v="0"/>
    <n v="0"/>
    <n v="0"/>
    <n v="6.2298488212199636"/>
    <n v="0"/>
    <n v="0"/>
    <n v="29.544002021467595"/>
    <n v="1.0016977928692699"/>
    <n v="0"/>
    <n v="0"/>
    <n v="0"/>
    <n v="0"/>
    <n v="0"/>
    <n v="36.775548635556831"/>
  </r>
  <r>
    <x v="0"/>
    <x v="817"/>
    <n v="0.22778989049520484"/>
    <n v="0"/>
    <n v="0"/>
    <n v="0.77221010950479507"/>
    <n v="0"/>
    <n v="0"/>
    <n v="0"/>
    <n v="0"/>
    <n v="0"/>
    <n v="0"/>
    <n v="9.4509543122068518"/>
    <n v="0"/>
    <n v="0"/>
    <n v="32.038833894200849"/>
    <n v="0"/>
    <n v="0"/>
    <n v="0"/>
    <n v="0"/>
    <n v="0"/>
    <n v="0"/>
    <n v="41.489788206407702"/>
  </r>
  <r>
    <x v="0"/>
    <x v="818"/>
    <n v="0.50325201846191958"/>
    <n v="6.2705031096725025E-2"/>
    <n v="0"/>
    <n v="0.43404295044135538"/>
    <n v="0"/>
    <n v="0"/>
    <n v="0"/>
    <n v="0"/>
    <n v="0"/>
    <n v="0"/>
    <n v="8.0900331370247827"/>
    <n v="1.008015389547932"/>
    <n v="0"/>
    <n v="6.9774620332263515"/>
    <n v="0"/>
    <n v="0"/>
    <n v="0"/>
    <n v="0"/>
    <n v="0"/>
    <n v="0"/>
    <n v="16.075510559799067"/>
  </r>
  <r>
    <x v="0"/>
    <x v="819"/>
    <n v="0.35794173486308239"/>
    <n v="0"/>
    <n v="0"/>
    <n v="0.64205826513691755"/>
    <n v="0"/>
    <n v="0"/>
    <n v="0"/>
    <n v="0"/>
    <n v="0"/>
    <n v="0"/>
    <n v="26.993312174948294"/>
    <n v="0"/>
    <n v="0"/>
    <n v="48.419274695575766"/>
    <n v="0"/>
    <n v="0"/>
    <n v="0"/>
    <n v="0"/>
    <n v="0"/>
    <n v="0"/>
    <n v="75.412586870524066"/>
  </r>
  <r>
    <x v="0"/>
    <x v="820"/>
    <n v="6.155842221920374E-2"/>
    <n v="0"/>
    <n v="0"/>
    <n v="0.81407495607843694"/>
    <n v="0.12436662170235928"/>
    <n v="0"/>
    <n v="0"/>
    <n v="0"/>
    <n v="0"/>
    <n v="0"/>
    <n v="3.0215787000231593"/>
    <n v="0"/>
    <n v="0"/>
    <n v="39.958651616342735"/>
    <n v="6.1045023829811136"/>
    <n v="0"/>
    <n v="0"/>
    <n v="0"/>
    <n v="0"/>
    <n v="0"/>
    <n v="49.084732699347008"/>
  </r>
  <r>
    <x v="0"/>
    <x v="821"/>
    <n v="0.21720284841049789"/>
    <n v="0"/>
    <n v="0"/>
    <n v="0.7165870761240819"/>
    <n v="6.6210075465420029E-2"/>
    <n v="0"/>
    <n v="0"/>
    <n v="0"/>
    <n v="0"/>
    <n v="0"/>
    <n v="8.0898026160847696"/>
    <n v="0"/>
    <n v="0"/>
    <n v="26.689557920184946"/>
    <n v="2.4660194174757284"/>
    <n v="0"/>
    <n v="0"/>
    <n v="0"/>
    <n v="0"/>
    <n v="0"/>
    <n v="37.245379953745449"/>
  </r>
  <r>
    <x v="0"/>
    <x v="822"/>
    <n v="0.19729098977807275"/>
    <n v="0"/>
    <n v="8.2254274920578428E-3"/>
    <n v="0.79448358272986919"/>
    <n v="0"/>
    <n v="0"/>
    <n v="0"/>
    <n v="0"/>
    <n v="0"/>
    <n v="0"/>
    <n v="23.985499837980377"/>
    <n v="0"/>
    <n v="1"/>
    <n v="96.588728488214386"/>
    <n v="0"/>
    <n v="0"/>
    <n v="0"/>
    <n v="0"/>
    <n v="0"/>
    <n v="0"/>
    <n v="121.57422832619478"/>
  </r>
  <r>
    <x v="0"/>
    <x v="823"/>
    <n v="0.25124923306612801"/>
    <n v="1.5007720221487332E-2"/>
    <n v="0"/>
    <n v="0.72612581306301183"/>
    <n v="0"/>
    <n v="0"/>
    <n v="0"/>
    <n v="0"/>
    <n v="7.617233649373379E-3"/>
    <n v="0"/>
    <n v="38.894004607763925"/>
    <n v="2.3232323232323235"/>
    <n v="0"/>
    <n v="112.4060773218596"/>
    <n v="0"/>
    <n v="0"/>
    <n v="0"/>
    <n v="0"/>
    <n v="1.1791666666666667"/>
    <n v="0"/>
    <n v="154.80248091952242"/>
  </r>
  <r>
    <x v="0"/>
    <x v="824"/>
    <n v="9.46750717832303E-2"/>
    <n v="0"/>
    <n v="0"/>
    <n v="0.90532492821676969"/>
    <n v="0"/>
    <n v="0"/>
    <n v="0"/>
    <n v="0"/>
    <n v="0"/>
    <n v="0"/>
    <n v="0.99321746502755404"/>
    <n v="0"/>
    <n v="0"/>
    <n v="9.4975848794548678"/>
    <n v="0"/>
    <n v="0"/>
    <n v="0"/>
    <n v="0"/>
    <n v="0"/>
    <n v="0"/>
    <n v="10.490802344482422"/>
  </r>
  <r>
    <x v="0"/>
    <x v="825"/>
    <n v="0.36788899281839904"/>
    <n v="5.9100119378809454E-3"/>
    <n v="9.0072485780123262E-3"/>
    <n v="0.60844049486969942"/>
    <n v="2.049898861919724E-3"/>
    <n v="0"/>
    <n v="1.9667287410303795E-3"/>
    <n v="0"/>
    <n v="4.736624193057459E-3"/>
    <n v="0"/>
    <n v="187.05629563620454"/>
    <n v="3.0049959684753778"/>
    <n v="4.5798123503769927"/>
    <n v="309.36675819916792"/>
    <n v="1.0422885572139304"/>
    <n v="0"/>
    <n v="1"/>
    <n v="0"/>
    <n v="2.4083769633507854"/>
    <n v="0"/>
    <n v="508.45852767478993"/>
  </r>
  <r>
    <x v="0"/>
    <x v="826"/>
    <n v="0.2349076059143608"/>
    <n v="2.2201926372490133E-2"/>
    <n v="3.2007552061839597E-3"/>
    <n v="0.72800070296728059"/>
    <n v="8.687929537777906E-3"/>
    <n v="0"/>
    <n v="3.0010800019061347E-3"/>
    <n v="0"/>
    <n v="0"/>
    <n v="0"/>
    <n v="220.89454988482294"/>
    <n v="20.877504215061986"/>
    <n v="3.0098190214380196"/>
    <n v="684.57292803204678"/>
    <n v="8.1696643120961863"/>
    <n v="0"/>
    <n v="2.8220551378446115"/>
    <n v="0"/>
    <n v="0"/>
    <n v="0"/>
    <n v="940.34652060331098"/>
  </r>
  <r>
    <x v="0"/>
    <x v="827"/>
    <n v="0.40712521824052078"/>
    <n v="2.8529315633930408E-2"/>
    <n v="3.7056925791259907E-3"/>
    <n v="0.55354601918066737"/>
    <n v="7.0937543657554674E-3"/>
    <n v="0"/>
    <n v="0"/>
    <n v="0"/>
    <n v="0"/>
    <n v="0"/>
    <n v="109.86481192040588"/>
    <n v="7.6987810037548261"/>
    <n v="0.99999999999999989"/>
    <n v="149.37721016005716"/>
    <n v="1.9142857142857141"/>
    <n v="0"/>
    <n v="0"/>
    <n v="0"/>
    <n v="0"/>
    <n v="0"/>
    <n v="269.85508879850357"/>
  </r>
  <r>
    <x v="0"/>
    <x v="828"/>
    <n v="0.30729886630584347"/>
    <n v="6.8067086494876777E-2"/>
    <n v="0"/>
    <n v="0.58617265081672343"/>
    <n v="1.8916560365710395E-2"/>
    <n v="0"/>
    <n v="1.9544836016845906E-2"/>
    <n v="0"/>
    <n v="0"/>
    <n v="0"/>
    <n v="16.244965277243367"/>
    <n v="3.5982802993223011"/>
    <n v="0"/>
    <n v="30.987274614642139"/>
    <n v="1"/>
    <n v="0"/>
    <n v="1.0332129963898917"/>
    <n v="0"/>
    <n v="0"/>
    <n v="0"/>
    <n v="52.863733187597703"/>
  </r>
  <r>
    <x v="0"/>
    <x v="829"/>
    <n v="0.22280898988051409"/>
    <n v="0"/>
    <n v="0"/>
    <n v="0.59026014036726426"/>
    <n v="0.18693086975222142"/>
    <n v="0"/>
    <n v="0"/>
    <n v="0"/>
    <n v="0"/>
    <n v="0"/>
    <n v="6.1056627427316217"/>
    <n v="0"/>
    <n v="0"/>
    <n v="16.174972784951919"/>
    <n v="5.1224901092394042"/>
    <n v="0"/>
    <n v="0"/>
    <n v="0"/>
    <n v="0"/>
    <n v="0"/>
    <n v="27.403125636922951"/>
  </r>
  <r>
    <x v="0"/>
    <x v="830"/>
    <n v="0.15935808539155169"/>
    <n v="0"/>
    <n v="0"/>
    <n v="0.81283139629662271"/>
    <n v="0"/>
    <n v="2.781051831182554E-2"/>
    <n v="0"/>
    <n v="0"/>
    <n v="0"/>
    <n v="0"/>
    <n v="6.3432046552644978"/>
    <n v="0"/>
    <n v="0"/>
    <n v="32.354529638489367"/>
    <n v="0"/>
    <n v="1.1069900142653353"/>
    <n v="0"/>
    <n v="0"/>
    <n v="0"/>
    <n v="0"/>
    <n v="39.804724308019203"/>
  </r>
  <r>
    <x v="0"/>
    <x v="831"/>
    <n v="0.25511546753967818"/>
    <n v="5.3100624004875384E-2"/>
    <n v="0"/>
    <n v="0.69178390845544635"/>
    <n v="0"/>
    <n v="0"/>
    <n v="0"/>
    <n v="0"/>
    <n v="0"/>
    <n v="0"/>
    <n v="36.342664756399422"/>
    <n v="7.5644891122278057"/>
    <n v="0"/>
    <n v="98.548594137898618"/>
    <n v="0"/>
    <n v="0"/>
    <n v="0"/>
    <n v="0"/>
    <n v="0"/>
    <n v="0"/>
    <n v="142.45574800652585"/>
  </r>
  <r>
    <x v="0"/>
    <x v="832"/>
    <n v="0.38992944480627117"/>
    <n v="1.3674900989117776E-2"/>
    <n v="1.9350042195830492E-2"/>
    <n v="0.5528704598999945"/>
    <n v="2.4175152108786145E-2"/>
    <n v="0"/>
    <n v="0"/>
    <n v="0"/>
    <n v="0"/>
    <n v="0"/>
    <n v="66.234512176676517"/>
    <n v="2.322857142857143"/>
    <n v="3.286852589641434"/>
    <n v="93.912131274324295"/>
    <n v="4.1064593301435401"/>
    <n v="0"/>
    <n v="0"/>
    <n v="0"/>
    <n v="0"/>
    <n v="0"/>
    <n v="169.86281251364292"/>
  </r>
  <r>
    <x v="0"/>
    <x v="833"/>
    <n v="0.11406802328900094"/>
    <n v="7.8927401495846421E-3"/>
    <n v="0"/>
    <n v="0.83963565203861013"/>
    <n v="3.056437715931257E-2"/>
    <n v="0"/>
    <n v="0"/>
    <n v="7.839207363491656E-3"/>
    <n v="0"/>
    <n v="0"/>
    <n v="14.452271470637964"/>
    <n v="1"/>
    <n v="0"/>
    <n v="106.38075448142001"/>
    <n v="3.87246717617088"/>
    <n v="0"/>
    <n v="0"/>
    <n v="0.99321746502755404"/>
    <n v="0"/>
    <n v="0"/>
    <n v="126.69871059325642"/>
  </r>
  <r>
    <x v="0"/>
    <x v="834"/>
    <n v="0.15129628945785292"/>
    <n v="0"/>
    <n v="0"/>
    <n v="0.84870371054214711"/>
    <n v="0"/>
    <n v="0"/>
    <n v="0"/>
    <n v="0"/>
    <n v="0"/>
    <n v="0"/>
    <n v="12.177722348608668"/>
    <n v="0"/>
    <n v="0"/>
    <n v="68.311511010951378"/>
    <n v="0"/>
    <n v="0"/>
    <n v="0"/>
    <n v="0"/>
    <n v="0"/>
    <n v="0"/>
    <n v="80.489233359560046"/>
  </r>
  <r>
    <x v="0"/>
    <x v="835"/>
    <n v="0.41180471447593958"/>
    <n v="1.8041194063615096E-2"/>
    <n v="0"/>
    <n v="0.56147676004125724"/>
    <n v="0"/>
    <n v="0"/>
    <n v="8.6773314191879152E-3"/>
    <n v="0"/>
    <n v="0"/>
    <n v="0"/>
    <n v="48.093735823067178"/>
    <n v="2.1069900142653353"/>
    <n v="0"/>
    <n v="65.573593548049672"/>
    <n v="0"/>
    <n v="0"/>
    <n v="1.0134057971014492"/>
    <n v="0"/>
    <n v="0"/>
    <n v="0"/>
    <n v="116.78772518248365"/>
  </r>
  <r>
    <x v="0"/>
    <x v="836"/>
    <n v="0.14885728059524084"/>
    <n v="4.7317300082559847E-2"/>
    <n v="0"/>
    <n v="0.80382541932219964"/>
    <n v="0"/>
    <n v="0"/>
    <n v="0"/>
    <n v="0"/>
    <n v="0"/>
    <n v="0"/>
    <n v="33.402266058500004"/>
    <n v="10.617586457360549"/>
    <n v="0"/>
    <n v="180.37136251193789"/>
    <n v="0"/>
    <n v="0"/>
    <n v="0"/>
    <n v="0"/>
    <n v="0"/>
    <n v="0"/>
    <n v="224.39121502779838"/>
  </r>
  <r>
    <x v="0"/>
    <x v="837"/>
    <n v="0.10266736407998488"/>
    <n v="0"/>
    <n v="0"/>
    <n v="0.84599895388002266"/>
    <n v="5.1333682039992432E-2"/>
    <n v="0"/>
    <n v="0"/>
    <n v="0"/>
    <n v="0"/>
    <n v="0"/>
    <n v="2"/>
    <n v="0"/>
    <n v="0"/>
    <n v="16.480387150505429"/>
    <n v="0.99999999999999989"/>
    <n v="0"/>
    <n v="0"/>
    <n v="0"/>
    <n v="0"/>
    <n v="0"/>
    <n v="19.480387150505429"/>
  </r>
  <r>
    <x v="0"/>
    <x v="838"/>
    <n v="0.10447230558709161"/>
    <n v="0"/>
    <n v="0"/>
    <n v="0.89552769441290836"/>
    <n v="0"/>
    <n v="0"/>
    <n v="0"/>
    <n v="0"/>
    <n v="0"/>
    <n v="0"/>
    <n v="4.0134057971014494"/>
    <n v="0"/>
    <n v="0"/>
    <n v="34.402572241745794"/>
    <n v="0"/>
    <n v="0"/>
    <n v="0"/>
    <n v="0"/>
    <n v="0"/>
    <n v="0"/>
    <n v="38.415978038847243"/>
  </r>
  <r>
    <x v="0"/>
    <x v="839"/>
    <n v="0.15122092600248763"/>
    <n v="0"/>
    <n v="0"/>
    <n v="0.79821279797659683"/>
    <n v="5.056627602091586E-2"/>
    <n v="0"/>
    <n v="0"/>
    <n v="0"/>
    <n v="0"/>
    <n v="0"/>
    <n v="11.076726170763601"/>
    <n v="0"/>
    <n v="0"/>
    <n v="58.467996612058585"/>
    <n v="3.7039106145251397"/>
    <n v="0"/>
    <n v="0"/>
    <n v="0"/>
    <n v="0"/>
    <n v="0"/>
    <n v="73.248633397347305"/>
  </r>
  <r>
    <x v="0"/>
    <x v="840"/>
    <n v="0"/>
    <n v="0"/>
    <n v="0"/>
    <n v="1"/>
    <n v="0"/>
    <n v="0"/>
    <n v="0"/>
    <n v="0"/>
    <n v="0"/>
    <n v="0"/>
    <n v="0"/>
    <n v="0"/>
    <n v="0"/>
    <n v="2.0842289975871902"/>
    <n v="0"/>
    <n v="0"/>
    <n v="0"/>
    <n v="0"/>
    <n v="0"/>
    <n v="0"/>
    <n v="2.0842289975871902"/>
  </r>
  <r>
    <x v="0"/>
    <x v="841"/>
    <n v="0.29773326968614633"/>
    <n v="0.10593277384019388"/>
    <n v="0"/>
    <n v="0.59633395647365994"/>
    <n v="0"/>
    <n v="0"/>
    <n v="0"/>
    <n v="0"/>
    <n v="0"/>
    <n v="0"/>
    <n v="9.0815201362360884"/>
    <n v="3.231182795698925"/>
    <n v="0"/>
    <n v="18.189498403539915"/>
    <n v="0"/>
    <n v="0"/>
    <n v="0"/>
    <n v="0"/>
    <n v="0"/>
    <n v="0"/>
    <n v="30.502201335474926"/>
  </r>
  <r>
    <x v="0"/>
    <x v="842"/>
    <n v="0.25617206996739045"/>
    <n v="0"/>
    <n v="0"/>
    <n v="0.69806679222408252"/>
    <n v="9.7166231508101358E-3"/>
    <n v="0"/>
    <n v="8.7775165318529705E-3"/>
    <n v="0"/>
    <n v="0"/>
    <n v="2.726699812586383E-2"/>
    <n v="29.185028480181224"/>
    <n v="0"/>
    <n v="0"/>
    <n v="79.528963538929133"/>
    <n v="1.1069900142653353"/>
    <n v="0"/>
    <n v="1"/>
    <n v="0"/>
    <n v="0"/>
    <n v="3.1064593301435406"/>
    <n v="113.92744136351924"/>
  </r>
  <r>
    <x v="0"/>
    <x v="843"/>
    <n v="0.17823929516146086"/>
    <n v="0"/>
    <n v="0"/>
    <n v="0.82176070483853902"/>
    <n v="0"/>
    <n v="0"/>
    <n v="0"/>
    <n v="0"/>
    <n v="0"/>
    <n v="0"/>
    <n v="5.758122280472441"/>
    <n v="0"/>
    <n v="0"/>
    <n v="26.547449143922808"/>
    <n v="0"/>
    <n v="0"/>
    <n v="0"/>
    <n v="0"/>
    <n v="0"/>
    <n v="0"/>
    <n v="32.305571424395254"/>
  </r>
  <r>
    <x v="0"/>
    <x v="844"/>
    <n v="0.22575863789507747"/>
    <n v="0"/>
    <n v="0"/>
    <n v="0.74918212025282493"/>
    <n v="0"/>
    <n v="0"/>
    <n v="2.5059241852097382E-2"/>
    <n v="0"/>
    <n v="0"/>
    <n v="0"/>
    <n v="9.9728698601102153"/>
    <n v="0"/>
    <n v="0"/>
    <n v="33.095060532192271"/>
    <n v="0"/>
    <n v="0"/>
    <n v="1.1069900142653353"/>
    <n v="0"/>
    <n v="0"/>
    <n v="0"/>
    <n v="44.174920406567828"/>
  </r>
  <r>
    <x v="0"/>
    <x v="845"/>
    <n v="9.8949348727491906E-2"/>
    <n v="0"/>
    <n v="0"/>
    <n v="0.90105065127250805"/>
    <n v="0"/>
    <n v="0"/>
    <n v="0"/>
    <n v="0"/>
    <n v="0"/>
    <n v="0"/>
    <n v="2.0064624981401371"/>
    <n v="0"/>
    <n v="0"/>
    <n v="18.271210108538327"/>
    <n v="0"/>
    <n v="0"/>
    <n v="0"/>
    <n v="0"/>
    <n v="0"/>
    <n v="0"/>
    <n v="20.277672606678465"/>
  </r>
  <r>
    <x v="0"/>
    <x v="846"/>
    <n v="0.2590259086838228"/>
    <n v="0"/>
    <n v="0"/>
    <n v="0.7409740913161772"/>
    <n v="0"/>
    <n v="0"/>
    <n v="0"/>
    <n v="0"/>
    <n v="0"/>
    <n v="0"/>
    <n v="5.624422504209738"/>
    <n v="0"/>
    <n v="0"/>
    <n v="16.089322397946475"/>
    <n v="0"/>
    <n v="0"/>
    <n v="0"/>
    <n v="0"/>
    <n v="0"/>
    <n v="0"/>
    <n v="21.713744902156215"/>
  </r>
  <r>
    <x v="0"/>
    <x v="847"/>
    <n v="0"/>
    <n v="0"/>
    <n v="0"/>
    <n v="1"/>
    <n v="0"/>
    <n v="0"/>
    <n v="0"/>
    <n v="0"/>
    <n v="0"/>
    <n v="0"/>
    <n v="0"/>
    <n v="0"/>
    <n v="0"/>
    <n v="4.119372767555241"/>
    <n v="0"/>
    <n v="0"/>
    <n v="0"/>
    <n v="0"/>
    <n v="0"/>
    <n v="0"/>
    <n v="4.119372767555241"/>
  </r>
  <r>
    <x v="0"/>
    <x v="848"/>
    <n v="0.15335692377277682"/>
    <n v="7.2803538162044684E-3"/>
    <n v="0"/>
    <n v="0.80577252657502341"/>
    <n v="2.657259237489517E-2"/>
    <n v="0"/>
    <n v="7.0176034610998621E-3"/>
    <n v="0"/>
    <n v="0"/>
    <n v="0"/>
    <n v="24.191247649707911"/>
    <n v="1.1484375"/>
    <n v="0"/>
    <n v="127.10637550730188"/>
    <n v="4.1916866028708135"/>
    <n v="0"/>
    <n v="1.1069900142653353"/>
    <n v="0"/>
    <n v="0"/>
    <n v="0"/>
    <n v="157.74473727414599"/>
  </r>
  <r>
    <x v="0"/>
    <x v="849"/>
    <n v="0.3341565573848963"/>
    <n v="0.10888872763144589"/>
    <n v="0"/>
    <n v="0.55695471498365778"/>
    <n v="0"/>
    <n v="0"/>
    <n v="0"/>
    <n v="0"/>
    <n v="0"/>
    <n v="0"/>
    <n v="8.3461768384335606"/>
    <n v="2.7196969696969697"/>
    <n v="0"/>
    <n v="13.91097208635259"/>
    <n v="0"/>
    <n v="0"/>
    <n v="0"/>
    <n v="0"/>
    <n v="0"/>
    <n v="0"/>
    <n v="24.97684589448312"/>
  </r>
  <r>
    <x v="0"/>
    <x v="850"/>
    <n v="0.117465604155786"/>
    <n v="2.2845755431255308E-2"/>
    <n v="0"/>
    <n v="0.85968864041295856"/>
    <n v="0"/>
    <n v="0"/>
    <n v="0"/>
    <n v="0"/>
    <n v="0"/>
    <n v="0"/>
    <n v="5.1416817670682562"/>
    <n v="1"/>
    <n v="0"/>
    <n v="37.630125342093848"/>
    <n v="0"/>
    <n v="0"/>
    <n v="0"/>
    <n v="0"/>
    <n v="0"/>
    <n v="0"/>
    <n v="43.771807109162111"/>
  </r>
  <r>
    <x v="0"/>
    <x v="851"/>
    <n v="0.16368223484588157"/>
    <n v="0"/>
    <n v="0"/>
    <n v="0.77689757863682019"/>
    <n v="5.9420186517298308E-2"/>
    <n v="0"/>
    <n v="0"/>
    <n v="0"/>
    <n v="0"/>
    <n v="0"/>
    <n v="2.9894289420311559"/>
    <n v="0"/>
    <n v="0"/>
    <n v="14.188956478738305"/>
    <n v="1.0852272727272727"/>
    <n v="0"/>
    <n v="0"/>
    <n v="0"/>
    <n v="0"/>
    <n v="0"/>
    <n v="18.263612693496732"/>
  </r>
  <r>
    <x v="0"/>
    <x v="852"/>
    <n v="0.1993833254597914"/>
    <n v="0"/>
    <n v="0"/>
    <n v="0.7810201961941512"/>
    <n v="0"/>
    <n v="0"/>
    <n v="1.9596478346057301E-2"/>
    <n v="0"/>
    <n v="0"/>
    <n v="0"/>
    <n v="10.393252058552504"/>
    <n v="0"/>
    <n v="0"/>
    <n v="40.712229787254323"/>
    <n v="0"/>
    <n v="0"/>
    <n v="1.021505376344086"/>
    <n v="0"/>
    <n v="0"/>
    <n v="0"/>
    <n v="52.126987222150916"/>
  </r>
  <r>
    <x v="0"/>
    <x v="853"/>
    <n v="0.31756461912150424"/>
    <n v="0"/>
    <n v="0"/>
    <n v="0.68243538087849587"/>
    <n v="0"/>
    <n v="0"/>
    <n v="0"/>
    <n v="0"/>
    <n v="0"/>
    <n v="0"/>
    <n v="6.4579657730439877"/>
    <n v="0"/>
    <n v="0"/>
    <n v="13.877945043812749"/>
    <n v="0"/>
    <n v="0"/>
    <n v="0"/>
    <n v="0"/>
    <n v="0"/>
    <n v="0"/>
    <n v="20.335910816856735"/>
  </r>
  <r>
    <x v="0"/>
    <x v="854"/>
    <n v="0.11156309616686072"/>
    <n v="0"/>
    <n v="0"/>
    <n v="0.87272411639338554"/>
    <n v="1.2698892722121857E-2"/>
    <n v="3.0138947176315094E-3"/>
    <n v="0"/>
    <n v="0"/>
    <n v="0"/>
    <n v="0"/>
    <n v="37.016255250791694"/>
    <n v="0"/>
    <n v="0"/>
    <n v="289.56688874627378"/>
    <n v="4.2134493444088754"/>
    <n v="1"/>
    <n v="0"/>
    <n v="0"/>
    <n v="0"/>
    <n v="0"/>
    <n v="331.79659334147448"/>
  </r>
  <r>
    <x v="0"/>
    <x v="855"/>
    <n v="0.2400042236500908"/>
    <n v="0"/>
    <n v="0"/>
    <n v="0.7425529869223666"/>
    <n v="1.7442789427542491E-2"/>
    <n v="0"/>
    <n v="0"/>
    <n v="0"/>
    <n v="0"/>
    <n v="0"/>
    <n v="37.774018272252967"/>
    <n v="0"/>
    <n v="0"/>
    <n v="116.86965199835508"/>
    <n v="2.7453027139874737"/>
    <n v="0"/>
    <n v="0"/>
    <n v="0"/>
    <n v="0"/>
    <n v="0"/>
    <n v="157.38897298459554"/>
  </r>
  <r>
    <x v="0"/>
    <x v="856"/>
    <n v="0.10268439067312239"/>
    <n v="4.1667345091646055E-3"/>
    <n v="0"/>
    <n v="0.85586977847754708"/>
    <n v="1.1544978079467314E-2"/>
    <n v="5.6088004610349157E-3"/>
    <n v="0"/>
    <n v="2.7901767297709621E-3"/>
    <n v="8.6675705349463974E-3"/>
    <n v="8.6675705349463974E-3"/>
    <n v="36.802109908482919"/>
    <n v="1.4933586337760911"/>
    <n v="0"/>
    <n v="306.74393107271135"/>
    <n v="4.13772287478543"/>
    <n v="2.0101954120645709"/>
    <n v="0"/>
    <n v="1"/>
    <n v="3.1064593301435406"/>
    <n v="3.1064593301435406"/>
    <n v="358.40023656210741"/>
  </r>
  <r>
    <x v="0"/>
    <x v="857"/>
    <n v="0.14770544836155572"/>
    <n v="0"/>
    <n v="0"/>
    <n v="0.85229455163844425"/>
    <n v="0"/>
    <n v="0"/>
    <n v="0"/>
    <n v="0"/>
    <n v="0"/>
    <n v="0"/>
    <n v="17.633756376924598"/>
    <n v="0"/>
    <n v="0"/>
    <n v="101.75084705192396"/>
    <n v="0"/>
    <n v="0"/>
    <n v="0"/>
    <n v="0"/>
    <n v="0"/>
    <n v="0"/>
    <n v="119.38460342884856"/>
  </r>
  <r>
    <x v="0"/>
    <x v="858"/>
    <n v="0.21892894021335271"/>
    <n v="0"/>
    <n v="0"/>
    <n v="0.54071376419017037"/>
    <n v="0.24035729559647692"/>
    <n v="0"/>
    <n v="0"/>
    <n v="0"/>
    <n v="0"/>
    <n v="0"/>
    <n v="2.0165990805350562"/>
    <n v="0"/>
    <n v="0"/>
    <n v="4.9806246658660891"/>
    <n v="2.2139800285306706"/>
    <n v="0"/>
    <n v="0"/>
    <n v="0"/>
    <n v="0"/>
    <n v="0"/>
    <n v="9.2112037749318159"/>
  </r>
  <r>
    <x v="0"/>
    <x v="859"/>
    <n v="0.45764752482394694"/>
    <n v="9.0697351138974772E-3"/>
    <n v="0"/>
    <n v="0.49270442947209325"/>
    <n v="9.1424325739319235E-3"/>
    <n v="9.0697351138974772E-3"/>
    <n v="0"/>
    <n v="0"/>
    <n v="2.2366142902232617E-2"/>
    <n v="0"/>
    <n v="50.458753103240859"/>
    <n v="1"/>
    <n v="0"/>
    <n v="54.324015341652753"/>
    <n v="1.008015389547932"/>
    <n v="0.99999999999999989"/>
    <n v="0"/>
    <n v="0"/>
    <n v="2.4660194174757284"/>
    <n v="0"/>
    <n v="110.2568032519173"/>
  </r>
  <r>
    <x v="0"/>
    <x v="860"/>
    <n v="0.37801294399478358"/>
    <n v="2.5717680818919158E-2"/>
    <n v="0"/>
    <n v="0.51651501134821587"/>
    <n v="7.9754363838081432E-2"/>
    <n v="0"/>
    <n v="0"/>
    <n v="0"/>
    <n v="0"/>
    <n v="0"/>
    <n v="14.723731470940807"/>
    <n v="1.0017123287671232"/>
    <n v="0"/>
    <n v="20.118433637304285"/>
    <n v="3.1064593301435406"/>
    <n v="0"/>
    <n v="0"/>
    <n v="0"/>
    <n v="0"/>
    <n v="0"/>
    <n v="38.950336767155754"/>
  </r>
  <r>
    <x v="0"/>
    <x v="861"/>
    <n v="0.12112104342827497"/>
    <n v="0"/>
    <n v="0"/>
    <n v="0.84583464788286644"/>
    <n v="1.2483202851312523E-2"/>
    <n v="8.0779029862336222E-3"/>
    <n v="0"/>
    <n v="0"/>
    <n v="1.2483202851312523E-2"/>
    <n v="0"/>
    <n v="30.141110411814292"/>
    <n v="0"/>
    <n v="0"/>
    <n v="210.48692110279518"/>
    <n v="3.1064593301435406"/>
    <n v="2.0101954120645709"/>
    <n v="0"/>
    <n v="0"/>
    <n v="3.1064593301435406"/>
    <n v="0"/>
    <n v="248.85114558696111"/>
  </r>
  <r>
    <x v="0"/>
    <x v="862"/>
    <n v="0.20968147258048062"/>
    <n v="0"/>
    <n v="4.2811972149549668E-2"/>
    <n v="0.74750655526996956"/>
    <n v="0"/>
    <n v="0"/>
    <n v="0"/>
    <n v="0"/>
    <n v="0"/>
    <n v="0"/>
    <n v="8.7838378606704772"/>
    <n v="0"/>
    <n v="1.7934508816120907"/>
    <n v="31.314051262967705"/>
    <n v="0"/>
    <n v="0"/>
    <n v="0"/>
    <n v="0"/>
    <n v="0"/>
    <n v="0"/>
    <n v="41.891340005250278"/>
  </r>
  <r>
    <x v="0"/>
    <x v="863"/>
    <n v="0.20106547030491867"/>
    <n v="0"/>
    <n v="0"/>
    <n v="0.79893452969508105"/>
    <n v="0"/>
    <n v="0"/>
    <n v="0"/>
    <n v="0"/>
    <n v="0"/>
    <n v="0"/>
    <n v="15.481199505200369"/>
    <n v="0"/>
    <n v="0"/>
    <n v="61.514614254978859"/>
    <n v="0"/>
    <n v="0"/>
    <n v="0"/>
    <n v="0"/>
    <n v="0"/>
    <n v="0"/>
    <n v="76.995813760179246"/>
  </r>
  <r>
    <x v="0"/>
    <x v="864"/>
    <n v="8.214353523043065E-2"/>
    <n v="0"/>
    <n v="0"/>
    <n v="0.91785646476956939"/>
    <n v="0"/>
    <n v="0"/>
    <n v="0"/>
    <n v="0"/>
    <n v="0"/>
    <n v="0"/>
    <n v="1"/>
    <n v="0"/>
    <n v="0"/>
    <n v="11.173812548909424"/>
    <n v="0"/>
    <n v="0"/>
    <n v="0"/>
    <n v="0"/>
    <n v="0"/>
    <n v="0"/>
    <n v="12.173812548909424"/>
  </r>
  <r>
    <x v="0"/>
    <x v="865"/>
    <n v="0.37266028043744409"/>
    <n v="0"/>
    <n v="0"/>
    <n v="0.53263165805659107"/>
    <n v="0"/>
    <n v="0"/>
    <n v="0"/>
    <n v="0"/>
    <n v="0"/>
    <n v="9.4708061505964711E-2"/>
    <n v="9.2658939479831695"/>
    <n v="0"/>
    <n v="0"/>
    <n v="13.243451786966775"/>
    <n v="0"/>
    <n v="0"/>
    <n v="0"/>
    <n v="0"/>
    <n v="0"/>
    <n v="2.3548387096774195"/>
    <n v="24.864184444627366"/>
  </r>
  <r>
    <x v="0"/>
    <x v="866"/>
    <n v="9.6299724849561841E-2"/>
    <n v="0"/>
    <n v="0"/>
    <n v="0.87090109011874017"/>
    <n v="7.8262370832751192E-3"/>
    <n v="4.7883671752908911E-3"/>
    <n v="0"/>
    <n v="0"/>
    <n v="4.2772705334750121E-3"/>
    <n v="1.5907310239657087E-2"/>
    <n v="47.401417286922786"/>
    <n v="0"/>
    <n v="0"/>
    <n v="428.68186853954631"/>
    <n v="3.852292728252809"/>
    <n v="2.3569682151589242"/>
    <n v="0"/>
    <n v="0"/>
    <n v="2.1053921568627452"/>
    <n v="7.830022897370263"/>
    <n v="492.22796182411378"/>
  </r>
  <r>
    <x v="0"/>
    <x v="867"/>
    <n v="0.17006269125942935"/>
    <n v="0"/>
    <n v="0"/>
    <n v="0.80128806608714198"/>
    <n v="1.4267441774875217E-2"/>
    <n v="0"/>
    <n v="0"/>
    <n v="0"/>
    <n v="0"/>
    <n v="1.4381800878553281E-2"/>
    <n v="11.919634503706725"/>
    <n v="0"/>
    <n v="0"/>
    <n v="56.162000078963004"/>
    <n v="1"/>
    <n v="0"/>
    <n v="0"/>
    <n v="0"/>
    <n v="0"/>
    <n v="1.008015389547932"/>
    <n v="70.089649972217671"/>
  </r>
  <r>
    <x v="0"/>
    <x v="868"/>
    <n v="0.39523615554409836"/>
    <n v="0"/>
    <n v="0"/>
    <n v="0.60476384445590181"/>
    <n v="0"/>
    <n v="0"/>
    <n v="0"/>
    <n v="0"/>
    <n v="0"/>
    <n v="0"/>
    <n v="6.5843855889642988"/>
    <n v="0"/>
    <n v="0"/>
    <n v="10.074985009102479"/>
    <n v="0"/>
    <n v="0"/>
    <n v="0"/>
    <n v="0"/>
    <n v="0"/>
    <n v="0"/>
    <n v="16.659370598066776"/>
  </r>
  <r>
    <x v="0"/>
    <x v="869"/>
    <n v="0.47177375049410919"/>
    <n v="0"/>
    <n v="0"/>
    <n v="0.52822624950589081"/>
    <n v="0"/>
    <n v="0"/>
    <n v="0"/>
    <n v="0"/>
    <n v="0"/>
    <n v="0"/>
    <n v="16.393917537029726"/>
    <n v="0"/>
    <n v="0"/>
    <n v="18.355615517447472"/>
    <n v="0"/>
    <n v="0"/>
    <n v="0"/>
    <n v="0"/>
    <n v="0"/>
    <n v="0"/>
    <n v="34.749533054477197"/>
  </r>
  <r>
    <x v="0"/>
    <x v="870"/>
    <n v="0.35123005461268486"/>
    <n v="0"/>
    <n v="0"/>
    <n v="0.64876994538731514"/>
    <n v="0"/>
    <n v="0"/>
    <n v="0"/>
    <n v="0"/>
    <n v="0"/>
    <n v="0"/>
    <n v="1.0842289975871902"/>
    <n v="0"/>
    <n v="0"/>
    <n v="2.0027192386131882"/>
    <n v="0"/>
    <n v="0"/>
    <n v="0"/>
    <n v="0"/>
    <n v="0"/>
    <n v="0"/>
    <n v="3.0869482362003784"/>
  </r>
  <r>
    <x v="0"/>
    <x v="871"/>
    <n v="0"/>
    <n v="0"/>
    <n v="0"/>
    <n v="1"/>
    <n v="0"/>
    <n v="0"/>
    <n v="0"/>
    <n v="0"/>
    <n v="0"/>
    <n v="0"/>
    <n v="0"/>
    <n v="0"/>
    <n v="0"/>
    <n v="5.6545055868668426"/>
    <n v="0"/>
    <n v="0"/>
    <n v="0"/>
    <n v="0"/>
    <n v="0"/>
    <n v="0"/>
    <n v="5.6545055868668426"/>
  </r>
  <r>
    <x v="0"/>
    <x v="872"/>
    <n v="0"/>
    <n v="0"/>
    <n v="0"/>
    <n v="1"/>
    <n v="0"/>
    <n v="0"/>
    <n v="0"/>
    <n v="0"/>
    <n v="0"/>
    <n v="0"/>
    <n v="0"/>
    <n v="0"/>
    <n v="0"/>
    <n v="2.2139800285306706"/>
    <n v="0"/>
    <n v="0"/>
    <n v="0"/>
    <n v="0"/>
    <n v="0"/>
    <n v="0"/>
    <n v="2.2139800285306706"/>
  </r>
  <r>
    <x v="0"/>
    <x v="873"/>
    <n v="0.43369892365125601"/>
    <n v="0"/>
    <n v="0"/>
    <n v="0.43489239711284172"/>
    <n v="9.3357943016648695E-2"/>
    <n v="3.8050736219253624E-2"/>
    <n v="0"/>
    <n v="0"/>
    <n v="0"/>
    <n v="0"/>
    <n v="11.456014694663882"/>
    <n v="0"/>
    <n v="0"/>
    <n v="11.487539904361224"/>
    <n v="2.4660194174757284"/>
    <n v="1.0050977060322854"/>
    <n v="0"/>
    <n v="0"/>
    <n v="0"/>
    <n v="0"/>
    <n v="26.414671722533118"/>
  </r>
  <r>
    <x v="0"/>
    <x v="874"/>
    <n v="0.1322982108646783"/>
    <n v="0"/>
    <n v="0"/>
    <n v="0.83432123831206495"/>
    <n v="2.2994502830756498E-2"/>
    <n v="1.0386047992500197E-2"/>
    <n v="0"/>
    <n v="0"/>
    <n v="0"/>
    <n v="0"/>
    <n v="12.738070434510924"/>
    <n v="0"/>
    <n v="0"/>
    <n v="80.330963126160341"/>
    <n v="2.2139800285306706"/>
    <n v="1"/>
    <n v="0"/>
    <n v="0"/>
    <n v="0"/>
    <n v="0"/>
    <n v="96.283013589201943"/>
  </r>
  <r>
    <x v="0"/>
    <x v="875"/>
    <n v="0.13797915545117659"/>
    <n v="0"/>
    <n v="0"/>
    <n v="0.7122744523881146"/>
    <n v="0.1019782036401959"/>
    <n v="0"/>
    <n v="0"/>
    <n v="0"/>
    <n v="4.7768188520513018E-2"/>
    <n v="0"/>
    <n v="4.4933586337760909"/>
    <n v="0"/>
    <n v="0"/>
    <n v="23.195565662008701"/>
    <n v="3.3209700427960058"/>
    <n v="0"/>
    <n v="0"/>
    <n v="0"/>
    <n v="1.5555944055944055"/>
    <n v="0"/>
    <n v="32.565488744175198"/>
  </r>
  <r>
    <x v="0"/>
    <x v="876"/>
    <n v="0.46616066893761787"/>
    <n v="0"/>
    <n v="0"/>
    <n v="0.53383933106238191"/>
    <n v="0"/>
    <n v="0"/>
    <n v="0"/>
    <n v="0"/>
    <n v="0"/>
    <n v="0"/>
    <n v="16.661756219958768"/>
    <n v="0"/>
    <n v="0"/>
    <n v="19.08076203652773"/>
    <n v="0"/>
    <n v="0"/>
    <n v="0"/>
    <n v="0"/>
    <n v="0"/>
    <n v="0"/>
    <n v="35.742518256486505"/>
  </r>
  <r>
    <x v="0"/>
    <x v="877"/>
    <n v="0.24174244075651874"/>
    <n v="0"/>
    <n v="0"/>
    <n v="0.75825755924348126"/>
    <n v="0"/>
    <n v="0"/>
    <n v="0"/>
    <n v="0"/>
    <n v="0"/>
    <n v="0"/>
    <n v="10.46396422690944"/>
    <n v="0"/>
    <n v="0"/>
    <n v="32.82162598291503"/>
    <n v="0"/>
    <n v="0"/>
    <n v="0"/>
    <n v="0"/>
    <n v="0"/>
    <n v="0"/>
    <n v="43.28559020982447"/>
  </r>
  <r>
    <x v="0"/>
    <x v="878"/>
    <n v="0.19809191272020155"/>
    <n v="0"/>
    <n v="0"/>
    <n v="0.80190808727979845"/>
    <n v="0"/>
    <n v="0"/>
    <n v="0"/>
    <n v="0"/>
    <n v="0"/>
    <n v="0"/>
    <n v="18.807441301945783"/>
    <n v="0"/>
    <n v="0"/>
    <n v="76.135562900909733"/>
    <n v="0"/>
    <n v="0"/>
    <n v="0"/>
    <n v="0"/>
    <n v="0"/>
    <n v="0"/>
    <n v="94.943004202855519"/>
  </r>
  <r>
    <x v="0"/>
    <x v="879"/>
    <n v="0.14617877828206161"/>
    <n v="5.7811929317566953E-3"/>
    <n v="0"/>
    <n v="0.80832373297789395"/>
    <n v="1.9799507251894277E-2"/>
    <n v="7.8908489622285527E-3"/>
    <n v="0"/>
    <n v="0"/>
    <n v="0"/>
    <n v="1.202593959416462E-2"/>
    <n v="37.759912737599123"/>
    <n v="1.4933586337760911"/>
    <n v="0"/>
    <n v="208.80071635351189"/>
    <n v="5.1144747196914722"/>
    <n v="2.0383107024221774"/>
    <n v="0"/>
    <n v="0"/>
    <n v="0"/>
    <n v="3.1064593301435406"/>
    <n v="258.31323247714437"/>
  </r>
  <r>
    <x v="0"/>
    <x v="880"/>
    <n v="0.19808637217648983"/>
    <n v="0"/>
    <n v="1.6187726074894295E-2"/>
    <n v="0.7857259017486159"/>
    <n v="0"/>
    <n v="0"/>
    <n v="0"/>
    <n v="0"/>
    <n v="0"/>
    <n v="0"/>
    <n v="12.248369239457872"/>
    <n v="0"/>
    <n v="1.0009433962264151"/>
    <n v="48.584164876564223"/>
    <n v="0"/>
    <n v="0"/>
    <n v="0"/>
    <n v="0"/>
    <n v="0"/>
    <n v="0"/>
    <n v="61.833477512248507"/>
  </r>
  <r>
    <x v="0"/>
    <x v="881"/>
    <n v="0.2634232139274823"/>
    <n v="0"/>
    <n v="0"/>
    <n v="0.70757782790063517"/>
    <n v="1.4337913529607754E-2"/>
    <n v="1.466104464227491E-2"/>
    <n v="0"/>
    <n v="0"/>
    <n v="0"/>
    <n v="0"/>
    <n v="18.519755545655293"/>
    <n v="0"/>
    <n v="0"/>
    <n v="49.745685685290283"/>
    <n v="1.008015389547932"/>
    <n v="1.0307328605200945"/>
    <n v="0"/>
    <n v="0"/>
    <n v="0"/>
    <n v="0"/>
    <n v="70.304189481013594"/>
  </r>
  <r>
    <x v="0"/>
    <x v="882"/>
    <n v="0.22706417860655523"/>
    <n v="0"/>
    <n v="0"/>
    <n v="0.77293582139344486"/>
    <n v="0"/>
    <n v="0"/>
    <n v="0"/>
    <n v="0"/>
    <n v="0"/>
    <n v="0"/>
    <n v="2.5565378018208209"/>
    <n v="0"/>
    <n v="0"/>
    <n v="8.7025600334685329"/>
    <n v="0"/>
    <n v="0"/>
    <n v="0"/>
    <n v="0"/>
    <n v="0"/>
    <n v="0"/>
    <n v="11.259097835289353"/>
  </r>
  <r>
    <x v="0"/>
    <x v="883"/>
    <n v="0.17667830858219499"/>
    <n v="0"/>
    <n v="0"/>
    <n v="0.79872772388309687"/>
    <n v="0"/>
    <n v="2.4593967534708178E-2"/>
    <n v="0"/>
    <n v="0"/>
    <n v="0"/>
    <n v="0"/>
    <n v="7.9524022735154851"/>
    <n v="0"/>
    <n v="0"/>
    <n v="35.951239392654571"/>
    <n v="0"/>
    <n v="1.1069900142653353"/>
    <n v="0"/>
    <n v="0"/>
    <n v="0"/>
    <n v="0"/>
    <n v="45.010631680435388"/>
  </r>
  <r>
    <x v="0"/>
    <x v="884"/>
    <n v="0.10867208906083697"/>
    <n v="0"/>
    <n v="2.8851342542529926E-2"/>
    <n v="0.82937942597152503"/>
    <n v="2.3809609746804218E-2"/>
    <n v="9.2875326783038187E-3"/>
    <n v="0"/>
    <n v="0"/>
    <n v="0"/>
    <n v="0"/>
    <n v="11.700856710275795"/>
    <n v="0"/>
    <n v="3.1064593301435406"/>
    <n v="89.300296935589841"/>
    <n v="2.5636097951423373"/>
    <n v="1"/>
    <n v="0"/>
    <n v="0"/>
    <n v="0"/>
    <n v="0"/>
    <n v="107.67122277115152"/>
  </r>
  <r>
    <x v="0"/>
    <x v="885"/>
    <n v="0.17909429779939107"/>
    <n v="0"/>
    <n v="0"/>
    <n v="0.77536304016818725"/>
    <n v="4.5542662032421632E-2"/>
    <n v="0"/>
    <n v="0"/>
    <n v="0"/>
    <n v="0"/>
    <n v="0"/>
    <n v="3.9639713689451908"/>
    <n v="0"/>
    <n v="0"/>
    <n v="17.161444722308989"/>
    <n v="1.008015389547932"/>
    <n v="0"/>
    <n v="0"/>
    <n v="0"/>
    <n v="0"/>
    <n v="0"/>
    <n v="22.133431480802113"/>
  </r>
  <r>
    <x v="0"/>
    <x v="886"/>
    <n v="0.21090081420176274"/>
    <n v="5.5785637709266291E-2"/>
    <n v="0"/>
    <n v="0.70006888974297965"/>
    <n v="3.3244658345991301E-2"/>
    <n v="0"/>
    <n v="0"/>
    <n v="0"/>
    <n v="0"/>
    <n v="0"/>
    <n v="9.8685365718949321"/>
    <n v="2.6103389311418508"/>
    <n v="0"/>
    <n v="32.757841487824528"/>
    <n v="1.5555944055944055"/>
    <n v="0"/>
    <n v="0"/>
    <n v="0"/>
    <n v="0"/>
    <n v="0"/>
    <n v="46.792311396455716"/>
  </r>
  <r>
    <x v="0"/>
    <x v="887"/>
    <n v="0.20737333669735397"/>
    <n v="0"/>
    <n v="0"/>
    <n v="0.6980025704531776"/>
    <n v="0"/>
    <n v="0"/>
    <n v="0"/>
    <n v="0"/>
    <n v="3.7094279695981378E-2"/>
    <n v="5.7529813153487055E-2"/>
    <n v="11.197617396875664"/>
    <n v="0"/>
    <n v="0"/>
    <n v="37.690311832987753"/>
    <n v="0"/>
    <n v="0"/>
    <n v="0"/>
    <n v="0"/>
    <n v="2.0029940119760479"/>
    <n v="3.1064593301435406"/>
    <n v="53.997382571983003"/>
  </r>
  <r>
    <x v="0"/>
    <x v="888"/>
    <n v="0.43246494482029635"/>
    <n v="0"/>
    <n v="0"/>
    <n v="0.56753505517970371"/>
    <n v="0"/>
    <n v="0"/>
    <n v="0"/>
    <n v="0"/>
    <n v="0"/>
    <n v="0"/>
    <n v="1.5555944055944055"/>
    <n v="0"/>
    <n v="0"/>
    <n v="2.0414472141392057"/>
    <n v="0"/>
    <n v="0"/>
    <n v="0"/>
    <n v="0"/>
    <n v="0"/>
    <n v="0"/>
    <n v="3.597041619733611"/>
  </r>
  <r>
    <x v="0"/>
    <x v="889"/>
    <n v="0.29121986374442127"/>
    <n v="0"/>
    <n v="0"/>
    <n v="0.70878013625557867"/>
    <n v="0"/>
    <n v="0"/>
    <n v="0"/>
    <n v="0"/>
    <n v="0"/>
    <n v="0"/>
    <n v="2.1142759797625295"/>
    <n v="0"/>
    <n v="0"/>
    <n v="5.145791903580923"/>
    <n v="0"/>
    <n v="0"/>
    <n v="0"/>
    <n v="0"/>
    <n v="0"/>
    <n v="0"/>
    <n v="7.2600678833434529"/>
  </r>
  <r>
    <x v="0"/>
    <x v="890"/>
    <n v="4.2027140228891445E-2"/>
    <n v="0"/>
    <n v="0"/>
    <n v="0.95797285977110858"/>
    <n v="0"/>
    <n v="0"/>
    <n v="0"/>
    <n v="0"/>
    <n v="0"/>
    <n v="0"/>
    <n v="1"/>
    <n v="0"/>
    <n v="0"/>
    <n v="22.794148127941206"/>
    <n v="0"/>
    <n v="0"/>
    <n v="0"/>
    <n v="0"/>
    <n v="0"/>
    <n v="0"/>
    <n v="23.794148127941206"/>
  </r>
  <r>
    <x v="0"/>
    <x v="891"/>
    <n v="0.37016857549804594"/>
    <n v="9.459572583798069E-2"/>
    <n v="0"/>
    <n v="0.53523569866397336"/>
    <n v="0"/>
    <n v="0"/>
    <n v="0"/>
    <n v="0"/>
    <n v="0"/>
    <n v="0"/>
    <n v="4.127388157103173"/>
    <n v="1.0547445255474452"/>
    <n v="0"/>
    <n v="5.9678903887296286"/>
    <n v="0"/>
    <n v="0"/>
    <n v="0"/>
    <n v="0"/>
    <n v="0"/>
    <n v="0"/>
    <n v="11.150023071380247"/>
  </r>
  <r>
    <x v="0"/>
    <x v="892"/>
    <n v="0.24838438047672379"/>
    <n v="0"/>
    <n v="0"/>
    <n v="0.74056956050242972"/>
    <n v="0"/>
    <n v="1.1046059020846368E-2"/>
    <n v="0"/>
    <n v="0"/>
    <n v="0"/>
    <n v="0"/>
    <n v="24.89204777634323"/>
    <n v="0"/>
    <n v="0"/>
    <n v="74.216795944862056"/>
    <n v="0"/>
    <n v="1.1069900142653353"/>
    <n v="0"/>
    <n v="0"/>
    <n v="0"/>
    <n v="0"/>
    <n v="100.21583373547064"/>
  </r>
  <r>
    <x v="0"/>
    <x v="893"/>
    <n v="0.24714444079988107"/>
    <n v="3.106181452550822E-2"/>
    <n v="0"/>
    <n v="0.72179374467461077"/>
    <n v="0"/>
    <n v="0"/>
    <n v="0"/>
    <n v="0"/>
    <n v="0"/>
    <n v="0"/>
    <n v="9.3554872067890678"/>
    <n v="1.1758241758241759"/>
    <n v="0"/>
    <n v="27.323018565129484"/>
    <n v="0"/>
    <n v="0"/>
    <n v="0"/>
    <n v="0"/>
    <n v="0"/>
    <n v="0"/>
    <n v="37.854329947742727"/>
  </r>
  <r>
    <x v="0"/>
    <x v="894"/>
    <n v="0.24503758538520912"/>
    <n v="0"/>
    <n v="0"/>
    <n v="0.75496241461479086"/>
    <n v="0"/>
    <n v="0"/>
    <n v="0"/>
    <n v="0"/>
    <n v="0"/>
    <n v="0"/>
    <n v="1.0014423076923078"/>
    <n v="0"/>
    <n v="0"/>
    <n v="3.0854503464203233"/>
    <n v="0"/>
    <n v="0"/>
    <n v="0"/>
    <n v="0"/>
    <n v="0"/>
    <n v="0"/>
    <n v="4.0868926541126314"/>
  </r>
  <r>
    <x v="0"/>
    <x v="895"/>
    <n v="0.26429789300909856"/>
    <n v="0"/>
    <n v="0"/>
    <n v="0.73570210699090133"/>
    <n v="0"/>
    <n v="0"/>
    <n v="0"/>
    <n v="0"/>
    <n v="0"/>
    <n v="0"/>
    <n v="3.9576579047431166"/>
    <n v="0"/>
    <n v="0"/>
    <n v="11.016573859589837"/>
    <n v="0"/>
    <n v="0"/>
    <n v="0"/>
    <n v="0"/>
    <n v="0"/>
    <n v="0"/>
    <n v="14.974231764332954"/>
  </r>
  <r>
    <x v="0"/>
    <x v="896"/>
    <n v="3.5928353292611084E-2"/>
    <n v="0"/>
    <n v="0"/>
    <n v="0.96407164670738887"/>
    <n v="0"/>
    <n v="0"/>
    <n v="0"/>
    <n v="0"/>
    <n v="0"/>
    <n v="0"/>
    <n v="1"/>
    <n v="0"/>
    <n v="0"/>
    <n v="26.83317097379069"/>
    <n v="0"/>
    <n v="0"/>
    <n v="0"/>
    <n v="0"/>
    <n v="0"/>
    <n v="0"/>
    <n v="27.83317097379069"/>
  </r>
  <r>
    <x v="0"/>
    <x v="897"/>
    <n v="0.10940306031435473"/>
    <n v="0"/>
    <n v="0"/>
    <n v="0.79037730852516996"/>
    <n v="0"/>
    <n v="0"/>
    <n v="0"/>
    <n v="0.10021963116047525"/>
    <n v="0"/>
    <n v="0"/>
    <n v="1.0842289975871902"/>
    <n v="0"/>
    <n v="0"/>
    <n v="7.8329618428915762"/>
    <n v="0"/>
    <n v="0"/>
    <n v="0"/>
    <n v="0.99321746502755404"/>
    <n v="0"/>
    <n v="0"/>
    <n v="9.910408305506321"/>
  </r>
  <r>
    <x v="0"/>
    <x v="898"/>
    <n v="0"/>
    <n v="0"/>
    <n v="0"/>
    <n v="1"/>
    <n v="0"/>
    <n v="0"/>
    <n v="0"/>
    <n v="0"/>
    <n v="0"/>
    <n v="0"/>
    <n v="0"/>
    <n v="0"/>
    <n v="0"/>
    <n v="2.0012353304508954"/>
    <n v="0"/>
    <n v="0"/>
    <n v="0"/>
    <n v="0"/>
    <n v="0"/>
    <n v="0"/>
    <n v="2.0012353304508954"/>
  </r>
  <r>
    <x v="0"/>
    <x v="899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0"/>
    <x v="900"/>
    <n v="0.14434135062543499"/>
    <n v="0"/>
    <n v="0"/>
    <n v="0.85565864937456493"/>
    <n v="0"/>
    <n v="0"/>
    <n v="0"/>
    <n v="0"/>
    <n v="0"/>
    <n v="0"/>
    <n v="1.746031746031746"/>
    <n v="0"/>
    <n v="0"/>
    <n v="10.350513966379443"/>
    <n v="0"/>
    <n v="0"/>
    <n v="0"/>
    <n v="0"/>
    <n v="0"/>
    <n v="0"/>
    <n v="12.09654571241119"/>
  </r>
  <r>
    <x v="0"/>
    <x v="901"/>
    <n v="0.40061041063378633"/>
    <n v="3.4076607291827446E-2"/>
    <n v="0"/>
    <n v="0.45955295201642599"/>
    <n v="0.10576003005796028"/>
    <n v="0"/>
    <n v="0"/>
    <n v="0"/>
    <n v="0"/>
    <n v="0"/>
    <n v="11.767015829930656"/>
    <n v="1.0009225092250922"/>
    <n v="0"/>
    <n v="13.498318360008664"/>
    <n v="3.1064593301435406"/>
    <n v="0"/>
    <n v="0"/>
    <n v="0"/>
    <n v="0"/>
    <n v="0"/>
    <n v="29.372716029307952"/>
  </r>
  <r>
    <x v="0"/>
    <x v="902"/>
    <n v="0.14642504636440198"/>
    <n v="0"/>
    <n v="0"/>
    <n v="0.8535749536355981"/>
    <n v="0"/>
    <n v="0"/>
    <n v="0"/>
    <n v="0"/>
    <n v="0"/>
    <n v="0"/>
    <n v="3.4338886919532081"/>
    <n v="0"/>
    <n v="0"/>
    <n v="20.017623035128175"/>
    <n v="0"/>
    <n v="0"/>
    <n v="0"/>
    <n v="0"/>
    <n v="0"/>
    <n v="0"/>
    <n v="23.451511727081382"/>
  </r>
  <r>
    <x v="0"/>
    <x v="903"/>
    <n v="0.38264100001800472"/>
    <n v="0"/>
    <n v="0"/>
    <n v="0.61735899998199528"/>
    <n v="0"/>
    <n v="0"/>
    <n v="0"/>
    <n v="0"/>
    <n v="0"/>
    <n v="0"/>
    <n v="10.796058906422022"/>
    <n v="0"/>
    <n v="0"/>
    <n v="17.418531024907935"/>
    <n v="0"/>
    <n v="0"/>
    <n v="0"/>
    <n v="0"/>
    <n v="0"/>
    <n v="0"/>
    <n v="28.214589931329957"/>
  </r>
  <r>
    <x v="0"/>
    <x v="904"/>
    <n v="0.27657115066473392"/>
    <n v="0"/>
    <n v="0"/>
    <n v="0.7234288493352663"/>
    <n v="0"/>
    <n v="0"/>
    <n v="0"/>
    <n v="0"/>
    <n v="0"/>
    <n v="0"/>
    <n v="5.0959976216524572"/>
    <n v="0"/>
    <n v="0"/>
    <n v="13.329632128248489"/>
    <n v="0"/>
    <n v="0"/>
    <n v="0"/>
    <n v="0"/>
    <n v="0"/>
    <n v="0"/>
    <n v="18.425629749900942"/>
  </r>
  <r>
    <x v="0"/>
    <x v="905"/>
    <n v="0.32261029411764702"/>
    <n v="0"/>
    <n v="0"/>
    <n v="0.67738970588235292"/>
    <n v="0"/>
    <n v="0"/>
    <n v="0"/>
    <n v="0"/>
    <n v="0"/>
    <n v="0"/>
    <n v="0.99999999999999989"/>
    <n v="0"/>
    <n v="0"/>
    <n v="2.0997150997151"/>
    <n v="0"/>
    <n v="0"/>
    <n v="0"/>
    <n v="0"/>
    <n v="0"/>
    <n v="0"/>
    <n v="3.0997150997151"/>
  </r>
  <r>
    <x v="0"/>
    <x v="906"/>
    <n v="0.19492440611533704"/>
    <n v="0"/>
    <n v="0"/>
    <n v="0.80507559388466299"/>
    <n v="0"/>
    <n v="0"/>
    <n v="0"/>
    <n v="0"/>
    <n v="0"/>
    <n v="0"/>
    <n v="1.0143884892086332"/>
    <n v="0"/>
    <n v="0"/>
    <n v="4.1896211544499353"/>
    <n v="0"/>
    <n v="0"/>
    <n v="0"/>
    <n v="0"/>
    <n v="0"/>
    <n v="0"/>
    <n v="5.2040096436585683"/>
  </r>
  <r>
    <x v="0"/>
    <x v="907"/>
    <n v="0.24422330826344288"/>
    <n v="0"/>
    <n v="0"/>
    <n v="0.75577669173655704"/>
    <n v="0"/>
    <n v="0"/>
    <n v="0"/>
    <n v="0"/>
    <n v="0"/>
    <n v="0"/>
    <n v="4.1174419939770814"/>
    <n v="0"/>
    <n v="0"/>
    <n v="12.741890652256709"/>
    <n v="0"/>
    <n v="0"/>
    <n v="0"/>
    <n v="0"/>
    <n v="0"/>
    <n v="0"/>
    <n v="16.859332646233792"/>
  </r>
  <r>
    <x v="0"/>
    <x v="908"/>
    <n v="0.44943024543462573"/>
    <n v="0"/>
    <n v="0"/>
    <n v="0.52169557642495556"/>
    <n v="2.8874178140418649E-2"/>
    <n v="0"/>
    <n v="0"/>
    <n v="0"/>
    <n v="0"/>
    <n v="0"/>
    <n v="15.56512684963678"/>
    <n v="0"/>
    <n v="0"/>
    <n v="18.067893530610164"/>
    <n v="1"/>
    <n v="0"/>
    <n v="0"/>
    <n v="0"/>
    <n v="0"/>
    <n v="0"/>
    <n v="34.633020380246947"/>
  </r>
  <r>
    <x v="0"/>
    <x v="909"/>
    <n v="0.50249331053848056"/>
    <n v="3.8784158130430429E-2"/>
    <n v="9.090117838094592E-3"/>
    <n v="0.42200410031369323"/>
    <n v="1.8522228443298247E-2"/>
    <n v="9.106084736002714E-3"/>
    <n v="0"/>
    <n v="0"/>
    <n v="0"/>
    <n v="0"/>
    <n v="55.347363454181519"/>
    <n v="4.2718994487887754"/>
    <n v="1.0012353304508956"/>
    <n v="46.481841308866954"/>
    <n v="2.0401396160558463"/>
    <n v="1.0029940119760479"/>
    <n v="0"/>
    <n v="0"/>
    <n v="0"/>
    <n v="0"/>
    <n v="110.14547317032006"/>
  </r>
  <r>
    <x v="0"/>
    <x v="910"/>
    <n v="0.18130543061654281"/>
    <n v="0"/>
    <n v="0"/>
    <n v="0.77606440841732227"/>
    <n v="0"/>
    <n v="4.2630160966134839E-2"/>
    <n v="0"/>
    <n v="0"/>
    <n v="0"/>
    <n v="0"/>
    <n v="4.3836912855119428"/>
    <n v="0"/>
    <n v="0"/>
    <n v="18.764064444215201"/>
    <n v="0"/>
    <n v="1.0307328605200945"/>
    <n v="0"/>
    <n v="0"/>
    <n v="0"/>
    <n v="0"/>
    <n v="24.178488590247241"/>
  </r>
  <r>
    <x v="0"/>
    <x v="911"/>
    <n v="6.2789109216494887E-2"/>
    <n v="0"/>
    <n v="0"/>
    <n v="0.92885339324286853"/>
    <n v="8.3574975406365375E-3"/>
    <n v="0"/>
    <n v="0"/>
    <n v="0"/>
    <n v="0"/>
    <n v="0"/>
    <n v="8.3167140126949377"/>
    <n v="0"/>
    <n v="0"/>
    <n v="123.03101808128253"/>
    <n v="1.1069900142653353"/>
    <n v="0"/>
    <n v="0"/>
    <n v="0"/>
    <n v="0"/>
    <n v="0"/>
    <n v="132.45472210824281"/>
  </r>
  <r>
    <x v="0"/>
    <x v="912"/>
    <n v="0.10300554907054091"/>
    <n v="0"/>
    <n v="0"/>
    <n v="0.84556493780889008"/>
    <n v="5.142951312056878E-2"/>
    <n v="0"/>
    <n v="0"/>
    <n v="0"/>
    <n v="0"/>
    <n v="0"/>
    <n v="2.0028490028490031"/>
    <n v="0"/>
    <n v="0"/>
    <n v="16.441239407158879"/>
    <n v="0.99999999999999989"/>
    <n v="0"/>
    <n v="0"/>
    <n v="0"/>
    <n v="0"/>
    <n v="0"/>
    <n v="19.444088410007886"/>
  </r>
  <r>
    <x v="0"/>
    <x v="913"/>
    <n v="0.20345354159551013"/>
    <n v="0"/>
    <n v="0"/>
    <n v="0.79654645840448979"/>
    <n v="0"/>
    <n v="0"/>
    <n v="0"/>
    <n v="0"/>
    <n v="0"/>
    <n v="0"/>
    <n v="5.4355679025846317"/>
    <n v="0"/>
    <n v="0"/>
    <n v="21.280938774852263"/>
    <n v="0"/>
    <n v="0"/>
    <n v="0"/>
    <n v="0"/>
    <n v="0"/>
    <n v="0"/>
    <n v="26.716506677436897"/>
  </r>
  <r>
    <x v="0"/>
    <x v="914"/>
    <n v="0.14568176686134346"/>
    <n v="0"/>
    <n v="0"/>
    <n v="0.81955416019365857"/>
    <n v="0"/>
    <n v="3.4764072944997955E-2"/>
    <n v="0"/>
    <n v="0"/>
    <n v="0"/>
    <n v="0"/>
    <n v="17.229825012994269"/>
    <n v="0"/>
    <n v="0"/>
    <n v="96.928909314012074"/>
    <n v="0"/>
    <n v="4.1115570361758262"/>
    <n v="0"/>
    <n v="0"/>
    <n v="0"/>
    <n v="0"/>
    <n v="118.27029136318217"/>
  </r>
  <r>
    <x v="0"/>
    <x v="915"/>
    <n v="2.8727632420834481E-2"/>
    <n v="4.2559526717978906E-2"/>
    <n v="0"/>
    <n v="0.88408201786075236"/>
    <n v="4.4630823000434298E-2"/>
    <n v="0"/>
    <n v="0"/>
    <n v="0"/>
    <n v="0"/>
    <n v="0"/>
    <n v="1.008015389547932"/>
    <n v="1.4933586337760911"/>
    <n v="0"/>
    <n v="31.021292202970248"/>
    <n v="1.5660377358490565"/>
    <n v="0"/>
    <n v="0"/>
    <n v="0"/>
    <n v="0"/>
    <n v="0"/>
    <n v="35.088703962143327"/>
  </r>
  <r>
    <x v="0"/>
    <x v="916"/>
    <n v="0.22322110022398337"/>
    <n v="0"/>
    <n v="0"/>
    <n v="0.77677889977601655"/>
    <n v="0"/>
    <n v="0"/>
    <n v="0"/>
    <n v="0"/>
    <n v="0"/>
    <n v="0"/>
    <n v="12.104181050178784"/>
    <n v="0"/>
    <n v="0"/>
    <n v="42.120894617100291"/>
    <n v="0"/>
    <n v="0"/>
    <n v="0"/>
    <n v="0"/>
    <n v="0"/>
    <n v="0"/>
    <n v="54.225075667279079"/>
  </r>
  <r>
    <x v="0"/>
    <x v="917"/>
    <n v="0.33902363860668738"/>
    <n v="0"/>
    <n v="0"/>
    <n v="0.66097636139331262"/>
    <n v="0"/>
    <n v="0"/>
    <n v="0"/>
    <n v="0"/>
    <n v="0"/>
    <n v="0"/>
    <n v="3.6603606848299886"/>
    <n v="0"/>
    <n v="0"/>
    <n v="7.1364105959965229"/>
    <n v="0"/>
    <n v="0"/>
    <n v="0"/>
    <n v="0"/>
    <n v="0"/>
    <n v="0"/>
    <n v="10.796771280826512"/>
  </r>
  <r>
    <x v="0"/>
    <x v="918"/>
    <n v="0.24908437732676383"/>
    <n v="0"/>
    <n v="0"/>
    <n v="0.75091562267323619"/>
    <n v="0"/>
    <n v="0"/>
    <n v="0"/>
    <n v="0"/>
    <n v="0"/>
    <n v="0"/>
    <n v="6.5069589536749817"/>
    <n v="0"/>
    <n v="0"/>
    <n v="19.616553984026297"/>
    <n v="0"/>
    <n v="0"/>
    <n v="0"/>
    <n v="0"/>
    <n v="0"/>
    <n v="0"/>
    <n v="26.123512937701278"/>
  </r>
  <r>
    <x v="0"/>
    <x v="919"/>
    <n v="0.11384000298070687"/>
    <n v="0"/>
    <n v="0"/>
    <n v="0.88615999701929316"/>
    <n v="0"/>
    <n v="0"/>
    <n v="0"/>
    <n v="0"/>
    <n v="0"/>
    <n v="0"/>
    <n v="5.0115438432835822"/>
    <n v="0"/>
    <n v="0"/>
    <n v="39.011152151663971"/>
    <n v="0"/>
    <n v="0"/>
    <n v="0"/>
    <n v="0"/>
    <n v="0"/>
    <n v="0"/>
    <n v="44.022695994947554"/>
  </r>
  <r>
    <x v="0"/>
    <x v="920"/>
    <n v="0.29797844903568593"/>
    <n v="0"/>
    <n v="0"/>
    <n v="0.70202155096431407"/>
    <n v="0"/>
    <n v="0"/>
    <n v="0"/>
    <n v="0"/>
    <n v="0"/>
    <n v="0"/>
    <n v="3.0050917494760889"/>
    <n v="0"/>
    <n v="0"/>
    <n v="7.0798380808560326"/>
    <n v="0"/>
    <n v="0"/>
    <n v="0"/>
    <n v="0"/>
    <n v="0"/>
    <n v="0"/>
    <n v="10.084929830332122"/>
  </r>
  <r>
    <x v="0"/>
    <x v="921"/>
    <n v="0.31803949197024389"/>
    <n v="0"/>
    <n v="6.5560786288623536E-3"/>
    <n v="0.67540442940089396"/>
    <n v="0"/>
    <n v="0"/>
    <n v="0"/>
    <n v="0"/>
    <n v="0"/>
    <n v="0"/>
    <n v="48.510628071193807"/>
    <n v="0"/>
    <n v="1"/>
    <n v="103.01957429666975"/>
    <n v="0"/>
    <n v="0"/>
    <n v="0"/>
    <n v="0"/>
    <n v="0"/>
    <n v="0"/>
    <n v="152.53020236786352"/>
  </r>
  <r>
    <x v="0"/>
    <x v="922"/>
    <n v="0.23170654204391616"/>
    <n v="0"/>
    <n v="0"/>
    <n v="0.76829345795608395"/>
    <n v="0"/>
    <n v="0"/>
    <n v="0"/>
    <n v="0"/>
    <n v="0"/>
    <n v="0"/>
    <n v="6.6485792994080111"/>
    <n v="0"/>
    <n v="0"/>
    <n v="22.045385233314949"/>
    <n v="0"/>
    <n v="0"/>
    <n v="0"/>
    <n v="0"/>
    <n v="0"/>
    <n v="0"/>
    <n v="28.693964532722958"/>
  </r>
  <r>
    <x v="0"/>
    <x v="923"/>
    <n v="0.1748227037346673"/>
    <n v="4.6815286244902457E-2"/>
    <n v="0.1313740692099501"/>
    <n v="0.60469732784955688"/>
    <n v="4.2290612960923478E-2"/>
    <n v="0"/>
    <n v="0"/>
    <n v="0"/>
    <n v="0"/>
    <n v="0"/>
    <n v="4.1338418030545796"/>
    <n v="1.1069900142653353"/>
    <n v="3.1064593301435406"/>
    <n v="14.298618192370423"/>
    <n v="0.99999999999999989"/>
    <n v="0"/>
    <n v="0"/>
    <n v="0"/>
    <n v="0"/>
    <n v="0"/>
    <n v="23.645909339833874"/>
  </r>
  <r>
    <x v="0"/>
    <x v="924"/>
    <n v="0.18541181307310989"/>
    <n v="0"/>
    <n v="0"/>
    <n v="0.81458818692689017"/>
    <n v="0"/>
    <n v="0"/>
    <n v="0"/>
    <n v="0"/>
    <n v="0"/>
    <n v="0"/>
    <n v="5.0451879264757631"/>
    <n v="0"/>
    <n v="0"/>
    <n v="22.165526659904938"/>
    <n v="0"/>
    <n v="0"/>
    <n v="0"/>
    <n v="0"/>
    <n v="0"/>
    <n v="0"/>
    <n v="27.2107145863807"/>
  </r>
  <r>
    <x v="0"/>
    <x v="925"/>
    <n v="0.19943857819331146"/>
    <n v="8.8902230713867013E-3"/>
    <n v="1.7753417155427383E-2"/>
    <n v="0.75616436442444712"/>
    <n v="1.7753417155427383E-2"/>
    <n v="0"/>
    <n v="0"/>
    <n v="0"/>
    <n v="0"/>
    <n v="0"/>
    <n v="34.897384914417614"/>
    <n v="1.5555944055944055"/>
    <n v="3.1064593301435406"/>
    <n v="132.31220921715766"/>
    <n v="3.1064593301435406"/>
    <n v="0"/>
    <n v="0"/>
    <n v="0"/>
    <n v="0"/>
    <n v="0"/>
    <n v="174.97810719745675"/>
  </r>
  <r>
    <x v="0"/>
    <x v="926"/>
    <n v="4.9530396708368792E-2"/>
    <n v="0"/>
    <n v="0"/>
    <n v="0.95046960329163122"/>
    <n v="0"/>
    <n v="0"/>
    <n v="0"/>
    <n v="0"/>
    <n v="0"/>
    <n v="0"/>
    <n v="2.1449978779612726"/>
    <n v="0"/>
    <n v="0"/>
    <n v="41.161699029613622"/>
    <n v="0"/>
    <n v="0"/>
    <n v="0"/>
    <n v="0"/>
    <n v="0"/>
    <n v="0"/>
    <n v="43.306696907574896"/>
  </r>
  <r>
    <x v="0"/>
    <x v="927"/>
    <n v="0.18817623733478098"/>
    <n v="0"/>
    <n v="0"/>
    <n v="0.75640747810380016"/>
    <n v="5.5416284561419012E-2"/>
    <n v="0"/>
    <n v="0"/>
    <n v="0"/>
    <n v="0"/>
    <n v="0"/>
    <n v="10.548556851227614"/>
    <n v="0"/>
    <n v="0"/>
    <n v="42.401779302645608"/>
    <n v="3.1064593301435406"/>
    <n v="0"/>
    <n v="0"/>
    <n v="0"/>
    <n v="0"/>
    <n v="0"/>
    <n v="56.056795484016753"/>
  </r>
  <r>
    <x v="0"/>
    <x v="928"/>
    <n v="7.2765472634261114E-2"/>
    <n v="0"/>
    <n v="0"/>
    <n v="0.92723452736573897"/>
    <n v="0"/>
    <n v="0"/>
    <n v="0"/>
    <n v="0"/>
    <n v="0"/>
    <n v="0"/>
    <n v="1.0009433962264151"/>
    <n v="0"/>
    <n v="0"/>
    <n v="12.754803113624853"/>
    <n v="0"/>
    <n v="0"/>
    <n v="0"/>
    <n v="0"/>
    <n v="0"/>
    <n v="0"/>
    <n v="13.755746509851267"/>
  </r>
  <r>
    <x v="0"/>
    <x v="929"/>
    <n v="0.1390844415530037"/>
    <n v="0"/>
    <n v="0"/>
    <n v="0.78942202915801896"/>
    <n v="0"/>
    <n v="7.1493529288977245E-2"/>
    <n v="0"/>
    <n v="0"/>
    <n v="0"/>
    <n v="0"/>
    <n v="2.0100259986794322"/>
    <n v="0"/>
    <n v="0"/>
    <n v="11.408600306549694"/>
    <n v="0"/>
    <n v="1.0332129963898917"/>
    <n v="0"/>
    <n v="0"/>
    <n v="0"/>
    <n v="0"/>
    <n v="14.451839301619019"/>
  </r>
  <r>
    <x v="0"/>
    <x v="930"/>
    <n v="0.44921692791056667"/>
    <n v="0"/>
    <n v="0"/>
    <n v="0.55078307208943333"/>
    <n v="0"/>
    <n v="0"/>
    <n v="0"/>
    <n v="0"/>
    <n v="0"/>
    <n v="0"/>
    <n v="6.099676795171094"/>
    <n v="0"/>
    <n v="0"/>
    <n v="7.4787892335745134"/>
    <n v="0"/>
    <n v="0"/>
    <n v="0"/>
    <n v="0"/>
    <n v="0"/>
    <n v="0"/>
    <n v="13.578466028745607"/>
  </r>
  <r>
    <x v="0"/>
    <x v="931"/>
    <n v="0"/>
    <n v="0"/>
    <n v="0"/>
    <n v="1"/>
    <n v="0"/>
    <n v="0"/>
    <n v="0"/>
    <n v="0"/>
    <n v="0"/>
    <n v="0"/>
    <n v="0"/>
    <n v="0"/>
    <n v="0"/>
    <n v="2.5560979302671143"/>
    <n v="0"/>
    <n v="0"/>
    <n v="0"/>
    <n v="0"/>
    <n v="0"/>
    <n v="0"/>
    <n v="2.5560979302671143"/>
  </r>
  <r>
    <x v="0"/>
    <x v="932"/>
    <n v="0.56895994518553417"/>
    <n v="0"/>
    <n v="0"/>
    <n v="0.43104005481446583"/>
    <n v="0"/>
    <n v="0"/>
    <n v="0"/>
    <n v="0"/>
    <n v="0"/>
    <n v="0"/>
    <n v="6.4094718443630567"/>
    <n v="0"/>
    <n v="0"/>
    <n v="4.8557708121704701"/>
    <n v="0"/>
    <n v="0"/>
    <n v="0"/>
    <n v="0"/>
    <n v="0"/>
    <n v="0"/>
    <n v="11.265242656533527"/>
  </r>
  <r>
    <x v="0"/>
    <x v="933"/>
    <n v="0.24163909362281163"/>
    <n v="0"/>
    <n v="0"/>
    <n v="0.74555319611620496"/>
    <n v="0"/>
    <n v="0"/>
    <n v="0"/>
    <n v="0"/>
    <n v="1.2807710260983395E-2"/>
    <n v="0"/>
    <n v="19.080759423478852"/>
    <n v="0"/>
    <n v="0"/>
    <n v="58.871770123028192"/>
    <n v="0"/>
    <n v="0"/>
    <n v="0"/>
    <n v="0"/>
    <n v="1.0113464447806355"/>
    <n v="0"/>
    <n v="78.963875991287679"/>
  </r>
  <r>
    <x v="0"/>
    <x v="934"/>
    <n v="0.1832209627903845"/>
    <n v="0"/>
    <n v="0"/>
    <n v="0.52216828457351439"/>
    <n v="0.29461075263610093"/>
    <n v="0"/>
    <n v="0"/>
    <n v="0"/>
    <n v="0"/>
    <n v="0"/>
    <n v="3.0842289975871902"/>
    <n v="0"/>
    <n v="0"/>
    <n v="8.7898597429841256"/>
    <n v="4.9592962095761646"/>
    <n v="0"/>
    <n v="0"/>
    <n v="0"/>
    <n v="0"/>
    <n v="0"/>
    <n v="16.833384950147483"/>
  </r>
  <r>
    <x v="0"/>
    <x v="935"/>
    <n v="0.14627347534188412"/>
    <n v="0.2021419666512082"/>
    <n v="0"/>
    <n v="0.65158455800690784"/>
    <n v="0"/>
    <n v="0"/>
    <n v="0"/>
    <n v="0"/>
    <n v="0"/>
    <n v="0"/>
    <n v="3.6565099378338148"/>
    <n v="5.053097345132743"/>
    <n v="0"/>
    <n v="16.288157549567"/>
    <n v="0"/>
    <n v="0"/>
    <n v="0"/>
    <n v="0"/>
    <n v="0"/>
    <n v="0"/>
    <n v="24.997764832533555"/>
  </r>
  <r>
    <x v="0"/>
    <x v="936"/>
    <n v="0.22604958210315151"/>
    <n v="2.0112617670217527E-2"/>
    <n v="0"/>
    <n v="0.75383780022663105"/>
    <n v="0"/>
    <n v="0"/>
    <n v="0"/>
    <n v="0"/>
    <n v="0"/>
    <n v="0"/>
    <n v="11.239192521313743"/>
    <n v="0.99999999999999989"/>
    <n v="0"/>
    <n v="37.480839768704151"/>
    <n v="0"/>
    <n v="0"/>
    <n v="0"/>
    <n v="0"/>
    <n v="0"/>
    <n v="0"/>
    <n v="49.72003229001789"/>
  </r>
  <r>
    <x v="0"/>
    <x v="937"/>
    <n v="0"/>
    <n v="0"/>
    <n v="0"/>
    <n v="1"/>
    <n v="0"/>
    <n v="0"/>
    <n v="0"/>
    <n v="0"/>
    <n v="0"/>
    <n v="0"/>
    <n v="0"/>
    <n v="0"/>
    <n v="0"/>
    <n v="2.5555944055944053"/>
    <n v="0"/>
    <n v="0"/>
    <n v="0"/>
    <n v="0"/>
    <n v="0"/>
    <n v="0"/>
    <n v="2.5555944055944053"/>
  </r>
  <r>
    <x v="0"/>
    <x v="938"/>
    <n v="0"/>
    <n v="0.57936289560260523"/>
    <n v="0"/>
    <n v="0.42063710439739482"/>
    <n v="0"/>
    <n v="0"/>
    <n v="0"/>
    <n v="0"/>
    <n v="0"/>
    <n v="0"/>
    <n v="0"/>
    <n v="1.4933586337760911"/>
    <n v="0"/>
    <n v="1.0842289975871902"/>
    <n v="0"/>
    <n v="0"/>
    <n v="0"/>
    <n v="0"/>
    <n v="0"/>
    <n v="0"/>
    <n v="2.5775876313632811"/>
  </r>
  <r>
    <x v="0"/>
    <x v="939"/>
    <n v="0"/>
    <n v="0"/>
    <n v="0"/>
    <n v="1"/>
    <n v="0"/>
    <n v="0"/>
    <n v="0"/>
    <n v="0"/>
    <n v="0"/>
    <n v="0"/>
    <n v="0"/>
    <n v="0"/>
    <n v="0"/>
    <n v="3.1013074564029983"/>
    <n v="0"/>
    <n v="0"/>
    <n v="0"/>
    <n v="0"/>
    <n v="0"/>
    <n v="0"/>
    <n v="3.1013074564029983"/>
  </r>
  <r>
    <x v="0"/>
    <x v="940"/>
    <n v="0.1850972268478388"/>
    <n v="0"/>
    <n v="0"/>
    <n v="0.81490277315216109"/>
    <n v="0"/>
    <n v="0"/>
    <n v="0"/>
    <n v="0"/>
    <n v="0"/>
    <n v="0"/>
    <n v="2.0499040307101728"/>
    <n v="0"/>
    <n v="0"/>
    <n v="9.0248379609422393"/>
    <n v="0"/>
    <n v="0"/>
    <n v="0"/>
    <n v="0"/>
    <n v="0"/>
    <n v="0"/>
    <n v="11.074741991652413"/>
  </r>
  <r>
    <x v="0"/>
    <x v="941"/>
    <n v="0.23467988344296273"/>
    <n v="0"/>
    <n v="0"/>
    <n v="0.76532011655703736"/>
    <n v="0"/>
    <n v="0"/>
    <n v="0"/>
    <n v="0"/>
    <n v="0"/>
    <n v="0"/>
    <n v="1.5761316872427984"/>
    <n v="0"/>
    <n v="0"/>
    <n v="5.1399603105865177"/>
    <n v="0"/>
    <n v="0"/>
    <n v="0"/>
    <n v="0"/>
    <n v="0"/>
    <n v="0"/>
    <n v="6.7160919978293157"/>
  </r>
  <r>
    <x v="0"/>
    <x v="942"/>
    <n v="0.22462213690700128"/>
    <n v="0"/>
    <n v="0"/>
    <n v="0.76257622568077932"/>
    <n v="0"/>
    <n v="1.2801637412219506E-2"/>
    <n v="0"/>
    <n v="0"/>
    <n v="0"/>
    <n v="0"/>
    <n v="17.635806050388219"/>
    <n v="0"/>
    <n v="0"/>
    <n v="59.872310894768788"/>
    <n v="0"/>
    <n v="1.0050977060322854"/>
    <n v="0"/>
    <n v="0"/>
    <n v="0"/>
    <n v="0"/>
    <n v="78.513214651189287"/>
  </r>
  <r>
    <x v="0"/>
    <x v="943"/>
    <n v="9.4811317278641977E-2"/>
    <n v="0"/>
    <n v="0"/>
    <n v="0.905188682721358"/>
    <n v="0"/>
    <n v="0"/>
    <n v="0"/>
    <n v="0"/>
    <n v="0"/>
    <n v="0"/>
    <n v="2.8526120235707273"/>
    <n v="0"/>
    <n v="0"/>
    <n v="27.234640273400906"/>
    <n v="0"/>
    <n v="0"/>
    <n v="0"/>
    <n v="0"/>
    <n v="0"/>
    <n v="0"/>
    <n v="30.087252296971634"/>
  </r>
  <r>
    <x v="0"/>
    <x v="944"/>
    <n v="1"/>
    <n v="0"/>
    <n v="0"/>
    <n v="0"/>
    <n v="0"/>
    <n v="0"/>
    <n v="0"/>
    <n v="0"/>
    <n v="0"/>
    <n v="0"/>
    <n v="0.99999999999999989"/>
    <n v="0"/>
    <n v="0"/>
    <n v="0"/>
    <n v="0"/>
    <n v="0"/>
    <n v="0"/>
    <n v="0"/>
    <n v="0"/>
    <n v="0"/>
    <n v="0.99999999999999989"/>
  </r>
  <r>
    <x v="0"/>
    <x v="945"/>
    <n v="0"/>
    <n v="0"/>
    <n v="0"/>
    <n v="1"/>
    <n v="0"/>
    <n v="0"/>
    <n v="0"/>
    <n v="0"/>
    <n v="0"/>
    <n v="0"/>
    <n v="0"/>
    <n v="0"/>
    <n v="0"/>
    <n v="1.0012353304508956"/>
    <n v="0"/>
    <n v="0"/>
    <n v="0"/>
    <n v="0"/>
    <n v="0"/>
    <n v="0"/>
    <n v="1.0012353304508956"/>
  </r>
  <r>
    <x v="0"/>
    <x v="946"/>
    <n v="0.52446051692528062"/>
    <n v="0"/>
    <n v="0"/>
    <n v="0.47553948307471938"/>
    <n v="0"/>
    <n v="0"/>
    <n v="0"/>
    <n v="0"/>
    <n v="0"/>
    <n v="0"/>
    <n v="1.1069900142653353"/>
    <n v="0"/>
    <n v="0"/>
    <n v="1.0037313432835822"/>
    <n v="0"/>
    <n v="0"/>
    <n v="0"/>
    <n v="0"/>
    <n v="0"/>
    <n v="0"/>
    <n v="2.1107213575489174"/>
  </r>
  <r>
    <x v="0"/>
    <x v="947"/>
    <n v="0"/>
    <n v="0"/>
    <n v="0"/>
    <n v="1"/>
    <n v="0"/>
    <n v="0"/>
    <n v="0"/>
    <n v="0"/>
    <n v="0"/>
    <n v="0"/>
    <n v="0"/>
    <n v="0"/>
    <n v="0"/>
    <n v="2.0928126885743144"/>
    <n v="0"/>
    <n v="0"/>
    <n v="0"/>
    <n v="0"/>
    <n v="0"/>
    <n v="0"/>
    <n v="2.0928126885743144"/>
  </r>
  <r>
    <x v="0"/>
    <x v="948"/>
    <n v="0"/>
    <n v="0"/>
    <n v="0"/>
    <n v="1"/>
    <n v="0"/>
    <n v="0"/>
    <n v="0"/>
    <n v="0"/>
    <n v="0"/>
    <n v="0"/>
    <n v="0"/>
    <n v="0"/>
    <n v="0"/>
    <n v="6.1127444854382329"/>
    <n v="0"/>
    <n v="0"/>
    <n v="0"/>
    <n v="0"/>
    <n v="0"/>
    <n v="0"/>
    <n v="6.1127444854382329"/>
  </r>
  <r>
    <x v="0"/>
    <x v="949"/>
    <n v="0.15914759183749502"/>
    <n v="0"/>
    <n v="0"/>
    <n v="0.84085240816250495"/>
    <n v="0"/>
    <n v="0"/>
    <n v="0"/>
    <n v="0"/>
    <n v="0"/>
    <n v="0"/>
    <n v="2.0633098278116222"/>
    <n v="0"/>
    <n v="0"/>
    <n v="10.901446999413634"/>
    <n v="0"/>
    <n v="0"/>
    <n v="0"/>
    <n v="0"/>
    <n v="0"/>
    <n v="0"/>
    <n v="12.964756827225257"/>
  </r>
  <r>
    <x v="0"/>
    <x v="950"/>
    <n v="0.4670451057048815"/>
    <n v="0"/>
    <n v="0"/>
    <n v="0.53295489429511844"/>
    <n v="0"/>
    <n v="0"/>
    <n v="0"/>
    <n v="0"/>
    <n v="0"/>
    <n v="0"/>
    <n v="3.0095723889931207"/>
    <n v="0"/>
    <n v="0"/>
    <n v="3.4342857142857142"/>
    <n v="0"/>
    <n v="0"/>
    <n v="0"/>
    <n v="0"/>
    <n v="0"/>
    <n v="0"/>
    <n v="6.4438581032788349"/>
  </r>
  <r>
    <x v="0"/>
    <x v="95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0"/>
    <x v="952"/>
    <n v="0"/>
    <n v="0"/>
    <n v="0"/>
    <n v="1"/>
    <n v="0"/>
    <n v="0"/>
    <n v="0"/>
    <n v="0"/>
    <n v="0"/>
    <n v="0"/>
    <n v="0"/>
    <n v="0"/>
    <n v="0"/>
    <n v="10.799163262646148"/>
    <n v="0"/>
    <n v="0"/>
    <n v="0"/>
    <n v="0"/>
    <n v="0"/>
    <n v="0"/>
    <n v="10.799163262646148"/>
  </r>
  <r>
    <x v="0"/>
    <x v="953"/>
    <n v="0.10536361713163978"/>
    <n v="9.6889457472761186E-3"/>
    <n v="3.4180382721863932E-3"/>
    <n v="0.84608552418926575"/>
    <n v="1.4035389023206763E-2"/>
    <n v="1.0564662700035634E-2"/>
    <n v="0"/>
    <n v="5.3215549293765725E-4"/>
    <n v="8.6585480473287003E-3"/>
    <n v="1.6531193961233205E-3"/>
    <n v="197.99404221123629"/>
    <n v="18.206982500152812"/>
    <n v="6.4230066541600479"/>
    <n v="1589.921621439292"/>
    <n v="26.374601426600378"/>
    <n v="19.852586020893142"/>
    <n v="0"/>
    <n v="1"/>
    <n v="16.270710651751294"/>
    <n v="3.1064593301435406"/>
    <n v="1879.1500102342293"/>
  </r>
  <r>
    <x v="0"/>
    <x v="954"/>
    <n v="0.24974474986717066"/>
    <n v="0"/>
    <n v="0"/>
    <n v="0.73518031361415059"/>
    <n v="0"/>
    <n v="1.5074936518678715E-2"/>
    <n v="0"/>
    <n v="0"/>
    <n v="0"/>
    <n v="0"/>
    <n v="33.032641637796281"/>
    <n v="0"/>
    <n v="0"/>
    <n v="97.239072499802788"/>
    <n v="0"/>
    <n v="1.9938956714761376"/>
    <n v="0"/>
    <n v="0"/>
    <n v="0"/>
    <n v="0"/>
    <n v="132.26560980907522"/>
  </r>
  <r>
    <x v="0"/>
    <x v="955"/>
    <n v="0.21302264072421417"/>
    <n v="0"/>
    <n v="0"/>
    <n v="0.77762704467693244"/>
    <n v="0"/>
    <n v="3.578548158646428E-3"/>
    <n v="0"/>
    <n v="0"/>
    <n v="5.771766440206617E-3"/>
    <n v="0"/>
    <n v="37.008406000685305"/>
    <n v="0"/>
    <n v="0"/>
    <n v="135.09708305501115"/>
    <n v="0"/>
    <n v="0.6217008797653959"/>
    <n v="0"/>
    <n v="0"/>
    <n v="1.0027285129604366"/>
    <n v="0"/>
    <n v="173.72991844842235"/>
  </r>
  <r>
    <x v="0"/>
    <x v="956"/>
    <n v="0.11198367903004137"/>
    <n v="9.4816517031249929E-3"/>
    <n v="0"/>
    <n v="0.87853466926683355"/>
    <n v="0"/>
    <n v="0"/>
    <n v="0"/>
    <n v="0"/>
    <n v="0"/>
    <n v="0"/>
    <n v="12.173539108186862"/>
    <n v="1.0307328605200945"/>
    <n v="0"/>
    <n v="95.503882769816315"/>
    <n v="0"/>
    <n v="0"/>
    <n v="0"/>
    <n v="0"/>
    <n v="0"/>
    <n v="0"/>
    <n v="108.70815473852328"/>
  </r>
  <r>
    <x v="0"/>
    <x v="957"/>
    <n v="0.1595351049573229"/>
    <n v="0"/>
    <n v="1.1839046396209455E-2"/>
    <n v="0.77418978627967228"/>
    <n v="4.5088322109037952E-3"/>
    <n v="2.6526698922631976E-2"/>
    <n v="0"/>
    <n v="0"/>
    <n v="2.3400531233259303E-2"/>
    <n v="0"/>
    <n v="34.449919417621665"/>
    <n v="0"/>
    <n v="2.5565169148194977"/>
    <n v="167.17810013297779"/>
    <n v="0.97363465160075324"/>
    <n v="5.7281602099089364"/>
    <n v="0"/>
    <n v="0"/>
    <n v="5.053097345132743"/>
    <n v="0"/>
    <n v="215.93942867206144"/>
  </r>
  <r>
    <x v="0"/>
    <x v="958"/>
    <n v="0.29244521191411726"/>
    <n v="6.0985260230751438E-2"/>
    <n v="0"/>
    <n v="0.63573542640587999"/>
    <n v="0"/>
    <n v="1.0834101449251503E-2"/>
    <n v="0"/>
    <n v="0"/>
    <n v="0"/>
    <n v="0"/>
    <n v="27.822601738925794"/>
    <n v="5.8020050875144404"/>
    <n v="0"/>
    <n v="60.482486495321275"/>
    <n v="0"/>
    <n v="1.0307328605200945"/>
    <n v="0"/>
    <n v="0"/>
    <n v="0"/>
    <n v="0"/>
    <n v="95.137826182281586"/>
  </r>
  <r>
    <x v="0"/>
    <x v="959"/>
    <n v="0.75515574650912998"/>
    <n v="0"/>
    <n v="0"/>
    <n v="0.24484425349087002"/>
    <n v="0"/>
    <n v="0"/>
    <n v="0"/>
    <n v="0"/>
    <n v="0"/>
    <n v="0"/>
    <n v="3.0842289975871902"/>
    <n v="0"/>
    <n v="0"/>
    <n v="1"/>
    <n v="0"/>
    <n v="0"/>
    <n v="0"/>
    <n v="0"/>
    <n v="0"/>
    <n v="0"/>
    <n v="4.0842289975871902"/>
  </r>
  <r>
    <x v="0"/>
    <x v="960"/>
    <n v="0.13275246467097795"/>
    <n v="4.5362212473973674E-3"/>
    <n v="2.5538486025956566E-3"/>
    <n v="0.83668720729460544"/>
    <n v="1.8413529461539013E-2"/>
    <n v="5.0567287228846253E-3"/>
    <n v="0"/>
    <n v="0"/>
    <n v="0"/>
    <n v="0"/>
    <n v="52.772930889920033"/>
    <n v="1.8032786885245902"/>
    <n v="1.015228426395939"/>
    <n v="332.60727984579069"/>
    <n v="7.3199086745524164"/>
    <n v="2.0101954120645709"/>
    <n v="0"/>
    <n v="0"/>
    <n v="0"/>
    <n v="0"/>
    <n v="397.52882193724821"/>
  </r>
  <r>
    <x v="0"/>
    <x v="961"/>
    <n v="0.387711907134559"/>
    <n v="3.9822904464060838E-2"/>
    <n v="1.2799899614207013E-2"/>
    <n v="0.53406548955875921"/>
    <n v="1.2799899614207013E-2"/>
    <n v="1.2799899614207013E-2"/>
    <n v="0"/>
    <n v="0"/>
    <n v="0"/>
    <n v="0"/>
    <n v="30.290230300261516"/>
    <n v="3.1111888111888111"/>
    <n v="1"/>
    <n v="41.72419359961097"/>
    <n v="1"/>
    <n v="1"/>
    <n v="0"/>
    <n v="0"/>
    <n v="0"/>
    <n v="0"/>
    <n v="78.125612711061294"/>
  </r>
  <r>
    <x v="0"/>
    <x v="962"/>
    <n v="0.19429857441537737"/>
    <n v="0"/>
    <n v="0"/>
    <n v="0.80570142558462232"/>
    <n v="0"/>
    <n v="0"/>
    <n v="0"/>
    <n v="0"/>
    <n v="0"/>
    <n v="0"/>
    <n v="14.74947093453301"/>
    <n v="0"/>
    <n v="0"/>
    <n v="61.161898867908981"/>
    <n v="0"/>
    <n v="0"/>
    <n v="0"/>
    <n v="0"/>
    <n v="0"/>
    <n v="0"/>
    <n v="75.91136980244201"/>
  </r>
  <r>
    <x v="0"/>
    <x v="963"/>
    <n v="0.26614777962872321"/>
    <n v="0"/>
    <n v="0"/>
    <n v="0.73385222037127684"/>
    <n v="0"/>
    <n v="0"/>
    <n v="0"/>
    <n v="0"/>
    <n v="0"/>
    <n v="0"/>
    <n v="6.2898555619541421"/>
    <n v="0"/>
    <n v="0"/>
    <n v="17.343088401465376"/>
    <n v="0"/>
    <n v="0"/>
    <n v="0"/>
    <n v="0"/>
    <n v="0"/>
    <n v="0"/>
    <n v="23.632943963419518"/>
  </r>
  <r>
    <x v="0"/>
    <x v="964"/>
    <n v="0.36014505640397215"/>
    <n v="0"/>
    <n v="0"/>
    <n v="0.6169713158892991"/>
    <n v="1.7596481180063208E-2"/>
    <n v="0"/>
    <n v="0"/>
    <n v="0"/>
    <n v="5.2871465266655995E-3"/>
    <n v="0"/>
    <n v="68.663078939437327"/>
    <n v="0"/>
    <n v="0"/>
    <n v="117.62802074605467"/>
    <n v="3.3548387096774195"/>
    <n v="0"/>
    <n v="0"/>
    <n v="0"/>
    <n v="1.008015389547932"/>
    <n v="0"/>
    <n v="190.65395378471734"/>
  </r>
  <r>
    <x v="0"/>
    <x v="965"/>
    <n v="0.36184859675936398"/>
    <n v="1.9279539825161895E-2"/>
    <n v="7.4778547299959083E-3"/>
    <n v="0.58757672170415298"/>
    <n v="8.2074602119834913E-3"/>
    <n v="1.5609826769341794E-2"/>
    <n v="0"/>
    <n v="0"/>
    <n v="0"/>
    <n v="0"/>
    <n v="48.804718261526141"/>
    <n v="2.6003486480414262"/>
    <n v="1.0085836909871244"/>
    <n v="79.250041637919495"/>
    <n v="1.1069900142653353"/>
    <n v="2.1053921568627452"/>
    <n v="0"/>
    <n v="0"/>
    <n v="0"/>
    <n v="0"/>
    <n v="134.87607440960227"/>
  </r>
  <r>
    <x v="0"/>
    <x v="966"/>
    <n v="0.25129470523741376"/>
    <n v="5.8770789977959502E-2"/>
    <n v="6.5416882443490434E-2"/>
    <n v="0.62036371376759369"/>
    <n v="0"/>
    <n v="4.1539085735425091E-3"/>
    <n v="0"/>
    <n v="0"/>
    <n v="0"/>
    <n v="0"/>
    <n v="60.126677171264298"/>
    <n v="14.06194496922029"/>
    <n v="15.652139461172743"/>
    <n v="148.43292743168104"/>
    <n v="0"/>
    <n v="0.99389567147613767"/>
    <n v="0"/>
    <n v="0"/>
    <n v="0"/>
    <n v="0"/>
    <n v="239.26758470481454"/>
  </r>
  <r>
    <x v="0"/>
    <x v="967"/>
    <n v="0.33738809755257693"/>
    <n v="1.8968762119489203E-2"/>
    <n v="3.0601165368138943E-2"/>
    <n v="0.60158534184050561"/>
    <n v="0"/>
    <n v="3.7058123858999072E-3"/>
    <n v="0"/>
    <n v="0"/>
    <n v="7.7508207333896574E-3"/>
    <n v="0"/>
    <n v="91.042951563411847"/>
    <n v="5.1186514977559749"/>
    <n v="8.2576132252598793"/>
    <n v="162.33561745582503"/>
    <n v="0"/>
    <n v="1"/>
    <n v="0"/>
    <n v="0"/>
    <n v="2.0915307971014494"/>
    <n v="0"/>
    <n v="269.84636453935411"/>
  </r>
  <r>
    <x v="0"/>
    <x v="968"/>
    <n v="0.30010387105201697"/>
    <n v="0"/>
    <n v="0"/>
    <n v="0.66443260097129009"/>
    <n v="0"/>
    <n v="0"/>
    <n v="0"/>
    <n v="0"/>
    <n v="3.5463527976692874E-2"/>
    <n v="0"/>
    <n v="17.816511001734423"/>
    <n v="0"/>
    <n v="0"/>
    <n v="39.445911522627945"/>
    <n v="0"/>
    <n v="0"/>
    <n v="0"/>
    <n v="0"/>
    <n v="2.1053921568627452"/>
    <n v="0"/>
    <n v="59.36781468122512"/>
  </r>
  <r>
    <x v="0"/>
    <x v="969"/>
    <n v="0.25415969076008815"/>
    <n v="0"/>
    <n v="0"/>
    <n v="0.71830694286737273"/>
    <n v="0"/>
    <n v="0"/>
    <n v="0"/>
    <n v="0"/>
    <n v="2.7533366372539298E-2"/>
    <n v="0"/>
    <n v="10.218592085448472"/>
    <n v="0"/>
    <n v="0"/>
    <n v="28.879818114965502"/>
    <n v="0"/>
    <n v="0"/>
    <n v="0"/>
    <n v="0"/>
    <n v="1.1069900142653353"/>
    <n v="0"/>
    <n v="40.205400214679301"/>
  </r>
  <r>
    <x v="0"/>
    <x v="970"/>
    <n v="0.54527983818012404"/>
    <n v="0"/>
    <n v="2.4704883258551209E-2"/>
    <n v="0.42419832596674051"/>
    <n v="0"/>
    <n v="5.8169525945843932E-3"/>
    <n v="0"/>
    <n v="0"/>
    <n v="0"/>
    <n v="0"/>
    <n v="94.217634678808295"/>
    <n v="0"/>
    <n v="4.2686993038387193"/>
    <n v="73.296241872221913"/>
    <n v="0"/>
    <n v="1.0050977060322854"/>
    <n v="0"/>
    <n v="0"/>
    <n v="0"/>
    <n v="0"/>
    <n v="172.7876735609012"/>
  </r>
  <r>
    <x v="0"/>
    <x v="971"/>
    <n v="0.52641574296268612"/>
    <n v="6.3860930610421932E-2"/>
    <n v="0"/>
    <n v="0.4097233264268918"/>
    <n v="0"/>
    <n v="0"/>
    <n v="0"/>
    <n v="0"/>
    <n v="0"/>
    <n v="0"/>
    <n v="10.643797035189934"/>
    <n v="1.2912280701754386"/>
    <n v="0"/>
    <n v="8.2843493671499662"/>
    <n v="0"/>
    <n v="0"/>
    <n v="0"/>
    <n v="0"/>
    <n v="0"/>
    <n v="0"/>
    <n v="20.219374472515341"/>
  </r>
  <r>
    <x v="0"/>
    <x v="972"/>
    <n v="0.45149514820480208"/>
    <n v="3.4433597094665466E-2"/>
    <n v="0"/>
    <n v="0.49450020945335638"/>
    <n v="6.4837813223768267E-3"/>
    <n v="0"/>
    <n v="0"/>
    <n v="6.4223409712480355E-3"/>
    <n v="6.6649229535510066E-3"/>
    <n v="0"/>
    <n v="69.823895769437897"/>
    <n v="5.3251688397194812"/>
    <n v="0"/>
    <n v="76.474644788816633"/>
    <n v="1.0027192386131882"/>
    <n v="0"/>
    <n v="0"/>
    <n v="0.99321746502755404"/>
    <n v="1.0307328605200945"/>
    <n v="0"/>
    <n v="154.65037896213488"/>
  </r>
  <r>
    <x v="0"/>
    <x v="973"/>
    <n v="0.4940822587840219"/>
    <n v="2.9690642862138693E-2"/>
    <n v="4.0102357645523543E-2"/>
    <n v="0.4214119567596904"/>
    <n v="0"/>
    <n v="1.4712783948625368E-2"/>
    <n v="0"/>
    <n v="0"/>
    <n v="0"/>
    <n v="0"/>
    <n v="33.376838814007947"/>
    <n v="2.0056980056980058"/>
    <n v="2.7090426814564745"/>
    <n v="28.467727195224548"/>
    <n v="0"/>
    <n v="0.99389567147613767"/>
    <n v="0"/>
    <n v="0"/>
    <n v="0"/>
    <n v="0"/>
    <n v="67.553202367863122"/>
  </r>
  <r>
    <x v="0"/>
    <x v="974"/>
    <n v="0.24672700248181231"/>
    <n v="1.3656406902567638E-2"/>
    <n v="0"/>
    <n v="0.70876232570929876"/>
    <n v="0"/>
    <n v="1.0416300341618646E-2"/>
    <n v="0"/>
    <n v="9.9911027193039809E-3"/>
    <n v="1.0446861845398669E-2"/>
    <n v="0"/>
    <n v="73.581537947366044"/>
    <n v="4.0727582008378933"/>
    <n v="0"/>
    <n v="211.37460205105276"/>
    <n v="0"/>
    <n v="3.1064593301435406"/>
    <n v="0"/>
    <n v="2.9796523950826623"/>
    <n v="3.1155737052524595"/>
    <n v="0"/>
    <n v="298.23058362973535"/>
  </r>
  <r>
    <x v="0"/>
    <x v="975"/>
    <n v="0.40362283013984934"/>
    <n v="0"/>
    <n v="0"/>
    <n v="0.59637716986015066"/>
    <n v="0"/>
    <n v="0"/>
    <n v="0"/>
    <n v="0"/>
    <n v="0"/>
    <n v="0"/>
    <n v="19.72385736540809"/>
    <n v="0"/>
    <n v="0"/>
    <n v="29.14319348643313"/>
    <n v="0"/>
    <n v="0"/>
    <n v="0"/>
    <n v="0"/>
    <n v="0"/>
    <n v="0"/>
    <n v="48.867050851841221"/>
  </r>
  <r>
    <x v="0"/>
    <x v="976"/>
    <n v="0.26111526411125185"/>
    <n v="0.17491897005669971"/>
    <n v="0"/>
    <n v="0.5074060918233696"/>
    <n v="0"/>
    <n v="0"/>
    <n v="5.6559674008678854E-2"/>
    <n v="0"/>
    <n v="0"/>
    <n v="0"/>
    <n v="7.1816086493787239"/>
    <n v="4.810900628790475"/>
    <n v="0"/>
    <n v="13.955491993886621"/>
    <n v="0"/>
    <n v="0"/>
    <n v="1.5555944055944055"/>
    <n v="0"/>
    <n v="0"/>
    <n v="0"/>
    <n v="27.503595677650225"/>
  </r>
  <r>
    <x v="0"/>
    <x v="977"/>
    <n v="0.3743641364703173"/>
    <n v="7.1382084494982942E-2"/>
    <n v="0"/>
    <n v="0.55425377903469986"/>
    <n v="0"/>
    <n v="0"/>
    <n v="0"/>
    <n v="0"/>
    <n v="0"/>
    <n v="0"/>
    <n v="8.1583321707190688"/>
    <n v="1.5555944055944055"/>
    <n v="0"/>
    <n v="12.078578036013166"/>
    <n v="0"/>
    <n v="0"/>
    <n v="0"/>
    <n v="0"/>
    <n v="0"/>
    <n v="0"/>
    <n v="21.792504612326638"/>
  </r>
  <r>
    <x v="0"/>
    <x v="978"/>
    <n v="0.46920856287642015"/>
    <n v="0"/>
    <n v="3.2615106338419131E-2"/>
    <n v="0.49817633078516055"/>
    <n v="0"/>
    <n v="0"/>
    <n v="0"/>
    <n v="0"/>
    <n v="0"/>
    <n v="0"/>
    <n v="22.379145660112805"/>
    <n v="0"/>
    <n v="1.5555944055944055"/>
    <n v="23.760778368399045"/>
    <n v="0"/>
    <n v="0"/>
    <n v="0"/>
    <n v="0"/>
    <n v="0"/>
    <n v="0"/>
    <n v="47.695518434106262"/>
  </r>
  <r>
    <x v="0"/>
    <x v="979"/>
    <n v="0.1636488384055298"/>
    <n v="1.7792811307709031E-2"/>
    <n v="9.5613749837112402E-3"/>
    <n v="0.7819946203692425"/>
    <n v="7.8134057402867493E-3"/>
    <n v="5.1088996635256971E-3"/>
    <n v="0"/>
    <n v="3.9157298568989508E-3"/>
    <n v="7.8878107123136372E-3"/>
    <n v="2.2765089607825945E-3"/>
    <n v="207.54609022564983"/>
    <n v="22.565564516179041"/>
    <n v="12.126123316152725"/>
    <n v="991.75727500699065"/>
    <n v="9.9092778692669761"/>
    <n v="6.4793136379761016"/>
    <n v="0"/>
    <n v="4.96608732513777"/>
    <n v="10.003641270730679"/>
    <n v="2.8871609403254972"/>
    <n v="1268.2405341084091"/>
  </r>
  <r>
    <x v="0"/>
    <x v="980"/>
    <n v="0.27083614422518676"/>
    <n v="9.7491381185598747E-3"/>
    <n v="9.9072944343818279E-3"/>
    <n v="0.69326284787680637"/>
    <n v="0"/>
    <n v="6.0069689484357376E-3"/>
    <n v="0"/>
    <n v="4.8415071241597676E-3"/>
    <n v="5.3960992724696594E-3"/>
    <n v="0"/>
    <n v="55.561043639249256"/>
    <n v="2"/>
    <n v="2.032445189287218"/>
    <n v="142.22033567398344"/>
    <n v="0"/>
    <n v="1.2323076923076923"/>
    <n v="0"/>
    <n v="0.99321746502755404"/>
    <n v="1.1069900142653353"/>
    <n v="0"/>
    <n v="205.1463396741205"/>
  </r>
  <r>
    <x v="0"/>
    <x v="981"/>
    <n v="0.25130496874144198"/>
    <n v="3.6307235364900978E-2"/>
    <n v="0"/>
    <n v="0.65077849577143754"/>
    <n v="7.1571058548366324E-3"/>
    <n v="5.4254146361058051E-3"/>
    <n v="0"/>
    <n v="4.3478015899592846E-2"/>
    <n v="0"/>
    <n v="5.5487637316839113E-3"/>
    <n v="109.07602607703819"/>
    <n v="15.758737168152255"/>
    <n v="0"/>
    <n v="282.46290764021489"/>
    <n v="3.1064593301435406"/>
    <n v="2.3548387096774195"/>
    <n v="0"/>
    <n v="18.871131835523528"/>
    <n v="0"/>
    <n v="2.4083769633507854"/>
    <n v="434.03847772410074"/>
  </r>
  <r>
    <x v="0"/>
    <x v="982"/>
    <n v="0.16944990473829616"/>
    <n v="0"/>
    <n v="2.1657706883692337E-2"/>
    <n v="0.76388100050380414"/>
    <n v="0"/>
    <n v="4.6036990458040751E-3"/>
    <n v="0"/>
    <n v="4.5724742960232935E-3"/>
    <n v="4.4823209165361713E-3"/>
    <n v="3.1352893615843959E-2"/>
    <n v="36.807337545823493"/>
    <n v="0"/>
    <n v="4.7044141391978487"/>
    <n v="165.927657934118"/>
    <n v="0"/>
    <n v="0.99999999999999989"/>
    <n v="0"/>
    <n v="0.99321746502755404"/>
    <n v="0.97363465160075324"/>
    <n v="6.8103699446686807"/>
    <n v="217.21663168043631"/>
  </r>
  <r>
    <x v="0"/>
    <x v="983"/>
    <n v="0.50926736425096852"/>
    <n v="0"/>
    <n v="0"/>
    <n v="0.46854380999389517"/>
    <n v="0"/>
    <n v="2.218882575513631E-2"/>
    <n v="0"/>
    <n v="0"/>
    <n v="0"/>
    <n v="0"/>
    <n v="24.907619668298665"/>
    <n v="0"/>
    <n v="0"/>
    <n v="22.915882376300026"/>
    <n v="0"/>
    <n v="1.0852272727272727"/>
    <n v="0"/>
    <n v="0"/>
    <n v="0"/>
    <n v="0"/>
    <n v="48.908729317325964"/>
  </r>
  <r>
    <x v="0"/>
    <x v="984"/>
    <n v="0.29164265035472142"/>
    <n v="1.5659839533921343E-2"/>
    <n v="3.2194065312094802E-3"/>
    <n v="0.61044664743321086"/>
    <n v="2.0751944428131241E-3"/>
    <n v="1.950909920885829E-2"/>
    <n v="2.0695667968665126E-3"/>
    <n v="0"/>
    <n v="5.3194731449148963E-2"/>
    <n v="2.1828642492497156E-3"/>
    <n v="140.91966047981222"/>
    <n v="7.566723411697355"/>
    <n v="1.5555944055944055"/>
    <n v="294.9634910830012"/>
    <n v="1.0027192386131882"/>
    <n v="9.4266583897637943"/>
    <n v="1"/>
    <n v="0"/>
    <n v="25.703317008027955"/>
    <n v="1.0547445255474452"/>
    <n v="483.19290854205769"/>
  </r>
  <r>
    <x v="0"/>
    <x v="985"/>
    <n v="0.21133395011635309"/>
    <n v="1.6487201172708129E-2"/>
    <n v="3.4234109744480951E-3"/>
    <n v="0.68628519496007545"/>
    <n v="0"/>
    <n v="0"/>
    <n v="0"/>
    <n v="8.2470242776415237E-2"/>
    <n v="0"/>
    <n v="0"/>
    <n v="63.629184037291004"/>
    <n v="4.9640256906214351"/>
    <n v="1.0307328605200945"/>
    <n v="206.62920911732749"/>
    <n v="0"/>
    <n v="0"/>
    <n v="0"/>
    <n v="24.830436625688851"/>
    <n v="0"/>
    <n v="0"/>
    <n v="301.08358833144888"/>
  </r>
  <r>
    <x v="0"/>
    <x v="986"/>
    <n v="0.33841114628795033"/>
    <n v="2.1975824668406939E-2"/>
    <n v="0"/>
    <n v="0.63117373632341556"/>
    <n v="0"/>
    <n v="0"/>
    <n v="0"/>
    <n v="8.4392927202271671E-3"/>
    <n v="0"/>
    <n v="0"/>
    <n v="39.827491710008999"/>
    <n v="2.5863272661145"/>
    <n v="0"/>
    <n v="74.282620495031026"/>
    <n v="0"/>
    <n v="0"/>
    <n v="0"/>
    <n v="0.99321746502755404"/>
    <n v="0"/>
    <n v="0"/>
    <n v="117.68965693618208"/>
  </r>
  <r>
    <x v="0"/>
    <x v="987"/>
    <n v="0.23231846582116894"/>
    <n v="2.2311895961677892E-2"/>
    <n v="3.5691235894642842E-3"/>
    <n v="0.70730870975148463"/>
    <n v="2.7073293038579775E-3"/>
    <n v="4.0503763073875638E-3"/>
    <n v="0"/>
    <n v="8.2189860275406878E-3"/>
    <n v="1.951511323741812E-2"/>
    <n v="0"/>
    <n v="172.30968319232744"/>
    <n v="16.5486445986446"/>
    <n v="2.6472047876222451"/>
    <n v="524.60806017145626"/>
    <n v="2.008015389547932"/>
    <n v="3.0041480166836809"/>
    <n v="0"/>
    <n v="6.0959892859220837"/>
    <n v="14.47428196254689"/>
    <n v="0"/>
    <n v="741.69602740475102"/>
  </r>
  <r>
    <x v="0"/>
    <x v="988"/>
    <n v="0.24727307878184923"/>
    <n v="0"/>
    <n v="0"/>
    <n v="0.69877597130030045"/>
    <n v="0"/>
    <n v="0"/>
    <n v="0"/>
    <n v="2.4311698514996732E-2"/>
    <n v="2.9639251402853561E-2"/>
    <n v="0"/>
    <n v="50.509827671186869"/>
    <n v="0"/>
    <n v="0"/>
    <n v="142.73714738789909"/>
    <n v="0"/>
    <n v="0"/>
    <n v="0"/>
    <n v="4.96608732513777"/>
    <n v="6.0543326755836384"/>
    <n v="0"/>
    <n v="204.26739505980737"/>
  </r>
  <r>
    <x v="0"/>
    <x v="989"/>
    <n v="0.21625517812839196"/>
    <n v="2.0767793063464223E-2"/>
    <n v="2.5545555414954327E-3"/>
    <n v="0.71234777201923949"/>
    <n v="2.1814032668575876E-2"/>
    <n v="1.0704974795324403E-2"/>
    <n v="0"/>
    <n v="5.6070277413356306E-3"/>
    <n v="8.275330098901898E-3"/>
    <n v="1.6733359432713154E-3"/>
    <n v="344.76301305357845"/>
    <n v="33.108880781491472"/>
    <n v="4.0725788539305849"/>
    <n v="1135.654490906792"/>
    <n v="34.776839540935036"/>
    <n v="17.066316733037844"/>
    <n v="0"/>
    <n v="8.9389571852479861"/>
    <n v="13.192875951467514"/>
    <n v="2.6677018633540373"/>
    <n v="1594.2416548698345"/>
  </r>
  <r>
    <x v="0"/>
    <x v="990"/>
    <n v="0.21700606743357487"/>
    <n v="2.0954715587398351E-2"/>
    <n v="1.9797393261927802E-2"/>
    <n v="0.71278214069920764"/>
    <n v="3.1928427270885009E-3"/>
    <n v="1.6921518073811159E-2"/>
    <n v="0"/>
    <n v="6.2150174052196215E-3"/>
    <n v="3.1303048117724956E-3"/>
    <n v="0"/>
    <n v="69.359167364828096"/>
    <n v="6.6975160773033116"/>
    <n v="6.3276143790849675"/>
    <n v="227.81840331054181"/>
    <n v="1.0204918032786885"/>
    <n v="5.4084312850270297"/>
    <n v="0"/>
    <n v="1.9864349300551081"/>
    <n v="1.000503524672709"/>
    <n v="0"/>
    <n v="319.61856267479158"/>
  </r>
  <r>
    <x v="0"/>
    <x v="991"/>
    <n v="0.33217014001404782"/>
    <n v="1.8924714591359783E-2"/>
    <n v="3.6058486415245904E-3"/>
    <n v="0.58900911567767844"/>
    <n v="4.6485816500508245E-3"/>
    <n v="1.8800170613831102E-2"/>
    <n v="0"/>
    <n v="2.302265831072865E-3"/>
    <n v="2.3338428576102705E-2"/>
    <n v="7.2007344043316475E-3"/>
    <n v="143.30108190367295"/>
    <n v="8.1642861563215536"/>
    <n v="1.5555944055944055"/>
    <n v="254.10364557201729"/>
    <n v="2.0054384772263765"/>
    <n v="8.1105568032746724"/>
    <n v="0"/>
    <n v="0.99321746502755404"/>
    <n v="10.068400683895536"/>
    <n v="3.1064593301435406"/>
    <n v="431.40868079717399"/>
  </r>
  <r>
    <x v="0"/>
    <x v="992"/>
    <n v="0.23955403285519514"/>
    <n v="9.9219488531675903E-3"/>
    <n v="6.0995979822267739E-3"/>
    <n v="0.70250522481670641"/>
    <n v="1.2510661065655841E-2"/>
    <n v="9.4505374997777523E-3"/>
    <n v="0"/>
    <n v="1.3499019479596606E-2"/>
    <n v="6.4589774476741706E-3"/>
    <n v="0"/>
    <n v="211.50802806902038"/>
    <n v="8.7603277286660965"/>
    <n v="5.3854820386781155"/>
    <n v="620.25879104686953"/>
    <n v="11.045964120488197"/>
    <n v="8.3441072853012237"/>
    <n v="0"/>
    <n v="11.918609580330649"/>
    <n v="5.7027868285800443"/>
    <n v="0"/>
    <n v="882.92409669793403"/>
  </r>
  <r>
    <x v="0"/>
    <x v="993"/>
    <n v="0.19762686025369408"/>
    <n v="2.2454872572932154E-3"/>
    <n v="7.897614891944401E-3"/>
    <n v="0.75289370277233447"/>
    <n v="1.0823696587054354E-2"/>
    <n v="1.4434914713100913E-3"/>
    <n v="0"/>
    <n v="2.2939215038776051E-2"/>
    <n v="4.1299317275939329E-3"/>
    <n v="0"/>
    <n v="136.90892130753699"/>
    <n v="1.5555944055944055"/>
    <n v="5.4711891610808365"/>
    <n v="521.57821347501238"/>
    <n v="7.4982753983512822"/>
    <n v="1"/>
    <n v="0"/>
    <n v="15.891479440440865"/>
    <n v="2.861071097181938"/>
    <n v="0"/>
    <n v="692.76474428519828"/>
  </r>
  <r>
    <x v="0"/>
    <x v="994"/>
    <n v="0.2711188722809606"/>
    <n v="3.4993629684994622E-2"/>
    <n v="4.1530540638524075E-3"/>
    <n v="0.62414708650176454"/>
    <n v="1.7023680388428802E-2"/>
    <n v="2.404872022446335E-2"/>
    <n v="7.8465300437153521E-4"/>
    <n v="1.0892142349382253E-2"/>
    <n v="1.0906471566419466E-2"/>
    <n v="1.9316899353629738E-3"/>
    <n v="346.11372728581341"/>
    <n v="44.673303262273592"/>
    <n v="5.3018405158082942"/>
    <n v="796.79394011287798"/>
    <n v="21.732642297418089"/>
    <n v="30.70089560094139"/>
    <n v="1.0016977928692699"/>
    <n v="13.905044510385757"/>
    <n v="13.923337367227893"/>
    <n v="2.4660194174757284"/>
    <n v="1276.6124481630907"/>
  </r>
  <r>
    <x v="0"/>
    <x v="995"/>
    <n v="0.35841258214788563"/>
    <n v="3.6010796981995233E-2"/>
    <n v="0"/>
    <n v="0.52826910141769734"/>
    <n v="1.4140759318901856E-2"/>
    <n v="4.9061165121242659E-2"/>
    <n v="0"/>
    <n v="0"/>
    <n v="1.4105595012277291E-2"/>
    <n v="0"/>
    <n v="25.44063825824114"/>
    <n v="2.5560979302671143"/>
    <n v="0"/>
    <n v="37.497297197642546"/>
    <n v="1.0037313432835822"/>
    <n v="3.4824317463898917"/>
    <n v="0"/>
    <n v="0"/>
    <n v="1.0012353304508956"/>
    <n v="0"/>
    <n v="70.981431806275168"/>
  </r>
  <r>
    <x v="0"/>
    <x v="996"/>
    <n v="0.40953570639058218"/>
    <n v="4.129592384681588E-2"/>
    <n v="0"/>
    <n v="0.34006718649740342"/>
    <n v="5.5652574162587398E-2"/>
    <n v="0.11727622730283817"/>
    <n v="1.3900469161268008E-2"/>
    <n v="1.7783504363579183E-2"/>
    <n v="4.4884082749259086E-3"/>
    <n v="0"/>
    <n v="91.491082482610722"/>
    <n v="9.2255906283817204"/>
    <n v="0"/>
    <n v="75.971678473842559"/>
    <n v="12.432894552600565"/>
    <n v="26.199739895647141"/>
    <n v="3.1053921568627452"/>
    <n v="3.9728698601102161"/>
    <n v="1.0027192386131882"/>
    <n v="0"/>
    <n v="223.40196728866883"/>
  </r>
  <r>
    <x v="0"/>
    <x v="997"/>
    <n v="0.34337537551407893"/>
    <n v="0"/>
    <n v="0"/>
    <n v="0.65662462448592096"/>
    <n v="0"/>
    <n v="0"/>
    <n v="0"/>
    <n v="0"/>
    <n v="0"/>
    <n v="0"/>
    <n v="4.3987328605200942"/>
    <n v="0"/>
    <n v="0"/>
    <n v="8.4115417665832659"/>
    <n v="0"/>
    <n v="0"/>
    <n v="0"/>
    <n v="0"/>
    <n v="0"/>
    <n v="0"/>
    <n v="12.810274627103361"/>
  </r>
  <r>
    <x v="0"/>
    <x v="998"/>
    <n v="0.34973063960913037"/>
    <n v="0"/>
    <n v="0"/>
    <n v="0.57280014220320952"/>
    <n v="0"/>
    <n v="3.9271619991030023E-2"/>
    <n v="0"/>
    <n v="3.8197598196629802E-2"/>
    <n v="0"/>
    <n v="0"/>
    <n v="18.187456579177965"/>
    <n v="0"/>
    <n v="0"/>
    <n v="29.78800406653264"/>
    <n v="0"/>
    <n v="2.0422885572139302"/>
    <n v="0"/>
    <n v="1.9864349300551081"/>
    <n v="0"/>
    <n v="0"/>
    <n v="52.00418413297966"/>
  </r>
  <r>
    <x v="0"/>
    <x v="999"/>
    <n v="0.2086233779307208"/>
    <n v="5.178700776899349E-2"/>
    <n v="0"/>
    <n v="0.67587857817984232"/>
    <n v="0"/>
    <n v="3.2712581493159927E-2"/>
    <n v="0"/>
    <n v="1.2090652172103497E-2"/>
    <n v="1.8907802455179944E-2"/>
    <n v="0"/>
    <n v="34.275799125529943"/>
    <n v="8.5083517159411119"/>
    <n v="0"/>
    <n v="111.0435398406504"/>
    <n v="0"/>
    <n v="5.3745169082125601"/>
    <n v="0"/>
    <n v="1.9864349300551081"/>
    <n v="3.1064593301435406"/>
    <n v="0"/>
    <n v="164.29510185053266"/>
  </r>
  <r>
    <x v="0"/>
    <x v="1000"/>
    <n v="0.20490030003875512"/>
    <n v="2.7117952981434549E-2"/>
    <n v="6.8601137074510727E-3"/>
    <n v="0.72918375652197964"/>
    <n v="5.2107963381441882E-3"/>
    <n v="2.0250296740717886E-3"/>
    <n v="0"/>
    <n v="1.8157071921404224E-2"/>
    <n v="6.5449788167596746E-3"/>
    <n v="0"/>
    <n v="201.75004177096932"/>
    <n v="26.701025551025552"/>
    <n v="6.7546422663611336"/>
    <n v="717.97285464782919"/>
    <n v="5.130682476705811"/>
    <n v="1.9938956714761376"/>
    <n v="0"/>
    <n v="17.877914370495972"/>
    <n v="6.444352445660753"/>
    <n v="0"/>
    <n v="984.62540920052356"/>
  </r>
  <r>
    <x v="0"/>
    <x v="1001"/>
    <n v="0.20695960710888636"/>
    <n v="2.3536785317664573E-2"/>
    <n v="4.0378219984596531E-3"/>
    <n v="0.73399349667410874"/>
    <n v="6.7123679244688742E-3"/>
    <n v="1.2363068666185774E-3"/>
    <n v="0"/>
    <n v="1.2845404341712951E-2"/>
    <n v="9.1679379139672085E-3"/>
    <n v="1.5102718541135597E-3"/>
    <n v="176.02519932760097"/>
    <n v="20.018724353748375"/>
    <n v="3.4342857142857142"/>
    <n v="624.2829379225044"/>
    <n v="5.7090652537003974"/>
    <n v="1.0515151515151515"/>
    <n v="0"/>
    <n v="10.925392115303094"/>
    <n v="7.7975993541584954"/>
    <n v="1.2845303867403315"/>
    <n v="850.52924957955656"/>
  </r>
  <r>
    <x v="0"/>
    <x v="1002"/>
    <n v="0.19490416801335039"/>
    <n v="1.3275600797674158E-2"/>
    <n v="0"/>
    <n v="0.71999692858979103"/>
    <n v="2.7615679869822423E-2"/>
    <n v="0"/>
    <n v="0"/>
    <n v="3.5317862093562441E-2"/>
    <n v="8.8897606357995953E-3"/>
    <n v="0"/>
    <n v="21.924568725558224"/>
    <n v="1.4933586337760911"/>
    <n v="0"/>
    <n v="80.99171148549496"/>
    <n v="3.1064593301435406"/>
    <n v="0"/>
    <n v="0"/>
    <n v="3.9728698601102161"/>
    <n v="1"/>
    <n v="0"/>
    <n v="112.48896803508303"/>
  </r>
  <r>
    <x v="0"/>
    <x v="1003"/>
    <n v="0.24246365620903046"/>
    <n v="6.1045959222250376E-3"/>
    <n v="8.0166644220420937E-3"/>
    <n v="0.71456115928787023"/>
    <n v="5.5370825836768929E-3"/>
    <n v="3.3129001840720524E-3"/>
    <n v="0"/>
    <n v="2.0991583237101857E-3"/>
    <n v="1.7904783067372417E-2"/>
    <n v="0"/>
    <n v="229.44352053980052"/>
    <n v="5.7767832167832172"/>
    <n v="7.5861749209694409"/>
    <n v="676.18970443416015"/>
    <n v="5.2397449637696409"/>
    <n v="3.1349996668165989"/>
    <n v="0"/>
    <n v="1.9864349300551081"/>
    <n v="16.943308228997704"/>
    <n v="0"/>
    <n v="946.30067090135299"/>
  </r>
  <r>
    <x v="0"/>
    <x v="1004"/>
    <n v="0.1881639912469078"/>
    <n v="0"/>
    <n v="0"/>
    <n v="0.78435007068722129"/>
    <n v="7.9687430859150497E-3"/>
    <n v="0"/>
    <n v="0"/>
    <n v="0"/>
    <n v="1.9517194979956003E-2"/>
    <n v="0"/>
    <n v="23.612756644080079"/>
    <n v="0"/>
    <n v="0"/>
    <n v="98.428329565998851"/>
    <n v="0.99999999999999989"/>
    <n v="0"/>
    <n v="0"/>
    <n v="0"/>
    <n v="2.44921875"/>
    <n v="0"/>
    <n v="125.49030496007892"/>
  </r>
  <r>
    <x v="0"/>
    <x v="1005"/>
    <n v="0.12871156639230869"/>
    <n v="9.9107480937274499E-3"/>
    <n v="3.0502226325707818E-3"/>
    <n v="0.82444354699522326"/>
    <n v="3.0502226325707818E-3"/>
    <n v="6.1686638079751048E-3"/>
    <n v="0"/>
    <n v="8.8176127111042925E-3"/>
    <n v="1.5847416734519851E-2"/>
    <n v="0"/>
    <n v="43.494281234728135"/>
    <n v="3.3490452872064962"/>
    <n v="1.0307328605200945"/>
    <n v="278.59640357317426"/>
    <n v="1.0307328605200945"/>
    <n v="2.0845181674565563"/>
    <n v="0"/>
    <n v="2.9796523950826623"/>
    <n v="5.3551675239058518"/>
    <n v="0"/>
    <n v="337.92053390259406"/>
  </r>
  <r>
    <x v="0"/>
    <x v="1006"/>
    <n v="0.20406908877918692"/>
    <n v="1.0166050263870768E-2"/>
    <n v="7.7672150077556703E-3"/>
    <n v="0.7399286782285871"/>
    <n v="1.7909628661184875E-2"/>
    <n v="2.9376824629648384E-3"/>
    <n v="0"/>
    <n v="1.0935809179568674E-2"/>
    <n v="6.2858474168806539E-3"/>
    <n v="0"/>
    <n v="240.94282703318302"/>
    <n v="12.002978525517275"/>
    <n v="9.1706919129149753"/>
    <n v="873.62818446369761"/>
    <n v="21.145762871561921"/>
    <n v="3.468499427262314"/>
    <n v="0"/>
    <n v="12.911827045358203"/>
    <n v="7.4216524216524213"/>
    <n v="0"/>
    <n v="1180.6924237011483"/>
  </r>
  <r>
    <x v="0"/>
    <x v="1007"/>
    <n v="0.26152554213089374"/>
    <n v="1.136460953561534E-2"/>
    <n v="1.550405247590758E-2"/>
    <n v="0.68005901581159289"/>
    <n v="0"/>
    <n v="0"/>
    <n v="0"/>
    <n v="2.2674636730805935E-2"/>
    <n v="8.8721433151845042E-3"/>
    <n v="0"/>
    <n v="91.644859083383622"/>
    <n v="3.9824333445330176"/>
    <n v="5.4329940119760476"/>
    <n v="238.30908508831166"/>
    <n v="0"/>
    <n v="0"/>
    <n v="0"/>
    <n v="7.9457397202204323"/>
    <n v="3.1090130518904253"/>
    <n v="0"/>
    <n v="350.42412430031521"/>
  </r>
  <r>
    <x v="0"/>
    <x v="1008"/>
    <n v="0.29136064169967751"/>
    <n v="1.5494714712976082E-2"/>
    <n v="2.6929163722473039E-2"/>
    <n v="0.60957095331449307"/>
    <n v="0"/>
    <n v="0"/>
    <n v="0"/>
    <n v="5.2430831058039265E-2"/>
    <n v="4.213695492341611E-3"/>
    <n v="0"/>
    <n v="93.829070148364963"/>
    <n v="4.9898801198801195"/>
    <n v="8.6722021794459963"/>
    <n v="196.30474248442243"/>
    <n v="0"/>
    <n v="0"/>
    <n v="0"/>
    <n v="16.88469690546842"/>
    <n v="1.3569682151589242"/>
    <n v="0"/>
    <n v="322.03756005274067"/>
  </r>
  <r>
    <x v="0"/>
    <x v="1009"/>
    <n v="0.1835794930643721"/>
    <n v="0"/>
    <n v="0"/>
    <n v="0.81642050693562795"/>
    <n v="0"/>
    <n v="0"/>
    <n v="0"/>
    <n v="0"/>
    <n v="0"/>
    <n v="0"/>
    <n v="6.5601349241229787"/>
    <n v="0"/>
    <n v="0"/>
    <n v="29.174438772638837"/>
    <n v="0"/>
    <n v="0"/>
    <n v="0"/>
    <n v="0"/>
    <n v="0"/>
    <n v="0"/>
    <n v="35.734573696761814"/>
  </r>
  <r>
    <x v="0"/>
    <x v="1010"/>
    <n v="0.25491681919906956"/>
    <n v="1.9324683364169239E-2"/>
    <n v="3.4134021931808227E-3"/>
    <n v="0.68213918970001719"/>
    <n v="4.1921593678477575E-3"/>
    <n v="1.4686506551990601E-3"/>
    <n v="0"/>
    <n v="2.6256410653821602E-2"/>
    <n v="4.3707627772040748E-3"/>
    <n v="3.9179220894906604E-3"/>
    <n v="173.57212778727032"/>
    <n v="13.158121229006623"/>
    <n v="2.3241757194587382"/>
    <n v="464.46660905044195"/>
    <n v="2.8544292361205219"/>
    <n v="1"/>
    <n v="0"/>
    <n v="17.877914370495972"/>
    <n v="2.9760397830018084"/>
    <n v="2.6677018633540373"/>
    <n v="680.89711903914997"/>
  </r>
  <r>
    <x v="0"/>
    <x v="1011"/>
    <n v="0.21725449638894936"/>
    <n v="0"/>
    <n v="0"/>
    <n v="0.78274550361105055"/>
    <n v="0"/>
    <n v="0"/>
    <n v="0"/>
    <n v="0"/>
    <n v="0"/>
    <n v="0"/>
    <n v="17.948785954612127"/>
    <n v="0"/>
    <n v="0"/>
    <n v="64.667621314025141"/>
    <n v="0"/>
    <n v="0"/>
    <n v="0"/>
    <n v="0"/>
    <n v="0"/>
    <n v="0"/>
    <n v="82.616407268637275"/>
  </r>
  <r>
    <x v="0"/>
    <x v="1012"/>
    <n v="0.15314340230973539"/>
    <n v="2.6084538245787638E-2"/>
    <n v="0"/>
    <n v="0.78013005279113112"/>
    <n v="0"/>
    <n v="0"/>
    <n v="0"/>
    <n v="1.6654481952187248E-2"/>
    <n v="2.39875247011586E-2"/>
    <n v="0"/>
    <n v="18.265918119151607"/>
    <n v="3.1111888111888111"/>
    <n v="0"/>
    <n v="93.048681508013985"/>
    <n v="0"/>
    <n v="0"/>
    <n v="0"/>
    <n v="1.9864349300551081"/>
    <n v="2.861071097181938"/>
    <n v="0"/>
    <n v="119.27329446559145"/>
  </r>
  <r>
    <x v="0"/>
    <x v="1013"/>
    <n v="0.11003186695157124"/>
    <n v="0"/>
    <n v="0"/>
    <n v="0.79819191023946989"/>
    <n v="2.3963631319227199E-2"/>
    <n v="2.1400617366917569E-2"/>
    <n v="0"/>
    <n v="1.7215966428433569E-2"/>
    <n v="2.9196007694380303E-2"/>
    <n v="0"/>
    <n v="19.043759016408398"/>
    <n v="0"/>
    <n v="0"/>
    <n v="138.14701875537054"/>
    <n v="4.1475041062629439"/>
    <n v="3.7039106145251397"/>
    <n v="0"/>
    <n v="2.9796523950826623"/>
    <n v="5.053097345132743"/>
    <n v="0"/>
    <n v="173.07494223278246"/>
  </r>
  <r>
    <x v="0"/>
    <x v="1014"/>
    <n v="0.36134301509411088"/>
    <n v="0"/>
    <n v="0"/>
    <n v="0.55524963914791847"/>
    <n v="0"/>
    <n v="0"/>
    <n v="0"/>
    <n v="8.3407345757970611E-2"/>
    <n v="0"/>
    <n v="0"/>
    <n v="4.3028847183149859"/>
    <n v="0"/>
    <n v="0"/>
    <n v="6.6119312878297487"/>
    <n v="0"/>
    <n v="0"/>
    <n v="0"/>
    <n v="0.99321746502755404"/>
    <n v="0"/>
    <n v="0"/>
    <n v="11.908033471172288"/>
  </r>
  <r>
    <x v="0"/>
    <x v="1015"/>
    <n v="0.24144004394484442"/>
    <n v="5.4840652383528324E-2"/>
    <n v="0"/>
    <n v="0.64097634087847499"/>
    <n v="4.7542397098038189E-2"/>
    <n v="0"/>
    <n v="0"/>
    <n v="1.5200565695114037E-2"/>
    <n v="0"/>
    <n v="0"/>
    <n v="15.775891056483513"/>
    <n v="3.583333333333333"/>
    <n v="0"/>
    <n v="41.881921317875019"/>
    <n v="3.1064593301435406"/>
    <n v="0"/>
    <n v="0"/>
    <n v="0.99321746502755404"/>
    <n v="0"/>
    <n v="0"/>
    <n v="65.340822502862963"/>
  </r>
  <r>
    <x v="0"/>
    <x v="1016"/>
    <n v="0.2490986363333583"/>
    <n v="0"/>
    <n v="0"/>
    <n v="0.72403212437740128"/>
    <n v="2.2228260406631555E-2"/>
    <n v="0"/>
    <n v="0"/>
    <n v="4.640978882609257E-3"/>
    <n v="0"/>
    <n v="0"/>
    <n v="53.309683663490411"/>
    <n v="0"/>
    <n v="0"/>
    <n v="154.95036055159377"/>
    <n v="4.7570775501211724"/>
    <n v="0"/>
    <n v="0"/>
    <n v="0.99321746502755404"/>
    <n v="0"/>
    <n v="0"/>
    <n v="214.01033923023283"/>
  </r>
  <r>
    <x v="0"/>
    <x v="1017"/>
    <n v="0.13016124592890724"/>
    <n v="1.2892176089075419E-2"/>
    <n v="8.7579819715993181E-3"/>
    <n v="0.81380304967895911"/>
    <n v="6.8086100472228989E-3"/>
    <n v="5.2339435497428428E-3"/>
    <n v="2.2541544608096456E-3"/>
    <n v="1.8017824647027149E-2"/>
    <n v="2.0710136266565912E-3"/>
    <n v="0"/>
    <n v="179.37573660934089"/>
    <n v="17.766759729223267"/>
    <n v="12.069410185463367"/>
    <n v="1121.5052564172768"/>
    <n v="9.3829728948156212"/>
    <n v="7.2129186602870812"/>
    <n v="3.1064593301435406"/>
    <n v="24.830436625688851"/>
    <n v="2.8540722098835198"/>
    <n v="0"/>
    <n v="1378.1040226621226"/>
  </r>
  <r>
    <x v="0"/>
    <x v="1018"/>
    <n v="0.16426150459990788"/>
    <n v="0"/>
    <n v="0"/>
    <n v="0.79291725952640302"/>
    <n v="0"/>
    <n v="9.4652317256732812E-3"/>
    <n v="0"/>
    <n v="3.3356004148016087E-2"/>
    <n v="0"/>
    <n v="0"/>
    <n v="34.237667117877827"/>
    <n v="0"/>
    <n v="0"/>
    <n v="165.27084206253005"/>
    <n v="0"/>
    <n v="1.972875226039783"/>
    <n v="0"/>
    <n v="6.9525222551928785"/>
    <n v="0"/>
    <n v="0"/>
    <n v="208.43390666164049"/>
  </r>
  <r>
    <x v="0"/>
    <x v="1019"/>
    <n v="6.1189366554154606E-2"/>
    <n v="0"/>
    <n v="0"/>
    <n v="0.93881063344584548"/>
    <n v="0"/>
    <n v="0"/>
    <n v="0"/>
    <n v="0"/>
    <n v="0"/>
    <n v="0"/>
    <n v="1.0134057971014492"/>
    <n v="0"/>
    <n v="0"/>
    <n v="15.54839005356407"/>
    <n v="0"/>
    <n v="0"/>
    <n v="0"/>
    <n v="0"/>
    <n v="0"/>
    <n v="0"/>
    <n v="16.561795850665519"/>
  </r>
  <r>
    <x v="0"/>
    <x v="1020"/>
    <n v="0.19860051898797521"/>
    <n v="4.1059115474979015E-2"/>
    <n v="9.3271616681822097E-3"/>
    <n v="0.68462652620539832"/>
    <n v="1.3228672075490475E-2"/>
    <n v="4.1214477229198077E-3"/>
    <n v="0"/>
    <n v="4.6770138981525898E-2"/>
    <n v="2.2664188835289237E-3"/>
    <n v="0"/>
    <n v="97.00271778766971"/>
    <n v="20.05455882656522"/>
    <n v="4.5556780801435401"/>
    <n v="334.39305219275849"/>
    <n v="6.4612980398209601"/>
    <n v="2.0130442376499054"/>
    <n v="0"/>
    <n v="22.844001695633743"/>
    <n v="1.1069900142653353"/>
    <n v="0"/>
    <n v="488.43134087450699"/>
  </r>
  <r>
    <x v="0"/>
    <x v="1021"/>
    <n v="0.17042705484953624"/>
    <n v="8.8011853235521353E-2"/>
    <n v="0"/>
    <n v="0.74156109191494257"/>
    <n v="0"/>
    <n v="0"/>
    <n v="0"/>
    <n v="0"/>
    <n v="0"/>
    <n v="0"/>
    <n v="3.0122689540057275"/>
    <n v="1.5555944055944055"/>
    <n v="0"/>
    <n v="13.106965068698115"/>
    <n v="0"/>
    <n v="0"/>
    <n v="0"/>
    <n v="0"/>
    <n v="0"/>
    <n v="0"/>
    <n v="17.674828428298245"/>
  </r>
  <r>
    <x v="0"/>
    <x v="1022"/>
    <n v="0.15121018349141241"/>
    <n v="0"/>
    <n v="0"/>
    <n v="0.77528954777736458"/>
    <n v="0"/>
    <n v="0"/>
    <n v="0"/>
    <n v="7.3500268731222895E-2"/>
    <n v="0"/>
    <n v="0"/>
    <n v="4.0866407082915481"/>
    <n v="0"/>
    <n v="0"/>
    <n v="20.953151127151834"/>
    <n v="0"/>
    <n v="0"/>
    <n v="0"/>
    <n v="1.9864349300551081"/>
    <n v="0"/>
    <n v="0"/>
    <n v="27.026226765498492"/>
  </r>
  <r>
    <x v="0"/>
    <x v="1023"/>
    <n v="7.9443189335671571E-2"/>
    <n v="0"/>
    <n v="0"/>
    <n v="0.90190851137414241"/>
    <n v="0"/>
    <n v="0"/>
    <n v="0"/>
    <n v="1.8648299290186063E-2"/>
    <n v="0"/>
    <n v="0"/>
    <n v="4.231182795698925"/>
    <n v="0"/>
    <n v="0"/>
    <n v="48.036084761103325"/>
    <n v="0"/>
    <n v="0"/>
    <n v="0"/>
    <n v="0.99321746502755404"/>
    <n v="0"/>
    <n v="0"/>
    <n v="53.260485021829801"/>
  </r>
  <r>
    <x v="0"/>
    <x v="1024"/>
    <n v="0.22680124044817643"/>
    <n v="0"/>
    <n v="0"/>
    <n v="0.77319875955182349"/>
    <n v="0"/>
    <n v="0"/>
    <n v="0"/>
    <n v="0"/>
    <n v="0"/>
    <n v="0"/>
    <n v="2.4501621462264151"/>
    <n v="0"/>
    <n v="0"/>
    <n v="8.3529628339752318"/>
    <n v="0"/>
    <n v="0"/>
    <n v="0"/>
    <n v="0"/>
    <n v="0"/>
    <n v="0"/>
    <n v="10.803124980201648"/>
  </r>
  <r>
    <x v="0"/>
    <x v="1025"/>
    <n v="0.12432594667052242"/>
    <n v="0"/>
    <n v="0"/>
    <n v="0.87567405332947756"/>
    <n v="0"/>
    <n v="0"/>
    <n v="0"/>
    <n v="0"/>
    <n v="0"/>
    <n v="0"/>
    <n v="2.9964040485453447"/>
    <n v="0"/>
    <n v="0"/>
    <n v="21.104792272815864"/>
    <n v="0"/>
    <n v="0"/>
    <n v="0"/>
    <n v="0"/>
    <n v="0"/>
    <n v="0"/>
    <n v="24.101196321361208"/>
  </r>
  <r>
    <x v="0"/>
    <x v="1026"/>
    <n v="7.646289781384788E-2"/>
    <n v="0"/>
    <n v="4.0254022649289109E-2"/>
    <n v="0.88328307953686303"/>
    <n v="0"/>
    <n v="0"/>
    <n v="0"/>
    <n v="0"/>
    <n v="0"/>
    <n v="0"/>
    <n v="2.577573994935106"/>
    <n v="0"/>
    <n v="1.3569682151589242"/>
    <n v="29.775584774764923"/>
    <n v="0"/>
    <n v="0"/>
    <n v="0"/>
    <n v="0"/>
    <n v="0"/>
    <n v="0"/>
    <n v="33.710126984858952"/>
  </r>
  <r>
    <x v="0"/>
    <x v="1027"/>
    <n v="0.11946429388500947"/>
    <n v="3.2863600214836253E-2"/>
    <n v="0"/>
    <n v="0.8171742544024333"/>
    <n v="0"/>
    <n v="5.9258066758064382E-3"/>
    <n v="0"/>
    <n v="3.9295149724690309E-3"/>
    <n v="8.3522924351986747E-3"/>
    <n v="1.2290237414246953E-2"/>
    <n v="60.39118006425204"/>
    <n v="16.613094453511913"/>
    <n v="0"/>
    <n v="413.09512605490539"/>
    <n v="0"/>
    <n v="2.9955934643454074"/>
    <n v="0"/>
    <n v="1.9864349300551081"/>
    <n v="4.2222222222222223"/>
    <n v="6.2129186602870812"/>
    <n v="505.51656984957913"/>
  </r>
  <r>
    <x v="0"/>
    <x v="1028"/>
    <n v="0.20270237408758326"/>
    <n v="0"/>
    <n v="0"/>
    <n v="0.76023213343382412"/>
    <n v="0"/>
    <n v="0"/>
    <n v="0"/>
    <n v="3.7065492478592629E-2"/>
    <n v="0"/>
    <n v="0"/>
    <n v="10.863340788611628"/>
    <n v="0"/>
    <n v="0"/>
    <n v="40.742792387702934"/>
    <n v="0"/>
    <n v="0"/>
    <n v="0"/>
    <n v="1.9864349300551081"/>
    <n v="0"/>
    <n v="0"/>
    <n v="53.592568106369669"/>
  </r>
  <r>
    <x v="0"/>
    <x v="1029"/>
    <n v="0.1762964497873884"/>
    <n v="6.801840473655614E-2"/>
    <n v="0"/>
    <n v="0.75568514547605525"/>
    <n v="0"/>
    <n v="0"/>
    <n v="0"/>
    <n v="0"/>
    <n v="0"/>
    <n v="0"/>
    <n v="6.6254204549608611"/>
    <n v="2.5562087642653353"/>
    <n v="0"/>
    <n v="28.399504507238774"/>
    <n v="0"/>
    <n v="0"/>
    <n v="0"/>
    <n v="0"/>
    <n v="0"/>
    <n v="0"/>
    <n v="37.581133726464977"/>
  </r>
  <r>
    <x v="0"/>
    <x v="1030"/>
    <n v="0.29467416176857053"/>
    <n v="0"/>
    <n v="0"/>
    <n v="0.70532583823142947"/>
    <n v="0"/>
    <n v="0"/>
    <n v="0"/>
    <n v="0"/>
    <n v="0"/>
    <n v="0"/>
    <n v="1.5555944055944055"/>
    <n v="0"/>
    <n v="0"/>
    <n v="3.7234378524701106"/>
    <n v="0"/>
    <n v="0"/>
    <n v="0"/>
    <n v="0"/>
    <n v="0"/>
    <n v="0"/>
    <n v="5.2790322580645164"/>
  </r>
  <r>
    <x v="0"/>
    <x v="1031"/>
    <n v="0"/>
    <n v="0"/>
    <n v="0"/>
    <n v="1"/>
    <n v="0"/>
    <n v="0"/>
    <n v="0"/>
    <n v="0"/>
    <n v="0"/>
    <n v="0"/>
    <n v="0"/>
    <n v="0"/>
    <n v="0"/>
    <n v="15.652139461172743"/>
    <n v="0"/>
    <n v="0"/>
    <n v="0"/>
    <n v="0"/>
    <n v="0"/>
    <n v="0"/>
    <n v="15.652139461172743"/>
  </r>
  <r>
    <x v="0"/>
    <x v="1032"/>
    <n v="0.18118138344913609"/>
    <n v="1.9137593835588704E-2"/>
    <n v="0"/>
    <n v="0.78309510805776505"/>
    <n v="1.658591465751021E-2"/>
    <n v="0"/>
    <n v="0"/>
    <n v="0"/>
    <n v="0"/>
    <n v="0"/>
    <n v="10.923810184148991"/>
    <n v="1.1538461538461537"/>
    <n v="0"/>
    <n v="47.214466264190882"/>
    <n v="0.99999999999999989"/>
    <n v="0"/>
    <n v="0"/>
    <n v="0"/>
    <n v="0"/>
    <n v="0"/>
    <n v="60.292122602186026"/>
  </r>
  <r>
    <x v="0"/>
    <x v="1033"/>
    <n v="0.19079841439056161"/>
    <n v="9.0547338624505386E-3"/>
    <n v="0"/>
    <n v="0.75555401249866816"/>
    <n v="1.3974211692915113E-2"/>
    <n v="0"/>
    <n v="0"/>
    <n v="3.3776656042462782E-3"/>
    <n v="1.7507834773878749E-2"/>
    <n v="9.733127177279477E-3"/>
    <n v="56.105115093108225"/>
    <n v="2.6625844198597406"/>
    <n v="0"/>
    <n v="222.17398905383394"/>
    <n v="4.1091785687567288"/>
    <n v="0"/>
    <n v="0"/>
    <n v="0.99321746502755404"/>
    <n v="5.1482560175205574"/>
    <n v="2.8620689655172415"/>
    <n v="294.05440958362402"/>
  </r>
  <r>
    <x v="0"/>
    <x v="1034"/>
    <n v="0.21476692431643493"/>
    <n v="0"/>
    <n v="2.724989586349031E-2"/>
    <n v="0.73991605635784019"/>
    <n v="0"/>
    <n v="9.1296634516610901E-3"/>
    <n v="0"/>
    <n v="0"/>
    <n v="8.9374600105734878E-3"/>
    <n v="0"/>
    <n v="24.02997317608742"/>
    <n v="0"/>
    <n v="3.0489530393704967"/>
    <n v="82.788180924164166"/>
    <n v="0"/>
    <n v="1.021505376344086"/>
    <n v="0"/>
    <n v="0"/>
    <n v="1"/>
    <n v="0"/>
    <n v="111.88861251596617"/>
  </r>
  <r>
    <x v="0"/>
    <x v="1035"/>
    <n v="0.27658025886836834"/>
    <n v="9.5952032056399097E-3"/>
    <n v="5.8201267332683108E-3"/>
    <n v="0.67836950935733831"/>
    <n v="0"/>
    <n v="7.1109682902857803E-3"/>
    <n v="6.0128468334064407E-3"/>
    <n v="6.4464007120839124E-3"/>
    <n v="1.0064685999608696E-2"/>
    <n v="0"/>
    <n v="85.227200684241211"/>
    <n v="2.9567269643866592"/>
    <n v="1.7934508816120907"/>
    <n v="209.03709667718553"/>
    <n v="0"/>
    <n v="2.1912190118525254"/>
    <n v="1.852836879432624"/>
    <n v="1.9864349300551081"/>
    <n v="3.101396379561439"/>
    <n v="0"/>
    <n v="308.14636240832726"/>
  </r>
  <r>
    <x v="0"/>
    <x v="1036"/>
    <n v="0.38770681418253478"/>
    <n v="0"/>
    <n v="0"/>
    <n v="0.61229318581746484"/>
    <n v="0"/>
    <n v="0"/>
    <n v="0"/>
    <n v="0"/>
    <n v="0"/>
    <n v="0"/>
    <n v="26.272602653821238"/>
    <n v="0"/>
    <n v="0"/>
    <n v="41.491495610007377"/>
    <n v="0"/>
    <n v="0"/>
    <n v="0"/>
    <n v="0"/>
    <n v="0"/>
    <n v="0"/>
    <n v="67.764098263828643"/>
  </r>
  <r>
    <x v="0"/>
    <x v="1037"/>
    <n v="0.45145319898031327"/>
    <n v="0"/>
    <n v="0"/>
    <n v="0.54854680101968667"/>
    <n v="0"/>
    <n v="0"/>
    <n v="0"/>
    <n v="0"/>
    <n v="0"/>
    <n v="0"/>
    <n v="14.379672751093876"/>
    <n v="0"/>
    <n v="0"/>
    <n v="17.472295035540274"/>
    <n v="0"/>
    <n v="0"/>
    <n v="0"/>
    <n v="0"/>
    <n v="0"/>
    <n v="0"/>
    <n v="31.851967786634152"/>
  </r>
  <r>
    <x v="0"/>
    <x v="1038"/>
    <n v="0.27071446622875489"/>
    <n v="0"/>
    <n v="3.5903651641536693E-3"/>
    <n v="0.70855732539569005"/>
    <n v="6.6680562986421461E-3"/>
    <n v="0"/>
    <n v="0"/>
    <n v="0"/>
    <n v="1.0469786912759333E-2"/>
    <n v="0"/>
    <n v="77.717525489056982"/>
    <n v="0"/>
    <n v="1.0307328605200945"/>
    <n v="203.41477411246083"/>
    <n v="1.9142857142857141"/>
    <n v="0"/>
    <n v="0"/>
    <n v="0"/>
    <n v="3.0056980056980058"/>
    <n v="0"/>
    <n v="287.08301618202159"/>
  </r>
  <r>
    <x v="0"/>
    <x v="1039"/>
    <n v="0.2549803207033009"/>
    <n v="0"/>
    <n v="0"/>
    <n v="0.74501967929669888"/>
    <n v="0"/>
    <n v="0"/>
    <n v="0"/>
    <n v="0"/>
    <n v="0"/>
    <n v="0"/>
    <n v="41.08511776719034"/>
    <n v="0"/>
    <n v="0"/>
    <n v="120.04542616603193"/>
    <n v="0"/>
    <n v="0"/>
    <n v="0"/>
    <n v="0"/>
    <n v="0"/>
    <n v="0"/>
    <n v="161.1305439332223"/>
  </r>
  <r>
    <x v="0"/>
    <x v="1040"/>
    <n v="0.26460647759462891"/>
    <n v="0"/>
    <n v="0"/>
    <n v="0.71567476530225849"/>
    <n v="0"/>
    <n v="0"/>
    <n v="0"/>
    <n v="1.9718757103112702E-2"/>
    <n v="0"/>
    <n v="0"/>
    <n v="66.64004570169422"/>
    <n v="0"/>
    <n v="0"/>
    <n v="180.23972618068618"/>
    <n v="0"/>
    <n v="0"/>
    <n v="0"/>
    <n v="4.96608732513777"/>
    <n v="0"/>
    <n v="0"/>
    <n v="251.84585920751815"/>
  </r>
  <r>
    <x v="0"/>
    <x v="1041"/>
    <n v="0.15618333622356523"/>
    <n v="0"/>
    <n v="0"/>
    <n v="0.84381666377643483"/>
    <n v="0"/>
    <n v="0"/>
    <n v="0"/>
    <n v="0"/>
    <n v="0"/>
    <n v="0"/>
    <n v="12.330603389111731"/>
    <n v="0"/>
    <n v="0"/>
    <n v="66.618941980192957"/>
    <n v="0"/>
    <n v="0"/>
    <n v="0"/>
    <n v="0"/>
    <n v="0"/>
    <n v="0"/>
    <n v="78.949545369304687"/>
  </r>
  <r>
    <x v="0"/>
    <x v="1042"/>
    <n v="0.16838670926980048"/>
    <n v="0"/>
    <n v="0"/>
    <n v="0.80979446390210652"/>
    <n v="4.6057178179243581E-3"/>
    <n v="1.7213109010168332E-2"/>
    <n v="0"/>
    <n v="0"/>
    <n v="0"/>
    <n v="0"/>
    <n v="40.471955309818476"/>
    <n v="0"/>
    <n v="0"/>
    <n v="194.63510805162076"/>
    <n v="1.1069900142653353"/>
    <n v="4.1371921906636349"/>
    <n v="0"/>
    <n v="0"/>
    <n v="0"/>
    <n v="0"/>
    <n v="240.35124556636828"/>
  </r>
  <r>
    <x v="0"/>
    <x v="1043"/>
    <n v="0.18732525168509551"/>
    <n v="0"/>
    <n v="0"/>
    <n v="0.81267474831490449"/>
    <n v="0"/>
    <n v="0"/>
    <n v="0"/>
    <n v="0"/>
    <n v="0"/>
    <n v="0"/>
    <n v="5.1993348583537724"/>
    <n v="0"/>
    <n v="0"/>
    <n v="22.556319072885316"/>
    <n v="0"/>
    <n v="0"/>
    <n v="0"/>
    <n v="0"/>
    <n v="0"/>
    <n v="0"/>
    <n v="27.755653931239088"/>
  </r>
  <r>
    <x v="0"/>
    <x v="1044"/>
    <n v="0.22097802612296591"/>
    <n v="0"/>
    <n v="6.0731944068935012E-3"/>
    <n v="0.68077467078628984"/>
    <n v="7.4938239755847569E-2"/>
    <n v="0"/>
    <n v="0"/>
    <n v="1.7235868928003262E-2"/>
    <n v="0"/>
    <n v="0"/>
    <n v="38.201596191542464"/>
    <n v="0"/>
    <n v="1.0499040307101728"/>
    <n v="117.68898259746592"/>
    <n v="12.954954954954955"/>
    <n v="0"/>
    <n v="0"/>
    <n v="2.9796523950826623"/>
    <n v="0"/>
    <n v="0"/>
    <n v="172.87509016975616"/>
  </r>
  <r>
    <x v="0"/>
    <x v="1045"/>
    <n v="0.3431752226711216"/>
    <n v="0"/>
    <n v="0"/>
    <n v="0.63341972929945345"/>
    <n v="0"/>
    <n v="0"/>
    <n v="0"/>
    <n v="0"/>
    <n v="0"/>
    <n v="2.3405048029424953E-2"/>
    <n v="22.808816963531235"/>
    <n v="0"/>
    <n v="0"/>
    <n v="42.099643891034638"/>
    <n v="0"/>
    <n v="0"/>
    <n v="0"/>
    <n v="0"/>
    <n v="0"/>
    <n v="1.5555944055944055"/>
    <n v="66.464055260160279"/>
  </r>
  <r>
    <x v="0"/>
    <x v="1046"/>
    <n v="0.11497372565684358"/>
    <n v="0"/>
    <n v="0"/>
    <n v="0.74240047938043929"/>
    <n v="0"/>
    <n v="5.5397590838672565E-2"/>
    <n v="0"/>
    <n v="0"/>
    <n v="0"/>
    <n v="8.7228204124044542E-2"/>
    <n v="4.0945610009367792"/>
    <n v="0"/>
    <n v="0"/>
    <n v="26.439119308185852"/>
    <n v="0"/>
    <n v="1.972875226039783"/>
    <n v="0"/>
    <n v="0"/>
    <n v="0"/>
    <n v="3.1064593301435406"/>
    <n v="35.613014865305956"/>
  </r>
  <r>
    <x v="0"/>
    <x v="1047"/>
    <n v="0.35637737445345424"/>
    <n v="0"/>
    <n v="0"/>
    <n v="0.64362262554654581"/>
    <n v="0"/>
    <n v="0"/>
    <n v="0"/>
    <n v="0"/>
    <n v="0"/>
    <n v="0"/>
    <n v="15.328586014717345"/>
    <n v="0"/>
    <n v="0"/>
    <n v="27.68364515799809"/>
    <n v="0"/>
    <n v="0"/>
    <n v="0"/>
    <n v="0"/>
    <n v="0"/>
    <n v="0"/>
    <n v="43.012231172715431"/>
  </r>
  <r>
    <x v="0"/>
    <x v="1048"/>
    <n v="0.14972679150874119"/>
    <n v="0"/>
    <n v="0"/>
    <n v="0.7007311508400238"/>
    <n v="0"/>
    <n v="0"/>
    <n v="0"/>
    <n v="0"/>
    <n v="0"/>
    <n v="0.14954205765123502"/>
    <n v="1.0012353304508956"/>
    <n v="0"/>
    <n v="0"/>
    <n v="4.6858466564254648"/>
    <n v="0"/>
    <n v="0"/>
    <n v="0"/>
    <n v="0"/>
    <n v="0"/>
    <n v="0.99999999999999989"/>
    <n v="6.6870819868763602"/>
  </r>
  <r>
    <x v="0"/>
    <x v="1049"/>
    <n v="0.26013499329111583"/>
    <n v="0"/>
    <n v="0"/>
    <n v="0.73986500670888422"/>
    <n v="0"/>
    <n v="0"/>
    <n v="0"/>
    <n v="0"/>
    <n v="0"/>
    <n v="0"/>
    <n v="10.932170908402316"/>
    <n v="0"/>
    <n v="0"/>
    <n v="31.092820693431804"/>
    <n v="0"/>
    <n v="0"/>
    <n v="0"/>
    <n v="0"/>
    <n v="0"/>
    <n v="0"/>
    <n v="42.024991601834117"/>
  </r>
  <r>
    <x v="0"/>
    <x v="1050"/>
    <n v="1"/>
    <n v="0"/>
    <n v="0"/>
    <n v="0"/>
    <n v="0"/>
    <n v="0"/>
    <n v="0"/>
    <n v="0"/>
    <n v="0"/>
    <n v="0"/>
    <n v="1.0499040307101728"/>
    <n v="0"/>
    <n v="0"/>
    <n v="0"/>
    <n v="0"/>
    <n v="0"/>
    <n v="0"/>
    <n v="0"/>
    <n v="0"/>
    <n v="0"/>
    <n v="1.0499040307101728"/>
  </r>
  <r>
    <x v="0"/>
    <x v="1051"/>
    <n v="0"/>
    <n v="0"/>
    <n v="0.15329234342946971"/>
    <n v="0.84670765657053038"/>
    <n v="0"/>
    <n v="0"/>
    <n v="0"/>
    <n v="0"/>
    <n v="0"/>
    <n v="0"/>
    <n v="0"/>
    <n v="0"/>
    <n v="0.99378881987577627"/>
    <n v="5.489175675562457"/>
    <n v="0"/>
    <n v="0"/>
    <n v="0"/>
    <n v="0"/>
    <n v="0"/>
    <n v="0"/>
    <n v="6.4829644954382326"/>
  </r>
  <r>
    <x v="0"/>
    <x v="1052"/>
    <n v="0.19805129732039625"/>
    <n v="0"/>
    <n v="0"/>
    <n v="0.77692730527368936"/>
    <n v="1.0466435016102752E-2"/>
    <n v="1.455496238981154E-2"/>
    <n v="0"/>
    <n v="0"/>
    <n v="0"/>
    <n v="0"/>
    <n v="27.283629548354092"/>
    <n v="0"/>
    <n v="0"/>
    <n v="107.02983050293477"/>
    <n v="1.441860465116279"/>
    <n v="2.0050977060322852"/>
    <n v="0"/>
    <n v="0"/>
    <n v="0"/>
    <n v="0"/>
    <n v="137.76041822243744"/>
  </r>
  <r>
    <x v="0"/>
    <x v="1053"/>
    <n v="0.13127233675917871"/>
    <n v="0"/>
    <n v="0"/>
    <n v="0.8687276632408214"/>
    <n v="0"/>
    <n v="0"/>
    <n v="0"/>
    <n v="0"/>
    <n v="0"/>
    <n v="0"/>
    <n v="4.1604911672776659"/>
    <n v="0"/>
    <n v="0"/>
    <n v="27.533095387139788"/>
    <n v="0"/>
    <n v="0"/>
    <n v="0"/>
    <n v="0"/>
    <n v="0"/>
    <n v="0"/>
    <n v="31.69358655441745"/>
  </r>
  <r>
    <x v="0"/>
    <x v="1054"/>
    <n v="0.38850867061024968"/>
    <n v="0"/>
    <n v="0"/>
    <n v="0.61149132938975037"/>
    <n v="0"/>
    <n v="0"/>
    <n v="0"/>
    <n v="0"/>
    <n v="0"/>
    <n v="0"/>
    <n v="3.8487084833218614"/>
    <n v="0"/>
    <n v="0"/>
    <n v="6.0576559673775421"/>
    <n v="0"/>
    <n v="0"/>
    <n v="0"/>
    <n v="0"/>
    <n v="0"/>
    <n v="0"/>
    <n v="9.9063644506994031"/>
  </r>
  <r>
    <x v="0"/>
    <x v="1055"/>
    <n v="0.30792649507333097"/>
    <n v="0"/>
    <n v="0"/>
    <n v="0.69207350492666908"/>
    <n v="0"/>
    <n v="0"/>
    <n v="0"/>
    <n v="0"/>
    <n v="0"/>
    <n v="0"/>
    <n v="3.1233119287740312"/>
    <n v="0"/>
    <n v="0"/>
    <n v="7.0197318779313065"/>
    <n v="0"/>
    <n v="0"/>
    <n v="0"/>
    <n v="0"/>
    <n v="0"/>
    <n v="0"/>
    <n v="10.143043806705338"/>
  </r>
  <r>
    <x v="0"/>
    <x v="1056"/>
    <n v="0"/>
    <n v="0"/>
    <n v="0"/>
    <n v="1"/>
    <n v="0"/>
    <n v="0"/>
    <n v="0"/>
    <n v="0"/>
    <n v="0"/>
    <n v="0"/>
    <n v="0"/>
    <n v="0"/>
    <n v="0"/>
    <n v="2.1069900142653353"/>
    <n v="0"/>
    <n v="0"/>
    <n v="0"/>
    <n v="0"/>
    <n v="0"/>
    <n v="0"/>
    <n v="2.1069900142653353"/>
  </r>
  <r>
    <x v="0"/>
    <x v="1057"/>
    <n v="0.22708319986387474"/>
    <n v="0"/>
    <n v="0"/>
    <n v="0.70984082907229706"/>
    <n v="0"/>
    <n v="6.3075971063828215E-2"/>
    <n v="0"/>
    <n v="0"/>
    <n v="0"/>
    <n v="0"/>
    <n v="3.600153846764933"/>
    <n v="0"/>
    <n v="0"/>
    <n v="11.253743970964644"/>
    <n v="0"/>
    <n v="1"/>
    <n v="0"/>
    <n v="0"/>
    <n v="0"/>
    <n v="0"/>
    <n v="15.853897817729576"/>
  </r>
  <r>
    <x v="0"/>
    <x v="1058"/>
    <n v="0.3423220700090841"/>
    <n v="0"/>
    <n v="0"/>
    <n v="0.6576779299909159"/>
    <n v="0"/>
    <n v="0"/>
    <n v="0"/>
    <n v="0"/>
    <n v="0"/>
    <n v="0"/>
    <n v="1.6169154228855722"/>
    <n v="0"/>
    <n v="0"/>
    <n v="3.1064593301435406"/>
    <n v="0"/>
    <n v="0"/>
    <n v="0"/>
    <n v="0"/>
    <n v="0"/>
    <n v="0"/>
    <n v="4.7233747530291126"/>
  </r>
  <r>
    <x v="0"/>
    <x v="1059"/>
    <n v="0"/>
    <n v="0"/>
    <n v="0"/>
    <n v="1"/>
    <n v="0"/>
    <n v="0"/>
    <n v="0"/>
    <n v="0"/>
    <n v="0"/>
    <n v="0"/>
    <n v="0"/>
    <n v="0"/>
    <n v="0"/>
    <n v="1.5555944055944055"/>
    <n v="0"/>
    <n v="0"/>
    <n v="0"/>
    <n v="0"/>
    <n v="0"/>
    <n v="0"/>
    <n v="1.5555944055944055"/>
  </r>
  <r>
    <x v="0"/>
    <x v="1060"/>
    <n v="0.47637324246977858"/>
    <n v="0"/>
    <n v="0"/>
    <n v="0.52362675753022137"/>
    <n v="0"/>
    <n v="0"/>
    <n v="0"/>
    <n v="0"/>
    <n v="0"/>
    <n v="0"/>
    <n v="1.0070921985815602"/>
    <n v="0"/>
    <n v="0"/>
    <n v="1.1069900142653353"/>
    <n v="0"/>
    <n v="0"/>
    <n v="0"/>
    <n v="0"/>
    <n v="0"/>
    <n v="0"/>
    <n v="2.1140822128468955"/>
  </r>
  <r>
    <x v="0"/>
    <x v="1061"/>
    <n v="0.19259257226944382"/>
    <n v="0"/>
    <n v="0"/>
    <n v="0.80740742773055618"/>
    <n v="0"/>
    <n v="0"/>
    <n v="0"/>
    <n v="0"/>
    <n v="0"/>
    <n v="0"/>
    <n v="13.998761963365148"/>
    <n v="0"/>
    <n v="0"/>
    <n v="58.687125131908623"/>
    <n v="0"/>
    <n v="0"/>
    <n v="0"/>
    <n v="0"/>
    <n v="0"/>
    <n v="0"/>
    <n v="72.68588709527377"/>
  </r>
  <r>
    <x v="0"/>
    <x v="1062"/>
    <n v="0.19046103095831637"/>
    <n v="0"/>
    <n v="0"/>
    <n v="0.80953896904168365"/>
    <n v="0"/>
    <n v="0"/>
    <n v="0"/>
    <n v="0"/>
    <n v="0"/>
    <n v="0"/>
    <n v="5.0600696609084297"/>
    <n v="0"/>
    <n v="0"/>
    <n v="21.507410497360056"/>
    <n v="0"/>
    <n v="0"/>
    <n v="0"/>
    <n v="0"/>
    <n v="0"/>
    <n v="0"/>
    <n v="26.567480158268484"/>
  </r>
  <r>
    <x v="0"/>
    <x v="1063"/>
    <n v="0.6524661522472629"/>
    <n v="0"/>
    <n v="0"/>
    <n v="0.34753384775273699"/>
    <n v="0"/>
    <n v="0"/>
    <n v="0"/>
    <n v="0"/>
    <n v="0"/>
    <n v="0"/>
    <n v="3.7039106145251397"/>
    <n v="0"/>
    <n v="0"/>
    <n v="1.972875226039783"/>
    <n v="0"/>
    <n v="0"/>
    <n v="0"/>
    <n v="0"/>
    <n v="0"/>
    <n v="0"/>
    <n v="5.6767858405649232"/>
  </r>
  <r>
    <x v="1"/>
    <x v="0"/>
    <n v="0.1610297145778086"/>
    <n v="1.6774539424287748E-3"/>
    <n v="1.0170058819943094E-2"/>
    <n v="6.2528986953516788E-2"/>
    <n v="0.47041819600719148"/>
    <n v="4.336978730127704E-3"/>
    <n v="2.8844252108749086E-3"/>
    <n v="1.5732419595343029E-3"/>
    <n v="7.7591144040416768E-2"/>
    <n v="0.20778979975815898"/>
    <n v="898.26395933932008"/>
    <n v="9.3572569751239794"/>
    <n v="56.731127706878517"/>
    <n v="348.80230360964129"/>
    <n v="2624.1101674840379"/>
    <n v="24.19275036230983"/>
    <n v="16.090044108515791"/>
    <n v="8.7759365113150594"/>
    <n v="432.82277707655578"/>
    <n v="1159.1033911377901"/>
    <n v="5578.2497143114806"/>
  </r>
  <r>
    <x v="1"/>
    <x v="1064"/>
    <n v="1"/>
    <n v="0"/>
    <n v="0"/>
    <n v="0"/>
    <n v="0"/>
    <n v="0"/>
    <n v="0"/>
    <n v="0"/>
    <n v="0"/>
    <n v="0"/>
    <n v="1.6136071887034658"/>
    <n v="0"/>
    <n v="0"/>
    <n v="0"/>
    <n v="0"/>
    <n v="0"/>
    <n v="0"/>
    <n v="0"/>
    <n v="0"/>
    <n v="0"/>
    <n v="1.6136071887034658"/>
  </r>
  <r>
    <x v="1"/>
    <x v="1"/>
    <n v="0.3412244567407472"/>
    <n v="4.8084774648418831E-3"/>
    <n v="1.0081353312767875E-2"/>
    <n v="4.2265517963272138E-2"/>
    <n v="0.50618793877884616"/>
    <n v="7.9956009839002758E-3"/>
    <n v="1.3357627426118623E-3"/>
    <n v="0"/>
    <n v="3.9299750416670109E-2"/>
    <n v="4.6801141596342424E-2"/>
    <n v="912.55939845712783"/>
    <n v="12.859633054217621"/>
    <n v="26.961237780570343"/>
    <n v="113.03350298055219"/>
    <n v="1353.7322773708338"/>
    <n v="21.383170754712058"/>
    <n v="3.5723196881091619"/>
    <n v="0"/>
    <n v="105.10195236972626"/>
    <n v="125.1634247738405"/>
    <n v="2674.36691722969"/>
  </r>
  <r>
    <x v="1"/>
    <x v="2"/>
    <n v="0.29003804640402225"/>
    <n v="4.4572294431939235E-3"/>
    <n v="1.087210689284057E-2"/>
    <n v="5.6785466366542692E-2"/>
    <n v="0.42795485152882357"/>
    <n v="8.3515600909645788E-3"/>
    <n v="2.2798248389421009E-3"/>
    <n v="4.7256476487429729E-3"/>
    <n v="0.10536259909080871"/>
    <n v="8.9172667695118196E-2"/>
    <n v="1900.6849778810631"/>
    <n v="29.209233583950862"/>
    <n v="71.247377733174034"/>
    <n v="372.12801638620215"/>
    <n v="2804.4850239374505"/>
    <n v="54.729663930556811"/>
    <n v="14.940208284057977"/>
    <n v="30.968238850336476"/>
    <n v="690.46496418418803"/>
    <n v="584.36867861671215"/>
    <n v="6553.226383387695"/>
  </r>
  <r>
    <x v="1"/>
    <x v="3"/>
    <n v="0.20261659254437311"/>
    <n v="3.5021819356170335E-3"/>
    <n v="6.4966181045606744E-3"/>
    <n v="2.4124799702761397E-2"/>
    <n v="0.46137845239165431"/>
    <n v="2.8787258455013017E-3"/>
    <n v="1.0401394858971212E-3"/>
    <n v="5.5662098642815629E-3"/>
    <n v="9.4826994682285656E-2"/>
    <n v="0.19756928544306837"/>
    <n v="912.30670912075038"/>
    <n v="15.76901494740711"/>
    <n v="29.251840675822443"/>
    <n v="108.62494699294422"/>
    <n v="2077.4145506788818"/>
    <n v="12.961825433891777"/>
    <n v="4.6833589465163694"/>
    <n v="25.062560473402826"/>
    <n v="426.97047841953474"/>
    <n v="889.58057364640763"/>
    <n v="4502.6258593355569"/>
  </r>
  <r>
    <x v="1"/>
    <x v="1065"/>
    <n v="0"/>
    <n v="0"/>
    <n v="0"/>
    <n v="0"/>
    <n v="1"/>
    <n v="0"/>
    <n v="0"/>
    <n v="0"/>
    <n v="0"/>
    <n v="0"/>
    <n v="0"/>
    <n v="0"/>
    <n v="0"/>
    <n v="0"/>
    <n v="1.9915748541801686"/>
    <n v="0"/>
    <n v="0"/>
    <n v="0"/>
    <n v="0"/>
    <n v="0"/>
    <n v="1.9915748541801686"/>
  </r>
  <r>
    <x v="1"/>
    <x v="1066"/>
    <n v="1"/>
    <n v="0"/>
    <n v="0"/>
    <n v="0"/>
    <n v="0"/>
    <n v="0"/>
    <n v="0"/>
    <n v="0"/>
    <n v="0"/>
    <n v="0"/>
    <n v="1.0350318471337581"/>
    <n v="0"/>
    <n v="0"/>
    <n v="0"/>
    <n v="0"/>
    <n v="0"/>
    <n v="0"/>
    <n v="0"/>
    <n v="0"/>
    <n v="0"/>
    <n v="1.0350318471337581"/>
  </r>
  <r>
    <x v="1"/>
    <x v="4"/>
    <n v="0.25832225168949863"/>
    <n v="5.1597431008490874E-3"/>
    <n v="1.5458315844357921E-2"/>
    <n v="2.3374044550095563E-2"/>
    <n v="0.39951597680065309"/>
    <n v="2.1319851941294134E-3"/>
    <n v="2.447648514121715E-3"/>
    <n v="8.9076728574135396E-4"/>
    <n v="0.12038321996460576"/>
    <n v="0.1723160470559475"/>
    <n v="1620.9889271445275"/>
    <n v="32.377723477883229"/>
    <n v="97.001937123582493"/>
    <n v="146.67364948425026"/>
    <n v="2506.9887335513477"/>
    <n v="13.378345728705748"/>
    <n v="15.35915358813957"/>
    <n v="5.5896226415094343"/>
    <n v="755.41253337783144"/>
    <n v="1081.2944003861876"/>
    <n v="6275.0650265039649"/>
  </r>
  <r>
    <x v="1"/>
    <x v="5"/>
    <n v="0.21990497581360086"/>
    <n v="6.204361633678334E-3"/>
    <n v="1.775867532838175E-2"/>
    <n v="2.2972448479542679E-2"/>
    <n v="0.5517739971132003"/>
    <n v="2.6637615213482325E-3"/>
    <n v="1.734847550716875E-3"/>
    <n v="1.6971617886609946E-3"/>
    <n v="0.11091698264511385"/>
    <n v="6.4372788125756558E-2"/>
    <n v="542.30533528175317"/>
    <n v="15.300510611516025"/>
    <n v="43.794481423108479"/>
    <n v="56.652112253708609"/>
    <n v="1360.7240190775171"/>
    <n v="6.5690741175854788"/>
    <n v="4.2782891982021933"/>
    <n v="4.1853527389363245"/>
    <n v="273.5311979151615"/>
    <n v="158.74905203213936"/>
    <n v="2466.0894246496273"/>
  </r>
  <r>
    <x v="1"/>
    <x v="6"/>
    <n v="0.35732379785626606"/>
    <n v="6.4087813604497062E-3"/>
    <n v="1.7377262650433788E-2"/>
    <n v="2.0255014053874566E-2"/>
    <n v="0.49401649776692552"/>
    <n v="1.8015965934996638E-2"/>
    <n v="2.5029263804284417E-3"/>
    <n v="1.2076810507261758E-3"/>
    <n v="4.1032172024068329E-2"/>
    <n v="4.1859900921831034E-2"/>
    <n v="1674.3934379621721"/>
    <n v="30.031085305960382"/>
    <n v="81.42859425034861"/>
    <n v="94.91352890881744"/>
    <n v="2314.9255299215406"/>
    <n v="84.421511584410709"/>
    <n v="11.728531746932742"/>
    <n v="5.6591059386998221"/>
    <n v="192.2737863937943"/>
    <n v="196.15246406133389"/>
    <n v="4685.9275760740093"/>
  </r>
  <r>
    <x v="1"/>
    <x v="7"/>
    <n v="0.2877957083206929"/>
    <n v="3.8607003683944125E-3"/>
    <n v="1.3508786558158114E-2"/>
    <n v="2.5793591917278823E-2"/>
    <n v="0.58164976292334536"/>
    <n v="9.5404275954930097E-3"/>
    <n v="1.4692720349338186E-3"/>
    <n v="4.0770318087770463E-3"/>
    <n v="3.132791675189199E-2"/>
    <n v="4.0976801721034697E-2"/>
    <n v="1050.932822122986"/>
    <n v="14.09797511298143"/>
    <n v="49.329530533521833"/>
    <n v="94.189494709589525"/>
    <n v="2123.9886807312951"/>
    <n v="34.838422559168421"/>
    <n v="5.3652857269809298"/>
    <n v="14.887944541232649"/>
    <n v="114.39898167839556"/>
    <n v="149.63345397171329"/>
    <n v="3651.6625916878638"/>
  </r>
  <r>
    <x v="1"/>
    <x v="8"/>
    <n v="0.27161912261344939"/>
    <n v="1.0788793555725732E-3"/>
    <n v="1.1424438106833074E-2"/>
    <n v="1.0686883781119009E-2"/>
    <n v="0.59743988984450025"/>
    <n v="7.0524487304763255E-3"/>
    <n v="6.8321367870146782E-3"/>
    <n v="0"/>
    <n v="4.0431431410502622E-2"/>
    <n v="5.3434769370532348E-2"/>
    <n v="284.71500475317634"/>
    <n v="1.1308965948141205"/>
    <n v="11.975257554006573"/>
    <n v="11.202142681493516"/>
    <n v="626.24493975296946"/>
    <n v="7.3924764740392224"/>
    <n v="7.1615423799064901"/>
    <n v="0"/>
    <n v="42.380798065537164"/>
    <n v="56.011080769770089"/>
    <n v="1048.2141390257127"/>
  </r>
  <r>
    <x v="1"/>
    <x v="9"/>
    <n v="0.3990420052130349"/>
    <n v="3.6634084284575055E-3"/>
    <n v="2.1513503948158898E-2"/>
    <n v="3.7762504022748035E-2"/>
    <n v="0.48214428955431526"/>
    <n v="9.6334221525994895E-3"/>
    <n v="4.9671785740184214E-3"/>
    <n v="1.111542077468598E-3"/>
    <n v="2.9425822846057593E-2"/>
    <n v="1.0736323183141624E-2"/>
    <n v="607.92680682657806"/>
    <n v="5.5810770768976559"/>
    <n v="32.775085299285678"/>
    <n v="57.52987953252979"/>
    <n v="734.53028640917978"/>
    <n v="14.676188199574849"/>
    <n v="7.5673261711591238"/>
    <n v="1.6933962264150944"/>
    <n v="44.829231728369479"/>
    <n v="16.356420087406491"/>
    <n v="1523.4656975573955"/>
  </r>
  <r>
    <x v="1"/>
    <x v="10"/>
    <n v="0.37783692116080103"/>
    <n v="9.3952075530927028E-3"/>
    <n v="2.0598641103695373E-2"/>
    <n v="4.5134434728755626E-2"/>
    <n v="0.46309688261482684"/>
    <n v="7.6248529087939634E-3"/>
    <n v="7.4596790070937595E-4"/>
    <n v="1.3208227569715787E-3"/>
    <n v="2.6662449700679068E-2"/>
    <n v="4.7583819571675068E-2"/>
    <n v="517.76128278349415"/>
    <n v="12.874535129498931"/>
    <n v="28.226936660081464"/>
    <n v="61.849071686996425"/>
    <n v="634.59556905939939"/>
    <n v="10.448564981325578"/>
    <n v="1.0222222222222224"/>
    <n v="1.8099630996309963"/>
    <n v="36.536355729245685"/>
    <n v="65.205537313500656"/>
    <n v="1370.3300386653946"/>
  </r>
  <r>
    <x v="1"/>
    <x v="11"/>
    <n v="0.32378936526297397"/>
    <n v="3.7810412705490955E-3"/>
    <n v="1.6228150364011769E-2"/>
    <n v="7.7921235337601355E-2"/>
    <n v="0.45952905281169482"/>
    <n v="2.8284108308798922E-3"/>
    <n v="2.2152809274081343E-3"/>
    <n v="1.5374486835100997E-3"/>
    <n v="3.6965339207896145E-2"/>
    <n v="7.5204675303474938E-2"/>
    <n v="1102.1912288500689"/>
    <n v="12.870807294534352"/>
    <n v="55.241236774860774"/>
    <n v="265.24682816717353"/>
    <n v="1564.2542521415796"/>
    <n v="9.6280172971352371"/>
    <n v="7.5408999478566292"/>
    <n v="5.2335333879654584"/>
    <n v="125.83141084118158"/>
    <n v="255.99955520678157"/>
    <n v="3404.0377699091368"/>
  </r>
  <r>
    <x v="1"/>
    <x v="12"/>
    <n v="0.44063102339860166"/>
    <n v="8.8506779577039521E-3"/>
    <n v="1.71855264753514E-2"/>
    <n v="2.2122655458448878E-2"/>
    <n v="0.40263393456471197"/>
    <n v="2.4319695110324186E-3"/>
    <n v="2.0616878290775757E-3"/>
    <n v="1.8739960239212835E-3"/>
    <n v="2.1512319574474897E-2"/>
    <n v="8.0696209206675418E-2"/>
    <n v="425.57501868937311"/>
    <n v="8.5482574699606033"/>
    <n v="16.598310973483759"/>
    <n v="21.366742263336107"/>
    <n v="388.87625956456179"/>
    <n v="2.3488710852148582"/>
    <n v="1.9912416280267904"/>
    <n v="1.8099630996309963"/>
    <n v="20.777261061523284"/>
    <n v="77.938885184273289"/>
    <n v="965.83081101938512"/>
  </r>
  <r>
    <x v="1"/>
    <x v="13"/>
    <n v="0.4620357412157457"/>
    <n v="1.8279515422094248E-2"/>
    <n v="2.1095468956683378E-2"/>
    <n v="0.14981946821852535"/>
    <n v="0.26382541201039356"/>
    <n v="8.0062371429995595E-3"/>
    <n v="0"/>
    <n v="0"/>
    <n v="1.3949757980478749E-2"/>
    <n v="6.2988399053079652E-2"/>
    <n v="119.83356888702789"/>
    <n v="4.7409742908442558"/>
    <n v="5.4713198718634679"/>
    <n v="38.857170482400576"/>
    <n v="68.425746893752645"/>
    <n v="2.0764973023018229"/>
    <n v="0"/>
    <n v="0"/>
    <n v="3.6180085971541702"/>
    <n v="16.336668321696475"/>
    <n v="259.35995464704126"/>
  </r>
  <r>
    <x v="1"/>
    <x v="14"/>
    <n v="0.45986486675161636"/>
    <n v="4.367089063278067E-3"/>
    <n v="1.1942871601524623E-2"/>
    <n v="4.9406925409212085E-2"/>
    <n v="0.36216391139288662"/>
    <n v="1.5559538073208546E-2"/>
    <n v="1.8439857475224392E-3"/>
    <n v="5.2863744218948749E-3"/>
    <n v="4.6481208744346705E-2"/>
    <n v="4.3083228794509494E-2"/>
    <n v="913.45323862831026"/>
    <n v="8.6745736337893504"/>
    <n v="23.722740160593919"/>
    <n v="98.139517255377513"/>
    <n v="719.38480561249764"/>
    <n v="30.906710801652881"/>
    <n v="3.662803738317757"/>
    <n v="10.500597426352014"/>
    <n v="92.328015755582385"/>
    <n v="85.57843340131798"/>
    <n v="1986.351436413792"/>
  </r>
  <r>
    <x v="1"/>
    <x v="15"/>
    <n v="0.42612174868692682"/>
    <n v="4.2565204675469566E-3"/>
    <n v="1.6733836166972757E-2"/>
    <n v="7.410079438827725E-3"/>
    <n v="0.41040417726511202"/>
    <n v="9.2029730299849222E-4"/>
    <n v="8.3539184466898482E-4"/>
    <n v="3.1171254713127012E-3"/>
    <n v="9.5284759594826143E-2"/>
    <n v="3.4916063760808087E-2"/>
    <n v="1562.8937854258584"/>
    <n v="15.611710518804605"/>
    <n v="61.374967675989339"/>
    <n v="27.178070915513182"/>
    <n v="1505.2461887640195"/>
    <n v="3.3753896393053284"/>
    <n v="3.0639804855110797"/>
    <n v="11.432732646290139"/>
    <n v="349.47748871171262"/>
    <n v="128.06222454370155"/>
    <n v="3667.7165393267032"/>
  </r>
  <r>
    <x v="1"/>
    <x v="16"/>
    <n v="0.31138304232946618"/>
    <n v="4.0393411340815628E-3"/>
    <n v="1.4273595964686379E-2"/>
    <n v="1.4667947843527865E-2"/>
    <n v="0.50349738210861938"/>
    <n v="2.7704629977088244E-3"/>
    <n v="3.3172116434053699E-4"/>
    <n v="5.206215138135648E-4"/>
    <n v="7.7583959274255487E-2"/>
    <n v="7.0931925669499962E-2"/>
    <n v="965.09633622845263"/>
    <n v="12.519478582119623"/>
    <n v="44.239387820447426"/>
    <n v="45.461636632096052"/>
    <n v="1560.5328894548568"/>
    <n v="8.5867350666971891"/>
    <n v="1.0281320330082522"/>
    <n v="1.6136071887034658"/>
    <n v="240.46266066877573"/>
    <n v="219.84543883038984"/>
    <n v="3099.386302505548"/>
  </r>
  <r>
    <x v="1"/>
    <x v="17"/>
    <n v="0.39305395590837722"/>
    <n v="8.2578582733194503E-3"/>
    <n v="2.6085031076853307E-2"/>
    <n v="6.7183458491170828E-2"/>
    <n v="0.34477031212974463"/>
    <n v="3.0666788639813324E-3"/>
    <n v="1.5073949644633503E-3"/>
    <n v="9.9661391814258099E-4"/>
    <n v="9.6427289347790462E-2"/>
    <n v="5.8651407026156913E-2"/>
    <n v="788.77878133775937"/>
    <n v="16.571830119952303"/>
    <n v="52.347314445434911"/>
    <n v="134.82344018711407"/>
    <n v="691.88339808118144"/>
    <n v="6.1541963405383573"/>
    <n v="3.0250329380764165"/>
    <n v="2"/>
    <n v="193.50981878219176"/>
    <n v="117.70136049367501"/>
    <n v="2006.7951727259235"/>
  </r>
  <r>
    <x v="1"/>
    <x v="18"/>
    <n v="0.4367793290922774"/>
    <n v="6.7504133632259643E-3"/>
    <n v="1.6077643516319601E-2"/>
    <n v="0.10107295497675819"/>
    <n v="0.32475803731256869"/>
    <n v="9.8217725595313218E-3"/>
    <n v="1.3084375674074389E-3"/>
    <n v="2.1618577606110296E-3"/>
    <n v="5.4301871965445545E-2"/>
    <n v="4.6967681885854567E-2"/>
    <n v="2212.8308032095306"/>
    <n v="34.199243484317549"/>
    <n v="81.453270441783445"/>
    <n v="512.06028593154633"/>
    <n v="1645.3035679334948"/>
    <n v="49.759499624253841"/>
    <n v="6.6288644182244099"/>
    <n v="10.952499640446568"/>
    <n v="275.10655141761947"/>
    <n v="237.94975244904023"/>
    <n v="5066.2443385502584"/>
  </r>
  <r>
    <x v="1"/>
    <x v="19"/>
    <n v="0.33593293572836547"/>
    <n v="8.4084631157278298E-3"/>
    <n v="1.5735930390187614E-2"/>
    <n v="3.4604605951159793E-2"/>
    <n v="0.47278981058013048"/>
    <n v="2.536788233113609E-3"/>
    <n v="5.4231861904850622E-4"/>
    <n v="9.0859477007237954E-4"/>
    <n v="6.7770957891813963E-2"/>
    <n v="6.0769594720380286E-2"/>
    <n v="966.32378334290127"/>
    <n v="24.187261878541886"/>
    <n v="45.264998372657828"/>
    <n v="99.541456604463178"/>
    <n v="1359.9977551923866"/>
    <n v="7.2971672088272372"/>
    <n v="1.56"/>
    <n v="2.6136071887034658"/>
    <n v="194.94572120116294"/>
    <n v="174.80603548172493"/>
    <n v="2876.5377864713696"/>
  </r>
  <r>
    <x v="1"/>
    <x v="20"/>
    <n v="0.31350441498827591"/>
    <n v="6.5947747621821146E-3"/>
    <n v="1.1649430745383259E-2"/>
    <n v="1.1535902308865822E-2"/>
    <n v="0.50184316162703557"/>
    <n v="9.9825536069843139E-4"/>
    <n v="2.7022689423041352E-3"/>
    <n v="3.0038337836319263E-3"/>
    <n v="7.3741557866445734E-2"/>
    <n v="7.4426399615177358E-2"/>
    <n v="1621.8065822139017"/>
    <n v="34.115784678582749"/>
    <n v="60.264297913042505"/>
    <n v="59.67699784066771"/>
    <n v="2596.1119009957106"/>
    <n v="5.1641285969499773"/>
    <n v="13.979253075925385"/>
    <n v="15.539294406277918"/>
    <n v="381.47642652809679"/>
    <n v="385.01921828083613"/>
    <n v="5173.1538845299901"/>
  </r>
  <r>
    <x v="1"/>
    <x v="21"/>
    <n v="0.14727899039546732"/>
    <n v="0"/>
    <n v="9.5625943193323043E-3"/>
    <n v="2.2269504111183221E-2"/>
    <n v="0.49964840236276198"/>
    <n v="1.1545015859131324E-2"/>
    <n v="1.2093784108530615E-3"/>
    <n v="4.5883565421227035E-3"/>
    <n v="6.9004531324002388E-2"/>
    <n v="0.23489322667514592"/>
    <n v="128.04049121432593"/>
    <n v="0"/>
    <n v="8.3134686803795006"/>
    <n v="19.360522759145049"/>
    <n v="434.38121555014487"/>
    <n v="10.036933969407844"/>
    <n v="1.0514018691588785"/>
    <n v="3.9889968280087942"/>
    <n v="59.99072958753473"/>
    <n v="204.21001016944305"/>
    <n v="869.37377062754842"/>
  </r>
  <r>
    <x v="1"/>
    <x v="22"/>
    <n v="0.53529894460466343"/>
    <n v="1.4832042624747044E-2"/>
    <n v="1.5680532795253638E-2"/>
    <n v="0.31968541319549743"/>
    <n v="3.8871055412160536E-2"/>
    <n v="1.0353212598304259E-3"/>
    <n v="6.6778028271760687E-2"/>
    <n v="8.2518179620147815E-4"/>
    <n v="4.1791320498179808E-3"/>
    <n v="2.8143479900675098E-3"/>
    <n v="648.70425773905913"/>
    <n v="17.97427269120903"/>
    <n v="19.002519041785849"/>
    <n v="387.41210078444624"/>
    <n v="47.106050558911868"/>
    <n v="1.2546583850931676"/>
    <n v="80.925231966043057"/>
    <n v="1"/>
    <n v="5.0644985978309141"/>
    <n v="3.410579345088161"/>
    <n v="1211.8541691094672"/>
  </r>
  <r>
    <x v="1"/>
    <x v="23"/>
    <n v="0.58664875744348266"/>
    <n v="3.4915967400789963E-2"/>
    <n v="1.243919148330498E-2"/>
    <n v="0.29778854110015268"/>
    <n v="4.9817914175744105E-2"/>
    <n v="0"/>
    <n v="1.8389628396525883E-2"/>
    <n v="0"/>
    <n v="0"/>
    <n v="0"/>
    <n v="109.14001469435283"/>
    <n v="6.4957594247642874"/>
    <n v="2.3141846361185987"/>
    <n v="55.400519201835429"/>
    <n v="9.2681145509909797"/>
    <n v="0"/>
    <n v="3.4212027008578128"/>
    <n v="0"/>
    <n v="0"/>
    <n v="0"/>
    <n v="186.03979520891988"/>
  </r>
  <r>
    <x v="1"/>
    <x v="24"/>
    <n v="0.50340364537835158"/>
    <n v="1.0300190178958307E-2"/>
    <n v="5.7432673502943368E-3"/>
    <n v="0.43385723287265299"/>
    <n v="1.8594991124721554E-2"/>
    <n v="2.5925526332069163E-3"/>
    <n v="4.3061965796503199E-3"/>
    <n v="0"/>
    <n v="2.1201923882164311E-2"/>
    <n v="0"/>
    <n v="199.63545068182304"/>
    <n v="4.0847600675186886"/>
    <n v="2.2776151432127003"/>
    <n v="172.05533772208449"/>
    <n v="7.3742402695916747"/>
    <n v="1.0281320330082522"/>
    <n v="1.707714083510262"/>
    <n v="0"/>
    <n v="8.4080750475224928"/>
    <n v="0"/>
    <n v="396.57132504827149"/>
  </r>
  <r>
    <x v="1"/>
    <x v="25"/>
    <n v="0.65242603485311967"/>
    <n v="0"/>
    <n v="5.2987235370662238E-2"/>
    <n v="0.26462222393654167"/>
    <n v="2.9964505839676046E-2"/>
    <n v="0"/>
    <n v="0"/>
    <n v="0"/>
    <n v="0"/>
    <n v="0"/>
    <n v="100.65013073573532"/>
    <n v="0"/>
    <n v="8.1743705531049002"/>
    <n v="40.823419072769077"/>
    <n v="4.622641141036123"/>
    <n v="0"/>
    <n v="0"/>
    <n v="0"/>
    <n v="0"/>
    <n v="0"/>
    <n v="154.27056150264548"/>
  </r>
  <r>
    <x v="1"/>
    <x v="26"/>
    <n v="0.68912789077502346"/>
    <n v="5.597532615826491E-3"/>
    <n v="1.0257196266579222E-2"/>
    <n v="0.23881847338965367"/>
    <n v="3.0985946625691565E-2"/>
    <n v="1.3232256789182613E-2"/>
    <n v="7.9874886210060964E-3"/>
    <n v="0"/>
    <n v="3.9932149170366507E-3"/>
    <n v="0"/>
    <n v="219.05824307918192"/>
    <n v="1.7793296089385475"/>
    <n v="3.2605317868475763"/>
    <n v="75.915016495347444"/>
    <n v="9.8497348878675108"/>
    <n v="4.2062365534951551"/>
    <n v="2.5390428211586902"/>
    <n v="0"/>
    <n v="1.2693531283138919"/>
    <n v="0"/>
    <n v="317.87748836115082"/>
  </r>
  <r>
    <x v="1"/>
    <x v="27"/>
    <n v="0.67840319374818647"/>
    <n v="3.2044102546674655E-2"/>
    <n v="1.3899655557471064E-2"/>
    <n v="0.16522305875000926"/>
    <n v="3.9053938585623692E-2"/>
    <n v="0"/>
    <n v="6.9318998230726236E-2"/>
    <n v="2.0570525813083441E-3"/>
    <n v="0"/>
    <n v="0"/>
    <n v="329.79380299394325"/>
    <n v="15.577677905682748"/>
    <n v="6.7570735351016094"/>
    <n v="80.320289452651068"/>
    <n v="18.985386635466689"/>
    <n v="0"/>
    <n v="33.69821406637908"/>
    <n v="1"/>
    <n v="0"/>
    <n v="0"/>
    <n v="486.13244458922458"/>
  </r>
  <r>
    <x v="1"/>
    <x v="28"/>
    <n v="0.44174460889333428"/>
    <n v="9.7714475605536061E-3"/>
    <n v="2.4205598853814189E-3"/>
    <n v="0.52614393877588939"/>
    <n v="5.02838861188485E-3"/>
    <n v="1.6011275856531882E-3"/>
    <n v="6.187503978172409E-3"/>
    <n v="0"/>
    <n v="5.4974620873447155E-3"/>
    <n v="1.6049626217864892E-3"/>
    <n v="275.89594536473015"/>
    <n v="6.1028537938575926"/>
    <n v="1.5117845117845117"/>
    <n v="328.60837792713829"/>
    <n v="3.1405296223370565"/>
    <n v="1"/>
    <n v="3.8644665382166812"/>
    <n v="0"/>
    <n v="3.4334940804245764"/>
    <n v="1.0023952095808384"/>
    <n v="624.55984704806951"/>
  </r>
  <r>
    <x v="1"/>
    <x v="29"/>
    <n v="0.66075033444009201"/>
    <n v="0"/>
    <n v="0"/>
    <n v="0.27748040114972045"/>
    <n v="4.1541746054877281E-2"/>
    <n v="1.0125828102688143E-2"/>
    <n v="1.010169025262214E-2"/>
    <n v="0"/>
    <n v="0"/>
    <n v="0"/>
    <n v="65.4098787347571"/>
    <n v="0"/>
    <n v="0"/>
    <n v="27.468710107963727"/>
    <n v="4.112355953905249"/>
    <n v="1.0023894862604539"/>
    <n v="1"/>
    <n v="0"/>
    <n v="0"/>
    <n v="0"/>
    <n v="98.993334282886522"/>
  </r>
  <r>
    <x v="1"/>
    <x v="30"/>
    <n v="0.41463048462715224"/>
    <n v="0"/>
    <n v="7.4857462202834717E-3"/>
    <n v="0.5422623135943796"/>
    <n v="1.3514403978197739E-2"/>
    <n v="0"/>
    <n v="9.9794925951791017E-3"/>
    <n v="7.2765353908848052E-3"/>
    <n v="4.8510235939232035E-3"/>
    <n v="0"/>
    <n v="170.94556503355415"/>
    <n v="0"/>
    <n v="3.0862543029725691"/>
    <n v="223.5661414937922"/>
    <n v="5.5717741695286778"/>
    <n v="0"/>
    <n v="4.1143863359808215"/>
    <n v="3"/>
    <n v="2"/>
    <n v="0"/>
    <n v="412.28412133582833"/>
  </r>
  <r>
    <x v="1"/>
    <x v="31"/>
    <n v="0.2876730623823523"/>
    <n v="3.6299507863357429E-3"/>
    <n v="3.9584121209111853E-3"/>
    <n v="0.66206221761934014"/>
    <n v="9.3212386720650103E-3"/>
    <n v="0"/>
    <n v="2.592063225225761E-2"/>
    <n v="0"/>
    <n v="7.4344861667385758E-3"/>
    <n v="0"/>
    <n v="157.09705164187977"/>
    <n v="1.9823008849557522"/>
    <n v="2.1616722408026754"/>
    <n v="361.54939753533012"/>
    <n v="5.0902893058697298"/>
    <n v="0"/>
    <n v="14.155148451511369"/>
    <n v="0"/>
    <n v="4.0599416837807452"/>
    <n v="0"/>
    <n v="546.09580174412986"/>
  </r>
  <r>
    <x v="1"/>
    <x v="32"/>
    <n v="0.35561821102345959"/>
    <n v="8.368002900813137E-3"/>
    <n v="1.5060678528170276E-2"/>
    <n v="0.59012893138243105"/>
    <n v="0"/>
    <n v="0"/>
    <n v="2.4777133589126397E-2"/>
    <n v="0"/>
    <n v="6.0470425759998978E-3"/>
    <n v="0"/>
    <n v="63.746072134290856"/>
    <n v="1.5"/>
    <n v="2.6996904829060462"/>
    <n v="105.78311307559781"/>
    <n v="0"/>
    <n v="0"/>
    <n v="4.44140625"/>
    <n v="0"/>
    <n v="1.0839580209895052"/>
    <n v="0"/>
    <n v="179.25423996378416"/>
  </r>
  <r>
    <x v="1"/>
    <x v="33"/>
    <n v="0.29326926259796071"/>
    <n v="1.4311915692071145E-2"/>
    <n v="1.0172069960379296E-2"/>
    <n v="0.62610437201214042"/>
    <n v="1.6964774917442187E-2"/>
    <n v="0"/>
    <n v="3.9177604820006123E-2"/>
    <n v="0"/>
    <n v="0"/>
    <n v="0"/>
    <n v="90.502022615796307"/>
    <n v="4.4166146365459564"/>
    <n v="3.1390705505531926"/>
    <n v="193.21394793893307"/>
    <n v="5.2352791071563294"/>
    <n v="0"/>
    <n v="12.090092381463164"/>
    <n v="0"/>
    <n v="0"/>
    <n v="0"/>
    <n v="308.59702723044808"/>
  </r>
  <r>
    <x v="1"/>
    <x v="34"/>
    <n v="0.31009960740890458"/>
    <n v="3.2099155395899923E-3"/>
    <n v="5.9240262979657855E-3"/>
    <n v="0.54186686907497728"/>
    <n v="1.1437332834546286E-2"/>
    <n v="7.7198312432918744E-3"/>
    <n v="0.11204897778435506"/>
    <n v="2.5519825407920439E-3"/>
    <n v="5.1414572755773139E-3"/>
    <n v="0"/>
    <n v="121.51321666670211"/>
    <n v="1.2578125"/>
    <n v="2.3213428004594343"/>
    <n v="212.33173049326632"/>
    <n v="4.481744154486476"/>
    <n v="3.0250329380764165"/>
    <n v="43.906639639305325"/>
    <n v="1"/>
    <n v="2.0146913990961672"/>
    <n v="0"/>
    <n v="391.85221059139218"/>
  </r>
  <r>
    <x v="1"/>
    <x v="35"/>
    <n v="0.53078474133521025"/>
    <n v="4.3748571344612006E-2"/>
    <n v="8.8454658428413109E-3"/>
    <n v="0.40157098940693026"/>
    <n v="1.1557741866774695E-2"/>
    <n v="0"/>
    <n v="3.4924902036310716E-3"/>
    <n v="0"/>
    <n v="0"/>
    <n v="0"/>
    <n v="151.97887764534431"/>
    <n v="12.526469308096411"/>
    <n v="2.5327102803738315"/>
    <n v="114.98127868459731"/>
    <n v="3.3093126087392726"/>
    <n v="0"/>
    <n v="1"/>
    <n v="0"/>
    <n v="0"/>
    <n v="0"/>
    <n v="286.32864852715124"/>
  </r>
  <r>
    <x v="1"/>
    <x v="36"/>
    <n v="0.50077036881875114"/>
    <n v="7.6541864789480704E-2"/>
    <n v="0"/>
    <n v="0.42268776639176792"/>
    <n v="0"/>
    <n v="0"/>
    <n v="0"/>
    <n v="0"/>
    <n v="0"/>
    <n v="0"/>
    <n v="98.743507160220759"/>
    <n v="15.092770348463418"/>
    <n v="0"/>
    <n v="83.346929223661377"/>
    <n v="0"/>
    <n v="0"/>
    <n v="0"/>
    <n v="0"/>
    <n v="0"/>
    <n v="0"/>
    <n v="197.18320673234561"/>
  </r>
  <r>
    <x v="1"/>
    <x v="37"/>
    <n v="0.5549274104613493"/>
    <n v="3.9435544700407013E-2"/>
    <n v="8.3419703083688901E-3"/>
    <n v="0.34512574575544902"/>
    <n v="2.0578238098928985E-2"/>
    <n v="0"/>
    <n v="3.1591090675496834E-2"/>
    <n v="0"/>
    <n v="0"/>
    <n v="0"/>
    <n v="150.96268727475569"/>
    <n v="10.728062247218622"/>
    <n v="2.2693531283138917"/>
    <n v="93.888153738218591"/>
    <n v="5.5981125895572434"/>
    <n v="0"/>
    <n v="8.5940536589256222"/>
    <n v="0"/>
    <n v="0"/>
    <n v="0"/>
    <n v="272.04042263698966"/>
  </r>
  <r>
    <x v="1"/>
    <x v="38"/>
    <n v="0.5542498564437488"/>
    <n v="1.3844896984052167E-2"/>
    <n v="5.7837875632007589E-3"/>
    <n v="0.38481396541280821"/>
    <n v="2.3025856465381658E-2"/>
    <n v="0"/>
    <n v="1.2337229798841227E-2"/>
    <n v="0"/>
    <n v="5.9444073319671461E-3"/>
    <n v="0"/>
    <n v="96.751299118561874"/>
    <n v="2.4168012924071083"/>
    <n v="1.0096330275229359"/>
    <n v="67.174128490610002"/>
    <n v="4.0194535017787807"/>
    <n v="0"/>
    <n v="2.1536189801129271"/>
    <n v="0"/>
    <n v="1.0376712328767124"/>
    <n v="0"/>
    <n v="174.56260564387034"/>
  </r>
  <r>
    <x v="1"/>
    <x v="39"/>
    <n v="0.57256421696780424"/>
    <n v="1.0325026892380167E-2"/>
    <n v="2.5251439859763163E-3"/>
    <n v="0.3827919117777886"/>
    <n v="2.1747909916341589E-2"/>
    <n v="0"/>
    <n v="5.0186989932383078E-3"/>
    <n v="0"/>
    <n v="5.0270914664711473E-3"/>
    <n v="0"/>
    <n v="228.17236807356642"/>
    <n v="4.114622895810677"/>
    <n v="1.0062942564909521"/>
    <n v="152.54627236800775"/>
    <n v="8.6667520589071163"/>
    <n v="0"/>
    <n v="2"/>
    <n v="0"/>
    <n v="2.0033444816053509"/>
    <n v="0"/>
    <n v="398.50965413438814"/>
  </r>
  <r>
    <x v="1"/>
    <x v="40"/>
    <n v="0.62082758644987557"/>
    <n v="1.1474430467587973E-3"/>
    <n v="1.2218375514370003E-2"/>
    <n v="0.34016258161010332"/>
    <n v="1.8723819383517554E-2"/>
    <n v="0"/>
    <n v="2.3136756335463953E-3"/>
    <n v="0"/>
    <n v="4.606518361828205E-3"/>
    <n v="0"/>
    <n v="270.52653646014863"/>
    <n v="0.5"/>
    <n v="5.3241751513870188"/>
    <n v="148.22634664568608"/>
    <n v="8.1589319123101838"/>
    <n v="0"/>
    <n v="1.0081875697804243"/>
    <n v="0"/>
    <n v="2.0072971703651521"/>
    <n v="0"/>
    <n v="435.75147490967754"/>
  </r>
  <r>
    <x v="1"/>
    <x v="41"/>
    <n v="0.58139138381227373"/>
    <n v="1.540702559776346E-2"/>
    <n v="3.5010174290152435E-2"/>
    <n v="0.29471462651637659"/>
    <n v="3.5108332319963E-2"/>
    <n v="0"/>
    <n v="3.3190276241194354E-2"/>
    <n v="0"/>
    <n v="5.1781812222765318E-3"/>
    <n v="0"/>
    <n v="282.84226444270041"/>
    <n v="7.4953948918602293"/>
    <n v="17.032170153312268"/>
    <n v="143.37631180855644"/>
    <n v="17.079923250791637"/>
    <n v="0"/>
    <n v="16.146804288674062"/>
    <n v="0"/>
    <n v="2.5191438046427495"/>
    <n v="0"/>
    <n v="486.49201264053772"/>
  </r>
  <r>
    <x v="1"/>
    <x v="42"/>
    <n v="0.32181942893193427"/>
    <n v="1.0673580715752438E-2"/>
    <n v="1.3412831705092167E-2"/>
    <n v="0.63735932332441203"/>
    <n v="9.3851646410844109E-3"/>
    <n v="8.8001271106182531E-4"/>
    <n v="3.2631017746350978E-3"/>
    <n v="0"/>
    <n v="2.3259083253913157E-3"/>
    <n v="8.8064787063655246E-4"/>
    <n v="366.31015036490845"/>
    <n v="12.149176231824729"/>
    <n v="15.267121736614264"/>
    <n v="725.47263643557551"/>
    <n v="10.68263989618282"/>
    <n v="1.0016722408026755"/>
    <n v="3.714217335136075"/>
    <n v="0"/>
    <n v="2.6474592638385626"/>
    <n v="1.0023952095808384"/>
    <n v="1138.2474687144638"/>
  </r>
  <r>
    <x v="1"/>
    <x v="43"/>
    <n v="0.41942546731862901"/>
    <n v="0"/>
    <n v="0"/>
    <n v="0.58057453268137094"/>
    <n v="0"/>
    <n v="0"/>
    <n v="0"/>
    <n v="0"/>
    <n v="0"/>
    <n v="0"/>
    <n v="51.585638706588981"/>
    <n v="0"/>
    <n v="0"/>
    <n v="71.405554547301861"/>
    <n v="0"/>
    <n v="0"/>
    <n v="0"/>
    <n v="0"/>
    <n v="0"/>
    <n v="0"/>
    <n v="122.99119325389086"/>
  </r>
  <r>
    <x v="1"/>
    <x v="44"/>
    <n v="0.47528515258085308"/>
    <n v="0"/>
    <n v="0"/>
    <n v="0.52471484741914698"/>
    <n v="0"/>
    <n v="0"/>
    <n v="0"/>
    <n v="0"/>
    <n v="0"/>
    <n v="0"/>
    <n v="12.718750900061652"/>
    <n v="0"/>
    <n v="0"/>
    <n v="14.041502036512048"/>
    <n v="0"/>
    <n v="0"/>
    <n v="0"/>
    <n v="0"/>
    <n v="0"/>
    <n v="0"/>
    <n v="26.7602529365737"/>
  </r>
  <r>
    <x v="1"/>
    <x v="45"/>
    <n v="0.45693140111541464"/>
    <n v="0"/>
    <n v="0"/>
    <n v="0.54306859888458536"/>
    <n v="0"/>
    <n v="0"/>
    <n v="0"/>
    <n v="0"/>
    <n v="0"/>
    <n v="0"/>
    <n v="6.4427408423537509"/>
    <n v="0"/>
    <n v="0"/>
    <n v="7.6572768553277495"/>
    <n v="0"/>
    <n v="0"/>
    <n v="0"/>
    <n v="0"/>
    <n v="0"/>
    <n v="0"/>
    <n v="14.100017697681501"/>
  </r>
  <r>
    <x v="1"/>
    <x v="46"/>
    <n v="0.53017365041912945"/>
    <n v="5.418120854257821E-3"/>
    <n v="1.774782313395773E-2"/>
    <n v="0.41437614763880581"/>
    <n v="1.5987480180190677E-2"/>
    <n v="0"/>
    <n v="7.341984547881852E-3"/>
    <n v="0"/>
    <n v="6.6468089565495702E-3"/>
    <n v="2.30798426922665E-3"/>
    <n v="792.14169303280005"/>
    <n v="8.0953088165644012"/>
    <n v="26.517331922976133"/>
    <n v="619.12662555658687"/>
    <n v="23.887172829605468"/>
    <n v="0"/>
    <n v="10.969787097834882"/>
    <n v="0"/>
    <n v="9.9311131285840659"/>
    <n v="3.448399529235266"/>
    <n v="1494.1174319141878"/>
  </r>
  <r>
    <x v="1"/>
    <x v="47"/>
    <n v="0.3765496011683917"/>
    <n v="1.0291527985899685E-2"/>
    <n v="6.9879218499614027E-3"/>
    <n v="0.57851945798750404"/>
    <n v="1.2342274194682161E-2"/>
    <n v="0"/>
    <n v="2.818165461373701E-3"/>
    <n v="0"/>
    <n v="5.0985330574787853E-3"/>
    <n v="7.3925182947079723E-3"/>
    <n v="673.3634009301303"/>
    <n v="18.403786018761391"/>
    <n v="12.496124833816339"/>
    <n v="1034.5352339399085"/>
    <n v="22.071025174786435"/>
    <n v="0"/>
    <n v="5.0395737336229516"/>
    <n v="0"/>
    <n v="9.1174324675577338"/>
    <n v="13.219642896757946"/>
    <n v="1788.2462199953425"/>
  </r>
  <r>
    <x v="1"/>
    <x v="48"/>
    <n v="0.53083769543380688"/>
    <n v="2.0629584351223404E-2"/>
    <n v="0"/>
    <n v="0.42372076052133478"/>
    <n v="1.5278708783395836E-2"/>
    <n v="0"/>
    <n v="0"/>
    <n v="0"/>
    <n v="9.5332509102387351E-3"/>
    <n v="0"/>
    <n v="113.58917201691196"/>
    <n v="4.4143387435844019"/>
    <n v="0"/>
    <n v="90.668184961247292"/>
    <n v="3.2693531283138917"/>
    <n v="0"/>
    <n v="0"/>
    <n v="0"/>
    <n v="2.0399344033745619"/>
    <n v="0"/>
    <n v="213.98098325343219"/>
  </r>
  <r>
    <x v="1"/>
    <x v="49"/>
    <n v="0.41624030780498361"/>
    <n v="9.4248005941859943E-3"/>
    <n v="4.8133981971599495E-2"/>
    <n v="0.50390214602247696"/>
    <n v="1.7584861963156593E-2"/>
    <n v="0"/>
    <n v="4.7139016435972245E-3"/>
    <n v="0"/>
    <n v="0"/>
    <n v="0"/>
    <n v="94.756531975106455"/>
    <n v="2.1455428561724097"/>
    <n v="10.957634607357592"/>
    <n v="114.71262853830687"/>
    <n v="4.0031695721077654"/>
    <n v="0"/>
    <n v="1.0731132075471699"/>
    <n v="0"/>
    <n v="0"/>
    <n v="0"/>
    <n v="227.64862075659829"/>
  </r>
  <r>
    <x v="1"/>
    <x v="50"/>
    <n v="0.46315765977175999"/>
    <n v="1.5151145377986848E-2"/>
    <n v="9.3526944810734189E-3"/>
    <n v="0.48593042810265263"/>
    <n v="1.5570885781954133E-2"/>
    <n v="0"/>
    <n v="1.9973722849221634E-3"/>
    <n v="0"/>
    <n v="3.7389597333570032E-3"/>
    <n v="5.1008544662939732E-3"/>
    <n v="248.837237619467"/>
    <n v="8.1401420943510008"/>
    <n v="5.0248519264822615"/>
    <n v="261.07219184045499"/>
    <n v="8.3656528690016216"/>
    <n v="0"/>
    <n v="1.0731132075471699"/>
    <n v="0"/>
    <n v="2.0088028169014085"/>
    <n v="2.7404977724367212"/>
    <n v="537.26249014664211"/>
  </r>
  <r>
    <x v="1"/>
    <x v="51"/>
    <n v="0.41586104883483421"/>
    <n v="1.4745316548133722E-2"/>
    <n v="3.6564597403124323E-2"/>
    <n v="0.46656114743353189"/>
    <n v="8.4960849790098585E-3"/>
    <n v="1.2068526872129979E-2"/>
    <n v="4.0409274572596063E-2"/>
    <n v="0"/>
    <n v="0"/>
    <n v="5.2940033566399184E-3"/>
    <n v="153.04335657501906"/>
    <n v="5.4265066291020485"/>
    <n v="13.456342530918061"/>
    <n v="171.70178416752688"/>
    <n v="3.1266918759941178"/>
    <n v="4.44140625"/>
    <n v="14.87124373556777"/>
    <n v="0"/>
    <n v="0"/>
    <n v="1.9482758620689655"/>
    <n v="368.01560762619692"/>
  </r>
  <r>
    <x v="1"/>
    <x v="52"/>
    <n v="0.6157869314518396"/>
    <n v="1.6813495664796847E-2"/>
    <n v="9.9130154345482783E-3"/>
    <n v="0.3393277620833019"/>
    <n v="1.4873560518976169E-2"/>
    <n v="0"/>
    <n v="0"/>
    <n v="0"/>
    <n v="2.2321282058355976E-3"/>
    <n v="1.053106640701923E-3"/>
    <n v="292.36684474869588"/>
    <n v="7.9828077304641321"/>
    <n v="4.7065582208944177"/>
    <n v="161.10797756299928"/>
    <n v="7.0617542156331634"/>
    <n v="0"/>
    <n v="0"/>
    <n v="0"/>
    <n v="1.0597826086956521"/>
    <n v="0.5"/>
    <n v="474.78572508738239"/>
  </r>
  <r>
    <x v="1"/>
    <x v="53"/>
    <n v="0.46712013405820757"/>
    <n v="6.3002409293165113E-3"/>
    <n v="1.4320494606943283E-2"/>
    <n v="0.48533306889480377"/>
    <n v="1.5865151343276918E-2"/>
    <n v="3.078583346805489E-3"/>
    <n v="7.9823268206456622E-3"/>
    <n v="0"/>
    <n v="0"/>
    <n v="0"/>
    <n v="151.73217075409624"/>
    <n v="2.0464740497781211"/>
    <n v="4.6516507736595898"/>
    <n v="157.64818236881993"/>
    <n v="5.1533934787698659"/>
    <n v="0.99999999999999989"/>
    <n v="2.592857142857143"/>
    <n v="0"/>
    <n v="0"/>
    <n v="0"/>
    <n v="324.82472856798114"/>
  </r>
  <r>
    <x v="1"/>
    <x v="54"/>
    <n v="0.54751123659450196"/>
    <n v="4.7295229256143429E-3"/>
    <n v="2.6148067694379992E-2"/>
    <n v="0.41252380975476255"/>
    <n v="9.0873630307408658E-3"/>
    <n v="0"/>
    <n v="0"/>
    <n v="0"/>
    <n v="0"/>
    <n v="0"/>
    <n v="145.61013618293592"/>
    <n v="1.2578125"/>
    <n v="6.954055813687626"/>
    <n v="109.71034766466693"/>
    <n v="2.416776277835468"/>
    <n v="0"/>
    <n v="0"/>
    <n v="0"/>
    <n v="0"/>
    <n v="0"/>
    <n v="265.94912843912601"/>
  </r>
  <r>
    <x v="1"/>
    <x v="55"/>
    <n v="0.53308271813522634"/>
    <n v="4.7789337580047223E-3"/>
    <n v="1.4276886075800936E-2"/>
    <n v="0.43472717971386821"/>
    <n v="1.3134282317099644E-2"/>
    <n v="0"/>
    <n v="0"/>
    <n v="0"/>
    <n v="0"/>
    <n v="0"/>
    <n v="138.73840154618705"/>
    <n v="1.2437500000000001"/>
    <n v="3.7156566623328091"/>
    <n v="113.14070400399748"/>
    <n v="3.4182862661635038"/>
    <n v="0"/>
    <n v="0"/>
    <n v="0"/>
    <n v="0"/>
    <n v="0"/>
    <n v="260.25679847868088"/>
  </r>
  <r>
    <x v="1"/>
    <x v="56"/>
    <n v="0.62008187831698092"/>
    <n v="0"/>
    <n v="0"/>
    <n v="0.35226893284445304"/>
    <n v="0"/>
    <n v="0"/>
    <n v="0"/>
    <n v="2.7649188838565941E-2"/>
    <n v="0"/>
    <n v="0"/>
    <n v="22.426765643557385"/>
    <n v="0"/>
    <n v="0"/>
    <n v="12.740660671863816"/>
    <n v="0"/>
    <n v="0"/>
    <n v="0"/>
    <n v="1"/>
    <n v="0"/>
    <n v="0"/>
    <n v="36.167426315421203"/>
  </r>
  <r>
    <x v="1"/>
    <x v="57"/>
    <n v="0.51928086992765843"/>
    <n v="2.2300455525927264E-2"/>
    <n v="0"/>
    <n v="0.43330854169953503"/>
    <n v="1.0456031511782168E-2"/>
    <n v="0"/>
    <n v="1.4654101335096578E-2"/>
    <n v="0"/>
    <n v="0"/>
    <n v="0"/>
    <n v="157.38510663076011"/>
    <n v="6.758884784936396"/>
    <n v="0"/>
    <n v="131.32837157837335"/>
    <n v="3.1690434401053094"/>
    <n v="0"/>
    <n v="4.44140625"/>
    <n v="0"/>
    <n v="0"/>
    <n v="0"/>
    <n v="303.08281268417534"/>
  </r>
  <r>
    <x v="1"/>
    <x v="58"/>
    <n v="0.43850936791100881"/>
    <n v="0"/>
    <n v="4.9388116633956224E-2"/>
    <n v="0.49169893011236593"/>
    <n v="2.0403585342668961E-2"/>
    <n v="0"/>
    <n v="0"/>
    <n v="0"/>
    <n v="0"/>
    <n v="0"/>
    <n v="21.491780025247664"/>
    <n v="0"/>
    <n v="2.4205606909033488"/>
    <n v="24.098653342268303"/>
    <n v="1"/>
    <n v="0"/>
    <n v="0"/>
    <n v="0"/>
    <n v="0"/>
    <n v="0"/>
    <n v="49.010994058419321"/>
  </r>
  <r>
    <x v="1"/>
    <x v="59"/>
    <n v="0.49824154696310147"/>
    <n v="0"/>
    <n v="2.2028497714451051E-2"/>
    <n v="0.45227629583466256"/>
    <n v="0"/>
    <n v="0"/>
    <n v="2.7453659487784988E-2"/>
    <n v="0"/>
    <n v="0"/>
    <n v="0"/>
    <n v="24.960627950357285"/>
    <n v="0"/>
    <n v="1.1035714285714286"/>
    <n v="22.657886360349593"/>
    <n v="0"/>
    <n v="0"/>
    <n v="1.3753581661891117"/>
    <n v="0"/>
    <n v="0"/>
    <n v="0"/>
    <n v="50.097443905467415"/>
  </r>
  <r>
    <x v="1"/>
    <x v="60"/>
    <n v="0.6409457723960601"/>
    <n v="4.1015766728205852E-2"/>
    <n v="0"/>
    <n v="0.27731511424802946"/>
    <n v="4.0723346627704576E-2"/>
    <n v="0"/>
    <n v="0"/>
    <n v="0"/>
    <n v="0"/>
    <n v="0"/>
    <n v="15.656188068792645"/>
    <n v="1.0018796992481203"/>
    <n v="0"/>
    <n v="6.7738922229804484"/>
    <n v="0.99473684210526314"/>
    <n v="0"/>
    <n v="0"/>
    <n v="0"/>
    <n v="0"/>
    <n v="0"/>
    <n v="24.426696833126478"/>
  </r>
  <r>
    <x v="1"/>
    <x v="61"/>
    <n v="0.64101116213610099"/>
    <n v="0"/>
    <n v="0"/>
    <n v="0.31708409449105684"/>
    <n v="4.1904743372842113E-2"/>
    <n v="0"/>
    <n v="0"/>
    <n v="0"/>
    <n v="0"/>
    <n v="0"/>
    <n v="16.764295768184166"/>
    <n v="0"/>
    <n v="0"/>
    <n v="8.2926661147692968"/>
    <n v="1.0959302325581395"/>
    <n v="0"/>
    <n v="0"/>
    <n v="0"/>
    <n v="0"/>
    <n v="0"/>
    <n v="26.152892115511602"/>
  </r>
  <r>
    <x v="1"/>
    <x v="62"/>
    <n v="0.51294341098310114"/>
    <n v="0"/>
    <n v="7.966364290388378E-2"/>
    <n v="0.40739294611301496"/>
    <n v="0"/>
    <n v="0"/>
    <n v="0"/>
    <n v="0"/>
    <n v="0"/>
    <n v="0"/>
    <n v="16.307778591224629"/>
    <n v="0"/>
    <n v="2.5327102803738315"/>
    <n v="12.952060251840585"/>
    <n v="0"/>
    <n v="0"/>
    <n v="0"/>
    <n v="0"/>
    <n v="0"/>
    <n v="0"/>
    <n v="31.792549123439048"/>
  </r>
  <r>
    <x v="1"/>
    <x v="63"/>
    <n v="0.38306839189322184"/>
    <n v="1.3653762052602516E-2"/>
    <n v="4.3457861483419168E-3"/>
    <n v="0.56772953927515979"/>
    <n v="2.0797436049391084E-2"/>
    <n v="8.5693023014029712E-4"/>
    <n v="2.5666257659318972E-3"/>
    <n v="0"/>
    <n v="3.421200309135656E-3"/>
    <n v="3.5603282760751638E-3"/>
    <n v="448.87122148727872"/>
    <n v="15.999181817529619"/>
    <n v="5.0922978194256201"/>
    <n v="665.25314320343466"/>
    <n v="24.36998384846099"/>
    <n v="1.0041322314049588"/>
    <n v="3.0075163261596121"/>
    <n v="0"/>
    <n v="4.0088882147771647"/>
    <n v="4.1719153446182151"/>
    <n v="1171.7782802930894"/>
  </r>
  <r>
    <x v="1"/>
    <x v="64"/>
    <n v="0.36579691648775997"/>
    <n v="8.1051916211398768E-3"/>
    <n v="1.5934337072122141E-2"/>
    <n v="0.57152478703479825"/>
    <n v="1.9746809254837013E-2"/>
    <n v="0"/>
    <n v="9.2691516374114706E-3"/>
    <n v="2.7177645495216796E-3"/>
    <n v="2.7177645495216796E-3"/>
    <n v="4.1872777928882408E-3"/>
    <n v="134.5947781061974"/>
    <n v="2.9823008849557522"/>
    <n v="5.8630307305047999"/>
    <n v="210.29223710177001"/>
    <n v="7.2658278136391203"/>
    <n v="0"/>
    <n v="3.410579345088161"/>
    <n v="1"/>
    <n v="1"/>
    <n v="1.5407066052227343"/>
    <n v="367.94946058737787"/>
  </r>
  <r>
    <x v="1"/>
    <x v="65"/>
    <n v="0.43352449527251574"/>
    <n v="2.8437649611785243E-3"/>
    <n v="7.2805620208364575E-3"/>
    <n v="0.54579335817617891"/>
    <n v="2.8236852129744552E-3"/>
    <n v="3.90466582057337E-3"/>
    <n v="0"/>
    <n v="0"/>
    <n v="0"/>
    <n v="3.8294685357428333E-3"/>
    <n v="152.70230084082138"/>
    <n v="1.0016722408026755"/>
    <n v="2.5644654088050318"/>
    <n v="192.24727203649852"/>
    <n v="0.99459945994599464"/>
    <n v="1.3753581661891117"/>
    <n v="0"/>
    <n v="0"/>
    <n v="0"/>
    <n v="1.348871085214858"/>
    <n v="352.23453923827748"/>
  </r>
  <r>
    <x v="1"/>
    <x v="66"/>
    <n v="0.29440589954133695"/>
    <n v="1.2616449105203141E-2"/>
    <n v="9.3366833538940149E-3"/>
    <n v="0.63099875047034404"/>
    <n v="1.3875897070436037E-2"/>
    <n v="1.2896747106984649E-2"/>
    <n v="0"/>
    <n v="2.7477770508874963E-3"/>
    <n v="2.153387264475401E-2"/>
    <n v="1.5879236561594139E-3"/>
    <n v="324.11201010246174"/>
    <n v="13.889472616592885"/>
    <n v="10.278772314805092"/>
    <n v="694.66771455906041"/>
    <n v="15.276001257041457"/>
    <n v="14.19805321544176"/>
    <n v="0"/>
    <n v="3.0250329380764165"/>
    <n v="23.706681010995414"/>
    <n v="1.7481481481481482"/>
    <n v="1100.9018861626237"/>
  </r>
  <r>
    <x v="1"/>
    <x v="67"/>
    <n v="0.40679819040683085"/>
    <n v="1.8243510170568245E-2"/>
    <n v="1.0258253617880412E-2"/>
    <n v="0.51128390371390153"/>
    <n v="1.7644108589996758E-2"/>
    <n v="3.650672003211545E-3"/>
    <n v="0"/>
    <n v="0"/>
    <n v="3.2121361497610058E-2"/>
    <n v="0"/>
    <n v="111.431043393919"/>
    <n v="4.9973019089414734"/>
    <n v="2.8099630996309966"/>
    <n v="140.05199680062142"/>
    <n v="4.8331125268101331"/>
    <n v="1"/>
    <n v="0"/>
    <n v="0"/>
    <n v="8.7987530704901644"/>
    <n v="0"/>
    <n v="273.92217080041337"/>
  </r>
  <r>
    <x v="1"/>
    <x v="68"/>
    <n v="0.3597419982804812"/>
    <n v="3.0466347258592923E-3"/>
    <n v="1.4972875475734532E-2"/>
    <n v="0.57867674046485018"/>
    <n v="1.1012999832223069E-2"/>
    <n v="5.8278554875501416E-3"/>
    <n v="0"/>
    <n v="0"/>
    <n v="2.6720895733301997E-2"/>
    <n v="0"/>
    <n v="130.30803712366875"/>
    <n v="1.1035714285714286"/>
    <n v="5.4235702883344619"/>
    <n v="209.61197341297114"/>
    <n v="3.9891989198919893"/>
    <n v="2.1110029211295034"/>
    <n v="0"/>
    <n v="0"/>
    <n v="9.6790129866294272"/>
    <n v="0"/>
    <n v="362.22636708119654"/>
  </r>
  <r>
    <x v="1"/>
    <x v="69"/>
    <n v="0.32028532293144951"/>
    <n v="1.076104814335852E-2"/>
    <n v="1.6909782362218614E-2"/>
    <n v="0.63603530978886935"/>
    <n v="3.3701911009690168E-3"/>
    <n v="3.3721503477026995E-3"/>
    <n v="0"/>
    <n v="0"/>
    <n v="3.7521929730853134E-3"/>
    <n v="5.5140023523472265E-3"/>
    <n v="95.300969908328412"/>
    <n v="3.2019522964896492"/>
    <n v="5.031509546889513"/>
    <n v="189.25244954729544"/>
    <n v="1.0028011204481793"/>
    <n v="1.0033840947546531"/>
    <n v="0"/>
    <n v="0"/>
    <n v="1.1164658634538152"/>
    <n v="1.6406926406926408"/>
    <n v="297.55022501835225"/>
  </r>
  <r>
    <x v="1"/>
    <x v="70"/>
    <n v="0.22875691749928187"/>
    <n v="0"/>
    <n v="3.2624072230503141E-2"/>
    <n v="0.72659334860860603"/>
    <n v="1.2025661661608823E-2"/>
    <n v="0"/>
    <n v="0"/>
    <n v="0"/>
    <n v="0"/>
    <n v="0"/>
    <n v="19.022397597429013"/>
    <n v="0"/>
    <n v="2.7128712871287126"/>
    <n v="60.420238740643278"/>
    <n v="1"/>
    <n v="0"/>
    <n v="0"/>
    <n v="0"/>
    <n v="0"/>
    <n v="0"/>
    <n v="83.155507625201011"/>
  </r>
  <r>
    <x v="1"/>
    <x v="71"/>
    <n v="0.24758857267128909"/>
    <n v="5.3873567453340231E-3"/>
    <n v="0"/>
    <n v="0.73471011230832761"/>
    <n v="0"/>
    <n v="0"/>
    <n v="0"/>
    <n v="0"/>
    <n v="1.2313958275049197E-2"/>
    <n v="0"/>
    <n v="22.978668795761944"/>
    <n v="0.5"/>
    <n v="0"/>
    <n v="68.188366488320852"/>
    <n v="0"/>
    <n v="0"/>
    <n v="0"/>
    <n v="0"/>
    <n v="1.142857142857143"/>
    <n v="0"/>
    <n v="92.809892426939953"/>
  </r>
  <r>
    <x v="1"/>
    <x v="72"/>
    <n v="0.54213652121422373"/>
    <n v="3.1256497338999771E-3"/>
    <n v="2.0365054635323135E-2"/>
    <n v="0.2623230234630331"/>
    <n v="7.7517771664300836E-2"/>
    <n v="4.4435213318734512E-2"/>
    <n v="1.4963000965628904E-3"/>
    <n v="0"/>
    <n v="4.8600465873921909E-2"/>
    <n v="0"/>
    <n v="363.91275168058826"/>
    <n v="2.0981132075471698"/>
    <n v="13.670178599787571"/>
    <n v="176.08607714491546"/>
    <n v="52.03432066764649"/>
    <n v="29.827432975954885"/>
    <n v="1.0044014084507042"/>
    <n v="0"/>
    <n v="32.623386503320894"/>
    <n v="0"/>
    <n v="671.25666218821141"/>
  </r>
  <r>
    <x v="1"/>
    <x v="73"/>
    <n v="0.27601825987190409"/>
    <n v="1.3085940042243678E-2"/>
    <n v="5.0911448480406331E-3"/>
    <n v="0.67006152379214501"/>
    <n v="8.2034262087078459E-3"/>
    <n v="1.3158079757968953E-2"/>
    <n v="0"/>
    <n v="0"/>
    <n v="1.4381625478990023E-2"/>
    <n v="0"/>
    <n v="140.14116504883418"/>
    <n v="6.6440491441772549"/>
    <n v="2.5848977193316816"/>
    <n v="340.20648721648848"/>
    <n v="4.1650784510198271"/>
    <n v="6.680676227518493"/>
    <n v="0"/>
    <n v="0"/>
    <n v="7.3019000658036299"/>
    <n v="0"/>
    <n v="507.72425387317344"/>
  </r>
  <r>
    <x v="1"/>
    <x v="74"/>
    <n v="0.54143118590632233"/>
    <n v="1.2773823455481116E-2"/>
    <n v="1.2112062896507493E-2"/>
    <n v="0.1396524010024579"/>
    <n v="0.1813224024229852"/>
    <n v="8.0710723357508021E-2"/>
    <n v="7.95450045688528E-4"/>
    <n v="1.4016882386724428E-3"/>
    <n v="2.9072702386713663E-2"/>
    <n v="7.2756028766342068E-4"/>
    <n v="745.9560895127405"/>
    <n v="17.599118116970565"/>
    <n v="16.687378395256161"/>
    <n v="192.40590799821928"/>
    <n v="249.81669651350251"/>
    <n v="111.19909075190981"/>
    <n v="1.0959302325581395"/>
    <n v="1.931174089068826"/>
    <n v="40.05487668328157"/>
    <n v="1.0023952095808384"/>
    <n v="1377.748657503088"/>
  </r>
  <r>
    <x v="1"/>
    <x v="75"/>
    <n v="0.49691989825106914"/>
    <n v="1.8255049177654567E-2"/>
    <n v="3.8942448424105616E-2"/>
    <n v="0.23323021448760758"/>
    <n v="0.18426343934353026"/>
    <n v="1.5145981147105357E-2"/>
    <n v="0"/>
    <n v="0"/>
    <n v="8.8503130587323162E-3"/>
    <n v="4.3926561101955107E-3"/>
    <n v="169.68773076648333"/>
    <n v="6.2337167034145757"/>
    <n v="13.298029977939365"/>
    <n v="79.643230190364321"/>
    <n v="62.922102728181343"/>
    <n v="5.172035131073998"/>
    <n v="0"/>
    <n v="0"/>
    <n v="3.0221964240008772"/>
    <n v="1.5"/>
    <n v="341.47904192145768"/>
  </r>
  <r>
    <x v="1"/>
    <x v="76"/>
    <n v="0.61745950406441785"/>
    <n v="1.1236981263068761E-2"/>
    <n v="2.5577485049619132E-2"/>
    <n v="5.1805947399876824E-2"/>
    <n v="0.21598405801722126"/>
    <n v="5.7455193535355137E-2"/>
    <n v="0"/>
    <n v="0"/>
    <n v="2.0480830670441045E-2"/>
    <n v="0"/>
    <n v="121.075452869762"/>
    <n v="2.2034199593001018"/>
    <n v="5.0153986865009408"/>
    <n v="10.158445212194469"/>
    <n v="42.351550935647793"/>
    <n v="11.266185929963761"/>
    <n v="0"/>
    <n v="0"/>
    <n v="4.0160137340988404"/>
    <n v="0"/>
    <n v="196.08646732746791"/>
  </r>
  <r>
    <x v="1"/>
    <x v="77"/>
    <n v="0.51178748493953186"/>
    <n v="1.4413628548434071E-3"/>
    <n v="1.3902613596157963E-2"/>
    <n v="0.11352567797220521"/>
    <n v="0.22174501199797123"/>
    <n v="4.9168616122749996E-2"/>
    <n v="0"/>
    <n v="5.2176271608907095E-3"/>
    <n v="6.8741358088036122E-2"/>
    <n v="1.447024726761314E-2"/>
    <n v="177.53596300188187"/>
    <n v="0.5"/>
    <n v="4.8227320238762417"/>
    <n v="39.381366597149785"/>
    <n v="76.921994781828246"/>
    <n v="17.056293617366666"/>
    <n v="0"/>
    <n v="1.8099630996309963"/>
    <n v="23.845958655395052"/>
    <n v="5.0196406890148495"/>
    <n v="346.89391246614383"/>
  </r>
  <r>
    <x v="1"/>
    <x v="78"/>
    <n v="0.45346472490744344"/>
    <n v="3.8429813616442953E-3"/>
    <n v="9.260208567549286E-3"/>
    <n v="0.42053267319617893"/>
    <n v="6.3844292349266432E-2"/>
    <n v="2.4652378395998691E-2"/>
    <n v="0"/>
    <n v="0"/>
    <n v="2.440274122191903E-2"/>
    <n v="0"/>
    <n v="153.35500780327845"/>
    <n v="1.2996389891696751"/>
    <n v="3.1316644473864264"/>
    <n v="142.21787900414253"/>
    <n v="21.591187613137826"/>
    <n v="8.3370667521258746"/>
    <n v="0"/>
    <n v="0"/>
    <n v="8.2526431824936637"/>
    <n v="0"/>
    <n v="338.18508779173442"/>
  </r>
  <r>
    <x v="1"/>
    <x v="79"/>
    <n v="0.52618786649960159"/>
    <n v="3.8864863589307473E-3"/>
    <n v="5.6079409085057277E-3"/>
    <n v="0.40652768786946519"/>
    <n v="1.7602014055446175E-2"/>
    <n v="1.0095414556653644E-2"/>
    <n v="2.1329073167692713E-3"/>
    <n v="8.5259903845476236E-3"/>
    <n v="1.7297089070479253E-2"/>
    <n v="2.136602979600707E-3"/>
    <n v="493.72597694058544"/>
    <n v="3.6467189697746383"/>
    <n v="5.2619725386221177"/>
    <n v="381.44794402419205"/>
    <n v="16.516100311206355"/>
    <n v="9.4726023383281515"/>
    <n v="2.0013227513227512"/>
    <n v="8"/>
    <n v="16.229986936723023"/>
    <n v="2.0047904191616768"/>
    <n v="938.30741522991627"/>
  </r>
  <r>
    <x v="1"/>
    <x v="80"/>
    <n v="0.54323839713310862"/>
    <n v="3.6140228210158089E-3"/>
    <n v="2.2509867001421029E-2"/>
    <n v="0.3526122630796612"/>
    <n v="4.0415353063436403E-2"/>
    <n v="2.2989928346874178E-2"/>
    <n v="0"/>
    <n v="0"/>
    <n v="1.4620168554482466E-2"/>
    <n v="0"/>
    <n v="195.353996444822"/>
    <n v="1.2996389891696751"/>
    <n v="8.0947747828133281"/>
    <n v="126.80291958667681"/>
    <n v="14.533767827048887"/>
    <n v="8.2674096754642825"/>
    <n v="0"/>
    <n v="0"/>
    <n v="5.2575597949038926"/>
    <n v="0"/>
    <n v="359.61006710089896"/>
  </r>
  <r>
    <x v="1"/>
    <x v="81"/>
    <n v="0.55192626927661215"/>
    <n v="1.1484438271925641E-2"/>
    <n v="3.096845004111173E-2"/>
    <n v="0.3083049134796918"/>
    <n v="6.5053991385771878E-2"/>
    <n v="4.5251993438715186E-3"/>
    <n v="4.5099372887488489E-3"/>
    <n v="0"/>
    <n v="2.3226800912266012E-2"/>
    <n v="0"/>
    <n v="122.38003190277799"/>
    <n v="2.5464740497781211"/>
    <n v="6.8667141155976088"/>
    <n v="68.361241795719522"/>
    <n v="14.424588906826953"/>
    <n v="1.0033840947546531"/>
    <n v="1"/>
    <n v="0"/>
    <n v="5.1501383334555442"/>
    <n v="0"/>
    <n v="221.73257319891047"/>
  </r>
  <r>
    <x v="1"/>
    <x v="82"/>
    <n v="0.59525574329810349"/>
    <n v="7.3437579976180882E-3"/>
    <n v="2.5405309294813449E-2"/>
    <n v="0.32384706534060242"/>
    <n v="1.0225825135318504E-2"/>
    <n v="5.8750063980944709E-3"/>
    <n v="0"/>
    <n v="0"/>
    <n v="3.2047292535449488E-2"/>
    <n v="0"/>
    <n v="202.64003235508704"/>
    <n v="2.5"/>
    <n v="8.6486065114936839"/>
    <n v="110.24568941597769"/>
    <n v="3.4811281698808698"/>
    <n v="2"/>
    <n v="0"/>
    <n v="0"/>
    <n v="10.909704726736592"/>
    <n v="0"/>
    <n v="340.42516117917592"/>
  </r>
  <r>
    <x v="1"/>
    <x v="83"/>
    <n v="0.52912203921506729"/>
    <n v="0"/>
    <n v="1.7245901296155209E-2"/>
    <n v="0.39456447911891607"/>
    <n v="1.7011170723346829E-2"/>
    <n v="7.637991393227051E-3"/>
    <n v="0"/>
    <n v="0"/>
    <n v="3.090628506237696E-2"/>
    <n v="3.5121331909100779E-3"/>
    <n v="151.01631076109371"/>
    <n v="0"/>
    <n v="4.922139310921299"/>
    <n v="112.61234191322744"/>
    <n v="4.8551450402215828"/>
    <n v="2.1799531985877056"/>
    <n v="0"/>
    <n v="0"/>
    <n v="8.8209388449868964"/>
    <n v="1.0023952095808384"/>
    <n v="285.4092242786196"/>
  </r>
  <r>
    <x v="1"/>
    <x v="84"/>
    <n v="0.49522676141434724"/>
    <n v="3.3601347285756953E-3"/>
    <n v="6.7625685568030126E-3"/>
    <n v="0.42122866102327555"/>
    <n v="3.9850277296050604E-2"/>
    <n v="0"/>
    <n v="0"/>
    <n v="0"/>
    <n v="3.3571596980948006E-2"/>
    <n v="0"/>
    <n v="73.691503677334026"/>
    <n v="0.5"/>
    <n v="1.0062942564909521"/>
    <n v="62.680323119339221"/>
    <n v="5.9298630136986308"/>
    <n v="0"/>
    <n v="0"/>
    <n v="0"/>
    <n v="4.9955730488191525"/>
    <n v="0"/>
    <n v="148.80355711568197"/>
  </r>
  <r>
    <x v="1"/>
    <x v="85"/>
    <n v="0.3454299835800268"/>
    <n v="3.7694700715123895E-2"/>
    <n v="2.7465057850466303E-2"/>
    <n v="0.52539774803817541"/>
    <n v="2.6924350066889549E-2"/>
    <n v="3.7088159749318235E-2"/>
    <n v="0"/>
    <n v="0"/>
    <n v="0"/>
    <n v="0"/>
    <n v="38.644863963159523"/>
    <n v="4.2170820441546741"/>
    <n v="3.0726441676296545"/>
    <n v="58.778697462960046"/>
    <n v="3.012152665057747"/>
    <n v="4.1492254763237204"/>
    <n v="0"/>
    <n v="0"/>
    <n v="0"/>
    <n v="0"/>
    <n v="111.87466577928534"/>
  </r>
  <r>
    <x v="1"/>
    <x v="86"/>
    <n v="0.80399933468958606"/>
    <n v="0"/>
    <n v="0"/>
    <n v="0.13657678965261905"/>
    <n v="5.9423875657794792E-2"/>
    <n v="0"/>
    <n v="0"/>
    <n v="0"/>
    <n v="0"/>
    <n v="0"/>
    <n v="15.105675984342433"/>
    <n v="0"/>
    <n v="0"/>
    <n v="2.5660279088050317"/>
    <n v="1.1164658634538152"/>
    <n v="0"/>
    <n v="0"/>
    <n v="0"/>
    <n v="0"/>
    <n v="0"/>
    <n v="18.788169756601281"/>
  </r>
  <r>
    <x v="1"/>
    <x v="87"/>
    <n v="0.38351552334054118"/>
    <n v="3.6098098322667645E-2"/>
    <n v="0"/>
    <n v="0.36335225668422683"/>
    <n v="7.1806298193605303E-2"/>
    <n v="7.2440515415708659E-2"/>
    <n v="0"/>
    <n v="0"/>
    <n v="7.2787308043250204E-2"/>
    <n v="0"/>
    <n v="5.3121291863138715"/>
    <n v="0.5"/>
    <n v="0"/>
    <n v="5.0328448528833079"/>
    <n v="0.99459945994599464"/>
    <n v="1.0033840947546531"/>
    <n v="0"/>
    <n v="0"/>
    <n v="1.0081875697804243"/>
    <n v="0"/>
    <n v="13.851145163678254"/>
  </r>
  <r>
    <x v="1"/>
    <x v="88"/>
    <n v="0.47284079365681281"/>
    <n v="0"/>
    <n v="0"/>
    <n v="0.52715920634318703"/>
    <n v="0"/>
    <n v="0"/>
    <n v="0"/>
    <n v="0"/>
    <n v="0"/>
    <n v="0"/>
    <n v="16.401935549234135"/>
    <n v="0"/>
    <n v="0"/>
    <n v="18.286136565665991"/>
    <n v="0"/>
    <n v="0"/>
    <n v="0"/>
    <n v="0"/>
    <n v="0"/>
    <n v="0"/>
    <n v="34.68807211490013"/>
  </r>
  <r>
    <x v="1"/>
    <x v="89"/>
    <n v="0.52571712079488964"/>
    <n v="7.768753757066941E-3"/>
    <n v="1.9917921465621075E-2"/>
    <n v="0.19038353673954678"/>
    <n v="0.13103610737480714"/>
    <n v="7.3965447392519382E-2"/>
    <n v="2.2243088852812974E-3"/>
    <n v="8.579152606056137E-4"/>
    <n v="4.3862643660577808E-2"/>
    <n v="4.2662446690842331E-3"/>
    <n v="793.21541137045597"/>
    <n v="11.721693974756189"/>
    <n v="30.052668334461892"/>
    <n v="287.25553998447964"/>
    <n v="197.71062364971635"/>
    <n v="111.60095507627115"/>
    <n v="3.3560940240744692"/>
    <n v="1.2944444444444445"/>
    <n v="66.181076397919668"/>
    <n v="6.4370188573618172"/>
    <n v="1508.8255261139418"/>
  </r>
  <r>
    <x v="1"/>
    <x v="90"/>
    <n v="0.64128304706537431"/>
    <n v="1.6911607360990372E-2"/>
    <n v="6.5886214282701999E-3"/>
    <n v="0.10921170811294571"/>
    <n v="0.12640814481959595"/>
    <n v="4.7308638866822343E-2"/>
    <n v="6.5412248675790494E-3"/>
    <n v="0"/>
    <n v="4.5747007478422051E-2"/>
    <n v="0"/>
    <n v="195.21565525036664"/>
    <n v="5.1481331487250488"/>
    <n v="2.0056698133566195"/>
    <n v="33.245592968415195"/>
    <n v="38.480432209874131"/>
    <n v="14.401420679452645"/>
    <n v="1.9912416280267904"/>
    <n v="0"/>
    <n v="13.926037935216424"/>
    <n v="0"/>
    <n v="304.41418363343348"/>
  </r>
  <r>
    <x v="1"/>
    <x v="91"/>
    <n v="0.52766064910635035"/>
    <n v="1.6339639705190232E-2"/>
    <n v="1.3965065928069269E-2"/>
    <n v="0.22323295354847889"/>
    <n v="0.1526681345631935"/>
    <n v="4.2097792599301395E-2"/>
    <n v="4.7106078180682281E-3"/>
    <n v="3.7712095769120062E-3"/>
    <n v="1.555394715443581E-2"/>
    <n v="0"/>
    <n v="247.23400411372913"/>
    <n v="7.6558950471890252"/>
    <n v="6.5432947727979895"/>
    <n v="104.59521104974571"/>
    <n v="71.532251405437762"/>
    <n v="19.724809584155395"/>
    <n v="2.2071428571428573"/>
    <n v="1.7669902912621358"/>
    <n v="7.2877608767627704"/>
    <n v="0"/>
    <n v="468.54735999822293"/>
  </r>
  <r>
    <x v="1"/>
    <x v="92"/>
    <n v="0.68746784218397416"/>
    <n v="1.3441788360578197E-2"/>
    <n v="1.1067312916647422E-2"/>
    <n v="0.10426085012406398"/>
    <n v="8.3060996061968845E-2"/>
    <n v="7.130525694125936E-2"/>
    <n v="1.6279046138609827E-2"/>
    <n v="3.1320072692742722E-3"/>
    <n v="9.9849000036237919E-3"/>
    <n v="0"/>
    <n v="220.19103954119296"/>
    <n v="4.3053088025262944"/>
    <n v="3.5447812777722918"/>
    <n v="33.394005600806757"/>
    <n v="26.603843766873151"/>
    <n v="22.838564493095316"/>
    <n v="5.2140622034220021"/>
    <n v="1.0031595576619272"/>
    <n v="3.1980921529772703"/>
    <n v="0"/>
    <n v="320.29285739632803"/>
  </r>
  <r>
    <x v="1"/>
    <x v="93"/>
    <n v="0.49662954604333931"/>
    <n v="5.3735106298760703E-3"/>
    <n v="9.4308460339373561E-3"/>
    <n v="0.40010057323519116"/>
    <n v="1.8223856988328908E-2"/>
    <n v="3.3647512871237552E-2"/>
    <n v="9.4654626421463849E-4"/>
    <n v="9.4537594603812168E-4"/>
    <n v="3.2553007866433406E-2"/>
    <n v="2.1492241214032407E-3"/>
    <n v="526.98471736934846"/>
    <n v="5.7019522964896492"/>
    <n v="10.007281627409679"/>
    <n v="424.55566565759977"/>
    <n v="19.337742188089329"/>
    <n v="35.704128362679498"/>
    <n v="1.0044014084507042"/>
    <n v="1.0031595576619272"/>
    <n v="34.542724625806954"/>
    <n v="2.2805897780440025"/>
    <n v="1061.1223628715802"/>
  </r>
  <r>
    <x v="1"/>
    <x v="94"/>
    <n v="0.51174347725434033"/>
    <n v="6.3386635793700611E-3"/>
    <n v="1.0888946830526164E-2"/>
    <n v="0.22440917896217388"/>
    <n v="0.12475825814200101"/>
    <n v="8.8285778035188112E-2"/>
    <n v="3.2367975018293129E-3"/>
    <n v="1.5286860478689829E-3"/>
    <n v="2.5675754308870584E-2"/>
    <n v="3.1344593378314746E-3"/>
    <n v="335.81804517315675"/>
    <n v="4.1595793729607031"/>
    <n v="7.1455817243457069"/>
    <n v="147.26255467353133"/>
    <n v="81.869288482659414"/>
    <n v="57.935193537665427"/>
    <n v="2.1240622655663914"/>
    <n v="1.0031595576619272"/>
    <n v="16.849030820310364"/>
    <n v="2.0569055675176866"/>
    <n v="656.22340117537578"/>
  </r>
  <r>
    <x v="1"/>
    <x v="95"/>
    <n v="0.45376389757327978"/>
    <n v="1.0814561565002719E-2"/>
    <n v="1.3545323038110362E-2"/>
    <n v="0.44524303912218899"/>
    <n v="1.1946761591820614E-2"/>
    <n v="2.870519185831643E-2"/>
    <n v="0"/>
    <n v="0"/>
    <n v="3.5981225251280578E-2"/>
    <n v="0"/>
    <n v="178.29083244517207"/>
    <n v="4.2492080006045798"/>
    <n v="5.3221662920273562"/>
    <n v="174.94285576717485"/>
    <n v="4.6940668497888289"/>
    <n v="11.278712518311597"/>
    <n v="0"/>
    <n v="0"/>
    <n v="14.137578235633129"/>
    <n v="0"/>
    <n v="392.91542010871262"/>
  </r>
  <r>
    <x v="1"/>
    <x v="96"/>
    <n v="0.47987648956788259"/>
    <n v="2.0895266690234979E-2"/>
    <n v="6.9650888967449929E-3"/>
    <n v="0.38584992717197192"/>
    <n v="2.6091688864936926E-2"/>
    <n v="2.6489663474160065E-2"/>
    <n v="0"/>
    <n v="0"/>
    <n v="5.3831875334068406E-2"/>
    <n v="0"/>
    <n v="73.894067219959396"/>
    <n v="3.2175700934579439"/>
    <n v="1.0725233644859813"/>
    <n v="59.415330975969518"/>
    <n v="4.0177442587446874"/>
    <n v="4.0790266161117943"/>
    <n v="0"/>
    <n v="0"/>
    <n v="8.2893334034640667"/>
    <n v="0"/>
    <n v="153.98559593219341"/>
  </r>
  <r>
    <x v="1"/>
    <x v="97"/>
    <n v="0.37478593997495424"/>
    <n v="5.8612178018751038E-3"/>
    <n v="1.1253381216920507E-2"/>
    <n v="0.53382859881735034"/>
    <n v="1.4224772113027667E-2"/>
    <n v="2.5088065612237316E-2"/>
    <n v="0"/>
    <n v="2.8585350491247986E-3"/>
    <n v="3.2099489414509713E-2"/>
    <n v="0"/>
    <n v="131.52544618205607"/>
    <n v="2.0569055675176866"/>
    <n v="3.9492036059601103"/>
    <n v="187.33905719324972"/>
    <n v="4.9919682129192466"/>
    <n v="8.8042764456818219"/>
    <n v="0"/>
    <n v="1.0031595576619272"/>
    <n v="11.264829378982872"/>
    <n v="0"/>
    <n v="350.93484614402956"/>
  </r>
  <r>
    <x v="1"/>
    <x v="98"/>
    <n v="0.34605417826558077"/>
    <n v="1.4541105624766203E-2"/>
    <n v="8.5101363753467343E-3"/>
    <n v="0.57875242406105798"/>
    <n v="5.9963717734064659E-3"/>
    <n v="1.0143504006138004E-2"/>
    <n v="0"/>
    <n v="2.7055018341287291E-3"/>
    <n v="3.3296778059574726E-2"/>
    <n v="0"/>
    <n v="256.6234123494919"/>
    <n v="10.783248344130872"/>
    <n v="6.3108622099195459"/>
    <n v="429.18546082141353"/>
    <n v="4.4467296823874083"/>
    <n v="7.5221187164460304"/>
    <n v="0"/>
    <n v="2.0063191153238544"/>
    <n v="24.691893184812432"/>
    <n v="0"/>
    <n v="741.57004442392588"/>
  </r>
  <r>
    <x v="1"/>
    <x v="99"/>
    <n v="0.55561060448726307"/>
    <n v="1.3857915632348982E-2"/>
    <n v="1.1032443857565114E-2"/>
    <n v="0.10311577029899793"/>
    <n v="0.158826755558791"/>
    <n v="9.2253736347060841E-2"/>
    <n v="6.5972524157756557E-3"/>
    <n v="2.2124915463814596E-3"/>
    <n v="5.6493029855815835E-2"/>
    <n v="0"/>
    <n v="251.91783857492868"/>
    <n v="6.2832784778770385"/>
    <n v="5.0021892821175697"/>
    <n v="46.753430850522726"/>
    <n v="72.013191694141597"/>
    <n v="41.828506643533061"/>
    <n v="2.9912416280267902"/>
    <n v="1.0031595576619272"/>
    <n v="25.614345480247735"/>
    <n v="0"/>
    <n v="453.40718218905715"/>
  </r>
  <r>
    <x v="1"/>
    <x v="100"/>
    <n v="0.52064904553232716"/>
    <n v="2.9347489830518922E-2"/>
    <n v="5.7345454202074771E-3"/>
    <n v="0.20077025049580244"/>
    <n v="0.12172876877713343"/>
    <n v="9.6076378210462443E-2"/>
    <n v="0"/>
    <n v="0"/>
    <n v="1.715692000213315E-2"/>
    <n v="8.5366017314147391E-3"/>
    <n v="185.00360617381884"/>
    <n v="10.428121394603354"/>
    <n v="2.0376712328767121"/>
    <n v="71.340225575882982"/>
    <n v="43.254206249131329"/>
    <n v="34.139074275805321"/>
    <n v="0"/>
    <n v="0"/>
    <n v="6.096413886603921"/>
    <n v="3.0333333333333332"/>
    <n v="355.33265212205589"/>
  </r>
  <r>
    <x v="1"/>
    <x v="101"/>
    <n v="0.42150363772307575"/>
    <n v="1.9086062718836262E-2"/>
    <n v="4.9885576997226715E-3"/>
    <n v="0.38465976461389734"/>
    <n v="3.8155775543618181E-2"/>
    <n v="0.11035765834749969"/>
    <n v="0"/>
    <n v="0"/>
    <n v="1.7242952688055726E-2"/>
    <n v="4.0055906652945589E-3"/>
    <n v="205.01479850781041"/>
    <n v="9.2832539328650032"/>
    <n v="2.4263803680981595"/>
    <n v="187.09433817079156"/>
    <n v="18.558555454563919"/>
    <n v="53.676768276839475"/>
    <n v="0"/>
    <n v="0"/>
    <n v="8.386785200995007"/>
    <n v="1.9482758620689655"/>
    <n v="486.38915577403242"/>
  </r>
  <r>
    <x v="1"/>
    <x v="102"/>
    <n v="0.41514342091318457"/>
    <n v="2.5745881881388082E-2"/>
    <n v="4.7444863844896518E-2"/>
    <n v="0.4422329338072416"/>
    <n v="1.6078994233096729E-2"/>
    <n v="3.6593826960409519E-2"/>
    <n v="0"/>
    <n v="0"/>
    <n v="1.6760078359783166E-2"/>
    <n v="0"/>
    <n v="51.882202434545967"/>
    <n v="3.2175700934579439"/>
    <n v="5.9293822483462986"/>
    <n v="55.267691692044338"/>
    <n v="2.0094588802838662"/>
    <n v="4.5732829729987321"/>
    <n v="0"/>
    <n v="0"/>
    <n v="2.0945768003943992"/>
    <n v="0"/>
    <n v="124.97416512207153"/>
  </r>
  <r>
    <x v="1"/>
    <x v="103"/>
    <n v="0.25212291780100843"/>
    <n v="9.2071637382905754E-3"/>
    <n v="1.3155380689419519E-2"/>
    <n v="0.66974937673012802"/>
    <n v="1.2858946874156545E-2"/>
    <n v="1.4725355390834097E-2"/>
    <n v="0"/>
    <n v="9.0430124063048106E-3"/>
    <n v="1.60131778301228E-2"/>
    <n v="3.1246685397351664E-3"/>
    <n v="195.77951719379547"/>
    <n v="7.1495843659458869"/>
    <n v="10.215469907848385"/>
    <n v="520.07651966236858"/>
    <n v="9.985281911698408"/>
    <n v="11.434593070987464"/>
    <n v="0"/>
    <n v="7.0221169036334912"/>
    <n v="12.434618207910063"/>
    <n v="2.4263803680981595"/>
    <n v="776.52408159228594"/>
  </r>
  <r>
    <x v="1"/>
    <x v="104"/>
    <n v="0.60266971968000571"/>
    <n v="5.224597694190764E-3"/>
    <n v="1.7109605038949923E-2"/>
    <n v="6.2995038160079508E-2"/>
    <n v="0.19471691747602707"/>
    <n v="7.7986605772253276E-2"/>
    <n v="6.3655645837942211E-3"/>
    <n v="0"/>
    <n v="3.2931951594698999E-2"/>
    <n v="0"/>
    <n v="615.94685743125274"/>
    <n v="5.3396983886763767"/>
    <n v="17.486538831296723"/>
    <n v="64.38285269926115"/>
    <n v="199.00663579338354"/>
    <n v="79.704692601205252"/>
    <n v="6.5058013919225104"/>
    <n v="0"/>
    <n v="33.657460183337527"/>
    <n v="0"/>
    <n v="1022.0305373203363"/>
  </r>
  <r>
    <x v="1"/>
    <x v="105"/>
    <n v="0.50993814048869368"/>
    <n v="3.5160830182754182E-3"/>
    <n v="1.6276279356918208E-2"/>
    <n v="0.36233629879277629"/>
    <n v="3.0973943938714728E-2"/>
    <n v="2.9869086425834163E-2"/>
    <n v="0"/>
    <n v="1.1791733079224826E-3"/>
    <n v="4.5910994670864604E-2"/>
    <n v="0"/>
    <n v="433.82030106232037"/>
    <n v="2.9912416280267902"/>
    <n v="13.846739143743736"/>
    <n v="308.250804847523"/>
    <n v="26.350501399450792"/>
    <n v="25.410564609452162"/>
    <n v="0"/>
    <n v="1.0031595576619272"/>
    <n v="39.057916929095974"/>
    <n v="0"/>
    <n v="850.73122917727517"/>
  </r>
  <r>
    <x v="1"/>
    <x v="106"/>
    <n v="0.38791112847605091"/>
    <n v="5.8507709469859505E-3"/>
    <n v="5.6877362051207707E-3"/>
    <n v="0.55818317931321293"/>
    <n v="1.0718761353857702E-2"/>
    <n v="1.4135407383138759E-2"/>
    <n v="0"/>
    <n v="1.3832016813640439E-3"/>
    <n v="1.6129814640268404E-2"/>
    <n v="0"/>
    <n v="281.33045332219899"/>
    <n v="4.243240067039042"/>
    <n v="4.125"/>
    <n v="404.81933965116326"/>
    <n v="7.7737238490166902"/>
    <n v="10.251627950493054"/>
    <n v="0"/>
    <n v="1.0031595576619272"/>
    <n v="11.698061054801396"/>
    <n v="0"/>
    <n v="725.24460545237469"/>
  </r>
  <r>
    <x v="1"/>
    <x v="107"/>
    <n v="0.55284690580849127"/>
    <n v="1.249007616223665E-2"/>
    <n v="1.6955233335951721E-2"/>
    <n v="0.24779241192749021"/>
    <n v="9.9027981982682589E-2"/>
    <n v="3.6979240018461881E-2"/>
    <n v="0"/>
    <n v="0"/>
    <n v="3.0778171745654531E-2"/>
    <n v="3.1299790190314827E-3"/>
    <n v="1065.6651833010303"/>
    <n v="24.075814050923672"/>
    <n v="32.682830727694764"/>
    <n v="477.64352717348152"/>
    <n v="190.88588805100935"/>
    <n v="71.281015012604442"/>
    <n v="0"/>
    <n v="0"/>
    <n v="59.327863989828195"/>
    <n v="6.0333333333333332"/>
    <n v="1927.5954556399049"/>
  </r>
  <r>
    <x v="1"/>
    <x v="108"/>
    <n v="0.64962450662125082"/>
    <n v="1.1141612697399626E-2"/>
    <n v="1.6734787309923629E-2"/>
    <n v="0.2076122186925102"/>
    <n v="4.2211000428333104E-2"/>
    <n v="4.2271007469552688E-2"/>
    <n v="0"/>
    <n v="0"/>
    <n v="3.0404866781030212E-2"/>
    <n v="0"/>
    <n v="277.11443063205377"/>
    <n v="4.7527481298713656"/>
    <n v="7.1386639664469573"/>
    <n v="88.562455986247699"/>
    <n v="18.0062131752778"/>
    <n v="18.031810758022896"/>
    <n v="0"/>
    <n v="0"/>
    <n v="12.969996144836033"/>
    <n v="0"/>
    <n v="426.57631879275641"/>
  </r>
  <r>
    <x v="1"/>
    <x v="109"/>
    <n v="0.59673762764010241"/>
    <n v="8.2414761306064937E-3"/>
    <n v="3.4899548630023439E-2"/>
    <n v="0.20549776317132243"/>
    <n v="0.10335914724404405"/>
    <n v="3.3214234225816798E-2"/>
    <n v="2.6117578247102226E-3"/>
    <n v="4.5959591526444138E-3"/>
    <n v="1.0842485980729432E-2"/>
    <n v="0"/>
    <n v="229.42536246523537"/>
    <n v="3.1685678276908327"/>
    <n v="13.417691835489936"/>
    <n v="79.006914626489987"/>
    <n v="39.738083744342127"/>
    <n v="12.769745652538347"/>
    <n v="1.0041322314049588"/>
    <n v="1.7669902912621358"/>
    <n v="4.1685678276908327"/>
    <n v="0"/>
    <n v="384.46605650214462"/>
  </r>
  <r>
    <x v="1"/>
    <x v="110"/>
    <n v="0.61630378050505541"/>
    <n v="5.0132140637341484E-3"/>
    <n v="8.018770483410851E-3"/>
    <n v="0.20431275343957817"/>
    <n v="6.9572128421776111E-2"/>
    <n v="5.6789274963246109E-2"/>
    <n v="0"/>
    <n v="0"/>
    <n v="3.9990078123199373E-2"/>
    <n v="0"/>
    <n v="124.01804150716548"/>
    <n v="1.0088028169014085"/>
    <n v="1.6136071887034658"/>
    <n v="41.113600691769605"/>
    <n v="13.999912678262243"/>
    <n v="11.427635011068892"/>
    <n v="0"/>
    <n v="0"/>
    <n v="8.0471535717231379"/>
    <n v="0"/>
    <n v="201.2287534655942"/>
  </r>
  <r>
    <x v="1"/>
    <x v="111"/>
    <n v="0.60659476979272986"/>
    <n v="1.2464168199008677E-2"/>
    <n v="3.4898137795001589E-3"/>
    <n v="0.2066846918707424"/>
    <n v="4.2485642311973056E-2"/>
    <n v="0.10129680018192568"/>
    <n v="3.4578763269867258E-3"/>
    <n v="0"/>
    <n v="2.3526237537133288E-2"/>
    <n v="0"/>
    <n v="349.31172856814794"/>
    <n v="7.1775761275481447"/>
    <n v="2.0096330275229359"/>
    <n v="119.02078715682551"/>
    <n v="24.465646415636506"/>
    <n v="58.332452127902975"/>
    <n v="1.9912416280267904"/>
    <n v="0"/>
    <n v="13.547744078981953"/>
    <n v="0"/>
    <n v="575.85680913059286"/>
  </r>
  <r>
    <x v="1"/>
    <x v="112"/>
    <n v="0.67607013188559273"/>
    <n v="7.2440232858622068E-3"/>
    <n v="1.948567505220665E-2"/>
    <n v="0.12583437276843989"/>
    <n v="8.1981468501908586E-2"/>
    <n v="4.1435843542878888E-2"/>
    <n v="3.2941855866042216E-3"/>
    <n v="0"/>
    <n v="4.4654299376506203E-2"/>
    <n v="0"/>
    <n v="614.38958469765896"/>
    <n v="6.583122442826995"/>
    <n v="17.707919989733686"/>
    <n v="114.35400615948987"/>
    <n v="74.501975475993063"/>
    <n v="37.655487951972702"/>
    <n v="2.9936440304291927"/>
    <n v="0"/>
    <n v="40.580311353762426"/>
    <n v="0"/>
    <n v="908.76605210186744"/>
  </r>
  <r>
    <x v="1"/>
    <x v="113"/>
    <n v="0.72614022364384256"/>
    <n v="1.9029448439336152E-2"/>
    <n v="5.0902028538502399E-3"/>
    <n v="0.13445993015234001"/>
    <n v="2.0272430937457148E-2"/>
    <n v="3.4599276576425302E-2"/>
    <n v="1.8900891399312447E-2"/>
    <n v="0"/>
    <n v="4.1507595997435899E-2"/>
    <n v="0"/>
    <n v="153.00025914723795"/>
    <n v="4.0095706694737139"/>
    <n v="1.0725233644859813"/>
    <n v="28.331172807082915"/>
    <n v="4.2714713852523669"/>
    <n v="7.2901873634485312"/>
    <n v="3.9824832560535808"/>
    <n v="0"/>
    <n v="8.7457941832753079"/>
    <n v="0"/>
    <n v="210.70346217631041"/>
  </r>
  <r>
    <x v="1"/>
    <x v="114"/>
    <n v="0.75411969932093692"/>
    <n v="1.8581548416426234E-2"/>
    <n v="4.8255656994094467E-2"/>
    <n v="5.0194665386315881E-2"/>
    <n v="4.9008630936943687E-2"/>
    <n v="9.6923926898361615E-3"/>
    <n v="0"/>
    <n v="0"/>
    <n v="7.0147406255446729E-2"/>
    <n v="0"/>
    <n v="77.805318403136681"/>
    <n v="1.9171270718232043"/>
    <n v="4.9787146000282592"/>
    <n v="5.1787692670512673"/>
    <n v="5.056401706498761"/>
    <n v="1"/>
    <n v="0"/>
    <n v="0"/>
    <n v="7.2373673354161721"/>
    <n v="0"/>
    <n v="103.17369838395433"/>
  </r>
  <r>
    <x v="1"/>
    <x v="115"/>
    <n v="0.53910542578635801"/>
    <n v="1.8798077320554111E-2"/>
    <n v="7.0468774037613958E-3"/>
    <n v="4.8200250609860225E-2"/>
    <n v="0.23957611950536001"/>
    <n v="8.5925430748910805E-2"/>
    <n v="5.2552107443091878E-3"/>
    <n v="4.0580322324628819E-3"/>
    <n v="4.6807182909469745E-2"/>
    <n v="5.2273927389533204E-3"/>
    <n v="384.21294873319829"/>
    <n v="13.397128599308409"/>
    <n v="5.0222116438751367"/>
    <n v="34.351649103662503"/>
    <n v="170.74257263678376"/>
    <n v="61.237860982486616"/>
    <n v="3.7453157021008643"/>
    <n v="2.892103205629398"/>
    <n v="33.358829103434736"/>
    <n v="3.7254901960784315"/>
    <n v="712.68610990655839"/>
  </r>
  <r>
    <x v="1"/>
    <x v="116"/>
    <n v="0.67821057366774118"/>
    <n v="1.9042584531130929E-2"/>
    <n v="1.0420955191439454E-2"/>
    <n v="4.4191661539484534E-2"/>
    <n v="0.10776495109540286"/>
    <n v="7.5052900832315167E-2"/>
    <n v="3.2013953367886938E-3"/>
    <n v="0"/>
    <n v="5.83370880061857E-2"/>
    <n v="3.7778897995108147E-3"/>
    <n v="454.67469496038296"/>
    <n v="12.766213988859084"/>
    <n v="6.9862441059268914"/>
    <n v="29.626241480719226"/>
    <n v="72.24599286581936"/>
    <n v="50.315722161746493"/>
    <n v="2.1462264150943398"/>
    <n v="0"/>
    <n v="39.10938390512905"/>
    <n v="2.5327102803738315"/>
    <n v="670.40343016405166"/>
  </r>
  <r>
    <x v="1"/>
    <x v="117"/>
    <n v="0.66536578391118251"/>
    <n v="9.5554367268893894E-3"/>
    <n v="4.7355520693655052E-3"/>
    <n v="6.251403028477695E-2"/>
    <n v="0.11410353601189172"/>
    <n v="8.3286577601199049E-2"/>
    <n v="0"/>
    <n v="5.5662220322926174E-3"/>
    <n v="5.1861574505485744E-2"/>
    <n v="3.0112868569166324E-3"/>
    <n v="222.66572285351111"/>
    <n v="3.197742170429716"/>
    <n v="1.5847600675186884"/>
    <n v="20.920420133452858"/>
    <n v="38.18493066607855"/>
    <n v="27.871986287833451"/>
    <n v="0"/>
    <n v="1.8627450980392157"/>
    <n v="17.355558784078809"/>
    <n v="1.0077319587628866"/>
    <n v="334.65159801970526"/>
  </r>
  <r>
    <x v="1"/>
    <x v="118"/>
    <n v="0.59834820351854734"/>
    <n v="2.3648999683016963E-2"/>
    <n v="2.2376090959084903E-2"/>
    <n v="0.24353462588828639"/>
    <n v="3.7949225489908152E-2"/>
    <n v="4.2185749149001882E-2"/>
    <n v="4.0547420082928075E-3"/>
    <n v="0"/>
    <n v="2.7902363303861727E-2"/>
    <n v="0"/>
    <n v="158.35664971893499"/>
    <n v="6.2588578640073358"/>
    <n v="5.9219744911910626"/>
    <n v="64.452984431878235"/>
    <n v="10.043503385941031"/>
    <n v="11.164726261123093"/>
    <n v="1.0731132075471699"/>
    <n v="0"/>
    <n v="7.3845375419484043"/>
    <n v="0"/>
    <n v="264.65634690257127"/>
  </r>
  <r>
    <x v="1"/>
    <x v="119"/>
    <n v="0.65722705584566121"/>
    <n v="5.3206361937375539E-3"/>
    <n v="5.0016647555046123E-3"/>
    <n v="0.21929938671328272"/>
    <n v="1.5890144435739481E-2"/>
    <n v="7.5203403352695611E-2"/>
    <n v="0"/>
    <n v="0"/>
    <n v="2.2057708703378833E-2"/>
    <n v="0"/>
    <n v="256.00668405325172"/>
    <n v="2.0725233644859813"/>
    <n v="1.9482758620689655"/>
    <n v="85.42269875840789"/>
    <n v="6.1896161302832775"/>
    <n v="29.2936417492282"/>
    <n v="0"/>
    <n v="0"/>
    <n v="8.5920395588380192"/>
    <n v="0"/>
    <n v="389.52547947656404"/>
  </r>
  <r>
    <x v="1"/>
    <x v="120"/>
    <n v="0.5724904158826748"/>
    <n v="1.4751653312633497E-2"/>
    <n v="1.5001871126838798E-2"/>
    <n v="0.22271888393083067"/>
    <n v="7.21138360834086E-2"/>
    <n v="7.6119762390848306E-2"/>
    <n v="0"/>
    <n v="0"/>
    <n v="2.6803577272765028E-2"/>
    <n v="0"/>
    <n v="396.01718189045641"/>
    <n v="10.204377245489756"/>
    <n v="10.377464079594382"/>
    <n v="154.06459622924217"/>
    <n v="49.88436024213631"/>
    <n v="52.655438330294615"/>
    <n v="0"/>
    <n v="0"/>
    <n v="18.54123115716726"/>
    <n v="0"/>
    <n v="691.74464917438115"/>
  </r>
  <r>
    <x v="1"/>
    <x v="121"/>
    <n v="0.53981455098920095"/>
    <n v="1.3634367467492567E-2"/>
    <n v="1.4870978097005959E-2"/>
    <n v="1.8085503815144326E-2"/>
    <n v="0.20396281956615075"/>
    <n v="6.1433715732906846E-2"/>
    <n v="1.4487910998593847E-3"/>
    <n v="2.3281592409315813E-3"/>
    <n v="4.0188170582883695E-2"/>
    <n v="0.1042329434084239"/>
    <n v="374.13619512313505"/>
    <n v="9.449745950439139"/>
    <n v="10.306819541595857"/>
    <n v="12.534752114191166"/>
    <n v="141.36312761341767"/>
    <n v="42.578653380993906"/>
    <n v="1.0041322314049588"/>
    <n v="1.6136071887034658"/>
    <n v="27.853730884591151"/>
    <n v="72.242063097133752"/>
    <n v="693.08282712560617"/>
  </r>
  <r>
    <x v="1"/>
    <x v="122"/>
    <n v="0.71773823958579019"/>
    <n v="1.8491172228096264E-3"/>
    <n v="1.7987734745722121E-2"/>
    <n v="2.3990196322245649E-2"/>
    <n v="0.15020378220685363"/>
    <n v="3.2660770688293546E-2"/>
    <n v="0"/>
    <n v="0"/>
    <n v="5.557015922828535E-2"/>
    <n v="0"/>
    <n v="388.48760454698305"/>
    <n v="1.0008650519031141"/>
    <n v="9.7361567172802914"/>
    <n v="12.985087581817579"/>
    <n v="81.300262860611525"/>
    <n v="17.678178293351003"/>
    <n v="0"/>
    <n v="0"/>
    <n v="30.078260920512903"/>
    <n v="0"/>
    <n v="541.26641597245941"/>
  </r>
  <r>
    <x v="1"/>
    <x v="123"/>
    <n v="0.45320593422847338"/>
    <n v="2.2830880217350386E-3"/>
    <n v="1.2992462073917502E-2"/>
    <n v="1.4911552685623957E-2"/>
    <n v="0.32043709670558684"/>
    <n v="2.1225390303036024E-2"/>
    <n v="1.5730813010822787E-3"/>
    <n v="0"/>
    <n v="7.7688849629413581E-2"/>
    <n v="9.5682545051131329E-2"/>
    <n v="573.67824643496056"/>
    <n v="2.8899840753306103"/>
    <n v="16.446150185845131"/>
    <n v="18.875378167486122"/>
    <n v="405.61647111641389"/>
    <n v="26.867575575047073"/>
    <n v="1.9912416280267904"/>
    <n v="0"/>
    <n v="98.340290046782968"/>
    <n v="121.11711368654564"/>
    <n v="1265.8224509164388"/>
  </r>
  <r>
    <x v="1"/>
    <x v="124"/>
    <n v="0.54221975415426771"/>
    <n v="8.441273021031058E-3"/>
    <n v="1.2221271364316806E-2"/>
    <n v="2.2731980233208472E-2"/>
    <n v="0.3132903859218974"/>
    <n v="3.697721270239504E-2"/>
    <n v="0"/>
    <n v="0"/>
    <n v="6.249473849512327E-2"/>
    <n v="1.6233841077597261E-3"/>
    <n v="584.51020016416908"/>
    <n v="9.0996503638255142"/>
    <n v="13.174469791421595"/>
    <n v="24.504961714213557"/>
    <n v="337.72547898101453"/>
    <n v="39.86125151766543"/>
    <n v="0"/>
    <n v="0"/>
    <n v="67.369017500972561"/>
    <n v="1.75"/>
    <n v="1077.9950300332828"/>
  </r>
  <r>
    <x v="1"/>
    <x v="125"/>
    <n v="0.43368465238030673"/>
    <n v="5.6961560467959664E-3"/>
    <n v="2.2912338633444395E-2"/>
    <n v="0.49637404886713621"/>
    <n v="3.7811021697944109E-3"/>
    <n v="7.7644559905988659E-3"/>
    <n v="0"/>
    <n v="0"/>
    <n v="2.9787245911922743E-2"/>
    <n v="0"/>
    <n v="174.69067439866393"/>
    <n v="2.2944444444444443"/>
    <n v="9.2292218918944542"/>
    <n v="199.94232416266365"/>
    <n v="1.5230497191595589"/>
    <n v="3.1275675675675676"/>
    <n v="0"/>
    <n v="0"/>
    <n v="11.998474117708755"/>
    <n v="0"/>
    <n v="402.80575630210262"/>
  </r>
  <r>
    <x v="1"/>
    <x v="126"/>
    <n v="0.38229672464472519"/>
    <n v="0"/>
    <n v="0"/>
    <n v="0.59799141149551993"/>
    <n v="6.2152475546928812E-3"/>
    <n v="0"/>
    <n v="0"/>
    <n v="0"/>
    <n v="1.3496616305062374E-2"/>
    <n v="0"/>
    <n v="61.704451561302271"/>
    <n v="0"/>
    <n v="0"/>
    <n v="96.518567139152694"/>
    <n v="1.0031695721077656"/>
    <n v="0"/>
    <n v="0"/>
    <n v="0"/>
    <n v="2.1784160139251521"/>
    <n v="0"/>
    <n v="161.40460428648782"/>
  </r>
  <r>
    <x v="1"/>
    <x v="127"/>
    <n v="0.40954180053354111"/>
    <n v="0"/>
    <n v="7.4286073674093853E-3"/>
    <n v="0.52492133940818597"/>
    <n v="0"/>
    <n v="0"/>
    <n v="0"/>
    <n v="0"/>
    <n v="5.8108252690862928E-2"/>
    <n v="0"/>
    <n v="114.25895976992821"/>
    <n v="0"/>
    <n v="2.0725233644859813"/>
    <n v="146.44894885865185"/>
    <n v="0"/>
    <n v="0"/>
    <n v="0"/>
    <n v="0"/>
    <n v="16.211748099599347"/>
    <n v="0"/>
    <n v="278.99218009266554"/>
  </r>
  <r>
    <x v="1"/>
    <x v="128"/>
    <n v="0.31635954671710553"/>
    <n v="5.9154803956941154E-3"/>
    <n v="1.1754287575721752E-2"/>
    <n v="0.6311241074956776"/>
    <n v="1.7345915545048766E-2"/>
    <n v="1.2695035325638039E-2"/>
    <n v="0"/>
    <n v="0"/>
    <n v="4.8056269451141522E-3"/>
    <n v="0"/>
    <n v="84.906299201300058"/>
    <n v="1.5876288659793814"/>
    <n v="3.1546797564948985"/>
    <n v="169.38452738427839"/>
    <n v="4.6553913433988345"/>
    <n v="3.4071627643769657"/>
    <n v="0"/>
    <n v="0"/>
    <n v="1.2897603485838782"/>
    <n v="0"/>
    <n v="268.38544966441242"/>
  </r>
  <r>
    <x v="1"/>
    <x v="129"/>
    <n v="0.27410508998621613"/>
    <n v="3.0382127342418312E-3"/>
    <n v="3.9475272656220271E-3"/>
    <n v="0.71624761740765042"/>
    <n v="2.6615526062700044E-3"/>
    <n v="0"/>
    <n v="0"/>
    <n v="0"/>
    <n v="0"/>
    <n v="0"/>
    <n v="108.84744303339879"/>
    <n v="1.2064777327935223"/>
    <n v="1.5675675675675675"/>
    <n v="284.42274361817681"/>
    <n v="1.0569055675176868"/>
    <n v="0"/>
    <n v="0"/>
    <n v="0"/>
    <n v="0"/>
    <n v="0"/>
    <n v="397.1011375194542"/>
  </r>
  <r>
    <x v="1"/>
    <x v="130"/>
    <n v="0.626855430042492"/>
    <n v="1.5192764735792924E-2"/>
    <n v="0"/>
    <n v="0.35795180522171532"/>
    <n v="0"/>
    <n v="0"/>
    <n v="0"/>
    <n v="0"/>
    <n v="0"/>
    <n v="0"/>
    <n v="44.252452174919519"/>
    <n v="1.0725233644859813"/>
    <n v="0"/>
    <n v="25.269375333362461"/>
    <n v="0"/>
    <n v="0"/>
    <n v="0"/>
    <n v="0"/>
    <n v="0"/>
    <n v="0"/>
    <n v="70.594350872767947"/>
  </r>
  <r>
    <x v="1"/>
    <x v="131"/>
    <n v="0.38155430724090811"/>
    <n v="0"/>
    <n v="0"/>
    <n v="0.61844569275909189"/>
    <n v="0"/>
    <n v="0"/>
    <n v="0"/>
    <n v="0"/>
    <n v="0"/>
    <n v="0"/>
    <n v="4.0039972144286153"/>
    <n v="0"/>
    <n v="0"/>
    <n v="6.4899144999542777"/>
    <n v="0"/>
    <n v="0"/>
    <n v="0"/>
    <n v="0"/>
    <n v="0"/>
    <n v="0"/>
    <n v="10.493911714382893"/>
  </r>
  <r>
    <x v="1"/>
    <x v="132"/>
    <n v="0.76491398537511424"/>
    <n v="0"/>
    <n v="0"/>
    <n v="0.23508601462488579"/>
    <n v="0"/>
    <n v="0"/>
    <n v="0"/>
    <n v="0"/>
    <n v="0"/>
    <n v="0"/>
    <n v="10.032660737438139"/>
    <n v="0"/>
    <n v="0"/>
    <n v="3.0834031981926326"/>
    <n v="0"/>
    <n v="0"/>
    <n v="0"/>
    <n v="0"/>
    <n v="0"/>
    <n v="0"/>
    <n v="13.116063935630772"/>
  </r>
  <r>
    <x v="1"/>
    <x v="133"/>
    <n v="0.32353032951114485"/>
    <n v="1.8714328183194916E-2"/>
    <n v="0"/>
    <n v="0.6376837880785251"/>
    <n v="0"/>
    <n v="2.0071554227135031E-2"/>
    <n v="0"/>
    <n v="0"/>
    <n v="0"/>
    <n v="0"/>
    <n v="17.287840971051715"/>
    <n v="1"/>
    <n v="0"/>
    <n v="34.074628906591052"/>
    <n v="0"/>
    <n v="1.0725233644859813"/>
    <n v="0"/>
    <n v="0"/>
    <n v="0"/>
    <n v="0"/>
    <n v="53.434993242128755"/>
  </r>
  <r>
    <x v="1"/>
    <x v="134"/>
    <n v="0.23891792691226099"/>
    <n v="0"/>
    <n v="7.739861441333329E-3"/>
    <n v="0.74452744697522311"/>
    <n v="0"/>
    <n v="0"/>
    <n v="0"/>
    <n v="0"/>
    <n v="8.8147646711823641E-3"/>
    <n v="0"/>
    <n v="31.006925585103257"/>
    <n v="0"/>
    <n v="1.0044843049327354"/>
    <n v="96.625261414165294"/>
    <n v="0"/>
    <n v="0"/>
    <n v="0"/>
    <n v="0"/>
    <n v="1.1439859525899911"/>
    <n v="0"/>
    <n v="129.7806572567913"/>
  </r>
  <r>
    <x v="1"/>
    <x v="135"/>
    <n v="0.34035570481913846"/>
    <n v="4.7860783363137482E-2"/>
    <n v="0"/>
    <n v="0.59653604333854893"/>
    <n v="0"/>
    <n v="0"/>
    <n v="0"/>
    <n v="0"/>
    <n v="1.5247468479175299E-2"/>
    <n v="0"/>
    <n v="21.493064561169618"/>
    <n v="3.0223524747989581"/>
    <n v="0"/>
    <n v="37.670553221234428"/>
    <n v="0"/>
    <n v="0"/>
    <n v="0"/>
    <n v="0"/>
    <n v="0.96285979572887648"/>
    <n v="0"/>
    <n v="63.148830052931871"/>
  </r>
  <r>
    <x v="1"/>
    <x v="136"/>
    <n v="0.29035121069679559"/>
    <n v="3.2234052543116897E-3"/>
    <n v="3.2296132271734854E-3"/>
    <n v="0.68619614408797669"/>
    <n v="3.7695160934097596E-3"/>
    <n v="6.4697515779877056E-3"/>
    <n v="0"/>
    <n v="0"/>
    <n v="6.7603590623450029E-3"/>
    <n v="0"/>
    <n v="90.768816969862044"/>
    <n v="1.0076923076923077"/>
    <n v="1.0096330275229359"/>
    <n v="214.51679866831716"/>
    <n v="1.1784160139251523"/>
    <n v="2.0225563909774436"/>
    <n v="0"/>
    <n v="0"/>
    <n v="2.1134053235319055"/>
    <n v="0"/>
    <n v="312.61731870182899"/>
  </r>
  <r>
    <x v="1"/>
    <x v="137"/>
    <n v="0.28029283785788078"/>
    <n v="0"/>
    <n v="0"/>
    <n v="0.65611904936149168"/>
    <n v="6.3588112780627579E-2"/>
    <n v="0"/>
    <n v="0"/>
    <n v="0"/>
    <n v="0"/>
    <n v="0"/>
    <n v="9.1794296964046964"/>
    <n v="0"/>
    <n v="0"/>
    <n v="21.487522592851573"/>
    <n v="2.0824742268041234"/>
    <n v="0"/>
    <n v="0"/>
    <n v="0"/>
    <n v="0"/>
    <n v="0"/>
    <n v="32.749426516060389"/>
  </r>
  <r>
    <x v="1"/>
    <x v="138"/>
    <n v="0.20558794452835288"/>
    <n v="0"/>
    <n v="0"/>
    <n v="0.78956518888330807"/>
    <n v="0"/>
    <n v="0"/>
    <n v="0"/>
    <n v="0"/>
    <n v="4.8468665883388551E-3"/>
    <n v="0"/>
    <n v="40.841306989787142"/>
    <n v="0"/>
    <n v="0"/>
    <n v="156.85197077878877"/>
    <n v="0"/>
    <n v="0"/>
    <n v="0"/>
    <n v="0"/>
    <n v="0.96285979572887648"/>
    <n v="0"/>
    <n v="198.65613756430483"/>
  </r>
  <r>
    <x v="1"/>
    <x v="139"/>
    <n v="0.35604718065787394"/>
    <n v="1.9712024676593592E-2"/>
    <n v="0"/>
    <n v="0.60531927835372812"/>
    <n v="0"/>
    <n v="1.892151631180438E-2"/>
    <n v="0"/>
    <n v="0"/>
    <n v="0"/>
    <n v="0"/>
    <n v="18.118184081484472"/>
    <n v="1.0030864197530864"/>
    <n v="0"/>
    <n v="30.802901157705442"/>
    <n v="0"/>
    <n v="0.96285979572887648"/>
    <n v="0"/>
    <n v="0"/>
    <n v="0"/>
    <n v="0"/>
    <n v="50.887031454671877"/>
  </r>
  <r>
    <x v="1"/>
    <x v="140"/>
    <n v="0.31798305143396655"/>
    <n v="0"/>
    <n v="2.4697795383505888E-2"/>
    <n v="0.61229818359502752"/>
    <n v="0"/>
    <n v="2.9884419530297985E-2"/>
    <n v="0"/>
    <n v="0"/>
    <n v="0"/>
    <n v="1.5136550057202327E-2"/>
    <n v="22.531174599538272"/>
    <n v="0"/>
    <n v="1.75"/>
    <n v="43.385322643287452"/>
    <n v="0"/>
    <n v="2.1175061727553164"/>
    <n v="0"/>
    <n v="0"/>
    <n v="0"/>
    <n v="1.0725233644859813"/>
    <n v="70.856526780067"/>
  </r>
  <r>
    <x v="1"/>
    <x v="141"/>
    <n v="0.24357915972241059"/>
    <n v="0"/>
    <n v="2.0202101708377409E-2"/>
    <n v="0.65001148061462044"/>
    <n v="2.8502945409664627E-2"/>
    <n v="1.8903127196665138E-2"/>
    <n v="0"/>
    <n v="0"/>
    <n v="3.8801185348262018E-2"/>
    <n v="0"/>
    <n v="25.104808979645171"/>
    <n v="0"/>
    <n v="2.0821563920089172"/>
    <n v="66.994294889609122"/>
    <n v="2.9376938514869551"/>
    <n v="1.9482758620689655"/>
    <n v="0"/>
    <n v="0"/>
    <n v="3.9990956018652475"/>
    <n v="0"/>
    <n v="103.06632557668435"/>
  </r>
  <r>
    <x v="1"/>
    <x v="142"/>
    <n v="0.31632929633432949"/>
    <n v="1.8473179691483765E-2"/>
    <n v="9.8946650148538824E-3"/>
    <n v="0.65530285895933305"/>
    <n v="0"/>
    <n v="0"/>
    <n v="0"/>
    <n v="0"/>
    <n v="0"/>
    <n v="0"/>
    <n v="34.288231150894418"/>
    <n v="2.0023837902264603"/>
    <n v="1.0725233644859813"/>
    <n v="71.030967293310155"/>
    <n v="0"/>
    <n v="0"/>
    <n v="0"/>
    <n v="0"/>
    <n v="0"/>
    <n v="0"/>
    <n v="108.39410559891699"/>
  </r>
  <r>
    <x v="1"/>
    <x v="143"/>
    <n v="0.16135858437411496"/>
    <n v="0"/>
    <n v="0"/>
    <n v="0.83864141562588501"/>
    <n v="0"/>
    <n v="0"/>
    <n v="0"/>
    <n v="0"/>
    <n v="0"/>
    <n v="0"/>
    <n v="20.812204297827456"/>
    <n v="0"/>
    <n v="0"/>
    <n v="108.16887457414444"/>
    <n v="0"/>
    <n v="0"/>
    <n v="0"/>
    <n v="0"/>
    <n v="0"/>
    <n v="0"/>
    <n v="128.9810788719719"/>
  </r>
  <r>
    <x v="1"/>
    <x v="144"/>
    <n v="0.32911292801888709"/>
    <n v="7.78109029629409E-3"/>
    <n v="1.5637136049570829E-2"/>
    <n v="0.63527146084646258"/>
    <n v="0"/>
    <n v="0"/>
    <n v="0"/>
    <n v="0"/>
    <n v="1.2197384788785331E-2"/>
    <n v="0"/>
    <n v="42.296505436472586"/>
    <n v="1"/>
    <n v="2.0096330275229359"/>
    <n v="81.642987891944159"/>
    <n v="0"/>
    <n v="0"/>
    <n v="0"/>
    <n v="0"/>
    <n v="1.5675675675675675"/>
    <n v="0"/>
    <n v="128.51669392350726"/>
  </r>
  <r>
    <x v="1"/>
    <x v="145"/>
    <n v="0.2893440329288261"/>
    <n v="0"/>
    <n v="0"/>
    <n v="0.65123070170341801"/>
    <n v="0"/>
    <n v="0"/>
    <n v="0"/>
    <n v="0"/>
    <n v="5.94252653677559E-2"/>
    <n v="0"/>
    <n v="10.476446304502133"/>
    <n v="0"/>
    <n v="0"/>
    <n v="23.579485670324324"/>
    <n v="0"/>
    <n v="0"/>
    <n v="0"/>
    <n v="0"/>
    <n v="2.1516448618424624"/>
    <n v="0"/>
    <n v="36.20757683666892"/>
  </r>
  <r>
    <x v="1"/>
    <x v="146"/>
    <n v="0.34263246873509795"/>
    <n v="0"/>
    <n v="2.6712542487763734E-2"/>
    <n v="0.60200516283418759"/>
    <n v="0"/>
    <n v="0"/>
    <n v="0"/>
    <n v="0"/>
    <n v="2.8649825942951086E-2"/>
    <n v="0"/>
    <n v="12.82665133399594"/>
    <n v="0"/>
    <n v="1"/>
    <n v="22.536423221786141"/>
    <n v="0"/>
    <n v="0"/>
    <n v="0"/>
    <n v="0"/>
    <n v="1.0725233644859813"/>
    <n v="0"/>
    <n v="37.435597920268052"/>
  </r>
  <r>
    <x v="1"/>
    <x v="147"/>
    <n v="0.5010787153568268"/>
    <n v="2.4482777826958825E-2"/>
    <n v="0"/>
    <n v="0.4115156807096193"/>
    <n v="0"/>
    <n v="0"/>
    <n v="4.0040718244087621E-2"/>
    <n v="0"/>
    <n v="2.2882107862507616E-2"/>
    <n v="0"/>
    <n v="21.950884555062505"/>
    <n v="1.0725233644859813"/>
    <n v="0"/>
    <n v="18.027373590239542"/>
    <n v="0"/>
    <n v="0"/>
    <n v="1.7540740740740739"/>
    <n v="0"/>
    <n v="1.0024024024024023"/>
    <n v="0"/>
    <n v="43.807257986264496"/>
  </r>
  <r>
    <x v="1"/>
    <x v="148"/>
    <n v="0.2860716102740799"/>
    <n v="0"/>
    <n v="0"/>
    <n v="0.70584775406223887"/>
    <n v="0"/>
    <n v="0"/>
    <n v="0"/>
    <n v="0"/>
    <n v="8.0806356636814562E-3"/>
    <n v="0"/>
    <n v="35.402117132917311"/>
    <n v="0"/>
    <n v="0"/>
    <n v="87.350523330074481"/>
    <n v="0"/>
    <n v="0"/>
    <n v="0"/>
    <n v="0"/>
    <n v="1"/>
    <n v="0"/>
    <n v="123.75264046299176"/>
  </r>
  <r>
    <x v="1"/>
    <x v="149"/>
    <n v="0.27574318576855589"/>
    <n v="0"/>
    <n v="1.6887180455609493E-2"/>
    <n v="0.70736963377583439"/>
    <n v="0"/>
    <n v="0"/>
    <n v="0"/>
    <n v="0"/>
    <n v="0"/>
    <n v="0"/>
    <n v="16.485844288698249"/>
    <n v="0"/>
    <n v="1.0096330275229359"/>
    <n v="42.291473511769837"/>
    <n v="0"/>
    <n v="0"/>
    <n v="0"/>
    <n v="0"/>
    <n v="0"/>
    <n v="0"/>
    <n v="59.786950827991035"/>
  </r>
  <r>
    <x v="1"/>
    <x v="150"/>
    <n v="0.5553418876511641"/>
    <n v="0"/>
    <n v="0"/>
    <n v="0.39110304990690831"/>
    <n v="0"/>
    <n v="5.3555062441927516E-2"/>
    <n v="0"/>
    <n v="0"/>
    <n v="0"/>
    <n v="0"/>
    <n v="10.386890195830166"/>
    <n v="0"/>
    <n v="0"/>
    <n v="7.3150333604748496"/>
    <n v="0"/>
    <n v="1.0016722408026755"/>
    <n v="0"/>
    <n v="0"/>
    <n v="0"/>
    <n v="0"/>
    <n v="18.703595797107692"/>
  </r>
  <r>
    <x v="1"/>
    <x v="151"/>
    <n v="0.47833354210953388"/>
    <n v="0"/>
    <n v="0"/>
    <n v="0.52166645789046606"/>
    <n v="0"/>
    <n v="0"/>
    <n v="0"/>
    <n v="0"/>
    <n v="0"/>
    <n v="0"/>
    <n v="3.4567746607313961"/>
    <n v="0"/>
    <n v="0"/>
    <n v="3.7699287928596279"/>
    <n v="0"/>
    <n v="0"/>
    <n v="0"/>
    <n v="0"/>
    <n v="0"/>
    <n v="0"/>
    <n v="7.226703453591024"/>
  </r>
  <r>
    <x v="1"/>
    <x v="152"/>
    <n v="0.73281606879773875"/>
    <n v="0.2671839312022613"/>
    <n v="0"/>
    <n v="0"/>
    <n v="0"/>
    <n v="0"/>
    <n v="0"/>
    <n v="0"/>
    <n v="0"/>
    <n v="0"/>
    <n v="2.7691609402873221"/>
    <n v="1.0096330275229359"/>
    <n v="0"/>
    <n v="0"/>
    <n v="0"/>
    <n v="0"/>
    <n v="0"/>
    <n v="0"/>
    <n v="0"/>
    <n v="0"/>
    <n v="3.778793967810258"/>
  </r>
  <r>
    <x v="1"/>
    <x v="153"/>
    <n v="0.25100248412482806"/>
    <n v="0"/>
    <n v="0"/>
    <n v="0.74899751587517205"/>
    <n v="0"/>
    <n v="0"/>
    <n v="0"/>
    <n v="0"/>
    <n v="0"/>
    <n v="0"/>
    <n v="9.2324181303478259"/>
    <n v="0"/>
    <n v="0"/>
    <n v="27.549760191665829"/>
    <n v="0"/>
    <n v="0"/>
    <n v="0"/>
    <n v="0"/>
    <n v="0"/>
    <n v="0"/>
    <n v="36.78217832201365"/>
  </r>
  <r>
    <x v="1"/>
    <x v="154"/>
    <n v="0.4155406230284559"/>
    <n v="1.4817941441680178E-2"/>
    <n v="0"/>
    <n v="0.55482349408818354"/>
    <n v="0"/>
    <n v="0"/>
    <n v="0"/>
    <n v="0"/>
    <n v="1.4817941441680178E-2"/>
    <n v="0"/>
    <n v="28.313213339262308"/>
    <n v="1.0096330275229359"/>
    <n v="0"/>
    <n v="37.803370075512333"/>
    <n v="0"/>
    <n v="0"/>
    <n v="0"/>
    <n v="0"/>
    <n v="1.0096330275229359"/>
    <n v="0"/>
    <n v="68.135849469820528"/>
  </r>
  <r>
    <x v="1"/>
    <x v="155"/>
    <n v="0.30553786411243927"/>
    <n v="0"/>
    <n v="0"/>
    <n v="0.69446213588756078"/>
    <n v="0"/>
    <n v="0"/>
    <n v="0"/>
    <n v="0"/>
    <n v="0"/>
    <n v="0"/>
    <n v="9.9183289440114937"/>
    <n v="0"/>
    <n v="0"/>
    <n v="22.543536209177852"/>
    <n v="0"/>
    <n v="0"/>
    <n v="0"/>
    <n v="0"/>
    <n v="0"/>
    <n v="0"/>
    <n v="32.461865153189343"/>
  </r>
  <r>
    <x v="1"/>
    <x v="156"/>
    <n v="0.11561818596582481"/>
    <n v="0"/>
    <n v="0"/>
    <n v="0.77044414808739148"/>
    <n v="0.11393766594678377"/>
    <n v="0"/>
    <n v="0"/>
    <n v="0"/>
    <n v="0"/>
    <n v="0"/>
    <n v="3.078073387895027"/>
    <n v="0"/>
    <n v="0"/>
    <n v="20.511337461982269"/>
    <n v="3.0333333333333332"/>
    <n v="0"/>
    <n v="0"/>
    <n v="0"/>
    <n v="0"/>
    <n v="0"/>
    <n v="26.622744183210628"/>
  </r>
  <r>
    <x v="1"/>
    <x v="157"/>
    <n v="0.36023229271509655"/>
    <n v="0"/>
    <n v="0"/>
    <n v="0.63976770728490329"/>
    <n v="0"/>
    <n v="0"/>
    <n v="0"/>
    <n v="0"/>
    <n v="0"/>
    <n v="0"/>
    <n v="7.5175491859504575"/>
    <n v="0"/>
    <n v="0"/>
    <n v="13.35106625463137"/>
    <n v="0"/>
    <n v="0"/>
    <n v="0"/>
    <n v="0"/>
    <n v="0"/>
    <n v="0"/>
    <n v="20.868615440581831"/>
  </r>
  <r>
    <x v="1"/>
    <x v="158"/>
    <n v="0.36225800531822855"/>
    <n v="0"/>
    <n v="0"/>
    <n v="0.61096870845012474"/>
    <n v="2.6773286231646546E-2"/>
    <n v="0"/>
    <n v="0"/>
    <n v="0"/>
    <n v="0"/>
    <n v="0"/>
    <n v="7.0059508288028178"/>
    <n v="0"/>
    <n v="0"/>
    <n v="11.815934131196277"/>
    <n v="0.51778656126482214"/>
    <n v="0"/>
    <n v="0"/>
    <n v="0"/>
    <n v="0"/>
    <n v="0"/>
    <n v="19.33967152126392"/>
  </r>
  <r>
    <x v="1"/>
    <x v="159"/>
    <n v="0.29080569695557346"/>
    <n v="0"/>
    <n v="0"/>
    <n v="0.70919430304442643"/>
    <n v="0"/>
    <n v="0"/>
    <n v="0"/>
    <n v="0"/>
    <n v="0"/>
    <n v="0"/>
    <n v="5.9036496471825206"/>
    <n v="0"/>
    <n v="0"/>
    <n v="14.397361333645767"/>
    <n v="0"/>
    <n v="0"/>
    <n v="0"/>
    <n v="0"/>
    <n v="0"/>
    <n v="0"/>
    <n v="20.301010980828291"/>
  </r>
  <r>
    <x v="1"/>
    <x v="160"/>
    <n v="0.17008976677535467"/>
    <n v="0"/>
    <n v="1.0076505905823305E-2"/>
    <n v="0.77980620025486058"/>
    <n v="0"/>
    <n v="3.003949883795955E-2"/>
    <n v="0"/>
    <n v="0"/>
    <n v="9.98802822600201E-3"/>
    <n v="0"/>
    <n v="17.042439887900834"/>
    <n v="0"/>
    <n v="1.0096330275229359"/>
    <n v="78.134037949550887"/>
    <n v="0"/>
    <n v="3.0098598105830998"/>
    <n v="0"/>
    <n v="0"/>
    <n v="1.000767852572306"/>
    <n v="0"/>
    <n v="100.19673852813006"/>
  </r>
  <r>
    <x v="1"/>
    <x v="161"/>
    <n v="8.3016647608058172E-2"/>
    <n v="0"/>
    <n v="0"/>
    <n v="0.75403331242589267"/>
    <n v="0"/>
    <n v="8.3016647608058172E-2"/>
    <n v="0"/>
    <n v="0"/>
    <n v="7.9933392357991004E-2"/>
    <n v="0"/>
    <n v="1"/>
    <n v="0"/>
    <n v="0"/>
    <n v="9.0829169106643253"/>
    <n v="0"/>
    <n v="1"/>
    <n v="0"/>
    <n v="0"/>
    <n v="0.96285979572887648"/>
    <n v="0"/>
    <n v="12.045776706393202"/>
  </r>
  <r>
    <x v="1"/>
    <x v="162"/>
    <n v="0.28809482229683125"/>
    <n v="0"/>
    <n v="0"/>
    <n v="0.71190517770316875"/>
    <n v="0"/>
    <n v="0"/>
    <n v="0"/>
    <n v="0"/>
    <n v="0"/>
    <n v="0"/>
    <n v="2.0677126674931645"/>
    <n v="0"/>
    <n v="0"/>
    <n v="5.1094821567954467"/>
    <n v="0"/>
    <n v="0"/>
    <n v="0"/>
    <n v="0"/>
    <n v="0"/>
    <n v="0"/>
    <n v="7.1771948242886108"/>
  </r>
  <r>
    <x v="1"/>
    <x v="163"/>
    <n v="0.75939360729699634"/>
    <n v="0"/>
    <n v="0"/>
    <n v="0.24060639270300369"/>
    <n v="0"/>
    <n v="0"/>
    <n v="0"/>
    <n v="0"/>
    <n v="0"/>
    <n v="0"/>
    <n v="3.6106090510518629"/>
    <n v="0"/>
    <n v="0"/>
    <n v="1.1439859525899911"/>
    <n v="0"/>
    <n v="0"/>
    <n v="0"/>
    <n v="0"/>
    <n v="0"/>
    <n v="0"/>
    <n v="4.7545950036418541"/>
  </r>
  <r>
    <x v="1"/>
    <x v="1067"/>
    <n v="0"/>
    <n v="0"/>
    <n v="0"/>
    <n v="1"/>
    <n v="0"/>
    <n v="0"/>
    <n v="0"/>
    <n v="0"/>
    <n v="0"/>
    <n v="0"/>
    <n v="0"/>
    <n v="0"/>
    <n v="0"/>
    <n v="2.3207549974727701"/>
    <n v="0"/>
    <n v="0"/>
    <n v="0"/>
    <n v="0"/>
    <n v="0"/>
    <n v="0"/>
    <n v="2.3207549974727701"/>
  </r>
  <r>
    <x v="1"/>
    <x v="164"/>
    <n v="0.4532110091743119"/>
    <n v="0"/>
    <n v="0.5467889908256881"/>
    <n v="0"/>
    <n v="0"/>
    <n v="0"/>
    <n v="0"/>
    <n v="0"/>
    <n v="0"/>
    <n v="0"/>
    <n v="1"/>
    <n v="0"/>
    <n v="1.2064777327935223"/>
    <n v="0"/>
    <n v="0"/>
    <n v="0"/>
    <n v="0"/>
    <n v="0"/>
    <n v="0"/>
    <n v="0"/>
    <n v="2.2064777327935223"/>
  </r>
  <r>
    <x v="1"/>
    <x v="165"/>
    <n v="0.2498883985948322"/>
    <n v="0"/>
    <n v="0"/>
    <n v="0.6131375375938577"/>
    <n v="0.13697406381131022"/>
    <n v="0"/>
    <n v="0"/>
    <n v="0"/>
    <n v="0"/>
    <n v="0"/>
    <n v="3.7700861446331357"/>
    <n v="0"/>
    <n v="0"/>
    <n v="9.250454795963007"/>
    <n v="2.0665385950406225"/>
    <n v="0"/>
    <n v="0"/>
    <n v="0"/>
    <n v="0"/>
    <n v="0"/>
    <n v="15.087079535636764"/>
  </r>
  <r>
    <x v="1"/>
    <x v="166"/>
    <n v="0.36911371397395609"/>
    <n v="0"/>
    <n v="0"/>
    <n v="0.63088628602604402"/>
    <n v="0"/>
    <n v="0"/>
    <n v="0"/>
    <n v="0"/>
    <n v="0"/>
    <n v="0"/>
    <n v="13.428036652056807"/>
    <n v="0"/>
    <n v="0"/>
    <n v="22.951095695771002"/>
    <n v="0"/>
    <n v="0"/>
    <n v="0"/>
    <n v="0"/>
    <n v="0"/>
    <n v="0"/>
    <n v="36.379132347827806"/>
  </r>
  <r>
    <x v="1"/>
    <x v="167"/>
    <n v="0.24208772360187145"/>
    <n v="0"/>
    <n v="5.2322230814975612E-2"/>
    <n v="0.60579344404330859"/>
    <n v="0"/>
    <n v="0"/>
    <n v="0"/>
    <n v="0"/>
    <n v="9.9796601539844293E-2"/>
    <n v="0"/>
    <n v="4.6714323433689611"/>
    <n v="0"/>
    <n v="1.0096330275229359"/>
    <n v="11.689659623380052"/>
    <n v="0"/>
    <n v="0"/>
    <n v="0"/>
    <n v="0"/>
    <n v="1.925719591457753"/>
    <n v="0"/>
    <n v="19.296444585729702"/>
  </r>
  <r>
    <x v="1"/>
    <x v="168"/>
    <n v="0.30422073696282437"/>
    <n v="0"/>
    <n v="0"/>
    <n v="0.6316066257739682"/>
    <n v="0"/>
    <n v="0"/>
    <n v="0"/>
    <n v="0"/>
    <n v="6.4172637263207419E-2"/>
    <n v="0"/>
    <n v="9.2038350380119596"/>
    <n v="0"/>
    <n v="0"/>
    <n v="19.108504076924007"/>
    <n v="0"/>
    <n v="0"/>
    <n v="0"/>
    <n v="0"/>
    <n v="1.9414664931171852"/>
    <n v="0"/>
    <n v="30.253805608053153"/>
  </r>
  <r>
    <x v="1"/>
    <x v="169"/>
    <n v="0.12721053976510385"/>
    <n v="0"/>
    <n v="0"/>
    <n v="0.87278946023489623"/>
    <n v="0"/>
    <n v="0"/>
    <n v="0"/>
    <n v="0"/>
    <n v="0"/>
    <n v="0"/>
    <n v="0.93827160493827155"/>
    <n v="0"/>
    <n v="0"/>
    <n v="6.4374663384019897"/>
    <n v="0"/>
    <n v="0"/>
    <n v="0"/>
    <n v="0"/>
    <n v="0"/>
    <n v="0"/>
    <n v="7.375737943340261"/>
  </r>
  <r>
    <x v="1"/>
    <x v="170"/>
    <n v="0.74131435747174546"/>
    <n v="0"/>
    <n v="0"/>
    <n v="0.25868564252825449"/>
    <n v="0"/>
    <n v="0"/>
    <n v="0"/>
    <n v="0"/>
    <n v="0"/>
    <n v="0"/>
    <n v="2.8656957928802589"/>
    <n v="0"/>
    <n v="0"/>
    <n v="1"/>
    <n v="0"/>
    <n v="0"/>
    <n v="0"/>
    <n v="0"/>
    <n v="0"/>
    <n v="0"/>
    <n v="3.8656957928802589"/>
  </r>
  <r>
    <x v="1"/>
    <x v="171"/>
    <n v="0.25777055597686527"/>
    <n v="0"/>
    <n v="0"/>
    <n v="0.74222944402313473"/>
    <n v="0"/>
    <n v="0"/>
    <n v="0"/>
    <n v="0"/>
    <n v="0"/>
    <n v="0"/>
    <n v="1.0076923076923077"/>
    <n v="0"/>
    <n v="0"/>
    <n v="2.9015684062534204"/>
    <n v="0"/>
    <n v="0"/>
    <n v="0"/>
    <n v="0"/>
    <n v="0"/>
    <n v="0"/>
    <n v="3.909260713945728"/>
  </r>
  <r>
    <x v="1"/>
    <x v="172"/>
    <n v="0.65198199461822481"/>
    <n v="0"/>
    <n v="0"/>
    <n v="0.34801800538177513"/>
    <n v="0"/>
    <n v="0"/>
    <n v="0"/>
    <n v="0"/>
    <n v="0"/>
    <n v="0"/>
    <n v="2.0307027270956555"/>
    <n v="0"/>
    <n v="0"/>
    <n v="1.0839580209895052"/>
    <n v="0"/>
    <n v="0"/>
    <n v="0"/>
    <n v="0"/>
    <n v="0"/>
    <n v="0"/>
    <n v="3.1146607480851607"/>
  </r>
  <r>
    <x v="1"/>
    <x v="173"/>
    <n v="0.45126822178651382"/>
    <n v="2.7409836113441197E-2"/>
    <n v="0"/>
    <n v="0.46613084739075689"/>
    <n v="0"/>
    <n v="0"/>
    <n v="0"/>
    <n v="0"/>
    <n v="5.519109470928811E-2"/>
    <n v="0"/>
    <n v="16.514546933690006"/>
    <n v="1.0030864197530864"/>
    <n v="0"/>
    <n v="17.058457442450031"/>
    <n v="0"/>
    <n v="0"/>
    <n v="0"/>
    <n v="0"/>
    <n v="2.0197653632465631"/>
    <n v="0"/>
    <n v="36.595856159139686"/>
  </r>
  <r>
    <x v="1"/>
    <x v="174"/>
    <n v="0.33843679360634438"/>
    <n v="1.6823470932904167E-2"/>
    <n v="3.9727785141312554E-2"/>
    <n v="0.58178671180845143"/>
    <n v="8.1219369678365606E-3"/>
    <n v="0"/>
    <n v="0"/>
    <n v="0"/>
    <n v="1.5103301543151161E-2"/>
    <n v="0"/>
    <n v="21.575890610931388"/>
    <n v="1.0725233644859813"/>
    <n v="2.5327102803738315"/>
    <n v="37.089839786962514"/>
    <n v="0.51778656126482214"/>
    <n v="0"/>
    <n v="0"/>
    <n v="0"/>
    <n v="0.96285979572887648"/>
    <n v="0"/>
    <n v="63.751610399747399"/>
  </r>
  <r>
    <x v="1"/>
    <x v="175"/>
    <n v="0.32563683228692242"/>
    <n v="3.1220975857198633E-2"/>
    <n v="0"/>
    <n v="0.64314219185587873"/>
    <n v="0"/>
    <n v="0"/>
    <n v="0"/>
    <n v="0"/>
    <n v="0"/>
    <n v="0"/>
    <n v="10.430065792188882"/>
    <n v="1"/>
    <n v="0"/>
    <n v="20.599682559492745"/>
    <n v="0"/>
    <n v="0"/>
    <n v="0"/>
    <n v="0"/>
    <n v="0"/>
    <n v="0"/>
    <n v="32.029748351681633"/>
  </r>
  <r>
    <x v="1"/>
    <x v="176"/>
    <n v="0.17316355691057839"/>
    <n v="0"/>
    <n v="0"/>
    <n v="0.82683644308942161"/>
    <n v="0"/>
    <n v="0"/>
    <n v="0"/>
    <n v="0"/>
    <n v="0"/>
    <n v="0"/>
    <n v="3.8785891507801225"/>
    <n v="0"/>
    <n v="0"/>
    <n v="18.519825504002146"/>
    <n v="0"/>
    <n v="0"/>
    <n v="0"/>
    <n v="0"/>
    <n v="0"/>
    <n v="0"/>
    <n v="22.398414654782268"/>
  </r>
  <r>
    <x v="1"/>
    <x v="177"/>
    <n v="0.30339294075911066"/>
    <n v="1.3300448878329787E-2"/>
    <n v="0"/>
    <n v="0.6717561565522876"/>
    <n v="0"/>
    <n v="0"/>
    <n v="0"/>
    <n v="0"/>
    <n v="1.1550453810271989E-2"/>
    <n v="0"/>
    <n v="29.182441570709592"/>
    <n v="1.2793296089385475"/>
    <n v="0"/>
    <n v="64.614175726377383"/>
    <n v="0"/>
    <n v="0"/>
    <n v="0"/>
    <n v="0"/>
    <n v="1.1110029211295034"/>
    <n v="0"/>
    <n v="96.186949827155019"/>
  </r>
  <r>
    <x v="1"/>
    <x v="178"/>
    <n v="0.24122189830087321"/>
    <n v="0"/>
    <n v="0"/>
    <n v="0.75877810169912652"/>
    <n v="0"/>
    <n v="0"/>
    <n v="0"/>
    <n v="0"/>
    <n v="0"/>
    <n v="0"/>
    <n v="3.0079748802986872"/>
    <n v="0"/>
    <n v="0"/>
    <n v="9.4617673010138699"/>
    <n v="0"/>
    <n v="0"/>
    <n v="0"/>
    <n v="0"/>
    <n v="0"/>
    <n v="0"/>
    <n v="12.46974218131256"/>
  </r>
  <r>
    <x v="1"/>
    <x v="179"/>
    <n v="0.14762931694558268"/>
    <n v="0"/>
    <n v="0"/>
    <n v="0.83574404118865475"/>
    <n v="0"/>
    <n v="1.6626641865762581E-2"/>
    <n v="0"/>
    <n v="0"/>
    <n v="0"/>
    <n v="0"/>
    <n v="8.8939299894078676"/>
    <n v="0"/>
    <n v="0"/>
    <n v="50.34940989489629"/>
    <n v="0"/>
    <n v="1.0016722408026755"/>
    <n v="0"/>
    <n v="0"/>
    <n v="0"/>
    <n v="0"/>
    <n v="60.245012125106832"/>
  </r>
  <r>
    <x v="1"/>
    <x v="180"/>
    <n v="0.34434386322691596"/>
    <n v="0"/>
    <n v="0"/>
    <n v="0.52620255889612833"/>
    <n v="0"/>
    <n v="6.6005569275862125E-2"/>
    <n v="0"/>
    <n v="0"/>
    <n v="6.3448008601093564E-2"/>
    <n v="0"/>
    <n v="5.225614942333209"/>
    <n v="0"/>
    <n v="0"/>
    <n v="7.9854245947445817"/>
    <n v="0"/>
    <n v="1.0016722408026755"/>
    <n v="0"/>
    <n v="0"/>
    <n v="0.96285979572887648"/>
    <n v="0"/>
    <n v="15.175571573609343"/>
  </r>
  <r>
    <x v="1"/>
    <x v="181"/>
    <n v="0.62156963175532987"/>
    <n v="0"/>
    <n v="0"/>
    <n v="0.37843036824467025"/>
    <n v="0"/>
    <n v="0"/>
    <n v="0"/>
    <n v="0"/>
    <n v="0"/>
    <n v="0"/>
    <n v="7.290432981189138"/>
    <n v="0"/>
    <n v="0"/>
    <n v="4.4386358290111838"/>
    <n v="0"/>
    <n v="0"/>
    <n v="0"/>
    <n v="0"/>
    <n v="0"/>
    <n v="0"/>
    <n v="11.729068810200321"/>
  </r>
  <r>
    <x v="1"/>
    <x v="182"/>
    <n v="0.27244400726936685"/>
    <n v="0"/>
    <n v="5.4194039253556675E-2"/>
    <n v="0.6733619534770765"/>
    <n v="0"/>
    <n v="0"/>
    <n v="0"/>
    <n v="0"/>
    <n v="0"/>
    <n v="0"/>
    <n v="5.0756221842570861"/>
    <n v="0"/>
    <n v="1.0096330275229359"/>
    <n v="12.544709290389378"/>
    <n v="0"/>
    <n v="0"/>
    <n v="0"/>
    <n v="0"/>
    <n v="0"/>
    <n v="0"/>
    <n v="18.6299645021694"/>
  </r>
  <r>
    <x v="1"/>
    <x v="183"/>
    <n v="0.7908703900773012"/>
    <n v="0"/>
    <n v="0"/>
    <n v="0.20912960992269888"/>
    <n v="0"/>
    <n v="0"/>
    <n v="0"/>
    <n v="0"/>
    <n v="0"/>
    <n v="0"/>
    <n v="8.6598293481721171"/>
    <n v="0"/>
    <n v="0"/>
    <n v="2.2899159663865545"/>
    <n v="0"/>
    <n v="0"/>
    <n v="0"/>
    <n v="0"/>
    <n v="0"/>
    <n v="0"/>
    <n v="10.949745314558671"/>
  </r>
  <r>
    <x v="1"/>
    <x v="184"/>
    <n v="0.33627930915034121"/>
    <n v="3.6591518308256104E-3"/>
    <n v="3.670853675692815E-3"/>
    <n v="0.64218114742543009"/>
    <n v="0"/>
    <n v="0"/>
    <n v="0"/>
    <n v="0"/>
    <n v="1.420953791771065E-2"/>
    <n v="0"/>
    <n v="92.18453451726505"/>
    <n v="1.0030864197530864"/>
    <n v="1.0062942564909521"/>
    <n v="176.04166697246936"/>
    <n v="0"/>
    <n v="0"/>
    <n v="0"/>
    <n v="0"/>
    <n v="3.8952727777371638"/>
    <n v="0"/>
    <n v="274.13085494371552"/>
  </r>
  <r>
    <x v="1"/>
    <x v="185"/>
    <n v="0.34665560318291688"/>
    <n v="0"/>
    <n v="1.2400026833930903E-2"/>
    <n v="0.64094436998315241"/>
    <n v="0"/>
    <n v="0"/>
    <n v="0"/>
    <n v="0"/>
    <n v="0"/>
    <n v="0"/>
    <n v="28.042320596645602"/>
    <n v="0"/>
    <n v="1.0030864197530864"/>
    <n v="51.848484036182249"/>
    <n v="0"/>
    <n v="0"/>
    <n v="0"/>
    <n v="0"/>
    <n v="0"/>
    <n v="0"/>
    <n v="80.893891052580926"/>
  </r>
  <r>
    <x v="1"/>
    <x v="186"/>
    <n v="0.26694506393654177"/>
    <n v="1.5515128988331255E-2"/>
    <n v="1.528410669235576E-2"/>
    <n v="0.70225570038277119"/>
    <n v="0"/>
    <n v="0"/>
    <n v="0"/>
    <n v="0"/>
    <n v="0"/>
    <n v="0"/>
    <n v="17.371209307202964"/>
    <n v="1.0096330275229359"/>
    <n v="0.99459945994599464"/>
    <n v="45.69865641503484"/>
    <n v="0"/>
    <n v="0"/>
    <n v="0"/>
    <n v="0"/>
    <n v="0"/>
    <n v="0"/>
    <n v="65.074098209706733"/>
  </r>
  <r>
    <x v="1"/>
    <x v="187"/>
    <n v="0.50939474852879085"/>
    <n v="0"/>
    <n v="0"/>
    <n v="0.49060525147120915"/>
    <n v="0"/>
    <n v="0"/>
    <n v="0"/>
    <n v="0"/>
    <n v="0"/>
    <n v="0"/>
    <n v="9.4067886437080936"/>
    <n v="0"/>
    <n v="0"/>
    <n v="9.0598105328172309"/>
    <n v="0"/>
    <n v="0"/>
    <n v="0"/>
    <n v="0"/>
    <n v="0"/>
    <n v="0"/>
    <n v="18.466599176525325"/>
  </r>
  <r>
    <x v="1"/>
    <x v="188"/>
    <n v="0.46342608354795778"/>
    <n v="8.9446889225891293E-3"/>
    <n v="0"/>
    <n v="0.5187120607266259"/>
    <n v="0"/>
    <n v="0"/>
    <n v="0"/>
    <n v="0"/>
    <n v="8.9171668028273175E-3"/>
    <n v="0"/>
    <n v="51.970103710633943"/>
    <n v="1.0030864197530864"/>
    <n v="0"/>
    <n v="58.170052461299782"/>
    <n v="0"/>
    <n v="0"/>
    <n v="0"/>
    <n v="0"/>
    <n v="1"/>
    <n v="0"/>
    <n v="112.1432425916868"/>
  </r>
  <r>
    <x v="1"/>
    <x v="189"/>
    <n v="0.291506922112928"/>
    <n v="0"/>
    <n v="1.0817239490746679E-2"/>
    <n v="0.69767583839632563"/>
    <n v="0"/>
    <n v="0"/>
    <n v="0"/>
    <n v="0"/>
    <n v="0"/>
    <n v="0"/>
    <n v="28.902751496161002"/>
    <n v="0"/>
    <n v="1.0725233644859813"/>
    <n v="69.174176845903787"/>
    <n v="0"/>
    <n v="0"/>
    <n v="0"/>
    <n v="0"/>
    <n v="0"/>
    <n v="0"/>
    <n v="99.149451706550735"/>
  </r>
  <r>
    <x v="1"/>
    <x v="190"/>
    <n v="0.38705937373033128"/>
    <n v="2.0462404686441397E-2"/>
    <n v="4.656937213607007E-3"/>
    <n v="0.56567513608600495"/>
    <n v="6.6089759601540921E-3"/>
    <n v="4.6439000700398874E-3"/>
    <n v="0"/>
    <n v="0"/>
    <n v="1.0893272253421434E-2"/>
    <n v="0"/>
    <n v="83.487289640324036"/>
    <n v="4.4136657648412472"/>
    <n v="1.0044843049327354"/>
    <n v="122.0140555532583"/>
    <n v="1.425531914893617"/>
    <n v="1.0016722408026755"/>
    <n v="0"/>
    <n v="0"/>
    <n v="2.349638937787164"/>
    <n v="0"/>
    <n v="215.69633835683976"/>
  </r>
  <r>
    <x v="1"/>
    <x v="191"/>
    <n v="0.249732247650058"/>
    <n v="2.7165350338346061E-2"/>
    <n v="0"/>
    <n v="0.7231024020115957"/>
    <n v="0"/>
    <n v="0"/>
    <n v="0"/>
    <n v="0"/>
    <n v="0"/>
    <n v="0"/>
    <n v="32.504732910067602"/>
    <n v="3.5357967001269177"/>
    <n v="0"/>
    <n v="94.117802827574835"/>
    <n v="0"/>
    <n v="0"/>
    <n v="0"/>
    <n v="0"/>
    <n v="0"/>
    <n v="0"/>
    <n v="130.15833243776939"/>
  </r>
  <r>
    <x v="1"/>
    <x v="192"/>
    <n v="0.386089248841823"/>
    <n v="0"/>
    <n v="8.1071563277189326E-3"/>
    <n v="0.57841004054378586"/>
    <n v="1.6276721742824386E-2"/>
    <n v="5.544553462611226E-3"/>
    <n v="0"/>
    <n v="0"/>
    <n v="5.5722790812366774E-3"/>
    <n v="0"/>
    <n v="70.000460837318869"/>
    <n v="0"/>
    <n v="1.4698795180722892"/>
    <n v="104.86945573453467"/>
    <n v="2.9510742045689726"/>
    <n v="1.0052631578947369"/>
    <n v="0"/>
    <n v="0"/>
    <n v="1.010289990645463"/>
    <n v="0"/>
    <n v="181.30642344303499"/>
  </r>
  <r>
    <x v="1"/>
    <x v="193"/>
    <n v="0.40911293766474671"/>
    <n v="1.6959108895359749E-2"/>
    <n v="1.0761888723334492E-2"/>
    <n v="0.53658372810847355"/>
    <n v="0"/>
    <n v="6.5419268602221123E-3"/>
    <n v="0"/>
    <n v="0"/>
    <n v="2.0040409747863513E-2"/>
    <n v="0"/>
    <n v="62.537069949885755"/>
    <n v="2.5923721340388006"/>
    <n v="1.6450640542577242"/>
    <n v="82.022275634285435"/>
    <n v="0"/>
    <n v="1"/>
    <n v="0"/>
    <n v="0"/>
    <n v="3.063380281690141"/>
    <n v="0"/>
    <n v="152.86016205415783"/>
  </r>
  <r>
    <x v="1"/>
    <x v="194"/>
    <n v="0.33870986098420891"/>
    <n v="1.4614674134571251E-2"/>
    <n v="0"/>
    <n v="0.64667546488121963"/>
    <n v="0"/>
    <n v="0"/>
    <n v="0"/>
    <n v="0"/>
    <n v="0"/>
    <n v="0"/>
    <n v="23.39926701399504"/>
    <n v="1.0096330275229359"/>
    <n v="0"/>
    <n v="44.674612750233727"/>
    <n v="0"/>
    <n v="0"/>
    <n v="0"/>
    <n v="0"/>
    <n v="0"/>
    <n v="0"/>
    <n v="69.083512791751716"/>
  </r>
  <r>
    <x v="1"/>
    <x v="195"/>
    <n v="0.25076506434207813"/>
    <n v="7.5135456808173365E-3"/>
    <n v="6.4584389103484107E-3"/>
    <n v="0.71640855375309775"/>
    <n v="3.8213474686824263E-3"/>
    <n v="7.6722488696239037E-3"/>
    <n v="0"/>
    <n v="0"/>
    <n v="4.9123152710451503E-3"/>
    <n v="2.4484857043067933E-3"/>
    <n v="102.86716535546321"/>
    <n v="3.0821563920089172"/>
    <n v="2.6493375585312284"/>
    <n v="293.88031923162208"/>
    <n v="1.5675675675675675"/>
    <n v="3.1472585513078473"/>
    <n v="0"/>
    <n v="0"/>
    <n v="2.0150970733923605"/>
    <n v="1.0044014084507042"/>
    <n v="410.21330313834397"/>
  </r>
  <r>
    <x v="1"/>
    <x v="196"/>
    <n v="0.52473787628106294"/>
    <n v="0"/>
    <n v="4.803812004838379E-3"/>
    <n v="0.44828573190850735"/>
    <n v="6.0862933950549016E-3"/>
    <n v="1.1270383316369951E-2"/>
    <n v="0"/>
    <n v="0"/>
    <n v="4.8159030941669441E-3"/>
    <n v="0"/>
    <n v="109.43896745814811"/>
    <n v="0"/>
    <n v="1.0018796992481203"/>
    <n v="93.494161263879306"/>
    <n v="1.2693531283138919"/>
    <n v="2.3505433260175335"/>
    <n v="0"/>
    <n v="0"/>
    <n v="1.0044014084507042"/>
    <n v="0"/>
    <n v="208.55930628405758"/>
  </r>
  <r>
    <x v="1"/>
    <x v="197"/>
    <n v="0.5970937998021566"/>
    <n v="5.6562336608141014E-2"/>
    <n v="0"/>
    <n v="0.30719687815627555"/>
    <n v="0"/>
    <n v="0"/>
    <n v="0"/>
    <n v="0"/>
    <n v="3.9146985433427012E-2"/>
    <n v="0"/>
    <n v="29.372254733953017"/>
    <n v="2.782416028691634"/>
    <n v="0"/>
    <n v="15.111637336832155"/>
    <n v="0"/>
    <n v="0"/>
    <n v="0"/>
    <n v="0"/>
    <n v="1.925719591457753"/>
    <n v="0"/>
    <n v="49.192027690934552"/>
  </r>
  <r>
    <x v="1"/>
    <x v="198"/>
    <n v="0.67191121321166614"/>
    <n v="1.9220638869419361E-2"/>
    <n v="4.095719391699764E-2"/>
    <n v="0.20998771186018433"/>
    <n v="1.927447819398356E-2"/>
    <n v="1.8034179679949029E-2"/>
    <n v="0"/>
    <n v="0"/>
    <n v="2.061458426779968E-2"/>
    <n v="0"/>
    <n v="34.957798113604746"/>
    <n v="1"/>
    <n v="2.1308965948141205"/>
    <n v="10.925116136190528"/>
    <n v="1.0028011204481793"/>
    <n v="0.93827160493827155"/>
    <n v="0"/>
    <n v="0"/>
    <n v="1.0725233644859813"/>
    <n v="0"/>
    <n v="52.027406934481839"/>
  </r>
  <r>
    <x v="1"/>
    <x v="199"/>
    <n v="0.82417326556250992"/>
    <n v="0"/>
    <n v="0"/>
    <n v="0.16189719869947647"/>
    <n v="1.3929535738013584E-2"/>
    <n v="0"/>
    <n v="0"/>
    <n v="0"/>
    <n v="0"/>
    <n v="0"/>
    <n v="59.38975116306927"/>
    <n v="0"/>
    <n v="0"/>
    <n v="11.666277889027974"/>
    <n v="1.0037593984962405"/>
    <n v="0"/>
    <n v="0"/>
    <n v="0"/>
    <n v="0"/>
    <n v="0"/>
    <n v="72.059788450593487"/>
  </r>
  <r>
    <x v="1"/>
    <x v="200"/>
    <n v="0.29041751354829315"/>
    <n v="7.3772956076740472E-3"/>
    <n v="5.8472475211858114E-3"/>
    <n v="0.68536796867021343"/>
    <n v="0"/>
    <n v="0"/>
    <n v="0"/>
    <n v="0"/>
    <n v="6.2613164158129156E-3"/>
    <n v="4.7286582368205807E-3"/>
    <n v="62.564445022449377"/>
    <n v="1.5892857142857142"/>
    <n v="1.2596685082872927"/>
    <n v="147.64834968840461"/>
    <n v="0"/>
    <n v="0"/>
    <n v="0"/>
    <n v="0"/>
    <n v="1.348871085214858"/>
    <n v="1.0186915887850467"/>
    <n v="215.42931160742691"/>
  </r>
  <r>
    <x v="1"/>
    <x v="201"/>
    <n v="0.44370531204976066"/>
    <n v="5.869103854313976E-3"/>
    <n v="0"/>
    <n v="0.5383822375543007"/>
    <n v="0"/>
    <n v="5.8593444279375724E-3"/>
    <n v="0"/>
    <n v="0"/>
    <n v="0"/>
    <n v="6.184002113687144E-3"/>
    <n v="75.833514610970198"/>
    <n v="1.0030864197530864"/>
    <n v="0"/>
    <n v="92.014713750558343"/>
    <n v="0"/>
    <n v="1.0014184397163122"/>
    <n v="0"/>
    <n v="0"/>
    <n v="0"/>
    <n v="1.0569055675176868"/>
    <n v="170.90963878851562"/>
  </r>
  <r>
    <x v="1"/>
    <x v="202"/>
    <n v="0.48362339993908332"/>
    <n v="1.124888237585007E-2"/>
    <n v="0"/>
    <n v="0.48725393615436197"/>
    <n v="0"/>
    <n v="0"/>
    <n v="0"/>
    <n v="0"/>
    <n v="1.7873781530704791E-2"/>
    <n v="0"/>
    <n v="54.156950567994244"/>
    <n v="1.2596685082872927"/>
    <n v="0"/>
    <n v="54.563504035777079"/>
    <n v="0"/>
    <n v="0"/>
    <n v="0"/>
    <n v="0"/>
    <n v="2.0015357051446121"/>
    <n v="0"/>
    <n v="111.98165881720321"/>
  </r>
  <r>
    <x v="1"/>
    <x v="203"/>
    <n v="0.27696626365886684"/>
    <n v="3.0125465660334996E-3"/>
    <n v="5.5111243756089936E-3"/>
    <n v="0.67517364592690399"/>
    <n v="1.1007038874414688E-2"/>
    <n v="5.9929210387317548E-3"/>
    <n v="0"/>
    <n v="1.8954912168545168E-3"/>
    <n v="1.9014510915072481E-2"/>
    <n v="1.4264574275129817E-3"/>
    <n v="378.28446589871214"/>
    <n v="4.114578987607679"/>
    <n v="7.5271721305970667"/>
    <n v="922.16177762691359"/>
    <n v="15.033570394922798"/>
    <n v="8.1852168721243466"/>
    <n v="0"/>
    <n v="2.588888888888889"/>
    <n v="25.970289705365538"/>
    <n v="1.9482758620689655"/>
    <n v="1365.8142363672014"/>
  </r>
  <r>
    <x v="1"/>
    <x v="204"/>
    <n v="0.59364029506420779"/>
    <n v="0"/>
    <n v="0"/>
    <n v="0.32685608042959907"/>
    <n v="0"/>
    <n v="0"/>
    <n v="0"/>
    <n v="0"/>
    <n v="7.9503624506193193E-2"/>
    <n v="0"/>
    <n v="29.7365377980692"/>
    <n v="0"/>
    <n v="0"/>
    <n v="16.372824201854858"/>
    <n v="0"/>
    <n v="0"/>
    <n v="0"/>
    <n v="0"/>
    <n v="3.9824832560535808"/>
    <n v="0"/>
    <n v="50.091845255977638"/>
  </r>
  <r>
    <x v="1"/>
    <x v="205"/>
    <n v="0.39701426468743756"/>
    <n v="6.881330351044491E-3"/>
    <n v="8.5628239193243742E-3"/>
    <n v="0.58106375629192297"/>
    <n v="0"/>
    <n v="0"/>
    <n v="0"/>
    <n v="0"/>
    <n v="6.4778247502703503E-3"/>
    <n v="0"/>
    <n v="61.878598060165331"/>
    <n v="1.0725233644859813"/>
    <n v="1.3346007604562737"/>
    <n v="90.564530851869605"/>
    <n v="0"/>
    <n v="0"/>
    <n v="0"/>
    <n v="0"/>
    <n v="1.0096330275229359"/>
    <n v="0"/>
    <n v="155.85988606450016"/>
  </r>
  <r>
    <x v="1"/>
    <x v="206"/>
    <n v="0.2285066299339058"/>
    <n v="1.6011593874915634E-2"/>
    <n v="7.5747514096843318E-3"/>
    <n v="0.67316940359761179"/>
    <n v="1.3593905299586258E-2"/>
    <n v="2.3238311602242274E-2"/>
    <n v="0"/>
    <n v="0"/>
    <n v="3.7905404282053856E-2"/>
    <n v="0"/>
    <n v="30.166881733143047"/>
    <n v="2.1138111350353737"/>
    <n v="1"/>
    <n v="88.870164469947312"/>
    <n v="1.7946338519052163"/>
    <n v="3.0678645866228766"/>
    <n v="0"/>
    <n v="0"/>
    <n v="5.0041779897346519"/>
    <n v="0"/>
    <n v="132.01753376638848"/>
  </r>
  <r>
    <x v="1"/>
    <x v="207"/>
    <n v="0.35896360657984461"/>
    <n v="7.7132653486851367E-3"/>
    <n v="0"/>
    <n v="0.62172198261794254"/>
    <n v="0"/>
    <n v="7.8675856653289255E-3"/>
    <n v="0"/>
    <n v="0"/>
    <n v="3.7335597881989883E-3"/>
    <n v="0"/>
    <n v="92.57428419869963"/>
    <n v="1.9891989198919893"/>
    <n v="0"/>
    <n v="160.33789068433123"/>
    <n v="0"/>
    <n v="2.0289970849113663"/>
    <n v="0"/>
    <n v="0"/>
    <n v="0.96285979572887648"/>
    <n v="0"/>
    <n v="257.89323068356305"/>
  </r>
  <r>
    <x v="1"/>
    <x v="208"/>
    <n v="0.56565628966298021"/>
    <n v="2.8509756535588848E-2"/>
    <n v="8.6898879343263475E-3"/>
    <n v="0.35238681438975428"/>
    <n v="2.0420375789159634E-2"/>
    <n v="1.5400186428656095E-2"/>
    <n v="0"/>
    <n v="0"/>
    <n v="8.936689259534952E-3"/>
    <n v="0"/>
    <n v="194.78242823080774"/>
    <n v="9.8172683796723117"/>
    <n v="2.9923427067524746"/>
    <n v="121.34358025834111"/>
    <n v="7.0317089269314685"/>
    <n v="5.3030183922607623"/>
    <n v="0"/>
    <n v="0"/>
    <n v="3.0773281692907859"/>
    <n v="0"/>
    <n v="344.34767506405655"/>
  </r>
  <r>
    <x v="1"/>
    <x v="209"/>
    <n v="0.385923292837479"/>
    <n v="2.4872281053152312E-2"/>
    <n v="0"/>
    <n v="0.54291881239114859"/>
    <n v="1.6635915349631464E-2"/>
    <n v="0"/>
    <n v="0"/>
    <n v="0"/>
    <n v="2.9649698368588492E-2"/>
    <n v="0"/>
    <n v="48.329583505358023"/>
    <n v="3.1147821508490194"/>
    <n v="0"/>
    <n v="67.990299023328646"/>
    <n v="2.083333333333333"/>
    <n v="0"/>
    <n v="0"/>
    <n v="0"/>
    <n v="3.7130631910751903"/>
    <n v="0"/>
    <n v="125.23106120394422"/>
  </r>
  <r>
    <x v="1"/>
    <x v="210"/>
    <n v="0.65311544242472486"/>
    <n v="5.7212656464252269E-2"/>
    <n v="0"/>
    <n v="0.2896719011110227"/>
    <n v="0"/>
    <n v="0"/>
    <n v="0"/>
    <n v="0"/>
    <n v="0"/>
    <n v="0"/>
    <n v="35.074624752136863"/>
    <n v="3.0725233644859813"/>
    <n v="0"/>
    <n v="15.556412500349401"/>
    <n v="0"/>
    <n v="0"/>
    <n v="0"/>
    <n v="0"/>
    <n v="0"/>
    <n v="0"/>
    <n v="53.703560616972254"/>
  </r>
  <r>
    <x v="1"/>
    <x v="211"/>
    <n v="0.59318265394013991"/>
    <n v="1.8487304987232396E-2"/>
    <n v="8.9416212384866543E-3"/>
    <n v="0.31622276114237968"/>
    <n v="1.7792208848046526E-2"/>
    <n v="1.849256650020429E-2"/>
    <n v="0"/>
    <n v="0"/>
    <n v="2.6880883343510468E-2"/>
    <n v="0"/>
    <n v="66.498871011636012"/>
    <n v="2.0725233644859813"/>
    <n v="1.0024024024024023"/>
    <n v="35.450221722553181"/>
    <n v="1.9945994599459946"/>
    <n v="2.0731132075471699"/>
    <n v="0"/>
    <n v="0"/>
    <n v="3.0134872998483284"/>
    <n v="0"/>
    <n v="112.10521846841908"/>
  </r>
  <r>
    <x v="1"/>
    <x v="212"/>
    <n v="0.37847242487574495"/>
    <n v="0"/>
    <n v="0"/>
    <n v="0.58090490243881443"/>
    <n v="7.7714508190827392E-3"/>
    <n v="0"/>
    <n v="0"/>
    <n v="0"/>
    <n v="3.2851221866357604E-2"/>
    <n v="0"/>
    <n v="75.97255603244605"/>
    <n v="0"/>
    <n v="0"/>
    <n v="116.60778262655342"/>
    <n v="1.56"/>
    <n v="0"/>
    <n v="0"/>
    <n v="0"/>
    <n v="6.5943808054062458"/>
    <n v="0"/>
    <n v="200.73471946440577"/>
  </r>
  <r>
    <x v="1"/>
    <x v="213"/>
    <n v="0.57455530021832946"/>
    <n v="1.63870348514485E-2"/>
    <n v="1.5300625996506095E-2"/>
    <n v="0.39375703893371589"/>
    <n v="0"/>
    <n v="0"/>
    <n v="0"/>
    <n v="0"/>
    <n v="0"/>
    <n v="0"/>
    <n v="37.604361573622079"/>
    <n v="1.0725233644859813"/>
    <n v="1.0014184397163122"/>
    <n v="25.771204370746602"/>
    <n v="0"/>
    <n v="0"/>
    <n v="0"/>
    <n v="0"/>
    <n v="0"/>
    <n v="0"/>
    <n v="65.44950774857098"/>
  </r>
  <r>
    <x v="1"/>
    <x v="214"/>
    <n v="0.51910859812385191"/>
    <n v="2.7128375386548571E-2"/>
    <n v="2.9206010851278573E-2"/>
    <n v="0.36151594118186453"/>
    <n v="2.2358105948162423E-2"/>
    <n v="2.4949886209651832E-2"/>
    <n v="0"/>
    <n v="0"/>
    <n v="1.5733082298642363E-2"/>
    <n v="0"/>
    <n v="98.291132461668042"/>
    <n v="5.1366491486101662"/>
    <n v="5.5300410966705478"/>
    <n v="68.451594502839228"/>
    <n v="4.2334177497451586"/>
    <n v="4.7241609543738221"/>
    <n v="0"/>
    <n v="0"/>
    <n v="2.9789960748776254"/>
    <n v="0"/>
    <n v="189.34599198878456"/>
  </r>
  <r>
    <x v="1"/>
    <x v="215"/>
    <n v="0.60937215729150573"/>
    <n v="2.9259407332036521E-2"/>
    <n v="0"/>
    <n v="0.323406350548268"/>
    <n v="2.3367654566670518E-2"/>
    <n v="5.0824389763673376E-3"/>
    <n v="0"/>
    <n v="0"/>
    <n v="9.5119912851518752E-3"/>
    <n v="0"/>
    <n v="128.59296086020126"/>
    <n v="6.1744761010493008"/>
    <n v="0"/>
    <n v="68.246931994465214"/>
    <n v="4.9311670268011625"/>
    <n v="1.0725233644859813"/>
    <n v="0"/>
    <n v="0"/>
    <n v="2.0072711041981188"/>
    <n v="0"/>
    <n v="211.02533045120103"/>
  </r>
  <r>
    <x v="1"/>
    <x v="216"/>
    <n v="0.58875159893660112"/>
    <n v="7.4045882761586537E-2"/>
    <n v="1.5904815390460587E-2"/>
    <n v="0.25887759122866594"/>
    <n v="0"/>
    <n v="0"/>
    <n v="0"/>
    <n v="0"/>
    <n v="6.2420111682685617E-2"/>
    <n v="0"/>
    <n v="54.447616795407988"/>
    <n v="6.8477467528962244"/>
    <n v="1.4708737864077668"/>
    <n v="23.940942002697653"/>
    <n v="0"/>
    <n v="0"/>
    <n v="0"/>
    <n v="0"/>
    <n v="5.7725980317743684"/>
    <n v="0"/>
    <n v="92.479777369184021"/>
  </r>
  <r>
    <x v="1"/>
    <x v="217"/>
    <n v="0.56507938920736844"/>
    <n v="1.0922799955537037E-2"/>
    <n v="0"/>
    <n v="0.41271417240034314"/>
    <n v="0"/>
    <n v="0"/>
    <n v="0"/>
    <n v="0"/>
    <n v="1.1283638436751415E-2"/>
    <n v="0"/>
    <n v="55.485850714234033"/>
    <n v="1.0725233644859813"/>
    <n v="0"/>
    <n v="40.524919851660869"/>
    <n v="0"/>
    <n v="0"/>
    <n v="0"/>
    <n v="0"/>
    <n v="1.1079545454545454"/>
    <n v="0"/>
    <n v="98.191248475835422"/>
  </r>
  <r>
    <x v="1"/>
    <x v="218"/>
    <n v="0.11253503575902252"/>
    <n v="0"/>
    <n v="0"/>
    <n v="0.88746496424097765"/>
    <n v="0"/>
    <n v="0"/>
    <n v="0"/>
    <n v="0"/>
    <n v="0"/>
    <n v="0"/>
    <n v="4.4753884590939972"/>
    <n v="0"/>
    <n v="0"/>
    <n v="35.293457117828325"/>
    <n v="0"/>
    <n v="0"/>
    <n v="0"/>
    <n v="0"/>
    <n v="0"/>
    <n v="0"/>
    <n v="39.768845576922317"/>
  </r>
  <r>
    <x v="1"/>
    <x v="219"/>
    <n v="0.11581339335511218"/>
    <n v="0"/>
    <n v="0"/>
    <n v="0.88418660664488791"/>
    <n v="0"/>
    <n v="0"/>
    <n v="0"/>
    <n v="0"/>
    <n v="0"/>
    <n v="0"/>
    <n v="5.5171013868562024"/>
    <n v="0"/>
    <n v="0"/>
    <n v="42.120751429867866"/>
    <n v="0"/>
    <n v="0"/>
    <n v="0"/>
    <n v="0"/>
    <n v="0"/>
    <n v="0"/>
    <n v="47.637852816724063"/>
  </r>
  <r>
    <x v="1"/>
    <x v="220"/>
    <n v="0.49460449286477742"/>
    <n v="2.1876118105672356E-2"/>
    <n v="1.46549896695809E-2"/>
    <n v="0.46054807642000134"/>
    <n v="0"/>
    <n v="0"/>
    <n v="0"/>
    <n v="0"/>
    <n v="8.3163229399679517E-3"/>
    <n v="0"/>
    <n v="68.037352085726283"/>
    <n v="3.0092592592592591"/>
    <n v="2.015927284013888"/>
    <n v="63.3525818706186"/>
    <n v="0"/>
    <n v="0"/>
    <n v="0"/>
    <n v="0"/>
    <n v="1.1439859525899911"/>
    <n v="0"/>
    <n v="137.55910645220803"/>
  </r>
  <r>
    <x v="1"/>
    <x v="221"/>
    <n v="0.37747361683862402"/>
    <n v="0"/>
    <n v="0"/>
    <n v="0.6008970420413603"/>
    <n v="2.1629341120015501E-2"/>
    <n v="0"/>
    <n v="0"/>
    <n v="0"/>
    <n v="0"/>
    <n v="0"/>
    <n v="17.451923974203496"/>
    <n v="0"/>
    <n v="0"/>
    <n v="27.781569429560584"/>
    <n v="1"/>
    <n v="0"/>
    <n v="0"/>
    <n v="0"/>
    <n v="0"/>
    <n v="0"/>
    <n v="46.233493403764086"/>
  </r>
  <r>
    <x v="1"/>
    <x v="222"/>
    <n v="0.30696115254770739"/>
    <n v="0"/>
    <n v="1.6879297217533482E-2"/>
    <n v="0.65891149668559246"/>
    <n v="0"/>
    <n v="0"/>
    <n v="0"/>
    <n v="0"/>
    <n v="1.7248053549166729E-2"/>
    <n v="0"/>
    <n v="36.721685006736188"/>
    <n v="0"/>
    <n v="2.0192660550458719"/>
    <n v="78.825415619472778"/>
    <n v="0"/>
    <n v="0"/>
    <n v="0"/>
    <n v="0"/>
    <n v="2.063380281690141"/>
    <n v="0"/>
    <n v="119.62974696294498"/>
  </r>
  <r>
    <x v="1"/>
    <x v="223"/>
    <n v="0.50658770823983124"/>
    <n v="1.5885051948851269E-2"/>
    <n v="0"/>
    <n v="0.47752723981131712"/>
    <n v="0"/>
    <n v="0"/>
    <n v="0"/>
    <n v="0"/>
    <n v="0"/>
    <n v="0"/>
    <n v="31.890843660505954"/>
    <n v="1"/>
    <n v="0"/>
    <n v="30.061421350645919"/>
    <n v="0"/>
    <n v="0"/>
    <n v="0"/>
    <n v="0"/>
    <n v="0"/>
    <n v="0"/>
    <n v="62.952265011151894"/>
  </r>
  <r>
    <x v="1"/>
    <x v="224"/>
    <n v="0.55868033635765835"/>
    <n v="0"/>
    <n v="0"/>
    <n v="0.44131966364234154"/>
    <n v="0"/>
    <n v="0"/>
    <n v="0"/>
    <n v="0"/>
    <n v="0"/>
    <n v="0"/>
    <n v="49.670620155815428"/>
    <n v="0"/>
    <n v="0"/>
    <n v="39.236429051688937"/>
    <n v="0"/>
    <n v="0"/>
    <n v="0"/>
    <n v="0"/>
    <n v="0"/>
    <n v="0"/>
    <n v="88.907049207504372"/>
  </r>
  <r>
    <x v="1"/>
    <x v="225"/>
    <n v="0.48090727725086446"/>
    <n v="0"/>
    <n v="2.3487178757318254E-2"/>
    <n v="0.46685430977160025"/>
    <n v="0"/>
    <n v="1.4845436516337851E-2"/>
    <n v="0"/>
    <n v="0"/>
    <n v="1.390579770387936E-2"/>
    <n v="0"/>
    <n v="32.448454411700787"/>
    <n v="0"/>
    <n v="1.5847600675186884"/>
    <n v="31.500252760008692"/>
    <n v="0"/>
    <n v="1.0016722408026755"/>
    <n v="0"/>
    <n v="0"/>
    <n v="0.93827160493827155"/>
    <n v="0"/>
    <n v="67.473411084969101"/>
  </r>
  <r>
    <x v="1"/>
    <x v="226"/>
    <n v="0.58186187159647895"/>
    <n v="0"/>
    <n v="0"/>
    <n v="0.37878918314943133"/>
    <n v="0"/>
    <n v="0"/>
    <n v="0"/>
    <n v="0"/>
    <n v="3.9348945254089558E-2"/>
    <n v="0"/>
    <n v="15.628704852073907"/>
    <n v="0"/>
    <n v="0"/>
    <n v="10.174209092542391"/>
    <n v="0"/>
    <n v="0"/>
    <n v="0"/>
    <n v="0"/>
    <n v="1.0569055675176868"/>
    <n v="0"/>
    <n v="26.859819512133988"/>
  </r>
  <r>
    <x v="1"/>
    <x v="227"/>
    <n v="0.26486115070127603"/>
    <n v="1.8180603870586629E-3"/>
    <n v="4.8890314268595948E-3"/>
    <n v="0.70172780743617291"/>
    <n v="4.8702500262657027E-3"/>
    <n v="1.1150653567093586E-2"/>
    <n v="0"/>
    <n v="0"/>
    <n v="1.0683046455273248E-2"/>
    <n v="0"/>
    <n v="223.79444221017894"/>
    <n v="1.5361702127659576"/>
    <n v="4.1309873427081172"/>
    <n v="592.92494513727718"/>
    <n v="4.115117997359782"/>
    <n v="9.4217452756638984"/>
    <n v="0"/>
    <n v="0"/>
    <n v="9.0266406237122325"/>
    <n v="0"/>
    <n v="844.95004879966632"/>
  </r>
  <r>
    <x v="1"/>
    <x v="228"/>
    <n v="0.41455746961055662"/>
    <n v="2.4434775094194311E-2"/>
    <n v="1.7984483373118471E-3"/>
    <n v="0.524147244990262"/>
    <n v="6.24955508030502E-3"/>
    <n v="1.3440936971190989E-2"/>
    <n v="0"/>
    <n v="0"/>
    <n v="1.2528291506593932E-2"/>
    <n v="2.8432784095853091E-3"/>
    <n v="231.06218557971664"/>
    <n v="13.619227613284311"/>
    <n v="1.0024024024024023"/>
    <n v="292.14431501333411"/>
    <n v="3.4833188679790403"/>
    <n v="7.491584401362144"/>
    <n v="0"/>
    <n v="0"/>
    <n v="6.9829025630941839"/>
    <n v="1.5847600675186884"/>
    <n v="557.37069650869148"/>
  </r>
  <r>
    <x v="1"/>
    <x v="229"/>
    <n v="0.18117182249095806"/>
    <n v="5.7838140873174397E-3"/>
    <n v="3.6115768831349363E-3"/>
    <n v="0.78531428416597571"/>
    <n v="8.1776773640059169E-3"/>
    <n v="5.2561875629806767E-3"/>
    <n v="0"/>
    <n v="0"/>
    <n v="1.0684637445627712E-2"/>
    <n v="0"/>
    <n v="178.25544265327451"/>
    <n v="5.6907102119065458"/>
    <n v="3.553440193558143"/>
    <n v="772.67283301150133"/>
    <n v="8.0460387181306281"/>
    <n v="5.1715770577652478"/>
    <n v="0"/>
    <n v="0"/>
    <n v="10.512643474429776"/>
    <n v="0"/>
    <n v="983.90268532056575"/>
  </r>
  <r>
    <x v="1"/>
    <x v="230"/>
    <n v="0.32322033562354352"/>
    <n v="0"/>
    <n v="1.8925160895583656E-2"/>
    <n v="0.61057886333083466"/>
    <n v="0"/>
    <n v="7.7274933155859734E-3"/>
    <n v="0"/>
    <n v="0"/>
    <n v="3.9548146834451972E-2"/>
    <n v="0"/>
    <n v="84.901272875642888"/>
    <n v="0"/>
    <n v="4.9711298217411919"/>
    <n v="160.3826151214945"/>
    <n v="0"/>
    <n v="2.0298042738109277"/>
    <n v="0"/>
    <n v="0"/>
    <n v="10.388232533823356"/>
    <n v="0"/>
    <n v="262.67305462651291"/>
  </r>
  <r>
    <x v="1"/>
    <x v="231"/>
    <n v="0.36495828886999648"/>
    <n v="1.6633951869803858E-2"/>
    <n v="3.7385268717519425E-2"/>
    <n v="0.51745250214409955"/>
    <n v="2.6168930086331445E-2"/>
    <n v="0"/>
    <n v="0"/>
    <n v="0"/>
    <n v="3.7401058312249151E-2"/>
    <n v="0"/>
    <n v="28.069213415635524"/>
    <n v="1.2793296089385475"/>
    <n v="2.8753288204031948"/>
    <n v="39.797656768144165"/>
    <n v="2.0126718747131598"/>
    <n v="0"/>
    <n v="0"/>
    <n v="0"/>
    <n v="2.8765432098765431"/>
    <n v="0"/>
    <n v="76.91074369771114"/>
  </r>
  <r>
    <x v="1"/>
    <x v="232"/>
    <n v="0.38748466809003224"/>
    <n v="1.091789209682791E-2"/>
    <n v="8.8206836912771477E-3"/>
    <n v="0.5538205103817232"/>
    <n v="7.0600629238717081E-3"/>
    <n v="7.1809395616766148E-3"/>
    <n v="0"/>
    <n v="0"/>
    <n v="2.4715243254591079E-2"/>
    <n v="0"/>
    <n v="252.62653984918532"/>
    <n v="7.1180862883264959"/>
    <n v="5.7507792786106569"/>
    <n v="361.0717294309473"/>
    <n v="4.6029157137149515"/>
    <n v="4.6817230815206932"/>
    <n v="0"/>
    <n v="0"/>
    <n v="16.113479833187952"/>
    <n v="0"/>
    <n v="651.96525347549345"/>
  </r>
  <r>
    <x v="1"/>
    <x v="233"/>
    <n v="0.58732523682472515"/>
    <n v="1.5544063268411963E-2"/>
    <n v="1.9921294129654078E-2"/>
    <n v="0.19418808594311177"/>
    <n v="6.9847161880835618E-2"/>
    <n v="8.3112428267929972E-2"/>
    <n v="1.1135974354364295E-2"/>
    <n v="0"/>
    <n v="1.4633265833235466E-2"/>
    <n v="4.2924894977314099E-3"/>
    <n v="179.50599638784558"/>
    <n v="4.7507792786106569"/>
    <n v="6.08860564448395"/>
    <n v="59.350294637976674"/>
    <n v="21.347600276921597"/>
    <n v="25.401903941853647"/>
    <n v="3.4035216723135804"/>
    <n v="0"/>
    <n v="4.4724094915523791"/>
    <n v="1.3119266055045873"/>
    <n v="305.63303793706274"/>
  </r>
  <r>
    <x v="1"/>
    <x v="234"/>
    <n v="0.60807817460947688"/>
    <n v="1.4375153104237506E-2"/>
    <n v="0"/>
    <n v="0.362176423752612"/>
    <n v="0"/>
    <n v="1.537024853367373E-2"/>
    <n v="0"/>
    <n v="0"/>
    <n v="0"/>
    <n v="0"/>
    <n v="42.431197405418231"/>
    <n v="1.0030864197530864"/>
    <n v="0"/>
    <n v="25.272374463538231"/>
    <n v="0"/>
    <n v="1.0725233644859813"/>
    <n v="0"/>
    <n v="0"/>
    <n v="0"/>
    <n v="0"/>
    <n v="69.779181653195522"/>
  </r>
  <r>
    <x v="1"/>
    <x v="235"/>
    <n v="0.40175199994772193"/>
    <n v="2.4223036683519321E-2"/>
    <n v="8.2360389854006524E-2"/>
    <n v="0.45616918170655368"/>
    <n v="0"/>
    <n v="0"/>
    <n v="0"/>
    <n v="0"/>
    <n v="3.5495391808198398E-2"/>
    <n v="0"/>
    <n v="16.636723979796763"/>
    <n v="1.0030864197530864"/>
    <n v="3.410579345088161"/>
    <n v="18.890162998887945"/>
    <n v="0"/>
    <n v="0"/>
    <n v="0"/>
    <n v="0"/>
    <n v="1.4698795180722892"/>
    <n v="0"/>
    <n v="41.410432261598253"/>
  </r>
  <r>
    <x v="1"/>
    <x v="236"/>
    <n v="0.67765772286982717"/>
    <n v="0"/>
    <n v="2.4750899096133497E-2"/>
    <n v="0.28488324908770968"/>
    <n v="0"/>
    <n v="1.2708128946329592E-2"/>
    <n v="0"/>
    <n v="0"/>
    <n v="0"/>
    <n v="0"/>
    <n v="54.527557781501848"/>
    <n v="0"/>
    <n v="1.9915748541801686"/>
    <n v="22.923058797038209"/>
    <n v="0"/>
    <n v="1.0225563909774436"/>
    <n v="0"/>
    <n v="0"/>
    <n v="0"/>
    <n v="0"/>
    <n v="80.464747823697678"/>
  </r>
  <r>
    <x v="1"/>
    <x v="237"/>
    <n v="0.51607044339918984"/>
    <n v="0"/>
    <n v="1.9076370903019606E-2"/>
    <n v="0.44441101573273367"/>
    <n v="0"/>
    <n v="0"/>
    <n v="0"/>
    <n v="0"/>
    <n v="2.044216996505701E-2"/>
    <n v="0"/>
    <n v="27.076264858984977"/>
    <n v="0"/>
    <n v="1.0008650519031141"/>
    <n v="23.316565639707253"/>
    <n v="0"/>
    <n v="0"/>
    <n v="0"/>
    <n v="0"/>
    <n v="1.0725233644859813"/>
    <n v="0"/>
    <n v="52.466218915081321"/>
  </r>
  <r>
    <x v="1"/>
    <x v="238"/>
    <n v="0.35914794431962094"/>
    <n v="0.17257358324485492"/>
    <n v="0"/>
    <n v="0.35155676948230352"/>
    <n v="0"/>
    <n v="0"/>
    <n v="0"/>
    <n v="0"/>
    <n v="0.11672170295322046"/>
    <n v="0"/>
    <n v="3.0769594277043719"/>
    <n v="1.4785046728971962"/>
    <n v="0"/>
    <n v="3.0119228951208834"/>
    <n v="0"/>
    <n v="0"/>
    <n v="0"/>
    <n v="0"/>
    <n v="1"/>
    <n v="0"/>
    <n v="8.5673869957224529"/>
  </r>
  <r>
    <x v="1"/>
    <x v="239"/>
    <n v="0.62933851791333673"/>
    <n v="2.8128094460302538E-2"/>
    <n v="0"/>
    <n v="0.30555665973470247"/>
    <n v="1.2969292935091007E-2"/>
    <n v="1.2010861045305656E-2"/>
    <n v="0"/>
    <n v="0"/>
    <n v="1.1996573911261804E-2"/>
    <n v="0"/>
    <n v="105.82418858244655"/>
    <n v="4.7297800593889985"/>
    <n v="0"/>
    <n v="51.379797457177645"/>
    <n v="2.1808055001856061"/>
    <n v="2.0196437817127473"/>
    <n v="0"/>
    <n v="0"/>
    <n v="2.0172413793103448"/>
    <n v="0"/>
    <n v="168.15145676022186"/>
  </r>
  <r>
    <x v="1"/>
    <x v="240"/>
    <n v="0.69610072911523313"/>
    <n v="1.3434522751271348E-2"/>
    <n v="2.0349393793638062E-2"/>
    <n v="0.11857188727706698"/>
    <n v="8.0067950327951096E-2"/>
    <n v="5.488089275465502E-2"/>
    <n v="0"/>
    <n v="0"/>
    <n v="1.659462398018427E-2"/>
    <n v="0"/>
    <n v="118.65045028588368"/>
    <n v="2.2899159663865545"/>
    <n v="3.4685565402708116"/>
    <n v="20.210591985089142"/>
    <n v="13.647591451246003"/>
    <n v="9.3544545567530442"/>
    <n v="0"/>
    <n v="0"/>
    <n v="2.8285555886091354"/>
    <n v="0"/>
    <n v="170.45011637423838"/>
  </r>
  <r>
    <x v="1"/>
    <x v="241"/>
    <n v="0.54416504674170396"/>
    <n v="2.4598318649877667E-2"/>
    <n v="7.1891680389483056E-3"/>
    <n v="0.31058215691325797"/>
    <n v="3.3110552987435198E-2"/>
    <n v="3.7645121175018753E-2"/>
    <n v="0"/>
    <n v="0"/>
    <n v="4.2709635493758114E-2"/>
    <n v="0"/>
    <n v="179.79883167280045"/>
    <n v="8.127587357632299"/>
    <n v="2.3753896393053284"/>
    <n v="102.62016879950127"/>
    <n v="10.940134392731391"/>
    <n v="12.438411555423119"/>
    <n v="0"/>
    <n v="0"/>
    <n v="14.111789445002515"/>
    <n v="0"/>
    <n v="330.41231286239639"/>
  </r>
  <r>
    <x v="1"/>
    <x v="242"/>
    <n v="0.52420834063763166"/>
    <n v="0"/>
    <n v="9.0751007691210975E-3"/>
    <n v="0.34896681696703752"/>
    <n v="2.312660233895672E-2"/>
    <n v="2.4380591083819018E-2"/>
    <n v="0"/>
    <n v="0"/>
    <n v="7.0242548203434077E-2"/>
    <n v="0"/>
    <n v="115.21477278717518"/>
    <n v="0"/>
    <n v="1.9945994599459946"/>
    <n v="76.698765376787819"/>
    <n v="5.0829527637450429"/>
    <n v="5.3585646094879893"/>
    <n v="0"/>
    <n v="0"/>
    <n v="15.438478566378389"/>
    <n v="0"/>
    <n v="219.7881335635204"/>
  </r>
  <r>
    <x v="1"/>
    <x v="243"/>
    <n v="0.62392470666955047"/>
    <n v="2.2839649368421203E-2"/>
    <n v="1.6530011588731002E-2"/>
    <n v="0.26580762059418722"/>
    <n v="2.5929859988012383E-2"/>
    <n v="3.094188849139131E-2"/>
    <n v="0"/>
    <n v="0"/>
    <n v="1.4026263299706521E-2"/>
    <n v="0"/>
    <n v="193.9549118019398"/>
    <n v="7.0999948094467022"/>
    <n v="5.1385638451329996"/>
    <n v="82.629671589418223"/>
    <n v="8.0606259910063471"/>
    <n v="9.6186786469280587"/>
    <n v="0"/>
    <n v="0"/>
    <n v="4.3602419204184573"/>
    <n v="0"/>
    <n v="310.86268860429055"/>
  </r>
  <r>
    <x v="1"/>
    <x v="244"/>
    <n v="0.61283727599008697"/>
    <n v="5.6596301136784726E-3"/>
    <n v="2.3484853553457235E-2"/>
    <n v="3.2272000149911335E-2"/>
    <n v="0.22506248900845693"/>
    <n v="3.9809673394998073E-2"/>
    <n v="7.7709955116546457E-4"/>
    <n v="0"/>
    <n v="5.9321430871522987E-2"/>
    <n v="7.7554736672187023E-4"/>
    <n v="792.092367358057"/>
    <n v="7.3150736594342618"/>
    <n v="30.354180427686842"/>
    <n v="41.711570101255276"/>
    <n v="290.89333613755076"/>
    <n v="51.454015084593429"/>
    <n v="1.0044014084507042"/>
    <n v="0"/>
    <n v="76.672967613105882"/>
    <n v="1.0023952095808384"/>
    <n v="1292.5003069997158"/>
  </r>
  <r>
    <x v="1"/>
    <x v="245"/>
    <n v="0.64074379056924324"/>
    <n v="4.6403595868755587E-3"/>
    <n v="2.2998327971695726E-2"/>
    <n v="0.13246125260266842"/>
    <n v="8.4793458302975092E-2"/>
    <n v="8.2218319183471819E-2"/>
    <n v="2.64931081956854E-3"/>
    <n v="0"/>
    <n v="2.9495180963500383E-2"/>
    <n v="0"/>
    <n v="838.078872288095"/>
    <n v="6.0694889077659315"/>
    <n v="30.081310275214562"/>
    <n v="173.25642298380728"/>
    <n v="110.90798999211735"/>
    <n v="107.53976431280032"/>
    <n v="3.4652406417112305"/>
    <n v="0"/>
    <n v="38.579051976239711"/>
    <n v="0"/>
    <n v="1307.978141377753"/>
  </r>
  <r>
    <x v="1"/>
    <x v="246"/>
    <n v="0.40923861111500909"/>
    <n v="5.0996660500746182E-3"/>
    <n v="0"/>
    <n v="0.58052995817870423"/>
    <n v="5.1317646562119889E-3"/>
    <n v="0"/>
    <n v="0"/>
    <n v="0"/>
    <n v="0"/>
    <n v="0"/>
    <n v="80.248119601678837"/>
    <n v="1"/>
    <n v="0"/>
    <n v="113.83685764486675"/>
    <n v="1.0062942564909521"/>
    <n v="0"/>
    <n v="0"/>
    <n v="0"/>
    <n v="0"/>
    <n v="0"/>
    <n v="196.09127150303655"/>
  </r>
  <r>
    <x v="1"/>
    <x v="247"/>
    <n v="0.3127356555545322"/>
    <n v="0"/>
    <n v="2.5488427584389958E-2"/>
    <n v="0.61224283402261115"/>
    <n v="0"/>
    <n v="0"/>
    <n v="3.7137946087333604E-2"/>
    <n v="0"/>
    <n v="1.2395136751132794E-2"/>
    <n v="0"/>
    <n v="25.4735589506938"/>
    <n v="0"/>
    <n v="2.0761334727892304"/>
    <n v="49.869605999867595"/>
    <n v="0"/>
    <n v="0"/>
    <n v="3.0250329380764165"/>
    <n v="0"/>
    <n v="1.0096330275229359"/>
    <n v="0"/>
    <n v="81.453964388949998"/>
  </r>
  <r>
    <x v="1"/>
    <x v="248"/>
    <n v="0.42996008974987759"/>
    <n v="4.2301095100127646E-2"/>
    <n v="0"/>
    <n v="0.4958456991949432"/>
    <n v="0"/>
    <n v="1.5665065417959301E-2"/>
    <n v="1.6228050537092174E-2"/>
    <n v="0"/>
    <n v="0"/>
    <n v="0"/>
    <n v="27.4929644444207"/>
    <n v="2.7048615238321645"/>
    <n v="0"/>
    <n v="31.705892018526299"/>
    <n v="0"/>
    <n v="1.0016722408026755"/>
    <n v="1.0376712328767124"/>
    <n v="0"/>
    <n v="0"/>
    <n v="0"/>
    <n v="63.943061460458559"/>
  </r>
  <r>
    <x v="1"/>
    <x v="249"/>
    <n v="0.50996393024810127"/>
    <n v="0"/>
    <n v="6.4604311390846882E-3"/>
    <n v="0.43934712970716888"/>
    <n v="0"/>
    <n v="1.6037545446942515E-2"/>
    <n v="0"/>
    <n v="0"/>
    <n v="2.819096345870243E-2"/>
    <n v="0"/>
    <n v="79.266794973466773"/>
    <n v="0"/>
    <n v="1.00418410041841"/>
    <n v="68.290396216329128"/>
    <n v="0"/>
    <n v="2.4928132195584451"/>
    <n v="0"/>
    <n v="0"/>
    <n v="4.381892890931141"/>
    <n v="0"/>
    <n v="155.43608140070393"/>
  </r>
  <r>
    <x v="1"/>
    <x v="250"/>
    <n v="0.41453634140523427"/>
    <n v="4.0995646369954737E-2"/>
    <n v="0"/>
    <n v="0.51347661548995072"/>
    <n v="0"/>
    <n v="3.0991396734860382E-2"/>
    <n v="0"/>
    <n v="0"/>
    <n v="0"/>
    <n v="0"/>
    <n v="40.462393402553225"/>
    <n v="4.0015357051446117"/>
    <n v="0"/>
    <n v="50.11983448432008"/>
    <n v="0"/>
    <n v="3.0250329380764165"/>
    <n v="0"/>
    <n v="0"/>
    <n v="0"/>
    <n v="0"/>
    <n v="97.608796530094324"/>
  </r>
  <r>
    <x v="1"/>
    <x v="251"/>
    <n v="0.27896740309809959"/>
    <n v="1.6546267605144584E-2"/>
    <n v="0"/>
    <n v="0.689723175709551"/>
    <n v="7.208289850416218E-3"/>
    <n v="0"/>
    <n v="0"/>
    <n v="0"/>
    <n v="7.5548637367884889E-3"/>
    <n v="0"/>
    <n v="38.823578991038502"/>
    <n v="2.3027254089227616"/>
    <n v="0"/>
    <n v="95.987996793637194"/>
    <n v="1.0031695721077656"/>
    <n v="0"/>
    <n v="0"/>
    <n v="0"/>
    <n v="1.0514018691588785"/>
    <n v="0"/>
    <n v="139.16887263486512"/>
  </r>
  <r>
    <x v="1"/>
    <x v="252"/>
    <n v="0.54378707376628466"/>
    <n v="8.2850835520243294E-3"/>
    <n v="1.1959459197264386E-2"/>
    <n v="0.4165781261557559"/>
    <n v="0"/>
    <n v="1.1438771778185756E-2"/>
    <n v="0"/>
    <n v="0"/>
    <n v="7.9514855504849141E-3"/>
    <n v="0"/>
    <n v="137.48751786607789"/>
    <n v="2.0947455867082034"/>
    <n v="3.0237503599786075"/>
    <n v="105.32485107778191"/>
    <n v="0"/>
    <n v="2.892103205629398"/>
    <n v="0"/>
    <n v="0"/>
    <n v="2.0104008800952418"/>
    <n v="0"/>
    <n v="252.83336897627129"/>
  </r>
  <r>
    <x v="1"/>
    <x v="253"/>
    <n v="0.41794181576832823"/>
    <n v="1.429070008456034E-2"/>
    <n v="9.8735354809307823E-3"/>
    <n v="0.50994966122357499"/>
    <n v="0"/>
    <n v="3.1418326154898646E-2"/>
    <n v="0"/>
    <n v="0"/>
    <n v="1.6525961287707346E-2"/>
    <n v="0"/>
    <n v="127.83652395533529"/>
    <n v="4.3711190284704005"/>
    <n v="3.0200339076181777"/>
    <n v="155.97910910919384"/>
    <n v="0"/>
    <n v="9.6099730933924974"/>
    <n v="0"/>
    <n v="0"/>
    <n v="5.0548219066263602"/>
    <n v="0"/>
    <n v="305.87158100063647"/>
  </r>
  <r>
    <x v="1"/>
    <x v="254"/>
    <n v="0.54281714356458555"/>
    <n v="7.4327914387613781E-3"/>
    <n v="0"/>
    <n v="0.44244778243766913"/>
    <n v="0"/>
    <n v="0"/>
    <n v="0"/>
    <n v="0"/>
    <n v="7.3022825589837961E-3"/>
    <n v="0"/>
    <n v="74.652941808814759"/>
    <n v="1.0222222222222224"/>
    <n v="0"/>
    <n v="60.849272996162227"/>
    <n v="0"/>
    <n v="0"/>
    <n v="0"/>
    <n v="0"/>
    <n v="1.0042735042735045"/>
    <n v="0"/>
    <n v="137.52871053147274"/>
  </r>
  <r>
    <x v="1"/>
    <x v="255"/>
    <n v="0.44973520928326266"/>
    <n v="1.3360302012458377E-2"/>
    <n v="4.1332906184534203E-2"/>
    <n v="0.46995575918629884"/>
    <n v="6.466826228708142E-3"/>
    <n v="0"/>
    <n v="0"/>
    <n v="0"/>
    <n v="1.9148997104737341E-2"/>
    <n v="0"/>
    <n v="69.765393641729872"/>
    <n v="2.0725233644859813"/>
    <n v="6.4117872267912652"/>
    <n v="72.902116305462982"/>
    <n v="1.0031695721077656"/>
    <n v="0"/>
    <n v="0"/>
    <n v="0"/>
    <n v="2.9704975133821803"/>
    <n v="0"/>
    <n v="155.12548762396011"/>
  </r>
  <r>
    <x v="1"/>
    <x v="256"/>
    <n v="0.20080414037593175"/>
    <n v="3.3084832326639823E-3"/>
    <n v="1.0845285783637521E-2"/>
    <n v="0.77000354000423166"/>
    <n v="0"/>
    <n v="0"/>
    <n v="0"/>
    <n v="0"/>
    <n v="9.6374308384809867E-3"/>
    <n v="5.4011197650541114E-3"/>
    <n v="61.160590330893719"/>
    <n v="1.0076923076923077"/>
    <n v="3.3032390646563741"/>
    <n v="234.52639460207754"/>
    <n v="0"/>
    <n v="0"/>
    <n v="0"/>
    <n v="0"/>
    <n v="2.9353526189806889"/>
    <n v="1.6450640542577242"/>
    <n v="304.57833297855836"/>
  </r>
  <r>
    <x v="1"/>
    <x v="257"/>
    <n v="0.22491476266690649"/>
    <n v="0"/>
    <n v="0"/>
    <n v="0.76692814748950922"/>
    <n v="0"/>
    <n v="0"/>
    <n v="0"/>
    <n v="0"/>
    <n v="8.1570898435841897E-3"/>
    <n v="0"/>
    <n v="27.639158420009416"/>
    <n v="0"/>
    <n v="0"/>
    <n v="94.245696964852058"/>
    <n v="0"/>
    <n v="0"/>
    <n v="0"/>
    <n v="0"/>
    <n v="1.0024024024024023"/>
    <n v="0"/>
    <n v="122.88725778726389"/>
  </r>
  <r>
    <x v="1"/>
    <x v="258"/>
    <n v="0.31449000839819508"/>
    <n v="0"/>
    <n v="4.2320143720549742E-2"/>
    <n v="0.63189528520391591"/>
    <n v="0"/>
    <n v="0"/>
    <n v="0"/>
    <n v="0"/>
    <n v="1.1294562677339082E-2"/>
    <n v="0"/>
    <n v="28.008162747085148"/>
    <n v="0"/>
    <n v="3.7689892879025839"/>
    <n v="56.275956356293058"/>
    <n v="0"/>
    <n v="0"/>
    <n v="0"/>
    <n v="0"/>
    <n v="1.0058823529411764"/>
    <n v="0"/>
    <n v="89.058990744221987"/>
  </r>
  <r>
    <x v="1"/>
    <x v="259"/>
    <n v="0.33695081447402009"/>
    <n v="6.924196355305683E-3"/>
    <n v="5.4602953540589406E-3"/>
    <n v="0.6421215262352642"/>
    <n v="0"/>
    <n v="0"/>
    <n v="0"/>
    <n v="0"/>
    <n v="8.5431675813504859E-3"/>
    <n v="0"/>
    <n v="97.794379400994046"/>
    <n v="2.0096330275229359"/>
    <n v="1.5847600675186884"/>
    <n v="186.36511164462115"/>
    <n v="0"/>
    <n v="0"/>
    <n v="0"/>
    <n v="0"/>
    <n v="2.4795125455952252"/>
    <n v="0"/>
    <n v="290.23339668625221"/>
  </r>
  <r>
    <x v="1"/>
    <x v="260"/>
    <n v="0.35275121686709587"/>
    <n v="0"/>
    <n v="0"/>
    <n v="0.64724878313290402"/>
    <n v="0"/>
    <n v="0"/>
    <n v="0"/>
    <n v="0"/>
    <n v="0"/>
    <n v="0"/>
    <n v="11.520041907884117"/>
    <n v="0"/>
    <n v="0"/>
    <n v="21.137653819426326"/>
    <n v="0"/>
    <n v="0"/>
    <n v="0"/>
    <n v="0"/>
    <n v="0"/>
    <n v="0"/>
    <n v="32.657695727310447"/>
  </r>
  <r>
    <x v="1"/>
    <x v="261"/>
    <n v="0.53993999594422937"/>
    <n v="2.2378999858419683E-2"/>
    <n v="0"/>
    <n v="0.4201224866113531"/>
    <n v="1.7558517585997503E-2"/>
    <n v="0"/>
    <n v="0"/>
    <n v="0"/>
    <n v="0"/>
    <n v="0"/>
    <n v="30.866492168179974"/>
    <n v="1.2793296089385475"/>
    <n v="0"/>
    <n v="24.016941771442813"/>
    <n v="1.0037593984962405"/>
    <n v="0"/>
    <n v="0"/>
    <n v="0"/>
    <n v="0"/>
    <n v="0"/>
    <n v="57.166522947057594"/>
  </r>
  <r>
    <x v="1"/>
    <x v="262"/>
    <n v="0.40953893956907717"/>
    <n v="2.5007435631831911E-2"/>
    <n v="0"/>
    <n v="0.54823123898247383"/>
    <n v="8.3235811947474682E-3"/>
    <n v="8.8988046218699234E-3"/>
    <n v="0"/>
    <n v="0"/>
    <n v="0"/>
    <n v="0"/>
    <n v="49.359447703252215"/>
    <n v="3.0140069526982165"/>
    <n v="0"/>
    <n v="66.075258187458118"/>
    <n v="1.0031948881789137"/>
    <n v="1.0725233644859813"/>
    <n v="0"/>
    <n v="0"/>
    <n v="0"/>
    <n v="0"/>
    <n v="120.52443109607341"/>
  </r>
  <r>
    <x v="1"/>
    <x v="263"/>
    <n v="0.36901489101595486"/>
    <n v="0"/>
    <n v="0"/>
    <n v="0.63098510898404503"/>
    <n v="0"/>
    <n v="0"/>
    <n v="0"/>
    <n v="0"/>
    <n v="0"/>
    <n v="0"/>
    <n v="11.604106174600245"/>
    <n v="0"/>
    <n v="0"/>
    <n v="19.842067020883416"/>
    <n v="0"/>
    <n v="0"/>
    <n v="0"/>
    <n v="0"/>
    <n v="0"/>
    <n v="0"/>
    <n v="31.446173195483663"/>
  </r>
  <r>
    <x v="1"/>
    <x v="264"/>
    <n v="0.34618508731085085"/>
    <n v="6.7934318536941554E-2"/>
    <n v="3.5262345302131744E-2"/>
    <n v="0.53933491533438627"/>
    <n v="0"/>
    <n v="0"/>
    <n v="0"/>
    <n v="0"/>
    <n v="1.1283333515689397E-2"/>
    <n v="0"/>
    <n v="30.976652183412046"/>
    <n v="6.0787648970747563"/>
    <n v="3.1552757343781495"/>
    <n v="48.259704692830105"/>
    <n v="0"/>
    <n v="0"/>
    <n v="0"/>
    <n v="0"/>
    <n v="1.0096330275229359"/>
    <n v="0"/>
    <n v="89.480030535218006"/>
  </r>
  <r>
    <x v="1"/>
    <x v="265"/>
    <n v="0.24052794606470357"/>
    <n v="0"/>
    <n v="1.180394682888198E-2"/>
    <n v="0.72493332967756741"/>
    <n v="3.8566879385402777E-3"/>
    <n v="1.5021401551766279E-2"/>
    <n v="0"/>
    <n v="0"/>
    <n v="3.8566879385402777E-3"/>
    <n v="0"/>
    <n v="32.292511104248575"/>
    <n v="0"/>
    <n v="1.5847600675186884"/>
    <n v="97.327225303604934"/>
    <n v="0.51778656126482214"/>
    <n v="2.0167252261044961"/>
    <n v="0"/>
    <n v="0"/>
    <n v="0.51778656126482214"/>
    <n v="0"/>
    <n v="134.25679482400636"/>
  </r>
  <r>
    <x v="1"/>
    <x v="266"/>
    <n v="0.17238903579316167"/>
    <n v="0"/>
    <n v="0"/>
    <n v="0.7939478316147609"/>
    <n v="7.0974308522996606E-3"/>
    <n v="1.9468270887478462E-2"/>
    <n v="0"/>
    <n v="0"/>
    <n v="7.0974308522996606E-3"/>
    <n v="0"/>
    <n v="12.576484068763822"/>
    <n v="0"/>
    <n v="0"/>
    <n v="57.921736204343397"/>
    <n v="0.51778656126482214"/>
    <n v="1.4202898550724639"/>
    <n v="0"/>
    <n v="0"/>
    <n v="0.51778656126482214"/>
    <n v="0"/>
    <n v="72.954083250709303"/>
  </r>
  <r>
    <x v="1"/>
    <x v="267"/>
    <n v="0.24382433008161769"/>
    <n v="1.545942485626192E-2"/>
    <n v="1.0339165636169094E-2"/>
    <n v="0.72255629519351028"/>
    <n v="2.6512014143563649E-3"/>
    <n v="0"/>
    <n v="0"/>
    <n v="0"/>
    <n v="5.169582818084547E-3"/>
    <n v="0"/>
    <n v="47.619528543556306"/>
    <n v="3.0192660550458719"/>
    <n v="2.0192660550458719"/>
    <n v="141.11713179638801"/>
    <n v="0.51778656126482214"/>
    <n v="0"/>
    <n v="0"/>
    <n v="0"/>
    <n v="1.0096330275229359"/>
    <n v="0"/>
    <n v="195.30261203882384"/>
  </r>
  <r>
    <x v="1"/>
    <x v="268"/>
    <n v="0.35913677171112279"/>
    <n v="0"/>
    <n v="0"/>
    <n v="0.64086322828887732"/>
    <n v="0"/>
    <n v="0"/>
    <n v="0"/>
    <n v="0"/>
    <n v="0"/>
    <n v="0"/>
    <n v="15.188281893942966"/>
    <n v="0"/>
    <n v="0"/>
    <n v="27.102797968410691"/>
    <n v="0"/>
    <n v="0"/>
    <n v="0"/>
    <n v="0"/>
    <n v="0"/>
    <n v="0"/>
    <n v="42.291079862353655"/>
  </r>
  <r>
    <x v="1"/>
    <x v="269"/>
    <n v="0.20854876960606186"/>
    <n v="2.1894119154886524E-2"/>
    <n v="7.2841877563840252E-2"/>
    <n v="0.69671523367521104"/>
    <n v="0"/>
    <n v="0"/>
    <n v="0"/>
    <n v="0"/>
    <n v="0"/>
    <n v="0"/>
    <n v="10.216141898879901"/>
    <n v="1.0725233644859813"/>
    <n v="3.568292245400031"/>
    <n v="34.129866619603078"/>
    <n v="0"/>
    <n v="0"/>
    <n v="0"/>
    <n v="0"/>
    <n v="0"/>
    <n v="0"/>
    <n v="48.986824128369008"/>
  </r>
  <r>
    <x v="1"/>
    <x v="270"/>
    <n v="0.25125256494062392"/>
    <n v="1.2985556103341499E-2"/>
    <n v="7.0495122598773271E-3"/>
    <n v="0.70155965229431827"/>
    <n v="2.5010720296268829E-2"/>
    <n v="2.141994105569638E-3"/>
    <n v="0"/>
    <n v="0"/>
    <n v="0"/>
    <n v="0"/>
    <n v="192.96344562720242"/>
    <n v="9.9729833591083157"/>
    <n v="5.4140668214814101"/>
    <n v="538.80193363090905"/>
    <n v="19.208380090076915"/>
    <n v="1.6450640542577242"/>
    <n v="0"/>
    <n v="0"/>
    <n v="0"/>
    <n v="0"/>
    <n v="768.00587358303619"/>
  </r>
  <r>
    <x v="1"/>
    <x v="271"/>
    <n v="0.28849563165163339"/>
    <n v="2.6171570148567923E-2"/>
    <n v="4.9348566246381211E-2"/>
    <n v="0.62966453617274221"/>
    <n v="0"/>
    <n v="6.319695780675174E-3"/>
    <n v="0"/>
    <n v="0"/>
    <n v="0"/>
    <n v="0"/>
    <n v="45.759910648626182"/>
    <n v="4.151219568478135"/>
    <n v="7.8274529466672735"/>
    <n v="99.874624613610493"/>
    <n v="0"/>
    <n v="1.0024024024024023"/>
    <n v="0"/>
    <n v="0"/>
    <n v="0"/>
    <n v="0"/>
    <n v="158.61561017978451"/>
  </r>
  <r>
    <x v="1"/>
    <x v="272"/>
    <n v="0.43354336875979688"/>
    <n v="0"/>
    <n v="0"/>
    <n v="0.56645663124020318"/>
    <n v="0"/>
    <n v="0"/>
    <n v="0"/>
    <n v="0"/>
    <n v="0"/>
    <n v="0"/>
    <n v="5.093999391624588"/>
    <n v="0"/>
    <n v="0"/>
    <n v="6.6556887795878747"/>
    <n v="0"/>
    <n v="0"/>
    <n v="0"/>
    <n v="0"/>
    <n v="0"/>
    <n v="0"/>
    <n v="11.749688171212462"/>
  </r>
  <r>
    <x v="1"/>
    <x v="273"/>
    <n v="0.26211492421440857"/>
    <n v="7.285787484087339E-3"/>
    <n v="7.3316460992507533E-3"/>
    <n v="0.68367954151781885"/>
    <n v="2.2100222035064926E-2"/>
    <n v="0"/>
    <n v="0"/>
    <n v="0"/>
    <n v="1.7487878649369511E-2"/>
    <n v="0"/>
    <n v="35.976196778575492"/>
    <n v="1"/>
    <n v="1.0062942564909521"/>
    <n v="93.837425674441093"/>
    <n v="3.0333333333333332"/>
    <n v="0"/>
    <n v="0"/>
    <n v="0"/>
    <n v="2.4002729543737367"/>
    <n v="0"/>
    <n v="137.25352299721462"/>
  </r>
  <r>
    <x v="1"/>
    <x v="274"/>
    <n v="0.49806501897163152"/>
    <n v="1.9852217112541207E-2"/>
    <n v="0"/>
    <n v="0.46190923284853441"/>
    <n v="0"/>
    <n v="4.9501827139210447E-3"/>
    <n v="0"/>
    <n v="0"/>
    <n v="1.5223348353371937E-2"/>
    <n v="0"/>
    <n v="100.61548184291439"/>
    <n v="4.0104008800952418"/>
    <n v="0"/>
    <n v="93.311552228070326"/>
    <n v="0"/>
    <n v="1"/>
    <n v="0"/>
    <n v="0"/>
    <n v="3.0753103942124005"/>
    <n v="0"/>
    <n v="202.01274534529233"/>
  </r>
  <r>
    <x v="1"/>
    <x v="275"/>
    <n v="0.39862493116958958"/>
    <n v="1.5262707916685943E-2"/>
    <n v="2.0829565258077123E-2"/>
    <n v="0.54968556015099834"/>
    <n v="5.0862674710416226E-3"/>
    <n v="0"/>
    <n v="0"/>
    <n v="0"/>
    <n v="1.0510968033607175E-2"/>
    <n v="0"/>
    <n v="78.372781895395434"/>
    <n v="3.0007678525723058"/>
    <n v="4.0952555831302782"/>
    <n v="108.07248405252027"/>
    <n v="1"/>
    <n v="0"/>
    <n v="0"/>
    <n v="0"/>
    <n v="2.0665385950406225"/>
    <n v="0"/>
    <n v="196.60782797865895"/>
  </r>
  <r>
    <x v="1"/>
    <x v="276"/>
    <n v="0.40430773739464398"/>
    <n v="0"/>
    <n v="0"/>
    <n v="0.54849657004158314"/>
    <n v="7.8856607930380494E-3"/>
    <n v="0"/>
    <n v="0"/>
    <n v="0"/>
    <n v="3.9310031770734943E-2"/>
    <n v="0"/>
    <n v="26.547567608177658"/>
    <n v="0"/>
    <n v="0"/>
    <n v="36.015263694593294"/>
    <n v="0.51778656126482214"/>
    <n v="0"/>
    <n v="0"/>
    <n v="0"/>
    <n v="2.5811668429549632"/>
    <n v="0"/>
    <n v="65.66178470699073"/>
  </r>
  <r>
    <x v="1"/>
    <x v="277"/>
    <n v="0.13332759688671261"/>
    <n v="0"/>
    <n v="0.15364280816513912"/>
    <n v="0.71302959494814833"/>
    <n v="0"/>
    <n v="0"/>
    <n v="0"/>
    <n v="0"/>
    <n v="0"/>
    <n v="0"/>
    <n v="2.0613069759683911"/>
    <n v="0"/>
    <n v="2.3753896393053284"/>
    <n v="11.023770865587478"/>
    <n v="0"/>
    <n v="0"/>
    <n v="0"/>
    <n v="0"/>
    <n v="0"/>
    <n v="0"/>
    <n v="15.460467480861197"/>
  </r>
  <r>
    <x v="1"/>
    <x v="278"/>
    <n v="0.59103188709188581"/>
    <n v="6.7130213211933923E-2"/>
    <n v="0"/>
    <n v="0.34183789969618028"/>
    <n v="0"/>
    <n v="0"/>
    <n v="0"/>
    <n v="0"/>
    <n v="0"/>
    <n v="0"/>
    <n v="8.8817628315063253"/>
    <n v="1.0088028169014085"/>
    <n v="0"/>
    <n v="5.1369870530347637"/>
    <n v="0"/>
    <n v="0"/>
    <n v="0"/>
    <n v="0"/>
    <n v="0"/>
    <n v="0"/>
    <n v="15.027552701442497"/>
  </r>
  <r>
    <x v="1"/>
    <x v="279"/>
    <n v="0.28314926804033158"/>
    <n v="3.2713262966647998E-2"/>
    <n v="1.9326181829756515E-2"/>
    <n v="0.65276474109463867"/>
    <n v="4.2127140181241031E-3"/>
    <n v="0"/>
    <n v="0"/>
    <n v="0"/>
    <n v="7.8338320505011647E-3"/>
    <n v="0"/>
    <n v="34.802002982519014"/>
    <n v="4.0208017601904835"/>
    <n v="2.3753896393053284"/>
    <n v="80.231605837042096"/>
    <n v="0.51778656126482214"/>
    <n v="0"/>
    <n v="0"/>
    <n v="0"/>
    <n v="0.96285979572887648"/>
    <n v="0"/>
    <n v="122.91044657605062"/>
  </r>
  <r>
    <x v="1"/>
    <x v="280"/>
    <n v="0.47958390543907786"/>
    <n v="0"/>
    <n v="0"/>
    <n v="0.5204160945609223"/>
    <n v="0"/>
    <n v="0"/>
    <n v="0"/>
    <n v="0"/>
    <n v="0"/>
    <n v="0"/>
    <n v="9.6106752691283113"/>
    <n v="0"/>
    <n v="0"/>
    <n v="10.428936486252351"/>
    <n v="0"/>
    <n v="0"/>
    <n v="0"/>
    <n v="0"/>
    <n v="0"/>
    <n v="0"/>
    <n v="20.039611755380658"/>
  </r>
  <r>
    <x v="1"/>
    <x v="281"/>
    <n v="0.15210997295581219"/>
    <n v="1.4211039244450359E-2"/>
    <n v="7.4557722660949554E-3"/>
    <n v="0.82072895722830419"/>
    <n v="0"/>
    <n v="5.4942583053385324E-3"/>
    <n v="0"/>
    <n v="0"/>
    <n v="0"/>
    <n v="0"/>
    <n v="58.661420105267347"/>
    <n v="5.4805068139307025"/>
    <n v="2.8753288204031948"/>
    <n v="316.51525022960635"/>
    <n v="0"/>
    <n v="2.1188682658562175"/>
    <n v="0"/>
    <n v="0"/>
    <n v="0"/>
    <n v="0"/>
    <n v="385.65137423506371"/>
  </r>
  <r>
    <x v="1"/>
    <x v="282"/>
    <n v="0.2417195519287281"/>
    <n v="2.8921591526851278E-2"/>
    <n v="0"/>
    <n v="0.72935885654442034"/>
    <n v="0"/>
    <n v="0"/>
    <n v="0"/>
    <n v="0"/>
    <n v="0"/>
    <n v="0"/>
    <n v="29.495824947367058"/>
    <n v="3.5291568020397017"/>
    <n v="0"/>
    <n v="89.000004280949625"/>
    <n v="0"/>
    <n v="0"/>
    <n v="0"/>
    <n v="0"/>
    <n v="0"/>
    <n v="0"/>
    <n v="122.02498603035642"/>
  </r>
  <r>
    <x v="1"/>
    <x v="283"/>
    <n v="0.18293288858580492"/>
    <n v="0"/>
    <n v="0"/>
    <n v="0.75559524907685116"/>
    <n v="0"/>
    <n v="6.1471862337343718E-2"/>
    <n v="0"/>
    <n v="0"/>
    <n v="0"/>
    <n v="0"/>
    <n v="9.2847457468517991"/>
    <n v="0"/>
    <n v="0"/>
    <n v="38.350183116017902"/>
    <n v="0"/>
    <n v="3.12"/>
    <n v="0"/>
    <n v="0"/>
    <n v="0"/>
    <n v="0"/>
    <n v="50.754928862869711"/>
  </r>
  <r>
    <x v="1"/>
    <x v="284"/>
    <n v="0.23862670699139985"/>
    <n v="3.4422622775781841E-2"/>
    <n v="0"/>
    <n v="0.68412302701276095"/>
    <n v="1.6638026056811188E-2"/>
    <n v="0"/>
    <n v="0"/>
    <n v="0"/>
    <n v="1.6636174588801032E-2"/>
    <n v="9.5534425744449383E-3"/>
    <n v="28.868115396235787"/>
    <n v="4.1643127840178344"/>
    <n v="0"/>
    <n v="82.762498540191842"/>
    <n v="2.0128025996307013"/>
    <n v="0"/>
    <n v="0"/>
    <n v="0"/>
    <n v="2.0125786163522013"/>
    <n v="1.1557377049180328"/>
    <n v="120.97604564134642"/>
  </r>
  <r>
    <x v="1"/>
    <x v="285"/>
    <n v="0.24049575673500259"/>
    <n v="0"/>
    <n v="0"/>
    <n v="0.75950424326499755"/>
    <n v="0"/>
    <n v="0"/>
    <n v="0"/>
    <n v="0"/>
    <n v="0"/>
    <n v="0"/>
    <n v="9.6781014921682598"/>
    <n v="0"/>
    <n v="0"/>
    <n v="30.56419476935109"/>
    <n v="0"/>
    <n v="0"/>
    <n v="0"/>
    <n v="0"/>
    <n v="0"/>
    <n v="0"/>
    <n v="40.242296261519343"/>
  </r>
  <r>
    <x v="1"/>
    <x v="286"/>
    <n v="0.16040819106645637"/>
    <n v="0"/>
    <n v="0"/>
    <n v="0.71174426016903736"/>
    <n v="0"/>
    <n v="0.12784754876450627"/>
    <n v="0"/>
    <n v="0"/>
    <n v="0"/>
    <n v="0"/>
    <n v="2.588888888888889"/>
    <n v="0"/>
    <n v="0"/>
    <n v="11.487111690690854"/>
    <n v="0"/>
    <n v="2.063380281690141"/>
    <n v="0"/>
    <n v="0"/>
    <n v="0"/>
    <n v="0"/>
    <n v="16.139380861269885"/>
  </r>
  <r>
    <x v="1"/>
    <x v="287"/>
    <n v="0.36851100323916236"/>
    <n v="0"/>
    <n v="3.7272273905843159E-2"/>
    <n v="0.5766044734104826"/>
    <n v="0"/>
    <n v="0"/>
    <n v="0"/>
    <n v="0"/>
    <n v="1.7612249444511958E-2"/>
    <n v="0"/>
    <n v="20.146457181440148"/>
    <n v="0"/>
    <n v="2.0376712328767121"/>
    <n v="31.52290496642793"/>
    <n v="0"/>
    <n v="0"/>
    <n v="0"/>
    <n v="0"/>
    <n v="0.96285979572887648"/>
    <n v="0"/>
    <n v="54.669893176473664"/>
  </r>
  <r>
    <x v="1"/>
    <x v="288"/>
    <n v="0.82004150594443093"/>
    <n v="0.17995849405556885"/>
    <n v="0"/>
    <n v="0"/>
    <n v="0"/>
    <n v="0"/>
    <n v="0"/>
    <n v="0"/>
    <n v="0"/>
    <n v="0"/>
    <n v="6.6094661323287429"/>
    <n v="1.4504504504504505"/>
    <n v="0"/>
    <n v="0"/>
    <n v="0"/>
    <n v="0"/>
    <n v="0"/>
    <n v="0"/>
    <n v="0"/>
    <n v="0"/>
    <n v="8.059916582779195"/>
  </r>
  <r>
    <x v="1"/>
    <x v="289"/>
    <n v="0.27452878756658977"/>
    <n v="0"/>
    <n v="0"/>
    <n v="0.67610791476181231"/>
    <n v="4.9363297671597826E-2"/>
    <n v="0"/>
    <n v="0"/>
    <n v="0"/>
    <n v="0"/>
    <n v="0"/>
    <n v="11.176362692986773"/>
    <n v="0"/>
    <n v="0"/>
    <n v="27.525081584182171"/>
    <n v="2.0096330275229359"/>
    <n v="0"/>
    <n v="0"/>
    <n v="0"/>
    <n v="0"/>
    <n v="0"/>
    <n v="40.711077304691884"/>
  </r>
  <r>
    <x v="1"/>
    <x v="290"/>
    <n v="0.36895015238711443"/>
    <n v="0"/>
    <n v="0"/>
    <n v="0.63104984761288574"/>
    <n v="0"/>
    <n v="0"/>
    <n v="0"/>
    <n v="0"/>
    <n v="0"/>
    <n v="0"/>
    <n v="5.124212015130615"/>
    <n v="0"/>
    <n v="0"/>
    <n v="8.7644176059086156"/>
    <n v="0"/>
    <n v="0"/>
    <n v="0"/>
    <n v="0"/>
    <n v="0"/>
    <n v="0"/>
    <n v="13.888629621039229"/>
  </r>
  <r>
    <x v="1"/>
    <x v="291"/>
    <n v="0.12231083259414831"/>
    <n v="0"/>
    <n v="0"/>
    <n v="0.81809756275390966"/>
    <n v="5.9591604651941986E-2"/>
    <n v="0"/>
    <n v="0"/>
    <n v="0"/>
    <n v="0"/>
    <n v="0"/>
    <n v="2.0559165418451086"/>
    <n v="0"/>
    <n v="0"/>
    <n v="13.751360173386624"/>
    <n v="1.0016722408026755"/>
    <n v="0"/>
    <n v="0"/>
    <n v="0"/>
    <n v="0"/>
    <n v="0"/>
    <n v="16.80894895603441"/>
  </r>
  <r>
    <x v="1"/>
    <x v="292"/>
    <n v="0.34462287347848419"/>
    <n v="4.6376456410382731E-2"/>
    <n v="0"/>
    <n v="0.60900067011113301"/>
    <n v="0"/>
    <n v="0"/>
    <n v="0"/>
    <n v="0"/>
    <n v="0"/>
    <n v="0"/>
    <n v="7.4309876207214964"/>
    <n v="1"/>
    <n v="0"/>
    <n v="13.131677520208084"/>
    <n v="0"/>
    <n v="0"/>
    <n v="0"/>
    <n v="0"/>
    <n v="0"/>
    <n v="0"/>
    <n v="21.562665140929582"/>
  </r>
  <r>
    <x v="1"/>
    <x v="293"/>
    <n v="0.21664272622949196"/>
    <n v="1.2457171603395786E-2"/>
    <n v="7.4647763559314512E-3"/>
    <n v="0.7412452499854022"/>
    <n v="2.5603314245785953E-3"/>
    <n v="9.9847904949286696E-3"/>
    <n v="2.651686504744732E-3"/>
    <n v="0"/>
    <n v="6.9932674015263123E-3"/>
    <n v="0"/>
    <n v="87.62513412174188"/>
    <n v="5.0385321100917437"/>
    <n v="3.0192660550458719"/>
    <n v="299.81027093552592"/>
    <n v="1.0355731225296443"/>
    <n v="4.0385321100917437"/>
    <n v="1.0725233644859813"/>
    <n v="0"/>
    <n v="2.8285555886091354"/>
    <n v="0"/>
    <n v="404.46838740812206"/>
  </r>
  <r>
    <x v="1"/>
    <x v="294"/>
    <n v="0"/>
    <n v="0"/>
    <n v="0"/>
    <n v="1"/>
    <n v="0"/>
    <n v="0"/>
    <n v="0"/>
    <n v="0"/>
    <n v="0"/>
    <n v="0"/>
    <n v="0"/>
    <n v="0"/>
    <n v="0"/>
    <n v="1.9953673125183007"/>
    <n v="0"/>
    <n v="0"/>
    <n v="0"/>
    <n v="0"/>
    <n v="0"/>
    <n v="0"/>
    <n v="1.9953673125183007"/>
  </r>
  <r>
    <x v="1"/>
    <x v="295"/>
    <n v="0.23786480941698895"/>
    <n v="2.3116911461303076E-2"/>
    <n v="3.6285221629604396E-2"/>
    <n v="0.65142546220524211"/>
    <n v="1.1855422481550665E-2"/>
    <n v="3.9452172805310583E-2"/>
    <n v="0"/>
    <n v="0"/>
    <n v="0"/>
    <n v="0"/>
    <n v="10.38876530175123"/>
    <n v="1.0096330275229359"/>
    <n v="1.5847600675186884"/>
    <n v="28.451061151173892"/>
    <n v="0.51778656126482214"/>
    <n v="1.7230769230769232"/>
    <n v="0"/>
    <n v="0"/>
    <n v="0"/>
    <n v="0"/>
    <n v="43.6750830323085"/>
  </r>
  <r>
    <x v="1"/>
    <x v="296"/>
    <n v="0.17394210568080684"/>
    <n v="0"/>
    <n v="1.4004020738378316E-2"/>
    <n v="0.78508605648573904"/>
    <n v="0"/>
    <n v="0"/>
    <n v="0"/>
    <n v="0"/>
    <n v="2.6967817095075793E-2"/>
    <n v="0"/>
    <n v="12.420868901180274"/>
    <n v="0"/>
    <n v="1"/>
    <n v="56.061474854446196"/>
    <n v="0"/>
    <n v="0"/>
    <n v="0"/>
    <n v="0"/>
    <n v="1.925719591457753"/>
    <n v="0"/>
    <n v="71.408063347084223"/>
  </r>
  <r>
    <x v="1"/>
    <x v="297"/>
    <n v="0.19955236654034672"/>
    <n v="0"/>
    <n v="0"/>
    <n v="0.80044763345965342"/>
    <n v="0"/>
    <n v="0"/>
    <n v="0"/>
    <n v="0"/>
    <n v="0"/>
    <n v="0"/>
    <n v="5.4241540658757232"/>
    <n v="0"/>
    <n v="0"/>
    <n v="21.757453248107375"/>
    <n v="0"/>
    <n v="0"/>
    <n v="0"/>
    <n v="0"/>
    <n v="0"/>
    <n v="0"/>
    <n v="27.181607313983093"/>
  </r>
  <r>
    <x v="1"/>
    <x v="298"/>
    <n v="0.28790931480432713"/>
    <n v="1.0151207656791828E-2"/>
    <n v="3.4621499161954998E-2"/>
    <n v="0.65706898385738544"/>
    <n v="0"/>
    <n v="1.0248994519540743E-2"/>
    <n v="0"/>
    <n v="0"/>
    <n v="0"/>
    <n v="0"/>
    <n v="28.362075187349436"/>
    <n v="1"/>
    <n v="3.410579345088161"/>
    <n v="64.728159059751164"/>
    <n v="0"/>
    <n v="1.0096330275229359"/>
    <n v="0"/>
    <n v="0"/>
    <n v="0"/>
    <n v="0"/>
    <n v="98.510446619711686"/>
  </r>
  <r>
    <x v="1"/>
    <x v="299"/>
    <n v="0.49477978468871014"/>
    <n v="1.5158934035710206E-2"/>
    <n v="0"/>
    <n v="0.44470400481536732"/>
    <n v="0"/>
    <n v="4.5357276460212294E-2"/>
    <n v="0"/>
    <n v="0"/>
    <n v="0"/>
    <n v="0"/>
    <n v="32.953901032593599"/>
    <n v="1.0096330275229359"/>
    <n v="0"/>
    <n v="29.618695462070345"/>
    <n v="0"/>
    <n v="3.0209382958485476"/>
    <n v="0"/>
    <n v="0"/>
    <n v="0"/>
    <n v="0"/>
    <n v="66.603167818035431"/>
  </r>
  <r>
    <x v="1"/>
    <x v="300"/>
    <n v="0.27121849748811205"/>
    <n v="3.621565338308351E-2"/>
    <n v="0"/>
    <n v="0.61582487366280125"/>
    <n v="2.4027725138615633E-2"/>
    <n v="5.2713250327387669E-2"/>
    <n v="0"/>
    <n v="0"/>
    <n v="0"/>
    <n v="0"/>
    <n v="22.611239242446018"/>
    <n v="3.0192660550458719"/>
    <n v="0"/>
    <n v="51.340759125210582"/>
    <n v="2.0031695721077654"/>
    <n v="4.3946556943512007"/>
    <n v="0"/>
    <n v="0"/>
    <n v="0"/>
    <n v="0"/>
    <n v="83.369089689161427"/>
  </r>
  <r>
    <x v="1"/>
    <x v="301"/>
    <n v="0.20115019196472833"/>
    <n v="2.6273324737417204E-2"/>
    <n v="0"/>
    <n v="0.75925493757262863"/>
    <n v="0"/>
    <n v="0"/>
    <n v="0"/>
    <n v="0"/>
    <n v="1.3321545725225713E-2"/>
    <n v="0"/>
    <n v="15.245068514504341"/>
    <n v="1.9912416280267904"/>
    <n v="0"/>
    <n v="57.543537146114659"/>
    <n v="0"/>
    <n v="0"/>
    <n v="0"/>
    <n v="0"/>
    <n v="1.0096330275229359"/>
    <n v="0"/>
    <n v="75.789480316168735"/>
  </r>
  <r>
    <x v="1"/>
    <x v="302"/>
    <n v="0.34275493242009791"/>
    <n v="4.0361734706695046E-2"/>
    <n v="0"/>
    <n v="0.61688333287320662"/>
    <n v="0"/>
    <n v="0"/>
    <n v="0"/>
    <n v="0"/>
    <n v="0"/>
    <n v="0"/>
    <n v="34.135676765416186"/>
    <n v="4.0197091254417039"/>
    <n v="0"/>
    <n v="61.436694445940148"/>
    <n v="0"/>
    <n v="0"/>
    <n v="0"/>
    <n v="0"/>
    <n v="0"/>
    <n v="0"/>
    <n v="99.592080336798077"/>
  </r>
  <r>
    <x v="1"/>
    <x v="303"/>
    <n v="0.38645242624878878"/>
    <n v="0"/>
    <n v="1.1221594708090579E-2"/>
    <n v="0.55707973876514449"/>
    <n v="2.258685500044684E-2"/>
    <n v="2.2659385277529698E-2"/>
    <n v="0"/>
    <n v="0"/>
    <n v="0"/>
    <n v="0"/>
    <n v="34.438280503052134"/>
    <n v="0"/>
    <n v="1"/>
    <n v="49.643544723950818"/>
    <n v="2.0128025996307013"/>
    <n v="2.0192660550458719"/>
    <n v="0"/>
    <n v="0"/>
    <n v="0"/>
    <n v="0"/>
    <n v="89.113893881679488"/>
  </r>
  <r>
    <x v="1"/>
    <x v="304"/>
    <n v="0.20917691703967342"/>
    <n v="5.5765901324101051E-2"/>
    <n v="0"/>
    <n v="0.72079221168508067"/>
    <n v="0"/>
    <n v="1.4264969951144783E-2"/>
    <n v="0"/>
    <n v="0"/>
    <n v="0"/>
    <n v="0"/>
    <n v="15.076196424594569"/>
    <n v="4.0192660550458719"/>
    <n v="0"/>
    <n v="51.950306556153983"/>
    <n v="0"/>
    <n v="1.0281320330082522"/>
    <n v="0"/>
    <n v="0"/>
    <n v="0"/>
    <n v="0"/>
    <n v="72.073901068802684"/>
  </r>
  <r>
    <x v="1"/>
    <x v="305"/>
    <n v="0.32257593066895701"/>
    <n v="0"/>
    <n v="0"/>
    <n v="0.63826450738210949"/>
    <n v="0"/>
    <n v="3.9159561948933622E-2"/>
    <n v="0"/>
    <n v="0"/>
    <n v="0"/>
    <n v="0"/>
    <n v="8.3168272901529896"/>
    <n v="0"/>
    <n v="0"/>
    <n v="16.456081091739151"/>
    <n v="0"/>
    <n v="1.0096330275229359"/>
    <n v="0"/>
    <n v="0"/>
    <n v="0"/>
    <n v="0"/>
    <n v="25.782541409415074"/>
  </r>
  <r>
    <x v="1"/>
    <x v="306"/>
    <n v="0.17639306582373365"/>
    <n v="0"/>
    <n v="5.9393253017927569E-2"/>
    <n v="0.76421368115833888"/>
    <n v="0"/>
    <n v="0"/>
    <n v="0"/>
    <n v="0"/>
    <n v="0"/>
    <n v="0"/>
    <n v="2.9985268701802279"/>
    <n v="0"/>
    <n v="1.0096330275229359"/>
    <n v="12.990959972329602"/>
    <n v="0"/>
    <n v="0"/>
    <n v="0"/>
    <n v="0"/>
    <n v="0"/>
    <n v="0"/>
    <n v="16.999119870032764"/>
  </r>
  <r>
    <x v="1"/>
    <x v="307"/>
    <n v="0.2862938004904354"/>
    <n v="0"/>
    <n v="0"/>
    <n v="0.57814805423738058"/>
    <n v="8.5146404041698667E-2"/>
    <n v="5.0411741230485398E-2"/>
    <n v="0"/>
    <n v="0"/>
    <n v="0"/>
    <n v="0"/>
    <n v="11.467633114620845"/>
    <n v="0"/>
    <n v="0"/>
    <n v="23.157992805183678"/>
    <n v="3.410579345088161"/>
    <n v="2.0192660550458719"/>
    <n v="0"/>
    <n v="0"/>
    <n v="0"/>
    <n v="0"/>
    <n v="40.055471319938555"/>
  </r>
  <r>
    <x v="1"/>
    <x v="308"/>
    <n v="0.23581729358379735"/>
    <n v="1.9811520999457575E-2"/>
    <n v="0"/>
    <n v="0.70474814341782976"/>
    <n v="0"/>
    <n v="1.9811520999457575E-2"/>
    <n v="0"/>
    <n v="1.9811520999457575E-2"/>
    <n v="0"/>
    <n v="0"/>
    <n v="12.01770061318326"/>
    <n v="1.0096330275229359"/>
    <n v="0"/>
    <n v="35.915314210332113"/>
    <n v="0"/>
    <n v="1.0096330275229359"/>
    <n v="0"/>
    <n v="1.0096330275229359"/>
    <n v="0"/>
    <n v="0"/>
    <n v="50.961913906084192"/>
  </r>
  <r>
    <x v="1"/>
    <x v="309"/>
    <n v="0.33565517665855982"/>
    <n v="2.7021125560417861E-2"/>
    <n v="0"/>
    <n v="0.63732369778102216"/>
    <n v="0"/>
    <n v="0"/>
    <n v="0"/>
    <n v="0"/>
    <n v="0"/>
    <n v="0"/>
    <n v="25.239612290498773"/>
    <n v="2.0318552497451581"/>
    <n v="0"/>
    <n v="47.923595863093311"/>
    <n v="0"/>
    <n v="0"/>
    <n v="0"/>
    <n v="0"/>
    <n v="0"/>
    <n v="0"/>
    <n v="75.195063403337258"/>
  </r>
  <r>
    <x v="1"/>
    <x v="310"/>
    <n v="0.31804588397730699"/>
    <n v="3.4391956006458842E-2"/>
    <n v="0"/>
    <n v="0.58474930518691615"/>
    <n v="2.3881873686998269E-2"/>
    <n v="3.1436052279297876E-2"/>
    <n v="0"/>
    <n v="0"/>
    <n v="7.4949288630218221E-3"/>
    <n v="0"/>
    <n v="40.85877270826181"/>
    <n v="4.4182716527804686"/>
    <n v="0"/>
    <n v="75.121673178612696"/>
    <n v="3.0680606100662642"/>
    <n v="4.0385321100917437"/>
    <n v="0"/>
    <n v="0"/>
    <n v="0.96285979572887648"/>
    <n v="0"/>
    <n v="128.46817005554186"/>
  </r>
  <r>
    <x v="1"/>
    <x v="311"/>
    <n v="0.42117858059311414"/>
    <n v="0"/>
    <n v="0"/>
    <n v="0.53492725479945546"/>
    <n v="0"/>
    <n v="0"/>
    <n v="0"/>
    <n v="0"/>
    <n v="4.3894164607430224E-2"/>
    <n v="0"/>
    <n v="9.238948404695611"/>
    <n v="0"/>
    <n v="0"/>
    <n v="11.734132586699808"/>
    <n v="0"/>
    <n v="0"/>
    <n v="0"/>
    <n v="0"/>
    <n v="0.96285979572887648"/>
    <n v="0"/>
    <n v="21.935940787124299"/>
  </r>
  <r>
    <x v="1"/>
    <x v="312"/>
    <n v="0.60461415717787148"/>
    <n v="0"/>
    <n v="0"/>
    <n v="0.39538584282212857"/>
    <n v="0"/>
    <n v="0"/>
    <n v="0"/>
    <n v="0"/>
    <n v="0"/>
    <n v="0"/>
    <n v="3.1552695995560871"/>
    <n v="0"/>
    <n v="0"/>
    <n v="2.063380281690141"/>
    <n v="0"/>
    <n v="0"/>
    <n v="0"/>
    <n v="0"/>
    <n v="0"/>
    <n v="0"/>
    <n v="5.2186498812462281"/>
  </r>
  <r>
    <x v="1"/>
    <x v="313"/>
    <n v="0.35236509621833811"/>
    <n v="0.12533872281133077"/>
    <n v="0"/>
    <n v="0.46762917835947171"/>
    <n v="0"/>
    <n v="5.4667002610859883E-2"/>
    <n v="0"/>
    <n v="0"/>
    <n v="0"/>
    <n v="0"/>
    <n v="15.610445010061518"/>
    <n v="5.5527441879920092"/>
    <n v="0"/>
    <n v="20.716863424399737"/>
    <n v="0"/>
    <n v="2.4218523550724642"/>
    <n v="0"/>
    <n v="0"/>
    <n v="0"/>
    <n v="0"/>
    <n v="44.301904977525709"/>
  </r>
  <r>
    <x v="1"/>
    <x v="314"/>
    <n v="0.33000791010699054"/>
    <n v="0.66999208989300951"/>
    <n v="0"/>
    <n v="0"/>
    <n v="0"/>
    <n v="0"/>
    <n v="0"/>
    <n v="0"/>
    <n v="0"/>
    <n v="0"/>
    <n v="0.99459945994599464"/>
    <n v="2.0192660550458719"/>
    <n v="0"/>
    <n v="0"/>
    <n v="0"/>
    <n v="0"/>
    <n v="0"/>
    <n v="0"/>
    <n v="0"/>
    <n v="0"/>
    <n v="3.0138655149918665"/>
  </r>
  <r>
    <x v="1"/>
    <x v="315"/>
    <n v="0.27473102604174932"/>
    <n v="0.16987408138334478"/>
    <n v="0"/>
    <n v="0.55539489257490593"/>
    <n v="0"/>
    <n v="0"/>
    <n v="0"/>
    <n v="0"/>
    <n v="0"/>
    <n v="0"/>
    <n v="3.265683797295392"/>
    <n v="2.0192660550458719"/>
    <n v="0"/>
    <n v="6.6018903212877769"/>
    <n v="0"/>
    <n v="0"/>
    <n v="0"/>
    <n v="0"/>
    <n v="0"/>
    <n v="0"/>
    <n v="11.886840173629041"/>
  </r>
  <r>
    <x v="1"/>
    <x v="316"/>
    <n v="0.29914337718308398"/>
    <n v="0"/>
    <n v="0"/>
    <n v="0.29742508686023689"/>
    <n v="4.293549889284181E-2"/>
    <n v="0.27381470355470583"/>
    <n v="0"/>
    <n v="0"/>
    <n v="8.6681333509131639E-2"/>
    <n v="0"/>
    <n v="7.0668062983791415"/>
    <n v="0"/>
    <n v="0"/>
    <n v="7.0262143087108964"/>
    <n v="1.0142857142857142"/>
    <n v="6.4684549926871426"/>
    <n v="0"/>
    <n v="0"/>
    <n v="2.0477143748341473"/>
    <n v="0"/>
    <n v="23.623475688897038"/>
  </r>
  <r>
    <x v="1"/>
    <x v="317"/>
    <n v="0.31487543379183641"/>
    <n v="0.11925744289084286"/>
    <n v="0"/>
    <n v="0.47210575369820129"/>
    <n v="0"/>
    <n v="9.3761369619119239E-2"/>
    <n v="0"/>
    <n v="0"/>
    <n v="0"/>
    <n v="0"/>
    <n v="6.6871151088800405"/>
    <n v="2.5327102803738315"/>
    <n v="0"/>
    <n v="10.026268103949782"/>
    <n v="0"/>
    <n v="1.9912416280267904"/>
    <n v="0"/>
    <n v="0"/>
    <n v="0"/>
    <n v="0"/>
    <n v="21.237335121230448"/>
  </r>
  <r>
    <x v="1"/>
    <x v="318"/>
    <n v="0.54047631484818948"/>
    <n v="0"/>
    <n v="0"/>
    <n v="0.45952368515181052"/>
    <n v="0"/>
    <n v="0"/>
    <n v="0"/>
    <n v="0"/>
    <n v="0"/>
    <n v="0"/>
    <n v="7.5689503033330601"/>
    <n v="0"/>
    <n v="0"/>
    <n v="6.435271704913589"/>
    <n v="0"/>
    <n v="0"/>
    <n v="0"/>
    <n v="0"/>
    <n v="0"/>
    <n v="0"/>
    <n v="14.00422200824665"/>
  </r>
  <r>
    <x v="1"/>
    <x v="319"/>
    <n v="0.50077618163253435"/>
    <n v="0"/>
    <n v="0"/>
    <n v="0.49922381836746549"/>
    <n v="0"/>
    <n v="0"/>
    <n v="0"/>
    <n v="0"/>
    <n v="0"/>
    <n v="0"/>
    <n v="1.0096330275229359"/>
    <n v="0"/>
    <n v="0"/>
    <n v="1.0065032516258128"/>
    <n v="0"/>
    <n v="0"/>
    <n v="0"/>
    <n v="0"/>
    <n v="0"/>
    <n v="0"/>
    <n v="2.0161362791487489"/>
  </r>
  <r>
    <x v="1"/>
    <x v="320"/>
    <n v="0.49184416818001669"/>
    <n v="9.6046823600468928E-2"/>
    <n v="0"/>
    <n v="0.3640855964192799"/>
    <n v="0"/>
    <n v="4.8023411800234464E-2"/>
    <n v="0"/>
    <n v="0"/>
    <n v="0"/>
    <n v="0"/>
    <n v="10.340417266785403"/>
    <n v="2.0192660550458719"/>
    <n v="0"/>
    <n v="7.6544508024416684"/>
    <n v="0"/>
    <n v="1.0096330275229359"/>
    <n v="0"/>
    <n v="0"/>
    <n v="0"/>
    <n v="0"/>
    <n v="21.02376715179588"/>
  </r>
  <r>
    <x v="1"/>
    <x v="321"/>
    <n v="0.51635859386958816"/>
    <n v="0"/>
    <n v="0"/>
    <n v="0.18608435059660716"/>
    <n v="4.2179994087488695E-2"/>
    <n v="0.21293157565725371"/>
    <n v="0"/>
    <n v="0"/>
    <n v="4.2445485789062189E-2"/>
    <n v="0"/>
    <n v="12.241789147683853"/>
    <n v="0"/>
    <n v="0"/>
    <n v="4.4116732261895448"/>
    <n v="1"/>
    <n v="5.0481651376146788"/>
    <n v="0"/>
    <n v="0"/>
    <n v="1.0062942564909521"/>
    <n v="0"/>
    <n v="23.70792176797903"/>
  </r>
  <r>
    <x v="1"/>
    <x v="322"/>
    <n v="0.45937165803383184"/>
    <n v="0"/>
    <n v="0"/>
    <n v="0.54062834196616805"/>
    <n v="0"/>
    <n v="0"/>
    <n v="0"/>
    <n v="0"/>
    <n v="0"/>
    <n v="0"/>
    <n v="7.1783098081262846"/>
    <n v="0"/>
    <n v="0"/>
    <n v="8.4480565176726294"/>
    <n v="0"/>
    <n v="0"/>
    <n v="0"/>
    <n v="0"/>
    <n v="0"/>
    <n v="0"/>
    <n v="15.626366325798916"/>
  </r>
  <r>
    <x v="1"/>
    <x v="323"/>
    <n v="0.38497329080506132"/>
    <n v="2.4461656615775103E-2"/>
    <n v="8.1538855385917021E-3"/>
    <n v="0.56183636392450464"/>
    <n v="0"/>
    <n v="0"/>
    <n v="0"/>
    <n v="0"/>
    <n v="7.7761407858725111E-3"/>
    <n v="1.2798662330194712E-2"/>
    <n v="47.668286152826333"/>
    <n v="3.0288990825688074"/>
    <n v="1.0096330275229359"/>
    <n v="69.56788225648161"/>
    <n v="0"/>
    <n v="0"/>
    <n v="0"/>
    <n v="0"/>
    <n v="0.96285979572887648"/>
    <n v="1.5847600675186884"/>
    <n v="123.82232038264725"/>
  </r>
  <r>
    <x v="1"/>
    <x v="324"/>
    <n v="0.24930253563625535"/>
    <n v="0"/>
    <n v="0"/>
    <n v="0.70825819399362067"/>
    <n v="0"/>
    <n v="0"/>
    <n v="0"/>
    <n v="0"/>
    <n v="4.2439270370124266E-2"/>
    <n v="0"/>
    <n v="5.6561620038217661"/>
    <n v="0"/>
    <n v="0"/>
    <n v="16.068922345848609"/>
    <n v="0"/>
    <n v="0"/>
    <n v="0"/>
    <n v="0"/>
    <n v="0.96285979572887648"/>
    <n v="0"/>
    <n v="22.687944145399246"/>
  </r>
  <r>
    <x v="1"/>
    <x v="325"/>
    <n v="0.33886294804259748"/>
    <n v="0"/>
    <n v="0"/>
    <n v="0.66113705195740258"/>
    <n v="0"/>
    <n v="0"/>
    <n v="0"/>
    <n v="0"/>
    <n v="0"/>
    <n v="0"/>
    <n v="1.0124223602484472"/>
    <n v="0"/>
    <n v="0"/>
    <n v="1.9752821559773237"/>
    <n v="0"/>
    <n v="0"/>
    <n v="0"/>
    <n v="0"/>
    <n v="0"/>
    <n v="0"/>
    <n v="2.9877045162257709"/>
  </r>
  <r>
    <x v="1"/>
    <x v="326"/>
    <n v="0"/>
    <n v="0"/>
    <n v="0"/>
    <n v="1"/>
    <n v="0"/>
    <n v="0"/>
    <n v="0"/>
    <n v="0"/>
    <n v="0"/>
    <n v="0"/>
    <n v="0"/>
    <n v="0"/>
    <n v="0"/>
    <n v="2.0175374497625138"/>
    <n v="0"/>
    <n v="0"/>
    <n v="0"/>
    <n v="0"/>
    <n v="0"/>
    <n v="0"/>
    <n v="2.0175374497625138"/>
  </r>
  <r>
    <x v="1"/>
    <x v="327"/>
    <n v="0.21989524851927175"/>
    <n v="0"/>
    <n v="0"/>
    <n v="0.78010475148072822"/>
    <n v="0"/>
    <n v="0"/>
    <n v="0"/>
    <n v="0"/>
    <n v="0"/>
    <n v="0"/>
    <n v="1"/>
    <n v="0"/>
    <n v="0"/>
    <n v="3.5476198632475651"/>
    <n v="0"/>
    <n v="0"/>
    <n v="0"/>
    <n v="0"/>
    <n v="0"/>
    <n v="0"/>
    <n v="4.5476198632475651"/>
  </r>
  <r>
    <x v="1"/>
    <x v="328"/>
    <n v="0.44838018982761074"/>
    <n v="0"/>
    <n v="0"/>
    <n v="0.55161981017238926"/>
    <n v="0"/>
    <n v="0"/>
    <n v="0"/>
    <n v="0"/>
    <n v="0"/>
    <n v="0"/>
    <n v="3.2754857458001014"/>
    <n v="0"/>
    <n v="0"/>
    <n v="4.0296669351411136"/>
    <n v="0"/>
    <n v="0"/>
    <n v="0"/>
    <n v="0"/>
    <n v="0"/>
    <n v="0"/>
    <n v="7.3051526809412151"/>
  </r>
  <r>
    <x v="1"/>
    <x v="329"/>
    <n v="0.25897687012267845"/>
    <n v="4.8687920587768392E-2"/>
    <n v="0"/>
    <n v="0.69233520928955317"/>
    <n v="0"/>
    <n v="0"/>
    <n v="0"/>
    <n v="0"/>
    <n v="0"/>
    <n v="0"/>
    <n v="5.3703587724397934"/>
    <n v="1.0096330275229359"/>
    <n v="0"/>
    <n v="14.356836048392344"/>
    <n v="0"/>
    <n v="0"/>
    <n v="0"/>
    <n v="0"/>
    <n v="0"/>
    <n v="0"/>
    <n v="20.736827848355073"/>
  </r>
  <r>
    <x v="1"/>
    <x v="1068"/>
    <n v="1"/>
    <n v="0"/>
    <n v="0"/>
    <n v="0"/>
    <n v="0"/>
    <n v="0"/>
    <n v="0"/>
    <n v="0"/>
    <n v="0"/>
    <n v="0"/>
    <n v="1.0124223602484472"/>
    <n v="0"/>
    <n v="0"/>
    <n v="0"/>
    <n v="0"/>
    <n v="0"/>
    <n v="0"/>
    <n v="0"/>
    <n v="0"/>
    <n v="0"/>
    <n v="1.0124223602484472"/>
  </r>
  <r>
    <x v="1"/>
    <x v="330"/>
    <n v="0.29880219161117422"/>
    <n v="2.3389021416420956E-2"/>
    <n v="5.6850187645382869E-2"/>
    <n v="0.5347582354622159"/>
    <n v="3.9504508653198656E-2"/>
    <n v="0"/>
    <n v="0"/>
    <n v="0"/>
    <n v="4.6695855211607344E-2"/>
    <n v="0"/>
    <n v="25.796766438041264"/>
    <n v="2.0192660550458719"/>
    <n v="4.9080999196791595"/>
    <n v="46.167778176771478"/>
    <n v="3.410579345088161"/>
    <n v="0"/>
    <n v="0"/>
    <n v="0"/>
    <n v="4.0314365300437727"/>
    <n v="0"/>
    <n v="86.333926464669716"/>
  </r>
  <r>
    <x v="1"/>
    <x v="331"/>
    <n v="0.48558691396026887"/>
    <n v="0"/>
    <n v="0"/>
    <n v="0.51441308603973124"/>
    <n v="0"/>
    <n v="0"/>
    <n v="0"/>
    <n v="0"/>
    <n v="0"/>
    <n v="0"/>
    <n v="1.0124223602484472"/>
    <n v="0"/>
    <n v="0"/>
    <n v="1.0725233644859813"/>
    <n v="0"/>
    <n v="0"/>
    <n v="0"/>
    <n v="0"/>
    <n v="0"/>
    <n v="0"/>
    <n v="2.0849457247344283"/>
  </r>
  <r>
    <x v="1"/>
    <x v="332"/>
    <n v="0"/>
    <n v="0"/>
    <n v="0"/>
    <n v="1"/>
    <n v="0"/>
    <n v="0"/>
    <n v="0"/>
    <n v="0"/>
    <n v="0"/>
    <n v="0"/>
    <n v="0"/>
    <n v="0"/>
    <n v="0"/>
    <n v="1.1439859525899911"/>
    <n v="0"/>
    <n v="0"/>
    <n v="0"/>
    <n v="0"/>
    <n v="0"/>
    <n v="0"/>
    <n v="1.1439859525899911"/>
  </r>
  <r>
    <x v="1"/>
    <x v="333"/>
    <n v="0.23730388393902263"/>
    <n v="3.4924781813282589E-2"/>
    <n v="0"/>
    <n v="0.7277713342476948"/>
    <n v="0"/>
    <n v="0"/>
    <n v="0"/>
    <n v="0"/>
    <n v="0"/>
    <n v="0"/>
    <n v="6.8601670889518935"/>
    <n v="1.0096330275229359"/>
    <n v="0"/>
    <n v="21.038985424998547"/>
    <n v="0"/>
    <n v="0"/>
    <n v="0"/>
    <n v="0"/>
    <n v="0"/>
    <n v="0"/>
    <n v="28.908785541473375"/>
  </r>
  <r>
    <x v="1"/>
    <x v="334"/>
    <n v="0"/>
    <n v="0"/>
    <n v="0"/>
    <n v="1"/>
    <n v="0"/>
    <n v="0"/>
    <n v="0"/>
    <n v="0"/>
    <n v="0"/>
    <n v="0"/>
    <n v="0"/>
    <n v="0"/>
    <n v="0"/>
    <n v="5.4276116964796213"/>
    <n v="0"/>
    <n v="0"/>
    <n v="0"/>
    <n v="0"/>
    <n v="0"/>
    <n v="0"/>
    <n v="5.4276116964796213"/>
  </r>
  <r>
    <x v="1"/>
    <x v="1069"/>
    <n v="0"/>
    <n v="0.59445905449208003"/>
    <n v="0"/>
    <n v="0.40554094550792003"/>
    <n v="0"/>
    <n v="0"/>
    <n v="0"/>
    <n v="0"/>
    <n v="0"/>
    <n v="0"/>
    <n v="0"/>
    <n v="1.3753581661891117"/>
    <n v="0"/>
    <n v="0.93827160493827155"/>
    <n v="0"/>
    <n v="0"/>
    <n v="0"/>
    <n v="0"/>
    <n v="0"/>
    <n v="0"/>
    <n v="2.313629771127383"/>
  </r>
  <r>
    <x v="1"/>
    <x v="335"/>
    <n v="0.18829816024968013"/>
    <n v="2.3343044651690514E-2"/>
    <n v="5.5234243191535949E-3"/>
    <n v="0.75187169164828405"/>
    <n v="1.5580002742000479E-2"/>
    <n v="0"/>
    <n v="0"/>
    <n v="0"/>
    <n v="1.2428774435612109E-2"/>
    <n v="2.9549019535790107E-3"/>
    <n v="68.345474580941072"/>
    <n v="8.4726874801560719"/>
    <n v="2.0048048048048046"/>
    <n v="272.90244111540255"/>
    <n v="5.6549818647322381"/>
    <n v="0"/>
    <n v="0"/>
    <n v="0"/>
    <n v="4.5111990798795958"/>
    <n v="1.0725233644859813"/>
    <n v="362.96411229040234"/>
  </r>
  <r>
    <x v="1"/>
    <x v="336"/>
    <n v="0.24731511873582637"/>
    <n v="5.384408770270175E-2"/>
    <n v="0"/>
    <n v="0.69884079356147188"/>
    <n v="0"/>
    <n v="0"/>
    <n v="0"/>
    <n v="0"/>
    <n v="0"/>
    <n v="0"/>
    <n v="9.2748349070428251"/>
    <n v="2.0192660550458719"/>
    <n v="0"/>
    <n v="26.207993347600027"/>
    <n v="0"/>
    <n v="0"/>
    <n v="0"/>
    <n v="0"/>
    <n v="0"/>
    <n v="0"/>
    <n v="37.502094309688722"/>
  </r>
  <r>
    <x v="1"/>
    <x v="337"/>
    <n v="0.19271566739692017"/>
    <n v="2.1278900469429367E-2"/>
    <n v="0"/>
    <n v="0.764726531664221"/>
    <n v="2.1278900469429367E-2"/>
    <n v="0"/>
    <n v="0"/>
    <n v="0"/>
    <n v="0"/>
    <n v="0"/>
    <n v="9.1438983421436859"/>
    <n v="1.0096330275229359"/>
    <n v="0"/>
    <n v="36.284448273091009"/>
    <n v="1.0096330275229359"/>
    <n v="0"/>
    <n v="0"/>
    <n v="0"/>
    <n v="0"/>
    <n v="0"/>
    <n v="47.44761267028057"/>
  </r>
  <r>
    <x v="1"/>
    <x v="338"/>
    <n v="0.33940191820231774"/>
    <n v="0"/>
    <n v="0"/>
    <n v="0.66059808179768242"/>
    <n v="0"/>
    <n v="0"/>
    <n v="0"/>
    <n v="0"/>
    <n v="0"/>
    <n v="0"/>
    <n v="10.742576149619943"/>
    <n v="0"/>
    <n v="0"/>
    <n v="20.908913053856764"/>
    <n v="0"/>
    <n v="0"/>
    <n v="0"/>
    <n v="0"/>
    <n v="0"/>
    <n v="0"/>
    <n v="31.651489203476704"/>
  </r>
  <r>
    <x v="1"/>
    <x v="339"/>
    <n v="7.555591012254452E-2"/>
    <n v="7.6283742284275466E-2"/>
    <n v="0"/>
    <n v="0.84816034759318004"/>
    <n v="0"/>
    <n v="0"/>
    <n v="0"/>
    <n v="0"/>
    <n v="0"/>
    <n v="0"/>
    <n v="1"/>
    <n v="1.0096330275229359"/>
    <n v="0"/>
    <n v="11.225598979848755"/>
    <n v="0"/>
    <n v="0"/>
    <n v="0"/>
    <n v="0"/>
    <n v="0"/>
    <n v="0"/>
    <n v="13.235232007371691"/>
  </r>
  <r>
    <x v="1"/>
    <x v="340"/>
    <n v="0.22761164115575513"/>
    <n v="4.4840628607570855E-2"/>
    <n v="1.4935113874229314E-2"/>
    <n v="0.68331692000487509"/>
    <n v="0"/>
    <n v="0"/>
    <n v="1.4949740422445066E-2"/>
    <n v="0"/>
    <n v="1.4345955935124645E-2"/>
    <n v="0"/>
    <n v="15.276646554598564"/>
    <n v="3.0095755693581783"/>
    <n v="1.0024024024024023"/>
    <n v="45.862289901719436"/>
    <n v="0"/>
    <n v="0"/>
    <n v="1.0033840947546531"/>
    <n v="0"/>
    <n v="0.96285979572887648"/>
    <n v="0"/>
    <n v="67.117158318562105"/>
  </r>
  <r>
    <x v="1"/>
    <x v="341"/>
    <n v="0.23124725070395968"/>
    <n v="2.1100807302298779E-2"/>
    <n v="0"/>
    <n v="0.74765194199374141"/>
    <n v="0"/>
    <n v="0"/>
    <n v="0"/>
    <n v="0"/>
    <n v="0"/>
    <n v="0"/>
    <n v="11.064735983308033"/>
    <n v="1.0096330275229359"/>
    <n v="0"/>
    <n v="35.773706802502659"/>
    <n v="0"/>
    <n v="0"/>
    <n v="0"/>
    <n v="0"/>
    <n v="0"/>
    <n v="0"/>
    <n v="47.848075813333637"/>
  </r>
  <r>
    <x v="1"/>
    <x v="342"/>
    <n v="0.33218636012174824"/>
    <n v="0"/>
    <n v="0"/>
    <n v="0.66781363987825204"/>
    <n v="0"/>
    <n v="0"/>
    <n v="0"/>
    <n v="0"/>
    <n v="0"/>
    <n v="0"/>
    <n v="26.315964242126036"/>
    <n v="0"/>
    <n v="0"/>
    <n v="52.904519803278745"/>
    <n v="0"/>
    <n v="0"/>
    <n v="0"/>
    <n v="0"/>
    <n v="0"/>
    <n v="0"/>
    <n v="79.22048404540476"/>
  </r>
  <r>
    <x v="1"/>
    <x v="343"/>
    <n v="0.22817288496702071"/>
    <n v="1.2989428908912562E-2"/>
    <n v="0"/>
    <n v="0.74537568396484888"/>
    <n v="6.9361557706037486E-3"/>
    <n v="6.5258463886136847E-3"/>
    <n v="0"/>
    <n v="0"/>
    <n v="0"/>
    <n v="0"/>
    <n v="35.301302992642839"/>
    <n v="2.0096330275229359"/>
    <n v="0"/>
    <n v="115.31928023259499"/>
    <n v="1.0731132075471699"/>
    <n v="1.0096330275229359"/>
    <n v="0"/>
    <n v="0"/>
    <n v="0"/>
    <n v="0"/>
    <n v="154.71296248783094"/>
  </r>
  <r>
    <x v="1"/>
    <x v="344"/>
    <n v="0.23342455426165681"/>
    <n v="2.9365755746068634E-2"/>
    <n v="2.9365755746068634E-2"/>
    <n v="0.70784393424620629"/>
    <n v="0"/>
    <n v="0"/>
    <n v="0"/>
    <n v="0"/>
    <n v="0"/>
    <n v="0"/>
    <n v="7.9488692979715569"/>
    <n v="1"/>
    <n v="1"/>
    <n v="24.104400389592204"/>
    <n v="0"/>
    <n v="0"/>
    <n v="0"/>
    <n v="0"/>
    <n v="0"/>
    <n v="0"/>
    <n v="34.053269687563748"/>
  </r>
  <r>
    <x v="1"/>
    <x v="345"/>
    <n v="0.53346320972352013"/>
    <n v="3.4952443756418781E-2"/>
    <n v="0"/>
    <n v="0.43158434652006117"/>
    <n v="0"/>
    <n v="0"/>
    <n v="0"/>
    <n v="0"/>
    <n v="0"/>
    <n v="0"/>
    <n v="15.26254397092201"/>
    <n v="1"/>
    <n v="0"/>
    <n v="12.347758844209672"/>
    <n v="0"/>
    <n v="0"/>
    <n v="0"/>
    <n v="0"/>
    <n v="0"/>
    <n v="0"/>
    <n v="28.610302815131678"/>
  </r>
  <r>
    <x v="1"/>
    <x v="346"/>
    <n v="0.48584074798737603"/>
    <n v="0"/>
    <n v="0"/>
    <n v="0.51415925201262414"/>
    <n v="0"/>
    <n v="0"/>
    <n v="0"/>
    <n v="0"/>
    <n v="0"/>
    <n v="0"/>
    <n v="12.559458629482169"/>
    <n v="0"/>
    <n v="0"/>
    <n v="13.291519662294444"/>
    <n v="0"/>
    <n v="0"/>
    <n v="0"/>
    <n v="0"/>
    <n v="0"/>
    <n v="0"/>
    <n v="25.85097829177661"/>
  </r>
  <r>
    <x v="1"/>
    <x v="347"/>
    <n v="0.35057732712082734"/>
    <n v="7.6573848169951483E-2"/>
    <n v="0"/>
    <n v="0.54232362537789502"/>
    <n v="0"/>
    <n v="3.052519933132599E-2"/>
    <n v="0"/>
    <n v="0"/>
    <n v="0"/>
    <n v="0"/>
    <n v="11.595483597666783"/>
    <n v="2.5327102803738315"/>
    <n v="0"/>
    <n v="17.937568166036073"/>
    <n v="0"/>
    <n v="1.0096330275229359"/>
    <n v="0"/>
    <n v="0"/>
    <n v="0"/>
    <n v="0"/>
    <n v="33.07539507159963"/>
  </r>
  <r>
    <x v="1"/>
    <x v="348"/>
    <n v="1"/>
    <n v="0"/>
    <n v="0"/>
    <n v="0"/>
    <n v="0"/>
    <n v="0"/>
    <n v="0"/>
    <n v="0"/>
    <n v="0"/>
    <n v="0"/>
    <n v="2.2165093170759724"/>
    <n v="0"/>
    <n v="0"/>
    <n v="0"/>
    <n v="0"/>
    <n v="0"/>
    <n v="0"/>
    <n v="0"/>
    <n v="0"/>
    <n v="0"/>
    <n v="2.2165093170759724"/>
  </r>
  <r>
    <x v="1"/>
    <x v="349"/>
    <n v="0.48047899588768023"/>
    <n v="0"/>
    <n v="0"/>
    <n v="0.45005439088986815"/>
    <n v="0"/>
    <n v="6.9466613222451665E-2"/>
    <n v="0"/>
    <n v="0"/>
    <n v="0"/>
    <n v="0"/>
    <n v="6.9833181837411322"/>
    <n v="0"/>
    <n v="0"/>
    <n v="6.5411246661622089"/>
    <n v="0"/>
    <n v="1.0096330275229359"/>
    <n v="0"/>
    <n v="0"/>
    <n v="0"/>
    <n v="0"/>
    <n v="14.534075877426277"/>
  </r>
  <r>
    <x v="1"/>
    <x v="350"/>
    <n v="0.34219831995190803"/>
    <n v="0"/>
    <n v="0"/>
    <n v="0.54247402548376167"/>
    <n v="0"/>
    <n v="0.11532765456433021"/>
    <n v="0"/>
    <n v="0"/>
    <n v="0"/>
    <n v="0"/>
    <n v="2.9957665149046182"/>
    <n v="0"/>
    <n v="0"/>
    <n v="4.7490751005971044"/>
    <n v="0"/>
    <n v="1.0096330275229359"/>
    <n v="0"/>
    <n v="0"/>
    <n v="0"/>
    <n v="0"/>
    <n v="8.7544746430246594"/>
  </r>
  <r>
    <x v="1"/>
    <x v="351"/>
    <n v="0.29496482114280398"/>
    <n v="3.8752890347676767E-2"/>
    <n v="7.2827575908273837E-2"/>
    <n v="0.55470182225356868"/>
    <n v="0"/>
    <n v="3.8752890347676767E-2"/>
    <n v="0"/>
    <n v="0"/>
    <n v="0"/>
    <n v="0"/>
    <n v="7.6847487429030936"/>
    <n v="1.0096330275229359"/>
    <n v="1.8973843058350102"/>
    <n v="14.4517034768204"/>
    <n v="0"/>
    <n v="1.0096330275229359"/>
    <n v="0"/>
    <n v="0"/>
    <n v="0"/>
    <n v="0"/>
    <n v="26.053102580604374"/>
  </r>
  <r>
    <x v="1"/>
    <x v="352"/>
    <n v="0.84055804390783473"/>
    <n v="0"/>
    <n v="0"/>
    <n v="0.15944195609216527"/>
    <n v="0"/>
    <n v="0"/>
    <n v="0"/>
    <n v="0"/>
    <n v="0"/>
    <n v="0"/>
    <n v="5.2801121893210956"/>
    <n v="0"/>
    <n v="0"/>
    <n v="1.0015625000000001"/>
    <n v="0"/>
    <n v="0"/>
    <n v="0"/>
    <n v="0"/>
    <n v="0"/>
    <n v="0"/>
    <n v="6.281674689321096"/>
  </r>
  <r>
    <x v="1"/>
    <x v="353"/>
    <n v="0.5215684969059512"/>
    <n v="0"/>
    <n v="0"/>
    <n v="0.418324169869702"/>
    <n v="0"/>
    <n v="6.0107333224346741E-2"/>
    <n v="0"/>
    <n v="0"/>
    <n v="0"/>
    <n v="0"/>
    <n v="8.7608741287235112"/>
    <n v="0"/>
    <n v="0"/>
    <n v="7.0266617308599848"/>
    <n v="0"/>
    <n v="1.0096330275229359"/>
    <n v="0"/>
    <n v="0"/>
    <n v="0"/>
    <n v="0"/>
    <n v="16.797168887106434"/>
  </r>
  <r>
    <x v="1"/>
    <x v="354"/>
    <n v="0.39235919484402393"/>
    <n v="1.8709172818181855E-2"/>
    <n v="7.4836691272727421E-2"/>
    <n v="0.4010658996857579"/>
    <n v="1.9483177288399493E-2"/>
    <n v="9.3545864090909259E-2"/>
    <n v="0"/>
    <n v="0"/>
    <n v="0"/>
    <n v="0"/>
    <n v="21.173507007314601"/>
    <n v="1.0096330275229359"/>
    <n v="4.0385321100917437"/>
    <n v="21.643360851444239"/>
    <n v="1.0514018691588785"/>
    <n v="5.0481651376146788"/>
    <n v="0"/>
    <n v="0"/>
    <n v="0"/>
    <n v="0"/>
    <n v="53.964600003147083"/>
  </r>
  <r>
    <x v="1"/>
    <x v="355"/>
    <n v="0.50330789220983119"/>
    <n v="0"/>
    <n v="0"/>
    <n v="0.15826111453170691"/>
    <n v="0"/>
    <n v="0.33843099325846177"/>
    <n v="0"/>
    <n v="0"/>
    <n v="0"/>
    <n v="0"/>
    <n v="9.57666519590747"/>
    <n v="0"/>
    <n v="0"/>
    <n v="3.0113052683256116"/>
    <n v="0"/>
    <n v="6.4394784276569688"/>
    <n v="0"/>
    <n v="0"/>
    <n v="0"/>
    <n v="0"/>
    <n v="19.027448891890053"/>
  </r>
  <r>
    <x v="1"/>
    <x v="356"/>
    <n v="0.32137722190229467"/>
    <n v="2.6142914579465017E-2"/>
    <n v="0"/>
    <n v="0.6399542127914668"/>
    <n v="0"/>
    <n v="0"/>
    <n v="0"/>
    <n v="0"/>
    <n v="1.2525650726773731E-2"/>
    <n v="0"/>
    <n v="24.704601220543609"/>
    <n v="2.0096330275229359"/>
    <n v="0"/>
    <n v="49.193945771385771"/>
    <n v="0"/>
    <n v="0"/>
    <n v="0"/>
    <n v="0"/>
    <n v="0.96285979572887648"/>
    <n v="0"/>
    <n v="76.871039815181177"/>
  </r>
  <r>
    <x v="1"/>
    <x v="357"/>
    <n v="0.43629514554068333"/>
    <n v="0.15306702949509376"/>
    <n v="0"/>
    <n v="0.34941101316618528"/>
    <n v="0"/>
    <n v="6.122681179803751E-2"/>
    <n v="0"/>
    <n v="0"/>
    <n v="0"/>
    <n v="0"/>
    <n v="14.38905524392891"/>
    <n v="5.0481651376146788"/>
    <n v="0"/>
    <n v="11.52360832494432"/>
    <n v="0"/>
    <n v="2.0192660550458719"/>
    <n v="0"/>
    <n v="0"/>
    <n v="0"/>
    <n v="0"/>
    <n v="32.980094761533785"/>
  </r>
  <r>
    <x v="1"/>
    <x v="358"/>
    <n v="0.15394926339583037"/>
    <n v="1.6863745875435567E-2"/>
    <n v="0"/>
    <n v="0.80745475343496065"/>
    <n v="1.0911571354345126E-2"/>
    <n v="1.155727336557281E-3"/>
    <n v="3.9616758626268124E-3"/>
    <n v="0"/>
    <n v="3.8732952252104403E-3"/>
    <n v="1.8299675150341931E-3"/>
    <n v="133.32075189819412"/>
    <n v="14.604079489178208"/>
    <n v="0"/>
    <n v="699.25943442114283"/>
    <n v="9.4494696841237982"/>
    <n v="1.0008650519031141"/>
    <n v="3.4308290480371255"/>
    <n v="0"/>
    <n v="3.3542910200291818"/>
    <n v="1.5847600675186884"/>
    <n v="866.00448068012668"/>
  </r>
  <r>
    <x v="1"/>
    <x v="359"/>
    <n v="0.14696748676232491"/>
    <n v="1.8421317106710411E-2"/>
    <n v="4.1390940209047045E-3"/>
    <n v="0.79529684859060912"/>
    <n v="1.1102033484745416E-2"/>
    <n v="0"/>
    <n v="1.7025065072091755E-2"/>
    <n v="0"/>
    <n v="7.0481549626134846E-3"/>
    <n v="0"/>
    <n v="40.154929916661871"/>
    <n v="5.0331315700377388"/>
    <n v="1.1308965948141205"/>
    <n v="217.29356554720991"/>
    <n v="3.0333333333333332"/>
    <n v="0"/>
    <n v="4.6516430937002546"/>
    <n v="0"/>
    <n v="1.925719591457753"/>
    <n v="0"/>
    <n v="273.22321964721505"/>
  </r>
  <r>
    <x v="1"/>
    <x v="360"/>
    <n v="0.14178744631816201"/>
    <n v="1.5192746853954001E-2"/>
    <n v="0"/>
    <n v="0.83487659992784602"/>
    <n v="0"/>
    <n v="8.1432069000377909E-3"/>
    <n v="0"/>
    <n v="0"/>
    <n v="0"/>
    <n v="0"/>
    <n v="17.411745527122001"/>
    <n v="1.8656957928802589"/>
    <n v="0"/>
    <n v="102.52430156526805"/>
    <n v="0"/>
    <n v="1"/>
    <n v="0"/>
    <n v="0"/>
    <n v="0"/>
    <n v="0"/>
    <n v="122.80174288527033"/>
  </r>
  <r>
    <x v="1"/>
    <x v="361"/>
    <n v="0.15021081857179788"/>
    <n v="0"/>
    <n v="0"/>
    <n v="0.81636818560045477"/>
    <n v="2.0631870445553573E-2"/>
    <n v="0"/>
    <n v="0"/>
    <n v="0"/>
    <n v="1.2789125382193607E-2"/>
    <n v="0"/>
    <n v="11.308979602911766"/>
    <n v="0"/>
    <n v="0"/>
    <n v="61.462225205894683"/>
    <n v="1.5533195561886801"/>
    <n v="0"/>
    <n v="0"/>
    <n v="0"/>
    <n v="0.96285979572887648"/>
    <n v="0"/>
    <n v="75.287384160724017"/>
  </r>
  <r>
    <x v="1"/>
    <x v="362"/>
    <n v="7.5252255366109397E-2"/>
    <n v="0"/>
    <n v="0"/>
    <n v="0.92474774463389064"/>
    <n v="0"/>
    <n v="0"/>
    <n v="0"/>
    <n v="0"/>
    <n v="0"/>
    <n v="0"/>
    <n v="2.1172971776204554"/>
    <n v="0"/>
    <n v="0"/>
    <n v="26.018699110060265"/>
    <n v="0"/>
    <n v="0"/>
    <n v="0"/>
    <n v="0"/>
    <n v="0"/>
    <n v="0"/>
    <n v="28.135996287680719"/>
  </r>
  <r>
    <x v="1"/>
    <x v="363"/>
    <n v="0.12302173277907892"/>
    <n v="1.779261176327929E-2"/>
    <n v="0"/>
    <n v="0.85918565545764158"/>
    <n v="0"/>
    <n v="0"/>
    <n v="0"/>
    <n v="0"/>
    <n v="0"/>
    <n v="0"/>
    <n v="6.9673893551875246"/>
    <n v="1.0076923076923077"/>
    <n v="0"/>
    <n v="48.660353376061494"/>
    <n v="0"/>
    <n v="0"/>
    <n v="0"/>
    <n v="0"/>
    <n v="0"/>
    <n v="0"/>
    <n v="56.635435038941338"/>
  </r>
  <r>
    <x v="1"/>
    <x v="364"/>
    <n v="0.1394549427481642"/>
    <n v="4.1785785234796875E-2"/>
    <n v="0"/>
    <n v="0.78476581452314353"/>
    <n v="3.3993457493895617E-2"/>
    <n v="0"/>
    <n v="0"/>
    <n v="0"/>
    <n v="0"/>
    <n v="0"/>
    <n v="4.1419239591956956"/>
    <n v="1.2410714285714286"/>
    <n v="0"/>
    <n v="23.308175855774195"/>
    <n v="1.0096330275229359"/>
    <n v="0"/>
    <n v="0"/>
    <n v="0"/>
    <n v="0"/>
    <n v="0"/>
    <n v="29.70080427106425"/>
  </r>
  <r>
    <x v="1"/>
    <x v="365"/>
    <n v="0.33303354125264722"/>
    <n v="0"/>
    <n v="0"/>
    <n v="0.66696645874735272"/>
    <n v="0"/>
    <n v="0"/>
    <n v="0"/>
    <n v="0"/>
    <n v="0"/>
    <n v="0"/>
    <n v="1.0062942564909521"/>
    <n v="0"/>
    <n v="0"/>
    <n v="2.0153060685272211"/>
    <n v="0"/>
    <n v="0"/>
    <n v="0"/>
    <n v="0"/>
    <n v="0"/>
    <n v="0"/>
    <n v="3.0216003250181731"/>
  </r>
  <r>
    <x v="1"/>
    <x v="366"/>
    <n v="0.20473086308678196"/>
    <n v="8.0882970268486121E-2"/>
    <n v="0"/>
    <n v="0.66799619071358018"/>
    <n v="4.6389975931151801E-2"/>
    <n v="0"/>
    <n v="0"/>
    <n v="0"/>
    <n v="0"/>
    <n v="0"/>
    <n v="6.8846801492067522"/>
    <n v="2.7199288442421388"/>
    <n v="0"/>
    <n v="22.463345509377845"/>
    <n v="1.56"/>
    <n v="0"/>
    <n v="0"/>
    <n v="0"/>
    <n v="0"/>
    <n v="0"/>
    <n v="33.627954502826732"/>
  </r>
  <r>
    <x v="1"/>
    <x v="367"/>
    <n v="0.14904793469742914"/>
    <n v="0"/>
    <n v="0"/>
    <n v="0.76715019866467193"/>
    <n v="0"/>
    <n v="0"/>
    <n v="8.3801866637898792E-2"/>
    <n v="0"/>
    <n v="0"/>
    <n v="0"/>
    <n v="2.0113848124854412"/>
    <n v="0"/>
    <n v="0"/>
    <n v="10.352604090903416"/>
    <n v="0"/>
    <n v="0"/>
    <n v="1.1308965948141205"/>
    <n v="0"/>
    <n v="0"/>
    <n v="0"/>
    <n v="13.494885498202979"/>
  </r>
  <r>
    <x v="1"/>
    <x v="368"/>
    <n v="0.33046939789424257"/>
    <n v="0"/>
    <n v="0"/>
    <n v="0.66953060210575743"/>
    <n v="0"/>
    <n v="0"/>
    <n v="0"/>
    <n v="0"/>
    <n v="0"/>
    <n v="0"/>
    <n v="14.045936076237364"/>
    <n v="0"/>
    <n v="0"/>
    <n v="28.457049573079463"/>
    <n v="0"/>
    <n v="0"/>
    <n v="0"/>
    <n v="0"/>
    <n v="0"/>
    <n v="0"/>
    <n v="42.502985649316827"/>
  </r>
  <r>
    <x v="1"/>
    <x v="369"/>
    <n v="0.35870387025633144"/>
    <n v="4.152307608672131E-2"/>
    <n v="0"/>
    <n v="0.58247311868988672"/>
    <n v="1.7299934967060917E-2"/>
    <n v="0"/>
    <n v="0"/>
    <n v="0"/>
    <n v="0"/>
    <n v="0"/>
    <n v="22.250364611385088"/>
    <n v="2.5756721890277023"/>
    <n v="0"/>
    <n v="36.130748346593286"/>
    <n v="1.0731132075471699"/>
    <n v="0"/>
    <n v="0"/>
    <n v="0"/>
    <n v="0"/>
    <n v="0"/>
    <n v="62.029898354553225"/>
  </r>
  <r>
    <x v="1"/>
    <x v="370"/>
    <n v="0.25380139826681186"/>
    <n v="2.396972797255768E-2"/>
    <n v="0"/>
    <n v="0.69610168630182134"/>
    <n v="1.7920021754410285E-2"/>
    <n v="0"/>
    <n v="8.2071657043990311E-3"/>
    <n v="0"/>
    <n v="0"/>
    <n v="0"/>
    <n v="30.998659040035839"/>
    <n v="2.9276017775229359"/>
    <n v="0"/>
    <n v="85.020094365988385"/>
    <n v="2.1887060045706153"/>
    <n v="0"/>
    <n v="1.0024024024024023"/>
    <n v="0"/>
    <n v="0"/>
    <n v="0"/>
    <n v="122.13746359052016"/>
  </r>
  <r>
    <x v="1"/>
    <x v="371"/>
    <n v="0.1468386539183161"/>
    <n v="6.0119702561780869E-2"/>
    <n v="0"/>
    <n v="0.79304164351990292"/>
    <n v="0"/>
    <n v="0"/>
    <n v="0"/>
    <n v="0"/>
    <n v="0"/>
    <n v="0"/>
    <n v="3.7798142787451612"/>
    <n v="1.5475578406169666"/>
    <n v="0"/>
    <n v="20.413903613441907"/>
    <n v="0"/>
    <n v="0"/>
    <n v="0"/>
    <n v="0"/>
    <n v="0"/>
    <n v="0"/>
    <n v="25.741275732804038"/>
  </r>
  <r>
    <x v="1"/>
    <x v="372"/>
    <n v="0.11752750759179131"/>
    <n v="0"/>
    <n v="0"/>
    <n v="0.82772070136399889"/>
    <n v="0"/>
    <n v="0"/>
    <n v="2.1964189445175135E-2"/>
    <n v="0"/>
    <n v="3.278760159903487E-2"/>
    <n v="0"/>
    <n v="6.1213193440861229"/>
    <n v="0"/>
    <n v="0"/>
    <n v="43.111122192417405"/>
    <n v="0"/>
    <n v="0"/>
    <n v="1.1439859525899911"/>
    <n v="0"/>
    <n v="1.707714083510262"/>
    <n v="0"/>
    <n v="52.08414157260377"/>
  </r>
  <r>
    <x v="1"/>
    <x v="373"/>
    <n v="0.41598839967358536"/>
    <n v="0"/>
    <n v="0"/>
    <n v="0.58401160032641464"/>
    <n v="0"/>
    <n v="0"/>
    <n v="0"/>
    <n v="0"/>
    <n v="0"/>
    <n v="0"/>
    <n v="8.1261473907780477"/>
    <n v="0"/>
    <n v="0"/>
    <n v="11.40840548895228"/>
    <n v="0"/>
    <n v="0"/>
    <n v="0"/>
    <n v="0"/>
    <n v="0"/>
    <n v="0"/>
    <n v="19.534552879730327"/>
  </r>
  <r>
    <x v="1"/>
    <x v="374"/>
    <n v="0.50353760411605231"/>
    <n v="0"/>
    <n v="0"/>
    <n v="0.49646239588394764"/>
    <n v="0"/>
    <n v="0"/>
    <n v="0"/>
    <n v="0"/>
    <n v="0"/>
    <n v="0"/>
    <n v="7.8714324720941935"/>
    <n v="0"/>
    <n v="0"/>
    <n v="7.7608309532209754"/>
    <n v="0"/>
    <n v="0"/>
    <n v="0"/>
    <n v="0"/>
    <n v="0"/>
    <n v="0"/>
    <n v="15.63226342531517"/>
  </r>
  <r>
    <x v="1"/>
    <x v="375"/>
    <n v="0.15753779771890833"/>
    <n v="0"/>
    <n v="0"/>
    <n v="0.84246220228109181"/>
    <n v="0"/>
    <n v="0"/>
    <n v="0"/>
    <n v="0"/>
    <n v="0"/>
    <n v="0"/>
    <n v="3.035863991771139"/>
    <n v="0"/>
    <n v="0"/>
    <n v="16.234838250670851"/>
    <n v="0"/>
    <n v="0"/>
    <n v="0"/>
    <n v="0"/>
    <n v="0"/>
    <n v="0"/>
    <n v="19.270702242441988"/>
  </r>
  <r>
    <x v="1"/>
    <x v="376"/>
    <n v="0.4801404197393232"/>
    <n v="0"/>
    <n v="0"/>
    <n v="0.51985958026067691"/>
    <n v="0"/>
    <n v="0"/>
    <n v="0"/>
    <n v="0"/>
    <n v="0"/>
    <n v="0"/>
    <n v="36.171240334514806"/>
    <n v="0"/>
    <n v="0"/>
    <n v="39.16347186104003"/>
    <n v="0"/>
    <n v="0"/>
    <n v="0"/>
    <n v="0"/>
    <n v="0"/>
    <n v="0"/>
    <n v="75.334712195554829"/>
  </r>
  <r>
    <x v="1"/>
    <x v="377"/>
    <n v="0.27342698723196879"/>
    <n v="6.6388474956435961E-2"/>
    <n v="0"/>
    <n v="0.66018453781159514"/>
    <n v="0"/>
    <n v="0"/>
    <n v="0"/>
    <n v="0"/>
    <n v="0"/>
    <n v="0"/>
    <n v="14.601156580284869"/>
    <n v="3.5451823090998351"/>
    <n v="0"/>
    <n v="35.254229679575182"/>
    <n v="0"/>
    <n v="0"/>
    <n v="0"/>
    <n v="0"/>
    <n v="0"/>
    <n v="0"/>
    <n v="53.400568568959891"/>
  </r>
  <r>
    <x v="1"/>
    <x v="378"/>
    <n v="0.16633959507245483"/>
    <n v="0"/>
    <n v="0"/>
    <n v="0.83366040492754523"/>
    <n v="0"/>
    <n v="0"/>
    <n v="0"/>
    <n v="0"/>
    <n v="0"/>
    <n v="0"/>
    <n v="1.0514018691588785"/>
    <n v="0"/>
    <n v="0"/>
    <n v="5.2694135007529272"/>
    <n v="0"/>
    <n v="0"/>
    <n v="0"/>
    <n v="0"/>
    <n v="0"/>
    <n v="0"/>
    <n v="6.3208153699118057"/>
  </r>
  <r>
    <x v="1"/>
    <x v="379"/>
    <n v="0.18986226665039926"/>
    <n v="0"/>
    <n v="0"/>
    <n v="0.81013773334960082"/>
    <n v="0"/>
    <n v="0"/>
    <n v="0"/>
    <n v="0"/>
    <n v="0"/>
    <n v="0"/>
    <n v="1.0044014084507042"/>
    <n v="0"/>
    <n v="0"/>
    <n v="4.2857566949503649"/>
    <n v="0"/>
    <n v="0"/>
    <n v="0"/>
    <n v="0"/>
    <n v="0"/>
    <n v="0"/>
    <n v="5.290158103401069"/>
  </r>
  <r>
    <x v="1"/>
    <x v="1070"/>
    <n v="1"/>
    <n v="0"/>
    <n v="0"/>
    <n v="0"/>
    <n v="0"/>
    <n v="0"/>
    <n v="0"/>
    <n v="0"/>
    <n v="0"/>
    <n v="0"/>
    <n v="1.0124223602484472"/>
    <n v="0"/>
    <n v="0"/>
    <n v="0"/>
    <n v="0"/>
    <n v="0"/>
    <n v="0"/>
    <n v="0"/>
    <n v="0"/>
    <n v="0"/>
    <n v="1.0124223602484472"/>
  </r>
  <r>
    <x v="1"/>
    <x v="380"/>
    <n v="0"/>
    <n v="0"/>
    <n v="0"/>
    <n v="1"/>
    <n v="0"/>
    <n v="0"/>
    <n v="0"/>
    <n v="0"/>
    <n v="0"/>
    <n v="0"/>
    <n v="0"/>
    <n v="0"/>
    <n v="0"/>
    <n v="3.0250329380764165"/>
    <n v="0"/>
    <n v="0"/>
    <n v="0"/>
    <n v="0"/>
    <n v="0"/>
    <n v="0"/>
    <n v="3.0250329380764165"/>
  </r>
  <r>
    <x v="1"/>
    <x v="381"/>
    <n v="0.1540657519712485"/>
    <n v="0"/>
    <n v="0"/>
    <n v="0.8459342480287515"/>
    <n v="0"/>
    <n v="0"/>
    <n v="0"/>
    <n v="0"/>
    <n v="0"/>
    <n v="0"/>
    <n v="1"/>
    <n v="0"/>
    <n v="0"/>
    <n v="5.49073520367212"/>
    <n v="0"/>
    <n v="0"/>
    <n v="0"/>
    <n v="0"/>
    <n v="0"/>
    <n v="0"/>
    <n v="6.49073520367212"/>
  </r>
  <r>
    <x v="1"/>
    <x v="382"/>
    <n v="0.20914424450882135"/>
    <n v="0"/>
    <n v="0"/>
    <n v="0.7908557554911787"/>
    <n v="0"/>
    <n v="0"/>
    <n v="0"/>
    <n v="0"/>
    <n v="0"/>
    <n v="0"/>
    <n v="1.5864661654135337"/>
    <n v="0"/>
    <n v="0"/>
    <n v="5.9990457818044032"/>
    <n v="0"/>
    <n v="0"/>
    <n v="0"/>
    <n v="0"/>
    <n v="0"/>
    <n v="0"/>
    <n v="7.5855119472179364"/>
  </r>
  <r>
    <x v="1"/>
    <x v="383"/>
    <n v="0"/>
    <n v="0"/>
    <n v="0"/>
    <n v="1"/>
    <n v="0"/>
    <n v="0"/>
    <n v="0"/>
    <n v="0"/>
    <n v="0"/>
    <n v="0"/>
    <n v="0"/>
    <n v="0"/>
    <n v="0"/>
    <n v="3.871727696437341"/>
    <n v="0"/>
    <n v="0"/>
    <n v="0"/>
    <n v="0"/>
    <n v="0"/>
    <n v="0"/>
    <n v="3.871727696437341"/>
  </r>
  <r>
    <x v="1"/>
    <x v="384"/>
    <n v="0"/>
    <n v="0"/>
    <n v="0"/>
    <n v="0.22672758423757855"/>
    <n v="0.77327241576242145"/>
    <n v="0"/>
    <n v="0"/>
    <n v="0"/>
    <n v="0"/>
    <n v="0"/>
    <n v="0"/>
    <n v="0"/>
    <n v="0"/>
    <n v="1"/>
    <n v="3.410579345088161"/>
    <n v="0"/>
    <n v="0"/>
    <n v="0"/>
    <n v="0"/>
    <n v="0"/>
    <n v="4.410579345088161"/>
  </r>
  <r>
    <x v="1"/>
    <x v="385"/>
    <n v="0.12815105116839304"/>
    <n v="0"/>
    <n v="0"/>
    <n v="0.87184894883160702"/>
    <n v="0"/>
    <n v="0"/>
    <n v="0"/>
    <n v="0"/>
    <n v="0"/>
    <n v="0"/>
    <n v="3.4150803930968836"/>
    <n v="0"/>
    <n v="0"/>
    <n v="23.233787189030085"/>
    <n v="0"/>
    <n v="0"/>
    <n v="0"/>
    <n v="0"/>
    <n v="0"/>
    <n v="0"/>
    <n v="26.648867582126968"/>
  </r>
  <r>
    <x v="1"/>
    <x v="386"/>
    <n v="0.58103081578583393"/>
    <n v="0"/>
    <n v="0"/>
    <n v="0.39616481339146215"/>
    <n v="2.2804370822704277E-2"/>
    <n v="0"/>
    <n v="0"/>
    <n v="0"/>
    <n v="0"/>
    <n v="0"/>
    <n v="25.515063647011246"/>
    <n v="0"/>
    <n v="0"/>
    <n v="17.39696097653335"/>
    <n v="1.0014184397163122"/>
    <n v="0"/>
    <n v="0"/>
    <n v="0"/>
    <n v="0"/>
    <n v="0"/>
    <n v="43.913443063260893"/>
  </r>
  <r>
    <x v="1"/>
    <x v="387"/>
    <n v="0.55418811848317318"/>
    <n v="0"/>
    <n v="0"/>
    <n v="0.44581188151682682"/>
    <n v="0"/>
    <n v="0"/>
    <n v="0"/>
    <n v="0"/>
    <n v="0"/>
    <n v="0"/>
    <n v="15.953363959599764"/>
    <n v="0"/>
    <n v="0"/>
    <n v="12.8335468880462"/>
    <n v="0"/>
    <n v="0"/>
    <n v="0"/>
    <n v="0"/>
    <n v="0"/>
    <n v="0"/>
    <n v="28.786910847645967"/>
  </r>
  <r>
    <x v="1"/>
    <x v="388"/>
    <n v="0.39802589922040371"/>
    <n v="0"/>
    <n v="0"/>
    <n v="0.48025235342648243"/>
    <n v="2.7648765008055212E-2"/>
    <n v="0"/>
    <n v="0"/>
    <n v="0"/>
    <n v="0"/>
    <n v="9.4072982345058481E-2"/>
    <n v="14.430273994205503"/>
    <n v="0"/>
    <n v="0"/>
    <n v="17.411362074377553"/>
    <n v="1.0023952095808384"/>
    <n v="0"/>
    <n v="0"/>
    <n v="0"/>
    <n v="0"/>
    <n v="3.410579345088161"/>
    <n v="36.254610623252063"/>
  </r>
  <r>
    <x v="1"/>
    <x v="389"/>
    <n v="0.36840548444324667"/>
    <n v="0"/>
    <n v="0"/>
    <n v="0.61172130401750069"/>
    <n v="0"/>
    <n v="0"/>
    <n v="0"/>
    <n v="0"/>
    <n v="1.9873211539252575E-2"/>
    <n v="0"/>
    <n v="17.849295711253887"/>
    <n v="0"/>
    <n v="0"/>
    <n v="29.637980185835872"/>
    <n v="0"/>
    <n v="0"/>
    <n v="0"/>
    <n v="0"/>
    <n v="0.96285979572887648"/>
    <n v="0"/>
    <n v="48.450135692818641"/>
  </r>
  <r>
    <x v="1"/>
    <x v="390"/>
    <n v="0.36506017950010822"/>
    <n v="0"/>
    <n v="0"/>
    <n v="0.63493982049989151"/>
    <n v="0"/>
    <n v="0"/>
    <n v="0"/>
    <n v="0"/>
    <n v="0"/>
    <n v="0"/>
    <n v="18.443996164258138"/>
    <n v="0"/>
    <n v="0"/>
    <n v="32.079170151811304"/>
    <n v="0"/>
    <n v="0"/>
    <n v="0"/>
    <n v="0"/>
    <n v="0"/>
    <n v="0"/>
    <n v="50.523166316069457"/>
  </r>
  <r>
    <x v="1"/>
    <x v="391"/>
    <n v="8.8156533650409652E-2"/>
    <n v="0.10355787391180336"/>
    <n v="0"/>
    <n v="0.80828559243778708"/>
    <n v="0"/>
    <n v="0"/>
    <n v="0"/>
    <n v="0"/>
    <n v="0"/>
    <n v="0"/>
    <n v="1.0031595576619272"/>
    <n v="1.1784160139251523"/>
    <n v="0"/>
    <n v="9.1977234562084149"/>
    <n v="0"/>
    <n v="0"/>
    <n v="0"/>
    <n v="0"/>
    <n v="0"/>
    <n v="0"/>
    <n v="11.379299027795494"/>
  </r>
  <r>
    <x v="1"/>
    <x v="392"/>
    <n v="0"/>
    <n v="0"/>
    <n v="0"/>
    <n v="1"/>
    <n v="0"/>
    <n v="0"/>
    <n v="0"/>
    <n v="0"/>
    <n v="0"/>
    <n v="0"/>
    <n v="0"/>
    <n v="0"/>
    <n v="0"/>
    <n v="0.93827160493827155"/>
    <n v="0"/>
    <n v="0"/>
    <n v="0"/>
    <n v="0"/>
    <n v="0"/>
    <n v="0"/>
    <n v="0.93827160493827155"/>
  </r>
  <r>
    <x v="1"/>
    <x v="393"/>
    <n v="0"/>
    <n v="0"/>
    <n v="0"/>
    <n v="0.72905634599040325"/>
    <n v="0"/>
    <n v="0"/>
    <n v="0"/>
    <n v="0"/>
    <n v="0"/>
    <n v="0.27094365400959675"/>
    <n v="0"/>
    <n v="0"/>
    <n v="0"/>
    <n v="8.1397716008380492"/>
    <n v="0"/>
    <n v="0"/>
    <n v="0"/>
    <n v="0"/>
    <n v="0"/>
    <n v="3.0250329380764165"/>
    <n v="11.164804538914465"/>
  </r>
  <r>
    <x v="1"/>
    <x v="394"/>
    <n v="0.24263151166531424"/>
    <n v="3.2062791684710081E-2"/>
    <n v="0"/>
    <n v="0.67891435082486629"/>
    <n v="1.0548748540994832E-2"/>
    <n v="0"/>
    <n v="0"/>
    <n v="0"/>
    <n v="0"/>
    <n v="3.584259728411459E-2"/>
    <n v="23.087445800697914"/>
    <n v="3.0509143687028972"/>
    <n v="0"/>
    <n v="64.601659406904929"/>
    <n v="1.0037593984962405"/>
    <n v="0"/>
    <n v="0"/>
    <n v="0"/>
    <n v="0"/>
    <n v="3.410579345088161"/>
    <n v="95.154358319890136"/>
  </r>
  <r>
    <x v="1"/>
    <x v="395"/>
    <n v="0.41827534681377204"/>
    <n v="0"/>
    <n v="1.0284582055228426E-2"/>
    <n v="0.5714400711309997"/>
    <n v="0"/>
    <n v="0"/>
    <n v="0"/>
    <n v="0"/>
    <n v="0"/>
    <n v="0"/>
    <n v="41.06191213935675"/>
    <n v="0"/>
    <n v="1.0096330275229359"/>
    <n v="56.098027704549132"/>
    <n v="0"/>
    <n v="0"/>
    <n v="0"/>
    <n v="0"/>
    <n v="0"/>
    <n v="0"/>
    <n v="98.169572871428798"/>
  </r>
  <r>
    <x v="1"/>
    <x v="396"/>
    <n v="0.35842976058838288"/>
    <n v="0"/>
    <n v="0"/>
    <n v="0.46683627405846456"/>
    <n v="0"/>
    <n v="0"/>
    <n v="8.9167616742421879E-2"/>
    <n v="0"/>
    <n v="8.5566348610730689E-2"/>
    <n v="0"/>
    <n v="4.0333333333333332"/>
    <n v="0"/>
    <n v="0"/>
    <n v="5.2532086126951132"/>
    <n v="0"/>
    <n v="0"/>
    <n v="1.0033840947546531"/>
    <n v="0"/>
    <n v="0.96285979572887648"/>
    <n v="0"/>
    <n v="11.252785836511976"/>
  </r>
  <r>
    <x v="1"/>
    <x v="397"/>
    <n v="0.22194139163992679"/>
    <n v="0"/>
    <n v="0"/>
    <n v="0.77805860836007334"/>
    <n v="0"/>
    <n v="0"/>
    <n v="0"/>
    <n v="0"/>
    <n v="0"/>
    <n v="0"/>
    <n v="1.0469483568075117"/>
    <n v="0"/>
    <n v="0"/>
    <n v="3.6702805885081942"/>
    <n v="0"/>
    <n v="0"/>
    <n v="0"/>
    <n v="0"/>
    <n v="0"/>
    <n v="0"/>
    <n v="4.7172289453157052"/>
  </r>
  <r>
    <x v="1"/>
    <x v="398"/>
    <n v="0.34954452553934162"/>
    <n v="3.743889553340711E-2"/>
    <n v="4.4811055376479817E-3"/>
    <n v="0.59082550103157305"/>
    <n v="4.6898825957872176E-3"/>
    <n v="0"/>
    <n v="0"/>
    <n v="0"/>
    <n v="0"/>
    <n v="1.3020089762242856E-2"/>
    <n v="156.7595802446547"/>
    <n v="16.790151525287797"/>
    <n v="2.0096330275229359"/>
    <n v="264.9664084901338"/>
    <n v="2.1032628846866892"/>
    <n v="0"/>
    <n v="0"/>
    <n v="0"/>
    <n v="0"/>
    <n v="5.8390953276342952"/>
    <n v="448.46813149992028"/>
  </r>
  <r>
    <x v="1"/>
    <x v="399"/>
    <n v="0.37589464883769891"/>
    <n v="5.09999845759221E-2"/>
    <n v="1.3261941525109707E-2"/>
    <n v="0.52053628566967303"/>
    <n v="1.9248234423446239E-2"/>
    <n v="0"/>
    <n v="0"/>
    <n v="0"/>
    <n v="0"/>
    <n v="2.0058904968150122E-2"/>
    <n v="56.687725266469144"/>
    <n v="7.6911792258110134"/>
    <n v="2"/>
    <n v="78.500766224026464"/>
    <n v="2.9027777549768699"/>
    <n v="0"/>
    <n v="0"/>
    <n v="0"/>
    <n v="0"/>
    <n v="3.0250329380764165"/>
    <n v="150.80748140935989"/>
  </r>
  <r>
    <x v="1"/>
    <x v="400"/>
    <n v="0.18993662631345062"/>
    <n v="1.3317036110894537E-2"/>
    <n v="2.688414439932472E-3"/>
    <n v="0.78284659165687909"/>
    <n v="4.1690895555192E-3"/>
    <n v="3.6622541589526746E-3"/>
    <n v="0"/>
    <n v="0"/>
    <n v="3.3799877643711489E-3"/>
    <n v="0"/>
    <n v="71.330628274396005"/>
    <n v="5.0012078817031043"/>
    <n v="1.0096330275229359"/>
    <n v="293.99774182153237"/>
    <n v="1.5657000079417926"/>
    <n v="1.3753581661891117"/>
    <n v="0"/>
    <n v="0"/>
    <n v="1.2693531283138919"/>
    <n v="0"/>
    <n v="375.54962230759929"/>
  </r>
  <r>
    <x v="1"/>
    <x v="401"/>
    <n v="0.28412364063391232"/>
    <n v="4.4776967196481304E-2"/>
    <n v="0"/>
    <n v="0.63731919725737929"/>
    <n v="3.3780194912227009E-2"/>
    <n v="0"/>
    <n v="0"/>
    <n v="0"/>
    <n v="0"/>
    <n v="0"/>
    <n v="25.513224898856844"/>
    <n v="4.0208017601904835"/>
    <n v="0"/>
    <n v="57.228845778930456"/>
    <n v="3.0333333333333332"/>
    <n v="0"/>
    <n v="0"/>
    <n v="0"/>
    <n v="0"/>
    <n v="0"/>
    <n v="89.796205771311122"/>
  </r>
  <r>
    <x v="1"/>
    <x v="402"/>
    <n v="0.30470558191892638"/>
    <n v="1.4957473065649618E-2"/>
    <n v="0"/>
    <n v="0.68033694501542397"/>
    <n v="0"/>
    <n v="0"/>
    <n v="0"/>
    <n v="0"/>
    <n v="0"/>
    <n v="0"/>
    <n v="20.56770002698196"/>
    <n v="1.0096330275229359"/>
    <n v="0"/>
    <n v="45.92290733313083"/>
    <n v="0"/>
    <n v="0"/>
    <n v="0"/>
    <n v="0"/>
    <n v="0"/>
    <n v="0"/>
    <n v="67.500240387635728"/>
  </r>
  <r>
    <x v="1"/>
    <x v="403"/>
    <n v="0.14017361301287909"/>
    <n v="0"/>
    <n v="0"/>
    <n v="0.85982638698712099"/>
    <n v="0"/>
    <n v="0"/>
    <n v="0"/>
    <n v="0"/>
    <n v="0"/>
    <n v="0"/>
    <n v="1.9912416280267904"/>
    <n v="0"/>
    <n v="0"/>
    <n v="12.214296669996791"/>
    <n v="0"/>
    <n v="0"/>
    <n v="0"/>
    <n v="0"/>
    <n v="0"/>
    <n v="0"/>
    <n v="14.205538298023582"/>
  </r>
  <r>
    <x v="1"/>
    <x v="404"/>
    <n v="0.39090127730020996"/>
    <n v="0"/>
    <n v="0"/>
    <n v="0.57298641021473562"/>
    <n v="0"/>
    <n v="0"/>
    <n v="0"/>
    <n v="0"/>
    <n v="3.6112312485054456E-2"/>
    <n v="0"/>
    <n v="10.422570533726081"/>
    <n v="0"/>
    <n v="0"/>
    <n v="15.277492354529027"/>
    <n v="0"/>
    <n v="0"/>
    <n v="0"/>
    <n v="0"/>
    <n v="0.96285979572887648"/>
    <n v="0"/>
    <n v="26.662922683983982"/>
  </r>
  <r>
    <x v="1"/>
    <x v="405"/>
    <n v="0.34016900115162546"/>
    <n v="1.5550672139591427E-2"/>
    <n v="0"/>
    <n v="0.62887802536198223"/>
    <n v="0"/>
    <n v="1.5402301346801138E-2"/>
    <n v="0"/>
    <n v="0"/>
    <n v="0"/>
    <n v="0"/>
    <n v="22.085595749123183"/>
    <n v="1.0096330275229359"/>
    <n v="0"/>
    <n v="40.830133835330535"/>
    <n v="0"/>
    <n v="1"/>
    <n v="0"/>
    <n v="0"/>
    <n v="0"/>
    <n v="0"/>
    <n v="64.925362611976638"/>
  </r>
  <r>
    <x v="1"/>
    <x v="406"/>
    <n v="0.55151874856355809"/>
    <n v="4.4859489154296772E-2"/>
    <n v="0"/>
    <n v="0.36079500386446445"/>
    <n v="4.2826758417681014E-2"/>
    <n v="0"/>
    <n v="0"/>
    <n v="0"/>
    <n v="0"/>
    <n v="0"/>
    <n v="12.926314009537693"/>
    <n v="1.0514018691588785"/>
    <n v="0"/>
    <n v="8.4561939647043083"/>
    <n v="1.0037593984962405"/>
    <n v="0"/>
    <n v="0"/>
    <n v="0"/>
    <n v="0"/>
    <n v="0"/>
    <n v="23.437669241897112"/>
  </r>
  <r>
    <x v="1"/>
    <x v="407"/>
    <n v="0.19616871069850927"/>
    <n v="0"/>
    <n v="0"/>
    <n v="0.77349275796123529"/>
    <n v="3.0338531340255513E-2"/>
    <n v="0"/>
    <n v="0"/>
    <n v="0"/>
    <n v="0"/>
    <n v="0"/>
    <n v="6.4814427215380901"/>
    <n v="0"/>
    <n v="0"/>
    <n v="25.556313177565116"/>
    <n v="1.0023894862604539"/>
    <n v="0"/>
    <n v="0"/>
    <n v="0"/>
    <n v="0"/>
    <n v="0"/>
    <n v="33.040145385363658"/>
  </r>
  <r>
    <x v="1"/>
    <x v="408"/>
    <n v="0.31834843510149047"/>
    <n v="3.2022615612998524E-2"/>
    <n v="0"/>
    <n v="0.64962894928551107"/>
    <n v="0"/>
    <n v="0"/>
    <n v="0"/>
    <n v="0"/>
    <n v="0"/>
    <n v="0"/>
    <n v="10.03712807920159"/>
    <n v="1.0096330275229359"/>
    <n v="0"/>
    <n v="20.481988440926692"/>
    <n v="0"/>
    <n v="0"/>
    <n v="0"/>
    <n v="0"/>
    <n v="0"/>
    <n v="0"/>
    <n v="31.528749547651216"/>
  </r>
  <r>
    <x v="1"/>
    <x v="409"/>
    <n v="0.55097637831391666"/>
    <n v="0"/>
    <n v="0"/>
    <n v="0.4490236216860834"/>
    <n v="0"/>
    <n v="0"/>
    <n v="0"/>
    <n v="0"/>
    <n v="0"/>
    <n v="0"/>
    <n v="14.973347506259309"/>
    <n v="0"/>
    <n v="0"/>
    <n v="12.202676903499148"/>
    <n v="0"/>
    <n v="0"/>
    <n v="0"/>
    <n v="0"/>
    <n v="0"/>
    <n v="0"/>
    <n v="27.176024409758455"/>
  </r>
  <r>
    <x v="1"/>
    <x v="410"/>
    <n v="0.18013595615361502"/>
    <n v="5.1156480200699503E-2"/>
    <n v="0"/>
    <n v="0.76870756364568538"/>
    <n v="0"/>
    <n v="0"/>
    <n v="0"/>
    <n v="0"/>
    <n v="0"/>
    <n v="0"/>
    <n v="15.71185603885367"/>
    <n v="4.4619812142470394"/>
    <n v="0"/>
    <n v="67.048371873516004"/>
    <n v="0"/>
    <n v="0"/>
    <n v="0"/>
    <n v="0"/>
    <n v="0"/>
    <n v="0"/>
    <n v="87.222209126616718"/>
  </r>
  <r>
    <x v="1"/>
    <x v="411"/>
    <n v="0.1409874507709693"/>
    <n v="1.2381425873970061E-2"/>
    <n v="0"/>
    <n v="0.81768065098238796"/>
    <n v="1.7028895184829883E-2"/>
    <n v="0"/>
    <n v="0"/>
    <n v="0"/>
    <n v="1.1921577187843039E-2"/>
    <n v="0"/>
    <n v="11.38701246577525"/>
    <n v="1"/>
    <n v="0"/>
    <n v="66.040911548114082"/>
    <n v="1.3753581661891117"/>
    <n v="0"/>
    <n v="0"/>
    <n v="0"/>
    <n v="0.96285979572887648"/>
    <n v="0"/>
    <n v="80.766141975807301"/>
  </r>
  <r>
    <x v="1"/>
    <x v="412"/>
    <n v="0.10637146498291281"/>
    <n v="2.9377420336882638E-2"/>
    <n v="1.6474230154155375E-2"/>
    <n v="0.79142393097625907"/>
    <n v="0"/>
    <n v="0"/>
    <n v="1.163845566520901E-2"/>
    <n v="0"/>
    <n v="1.1168406099902219E-2"/>
    <n v="3.3546091784678968E-2"/>
    <n v="9.1705840680099797"/>
    <n v="2.5327102803738315"/>
    <n v="1.4202898550724639"/>
    <n v="68.230889680973988"/>
    <n v="0"/>
    <n v="0"/>
    <n v="1.0033840947546531"/>
    <n v="0"/>
    <n v="0.96285979572887648"/>
    <n v="2.892103205629398"/>
    <n v="86.212820980543185"/>
  </r>
  <r>
    <x v="1"/>
    <x v="413"/>
    <n v="8.0835687687093233E-2"/>
    <n v="0"/>
    <n v="0"/>
    <n v="0.87101159584321386"/>
    <n v="0"/>
    <n v="0"/>
    <n v="0"/>
    <n v="0"/>
    <n v="0"/>
    <n v="4.8152716469692845E-2"/>
    <n v="3.1852069086363102"/>
    <n v="0"/>
    <n v="0"/>
    <n v="34.320882669067885"/>
    <n v="0"/>
    <n v="0"/>
    <n v="0"/>
    <n v="0"/>
    <n v="0"/>
    <n v="1.8973843058350102"/>
    <n v="39.403473883539206"/>
  </r>
  <r>
    <x v="1"/>
    <x v="414"/>
    <n v="0.18273388450806108"/>
    <n v="2.796763310793042E-2"/>
    <n v="0"/>
    <n v="0.784517450009239"/>
    <n v="4.7810323747696244E-3"/>
    <n v="0"/>
    <n v="0"/>
    <n v="0"/>
    <n v="0"/>
    <n v="0"/>
    <n v="19.790108551722838"/>
    <n v="3.0288990825688074"/>
    <n v="0"/>
    <n v="84.963363736290191"/>
    <n v="0.51778656126482214"/>
    <n v="0"/>
    <n v="0"/>
    <n v="0"/>
    <n v="0"/>
    <n v="0"/>
    <n v="108.30015793184664"/>
  </r>
  <r>
    <x v="1"/>
    <x v="415"/>
    <n v="0.38755635089832779"/>
    <n v="3.5027693581784279E-2"/>
    <n v="0"/>
    <n v="0.57741595551988767"/>
    <n v="0"/>
    <n v="0"/>
    <n v="0"/>
    <n v="0"/>
    <n v="0"/>
    <n v="0"/>
    <n v="13.038329490083457"/>
    <n v="1.1784160139251523"/>
    <n v="0"/>
    <n v="19.425664070396618"/>
    <n v="0"/>
    <n v="0"/>
    <n v="0"/>
    <n v="0"/>
    <n v="0"/>
    <n v="0"/>
    <n v="33.642409574405235"/>
  </r>
  <r>
    <x v="1"/>
    <x v="416"/>
    <n v="0.22092367701699764"/>
    <n v="0"/>
    <n v="0"/>
    <n v="0.77907632298300233"/>
    <n v="0"/>
    <n v="0"/>
    <n v="0"/>
    <n v="0"/>
    <n v="0"/>
    <n v="0"/>
    <n v="2.1433883872816351"/>
    <n v="0"/>
    <n v="0"/>
    <n v="7.5585521933865243"/>
    <n v="0"/>
    <n v="0"/>
    <n v="0"/>
    <n v="0"/>
    <n v="0"/>
    <n v="0"/>
    <n v="9.7019405806681593"/>
  </r>
  <r>
    <x v="1"/>
    <x v="417"/>
    <n v="0.26266288331209642"/>
    <n v="0"/>
    <n v="0"/>
    <n v="0.73733711668790369"/>
    <n v="0"/>
    <n v="0"/>
    <n v="0"/>
    <n v="0"/>
    <n v="0"/>
    <n v="0"/>
    <n v="2.0058626100148591"/>
    <n v="0"/>
    <n v="0"/>
    <n v="5.6307801646381952"/>
    <n v="0"/>
    <n v="0"/>
    <n v="0"/>
    <n v="0"/>
    <n v="0"/>
    <n v="0"/>
    <n v="7.6366427746530539"/>
  </r>
  <r>
    <x v="1"/>
    <x v="418"/>
    <n v="0.51310869561583705"/>
    <n v="0"/>
    <n v="0"/>
    <n v="0.48689130438416295"/>
    <n v="0"/>
    <n v="0"/>
    <n v="0"/>
    <n v="0"/>
    <n v="0"/>
    <n v="0"/>
    <n v="1.1308965948141205"/>
    <n v="0"/>
    <n v="0"/>
    <n v="1.0731132075471699"/>
    <n v="0"/>
    <n v="0"/>
    <n v="0"/>
    <n v="0"/>
    <n v="0"/>
    <n v="0"/>
    <n v="2.2040098023612904"/>
  </r>
  <r>
    <x v="1"/>
    <x v="419"/>
    <n v="0.60796610595003409"/>
    <n v="0"/>
    <n v="0"/>
    <n v="0.39203389404996597"/>
    <n v="0"/>
    <n v="0"/>
    <n v="0"/>
    <n v="0"/>
    <n v="0"/>
    <n v="0"/>
    <n v="3.0070621090632579"/>
    <n v="0"/>
    <n v="0"/>
    <n v="1.9390394575105776"/>
    <n v="0"/>
    <n v="0"/>
    <n v="0"/>
    <n v="0"/>
    <n v="0"/>
    <n v="0"/>
    <n v="4.9461015665738355"/>
  </r>
  <r>
    <x v="1"/>
    <x v="420"/>
    <n v="0.18703310014938451"/>
    <n v="6.4668837217138481E-2"/>
    <n v="0"/>
    <n v="0.72530399601945528"/>
    <n v="0"/>
    <n v="0"/>
    <n v="0"/>
    <n v="0"/>
    <n v="0"/>
    <n v="2.299406661402164E-2"/>
    <n v="15.433271323947114"/>
    <n v="5.3362303794307904"/>
    <n v="0"/>
    <n v="59.849370801054683"/>
    <n v="0"/>
    <n v="0"/>
    <n v="0"/>
    <n v="0"/>
    <n v="0"/>
    <n v="1.8973843058350102"/>
    <n v="82.516256810267606"/>
  </r>
  <r>
    <x v="1"/>
    <x v="421"/>
    <n v="0.33324709924172052"/>
    <n v="4.4549617031801422E-2"/>
    <n v="0"/>
    <n v="0.62220328372647815"/>
    <n v="0"/>
    <n v="0"/>
    <n v="0"/>
    <n v="0"/>
    <n v="0"/>
    <n v="0"/>
    <n v="7.8648627390984167"/>
    <n v="1.0514018691588785"/>
    <n v="0"/>
    <n v="14.68442916220414"/>
    <n v="0"/>
    <n v="0"/>
    <n v="0"/>
    <n v="0"/>
    <n v="0"/>
    <n v="0"/>
    <n v="23.600693770461433"/>
  </r>
  <r>
    <x v="1"/>
    <x v="422"/>
    <n v="0.59198927574064197"/>
    <n v="5.294896116289935E-2"/>
    <n v="0"/>
    <n v="0.35506176309645859"/>
    <n v="0"/>
    <n v="0"/>
    <n v="0"/>
    <n v="0"/>
    <n v="0"/>
    <n v="0"/>
    <n v="12.33834312099453"/>
    <n v="1.1035714285714286"/>
    <n v="0"/>
    <n v="7.4002588252100292"/>
    <n v="0"/>
    <n v="0"/>
    <n v="0"/>
    <n v="0"/>
    <n v="0"/>
    <n v="0"/>
    <n v="20.842173374775989"/>
  </r>
  <r>
    <x v="1"/>
    <x v="423"/>
    <n v="0.26482566665941304"/>
    <n v="3.9230360639269109E-2"/>
    <n v="9.6615538620583793E-3"/>
    <n v="0.6711285557699701"/>
    <n v="1.5153863069289683E-2"/>
    <n v="0"/>
    <n v="0"/>
    <n v="0"/>
    <n v="0"/>
    <n v="0"/>
    <n v="27.262226014560994"/>
    <n v="4.0385321100917437"/>
    <n v="0.99459945994599464"/>
    <n v="69.088689940909447"/>
    <n v="1.56"/>
    <n v="0"/>
    <n v="0"/>
    <n v="0"/>
    <n v="0"/>
    <n v="0"/>
    <n v="102.94404752550815"/>
  </r>
  <r>
    <x v="1"/>
    <x v="424"/>
    <n v="0.36462566660810292"/>
    <n v="1.0427218396608524E-2"/>
    <n v="0"/>
    <n v="0.60385751378760599"/>
    <n v="2.1089601207682798E-2"/>
    <n v="0"/>
    <n v="0"/>
    <n v="0"/>
    <n v="0"/>
    <n v="0"/>
    <n v="35.305495836727211"/>
    <n v="1.0096330275229359"/>
    <n v="0"/>
    <n v="58.46952338086173"/>
    <n v="2.0420362465496709"/>
    <n v="0"/>
    <n v="0"/>
    <n v="0"/>
    <n v="0"/>
    <n v="0"/>
    <n v="96.826688491661528"/>
  </r>
  <r>
    <x v="1"/>
    <x v="425"/>
    <n v="0.35799184310983689"/>
    <n v="0"/>
    <n v="0"/>
    <n v="0.61774446122572269"/>
    <n v="0"/>
    <n v="0"/>
    <n v="0"/>
    <n v="0"/>
    <n v="2.4263695664440345E-2"/>
    <n v="0"/>
    <n v="14.206242845128932"/>
    <n v="0"/>
    <n v="0"/>
    <n v="24.514044108299426"/>
    <n v="0"/>
    <n v="0"/>
    <n v="0"/>
    <n v="0"/>
    <n v="0.96285979572887648"/>
    <n v="0"/>
    <n v="39.683146749157238"/>
  </r>
  <r>
    <x v="1"/>
    <x v="426"/>
    <n v="0.41823769385485526"/>
    <n v="3.2463231498148483E-2"/>
    <n v="0"/>
    <n v="0.54929907464699634"/>
    <n v="0"/>
    <n v="0"/>
    <n v="0"/>
    <n v="0"/>
    <n v="0"/>
    <n v="0"/>
    <n v="13.007534049559176"/>
    <n v="1.0096330275229359"/>
    <n v="0"/>
    <n v="17.083650091428044"/>
    <n v="0"/>
    <n v="0"/>
    <n v="0"/>
    <n v="0"/>
    <n v="0"/>
    <n v="0"/>
    <n v="31.100817168510154"/>
  </r>
  <r>
    <x v="1"/>
    <x v="427"/>
    <n v="0.3126401296277368"/>
    <n v="1.8142305686716535E-2"/>
    <n v="0"/>
    <n v="0.6692175646855465"/>
    <n v="0"/>
    <n v="0"/>
    <n v="0"/>
    <n v="0"/>
    <n v="0"/>
    <n v="0"/>
    <n v="23.70107541935878"/>
    <n v="1.3753581661891117"/>
    <n v="0"/>
    <n v="50.733013677603651"/>
    <n v="0"/>
    <n v="0"/>
    <n v="0"/>
    <n v="0"/>
    <n v="0"/>
    <n v="0"/>
    <n v="75.809447263151554"/>
  </r>
  <r>
    <x v="1"/>
    <x v="428"/>
    <n v="0.31632692046186089"/>
    <n v="0"/>
    <n v="0"/>
    <n v="0.68367307953813938"/>
    <n v="0"/>
    <n v="0"/>
    <n v="0"/>
    <n v="0"/>
    <n v="0"/>
    <n v="0"/>
    <n v="6.2574052781095526"/>
    <n v="0"/>
    <n v="0"/>
    <n v="13.524045092833507"/>
    <n v="0"/>
    <n v="0"/>
    <n v="0"/>
    <n v="0"/>
    <n v="0"/>
    <n v="0"/>
    <n v="19.781450370943055"/>
  </r>
  <r>
    <x v="1"/>
    <x v="429"/>
    <n v="0.32562729763486431"/>
    <n v="0"/>
    <n v="0"/>
    <n v="0.67437270236513569"/>
    <n v="0"/>
    <n v="0"/>
    <n v="0"/>
    <n v="0"/>
    <n v="0"/>
    <n v="0"/>
    <n v="2.2064777327935223"/>
    <n v="0"/>
    <n v="0"/>
    <n v="4.5696056877915421"/>
    <n v="0"/>
    <n v="0"/>
    <n v="0"/>
    <n v="0"/>
    <n v="0"/>
    <n v="0"/>
    <n v="6.7760834205850644"/>
  </r>
  <r>
    <x v="1"/>
    <x v="430"/>
    <n v="0.57375048606631174"/>
    <n v="9.1773580032621371E-2"/>
    <n v="0"/>
    <n v="0.28873138900300638"/>
    <n v="0"/>
    <n v="0"/>
    <n v="4.5744544898060395E-2"/>
    <n v="0"/>
    <n v="0"/>
    <n v="0"/>
    <n v="12.624056729267386"/>
    <n v="2.0192660550458719"/>
    <n v="0"/>
    <n v="6.3528685775664027"/>
    <n v="0"/>
    <n v="0"/>
    <n v="1.0065032516258128"/>
    <n v="0"/>
    <n v="0"/>
    <n v="0"/>
    <n v="22.002694613505476"/>
  </r>
  <r>
    <x v="1"/>
    <x v="431"/>
    <n v="0.46618148351154765"/>
    <n v="0"/>
    <n v="0"/>
    <n v="0.53381851648845247"/>
    <n v="0"/>
    <n v="0"/>
    <n v="0"/>
    <n v="0"/>
    <n v="0"/>
    <n v="0"/>
    <n v="12.521465594273682"/>
    <n v="0"/>
    <n v="0"/>
    <n v="14.338171772604959"/>
    <n v="0"/>
    <n v="0"/>
    <n v="0"/>
    <n v="0"/>
    <n v="0"/>
    <n v="0"/>
    <n v="26.859637366878637"/>
  </r>
  <r>
    <x v="1"/>
    <x v="432"/>
    <n v="0.21780689979006007"/>
    <n v="3.107197496683485E-2"/>
    <n v="0"/>
    <n v="0.75112112524310504"/>
    <n v="0"/>
    <n v="0"/>
    <n v="0"/>
    <n v="0"/>
    <n v="0"/>
    <n v="0"/>
    <n v="7.0772791200154508"/>
    <n v="1.0096330275229359"/>
    <n v="0"/>
    <n v="24.406452970082338"/>
    <n v="0"/>
    <n v="0"/>
    <n v="0"/>
    <n v="0"/>
    <n v="0"/>
    <n v="0"/>
    <n v="32.493365117620726"/>
  </r>
  <r>
    <x v="1"/>
    <x v="433"/>
    <n v="0.53727624450856659"/>
    <n v="0"/>
    <n v="0"/>
    <n v="0.46272375549143341"/>
    <n v="0"/>
    <n v="0"/>
    <n v="0"/>
    <n v="0"/>
    <n v="0"/>
    <n v="0"/>
    <n v="3.0012078817031043"/>
    <n v="0"/>
    <n v="0"/>
    <n v="2.5847600675186886"/>
    <n v="0"/>
    <n v="0"/>
    <n v="0"/>
    <n v="0"/>
    <n v="0"/>
    <n v="0"/>
    <n v="5.5859679492217928"/>
  </r>
  <r>
    <x v="1"/>
    <x v="434"/>
    <n v="0.19948487320424987"/>
    <n v="4.4607501391493373E-2"/>
    <n v="0"/>
    <n v="0.75590762540425649"/>
    <n v="0"/>
    <n v="0"/>
    <n v="0"/>
    <n v="0"/>
    <n v="0"/>
    <n v="0"/>
    <n v="7.7056049049794515"/>
    <n v="1.7230769230769232"/>
    <n v="0"/>
    <n v="29.198833036641084"/>
    <n v="0"/>
    <n v="0"/>
    <n v="0"/>
    <n v="0"/>
    <n v="0"/>
    <n v="0"/>
    <n v="38.627514864697467"/>
  </r>
  <r>
    <x v="1"/>
    <x v="435"/>
    <n v="0"/>
    <n v="0.18839999405489036"/>
    <n v="0"/>
    <n v="0.81160000594510961"/>
    <n v="0"/>
    <n v="0"/>
    <n v="0"/>
    <n v="0"/>
    <n v="0"/>
    <n v="0"/>
    <n v="0"/>
    <n v="1.0096330275229359"/>
    <n v="0"/>
    <n v="4.3493534872472255"/>
    <n v="0"/>
    <n v="0"/>
    <n v="0"/>
    <n v="0"/>
    <n v="0"/>
    <n v="0"/>
    <n v="5.3589865147701614"/>
  </r>
  <r>
    <x v="1"/>
    <x v="436"/>
    <n v="0.15567000858879929"/>
    <n v="0.14146639858178239"/>
    <n v="0"/>
    <n v="0.70286359282941835"/>
    <n v="0"/>
    <n v="0"/>
    <n v="0"/>
    <n v="0"/>
    <n v="0"/>
    <n v="0"/>
    <n v="1.1110029211295034"/>
    <n v="1.0096330275229359"/>
    <n v="0"/>
    <n v="5.0162745661032071"/>
    <n v="0"/>
    <n v="0"/>
    <n v="0"/>
    <n v="0"/>
    <n v="0"/>
    <n v="0"/>
    <n v="7.1369105147556464"/>
  </r>
  <r>
    <x v="1"/>
    <x v="437"/>
    <n v="1"/>
    <n v="0"/>
    <n v="0"/>
    <n v="0"/>
    <n v="0"/>
    <n v="0"/>
    <n v="0"/>
    <n v="0"/>
    <n v="0"/>
    <n v="0"/>
    <n v="2.9945994599459946"/>
    <n v="0"/>
    <n v="0"/>
    <n v="0"/>
    <n v="0"/>
    <n v="0"/>
    <n v="0"/>
    <n v="0"/>
    <n v="0"/>
    <n v="0"/>
    <n v="2.9945994599459946"/>
  </r>
  <r>
    <x v="1"/>
    <x v="438"/>
    <n v="0.14629543542550347"/>
    <n v="0"/>
    <n v="0"/>
    <n v="0.85370456457449662"/>
    <n v="0"/>
    <n v="0"/>
    <n v="0"/>
    <n v="0"/>
    <n v="0"/>
    <n v="0"/>
    <n v="2.0178205973033601"/>
    <n v="0"/>
    <n v="0"/>
    <n v="11.774958319102916"/>
    <n v="0"/>
    <n v="0"/>
    <n v="0"/>
    <n v="0"/>
    <n v="0"/>
    <n v="0"/>
    <n v="13.792778916406276"/>
  </r>
  <r>
    <x v="1"/>
    <x v="439"/>
    <n v="0.2025430975707441"/>
    <n v="0"/>
    <n v="0"/>
    <n v="0.79745690242925582"/>
    <n v="0"/>
    <n v="0"/>
    <n v="0"/>
    <n v="0"/>
    <n v="0"/>
    <n v="0"/>
    <n v="2.4821428571428572"/>
    <n v="0"/>
    <n v="0"/>
    <n v="9.7727445565143576"/>
    <n v="0"/>
    <n v="0"/>
    <n v="0"/>
    <n v="0"/>
    <n v="0"/>
    <n v="0"/>
    <n v="12.254887413657215"/>
  </r>
  <r>
    <x v="1"/>
    <x v="440"/>
    <n v="0.13118297315440741"/>
    <n v="0"/>
    <n v="0"/>
    <n v="0.86881702684559248"/>
    <n v="0"/>
    <n v="0"/>
    <n v="0"/>
    <n v="0"/>
    <n v="0"/>
    <n v="0"/>
    <n v="4.8329569970598394"/>
    <n v="0"/>
    <n v="0"/>
    <n v="32.008386668564071"/>
    <n v="0"/>
    <n v="0"/>
    <n v="0"/>
    <n v="0"/>
    <n v="0"/>
    <n v="0"/>
    <n v="36.841343665623917"/>
  </r>
  <r>
    <x v="1"/>
    <x v="441"/>
    <n v="0.13876964001453243"/>
    <n v="0"/>
    <n v="0"/>
    <n v="0.86123035998546749"/>
    <n v="0"/>
    <n v="0"/>
    <n v="0"/>
    <n v="0"/>
    <n v="0"/>
    <n v="0"/>
    <n v="3.3921819348882627"/>
    <n v="0"/>
    <n v="0"/>
    <n v="21.052516015852415"/>
    <n v="0"/>
    <n v="0"/>
    <n v="0"/>
    <n v="0"/>
    <n v="0"/>
    <n v="0"/>
    <n v="24.444697950740679"/>
  </r>
  <r>
    <x v="1"/>
    <x v="442"/>
    <n v="0.16373437289825976"/>
    <n v="0.12901458609159519"/>
    <n v="0"/>
    <n v="0.70725104101014513"/>
    <n v="0"/>
    <n v="0"/>
    <n v="0"/>
    <n v="0"/>
    <n v="0"/>
    <n v="0"/>
    <n v="3.1467870730381704"/>
    <n v="2.4795125455952252"/>
    <n v="0"/>
    <n v="13.592554781557221"/>
    <n v="0"/>
    <n v="0"/>
    <n v="0"/>
    <n v="0"/>
    <n v="0"/>
    <n v="0"/>
    <n v="19.218854400190615"/>
  </r>
  <r>
    <x v="1"/>
    <x v="1071"/>
    <n v="0"/>
    <n v="0"/>
    <n v="0"/>
    <n v="1"/>
    <n v="0"/>
    <n v="0"/>
    <n v="0"/>
    <n v="0"/>
    <n v="0"/>
    <n v="0"/>
    <n v="0"/>
    <n v="0"/>
    <n v="0"/>
    <n v="2.5971824277671356"/>
    <n v="0"/>
    <n v="0"/>
    <n v="0"/>
    <n v="0"/>
    <n v="0"/>
    <n v="0"/>
    <n v="2.5971824277671356"/>
  </r>
  <r>
    <x v="1"/>
    <x v="443"/>
    <n v="0.21894333423810283"/>
    <n v="0"/>
    <n v="0"/>
    <n v="0.78105666576189703"/>
    <n v="0"/>
    <n v="0"/>
    <n v="0"/>
    <n v="0"/>
    <n v="0"/>
    <n v="0"/>
    <n v="3.1155175938157336"/>
    <n v="0"/>
    <n v="0"/>
    <n v="11.114272066862313"/>
    <n v="0"/>
    <n v="0"/>
    <n v="0"/>
    <n v="0"/>
    <n v="0"/>
    <n v="0"/>
    <n v="14.229789660678048"/>
  </r>
  <r>
    <x v="1"/>
    <x v="444"/>
    <n v="0.18704153956656694"/>
    <n v="0"/>
    <n v="0"/>
    <n v="0.81295846043343289"/>
    <n v="0"/>
    <n v="0"/>
    <n v="0"/>
    <n v="0"/>
    <n v="0"/>
    <n v="0"/>
    <n v="9.9408940868902462"/>
    <n v="0"/>
    <n v="0"/>
    <n v="43.207161205674012"/>
    <n v="0"/>
    <n v="0"/>
    <n v="0"/>
    <n v="0"/>
    <n v="0"/>
    <n v="0"/>
    <n v="53.148055292564266"/>
  </r>
  <r>
    <x v="1"/>
    <x v="445"/>
    <n v="1"/>
    <n v="0"/>
    <n v="0"/>
    <n v="0"/>
    <n v="0"/>
    <n v="0"/>
    <n v="0"/>
    <n v="0"/>
    <n v="0"/>
    <n v="0"/>
    <n v="3.8569374209070491"/>
    <n v="0"/>
    <n v="0"/>
    <n v="0"/>
    <n v="0"/>
    <n v="0"/>
    <n v="0"/>
    <n v="0"/>
    <n v="0"/>
    <n v="0"/>
    <n v="3.8569374209070491"/>
  </r>
  <r>
    <x v="1"/>
    <x v="446"/>
    <n v="9.3771530920425936E-2"/>
    <n v="0"/>
    <n v="0"/>
    <n v="0.90622846907957411"/>
    <n v="0"/>
    <n v="0"/>
    <n v="0"/>
    <n v="0"/>
    <n v="0"/>
    <n v="0"/>
    <n v="1.0124223602484472"/>
    <n v="0"/>
    <n v="0"/>
    <n v="9.7842698800391084"/>
    <n v="0"/>
    <n v="0"/>
    <n v="0"/>
    <n v="0"/>
    <n v="0"/>
    <n v="0"/>
    <n v="10.796692240287555"/>
  </r>
  <r>
    <x v="1"/>
    <x v="447"/>
    <n v="0.29430522386785252"/>
    <n v="6.10250060091415E-2"/>
    <n v="0"/>
    <n v="0.64466977012300586"/>
    <n v="0"/>
    <n v="0"/>
    <n v="0"/>
    <n v="0"/>
    <n v="0"/>
    <n v="0"/>
    <n v="4.8691560004927155"/>
    <n v="1.0096330275229359"/>
    <n v="0"/>
    <n v="10.665789883974846"/>
    <n v="0"/>
    <n v="0"/>
    <n v="0"/>
    <n v="0"/>
    <n v="0"/>
    <n v="0"/>
    <n v="16.544578911990499"/>
  </r>
  <r>
    <x v="1"/>
    <x v="448"/>
    <n v="0.56840227043004254"/>
    <n v="0"/>
    <n v="0"/>
    <n v="0.18361223018442827"/>
    <n v="0"/>
    <n v="0"/>
    <n v="0.24798549938552919"/>
    <n v="0"/>
    <n v="0"/>
    <n v="0"/>
    <n v="6.6289280319657262"/>
    <n v="0"/>
    <n v="0"/>
    <n v="2.1413571391268817"/>
    <n v="0"/>
    <n v="0"/>
    <n v="2.892103205629398"/>
    <n v="0"/>
    <n v="0"/>
    <n v="0"/>
    <n v="11.662388376722006"/>
  </r>
  <r>
    <x v="1"/>
    <x v="449"/>
    <n v="0.4551196442880262"/>
    <n v="0"/>
    <n v="0"/>
    <n v="0.54488035571197391"/>
    <n v="0"/>
    <n v="0"/>
    <n v="0"/>
    <n v="0"/>
    <n v="0"/>
    <n v="0"/>
    <n v="1.1487889273356402"/>
    <n v="0"/>
    <n v="0"/>
    <n v="1.3753581661891117"/>
    <n v="0"/>
    <n v="0"/>
    <n v="0"/>
    <n v="0"/>
    <n v="0"/>
    <n v="0"/>
    <n v="2.5241470935247516"/>
  </r>
  <r>
    <x v="1"/>
    <x v="450"/>
    <n v="0"/>
    <n v="0"/>
    <n v="0"/>
    <n v="1"/>
    <n v="0"/>
    <n v="0"/>
    <n v="0"/>
    <n v="0"/>
    <n v="0"/>
    <n v="0"/>
    <n v="0"/>
    <n v="0"/>
    <n v="0"/>
    <n v="3.7503651630600898"/>
    <n v="0"/>
    <n v="0"/>
    <n v="0"/>
    <n v="0"/>
    <n v="0"/>
    <n v="0"/>
    <n v="3.7503651630600898"/>
  </r>
  <r>
    <x v="1"/>
    <x v="451"/>
    <n v="1"/>
    <n v="0"/>
    <n v="0"/>
    <n v="0"/>
    <n v="0"/>
    <n v="0"/>
    <n v="0"/>
    <n v="0"/>
    <n v="0"/>
    <n v="0"/>
    <n v="3.7176763830229178"/>
    <n v="0"/>
    <n v="0"/>
    <n v="0"/>
    <n v="0"/>
    <n v="0"/>
    <n v="0"/>
    <n v="0"/>
    <n v="0"/>
    <n v="0"/>
    <n v="3.7176763830229178"/>
  </r>
  <r>
    <x v="1"/>
    <x v="452"/>
    <n v="0.13529220235195299"/>
    <n v="0"/>
    <n v="0"/>
    <n v="0.86470779764804695"/>
    <n v="0"/>
    <n v="0"/>
    <n v="0"/>
    <n v="0"/>
    <n v="0"/>
    <n v="0"/>
    <n v="2.1439859525899911"/>
    <n v="0"/>
    <n v="0"/>
    <n v="13.703091080072724"/>
    <n v="0"/>
    <n v="0"/>
    <n v="0"/>
    <n v="0"/>
    <n v="0"/>
    <n v="0"/>
    <n v="15.847077032662716"/>
  </r>
  <r>
    <x v="1"/>
    <x v="453"/>
    <n v="0.75774596531420813"/>
    <n v="0"/>
    <n v="0"/>
    <n v="0.24225403468579182"/>
    <n v="0"/>
    <n v="0"/>
    <n v="0"/>
    <n v="0"/>
    <n v="0"/>
    <n v="0"/>
    <n v="16.166481049384092"/>
    <n v="0"/>
    <n v="0"/>
    <n v="5.1684805200654704"/>
    <n v="0"/>
    <n v="0"/>
    <n v="0"/>
    <n v="0"/>
    <n v="0"/>
    <n v="0"/>
    <n v="21.334961569449565"/>
  </r>
  <r>
    <x v="1"/>
    <x v="454"/>
    <n v="0.25293755320295469"/>
    <n v="0"/>
    <n v="0"/>
    <n v="0.74706244679704525"/>
    <n v="0"/>
    <n v="0"/>
    <n v="0"/>
    <n v="0"/>
    <n v="0"/>
    <n v="0"/>
    <n v="0.99705882352941178"/>
    <n v="0"/>
    <n v="0"/>
    <n v="2.9448581077590839"/>
    <n v="0"/>
    <n v="0"/>
    <n v="0"/>
    <n v="0"/>
    <n v="0"/>
    <n v="0"/>
    <n v="3.9419169312884956"/>
  </r>
  <r>
    <x v="1"/>
    <x v="455"/>
    <n v="0.14447881513549091"/>
    <n v="1.9438533086657633E-2"/>
    <n v="0"/>
    <n v="0.79749883737825966"/>
    <n v="3.8583814399591854E-2"/>
    <n v="0"/>
    <n v="0"/>
    <n v="0"/>
    <n v="0"/>
    <n v="0"/>
    <n v="7.5041970959370392"/>
    <n v="1.0096330275229359"/>
    <n v="0"/>
    <n v="41.421909875539946"/>
    <n v="2.0040346240108797"/>
    <n v="0"/>
    <n v="0"/>
    <n v="0"/>
    <n v="0"/>
    <n v="0"/>
    <n v="51.939774623010798"/>
  </r>
  <r>
    <x v="1"/>
    <x v="456"/>
    <n v="0.38966769418438219"/>
    <n v="0"/>
    <n v="0"/>
    <n v="0.53646154762613263"/>
    <n v="7.3870758189485256E-2"/>
    <n v="0"/>
    <n v="0"/>
    <n v="0"/>
    <n v="0"/>
    <n v="0"/>
    <n v="5.3258066310636405"/>
    <n v="0"/>
    <n v="0"/>
    <n v="7.3321204459562095"/>
    <n v="1.0096330275229359"/>
    <n v="0"/>
    <n v="0"/>
    <n v="0"/>
    <n v="0"/>
    <n v="0"/>
    <n v="13.667560104542785"/>
  </r>
  <r>
    <x v="1"/>
    <x v="457"/>
    <n v="0.77727059786213526"/>
    <n v="0"/>
    <n v="0"/>
    <n v="0.22272940213786485"/>
    <n v="0"/>
    <n v="0"/>
    <n v="0"/>
    <n v="0"/>
    <n v="0"/>
    <n v="0"/>
    <n v="6.9880213102591604"/>
    <n v="0"/>
    <n v="0"/>
    <n v="2.0024400933749815"/>
    <n v="0"/>
    <n v="0"/>
    <n v="0"/>
    <n v="0"/>
    <n v="0"/>
    <n v="0"/>
    <n v="8.990461403634141"/>
  </r>
  <r>
    <x v="1"/>
    <x v="458"/>
    <n v="0"/>
    <n v="0"/>
    <n v="0"/>
    <n v="1"/>
    <n v="0"/>
    <n v="0"/>
    <n v="0"/>
    <n v="0"/>
    <n v="0"/>
    <n v="0"/>
    <n v="0"/>
    <n v="0"/>
    <n v="0"/>
    <n v="6.9072117091118557"/>
    <n v="0"/>
    <n v="0"/>
    <n v="0"/>
    <n v="0"/>
    <n v="0"/>
    <n v="0"/>
    <n v="6.9072117091118557"/>
  </r>
  <r>
    <x v="1"/>
    <x v="459"/>
    <n v="0.33460553973772089"/>
    <n v="0.33403227792526663"/>
    <n v="0"/>
    <n v="0.33136218233701237"/>
    <n v="0"/>
    <n v="0"/>
    <n v="0"/>
    <n v="0"/>
    <n v="0"/>
    <n v="0"/>
    <n v="2.0227314929542466"/>
    <n v="2.0192660550458719"/>
    <n v="0"/>
    <n v="2.0031250000000003"/>
    <n v="0"/>
    <n v="0"/>
    <n v="0"/>
    <n v="0"/>
    <n v="0"/>
    <n v="0"/>
    <n v="6.0451225480001192"/>
  </r>
  <r>
    <x v="1"/>
    <x v="460"/>
    <n v="0.21414328289298556"/>
    <n v="2.6958878081784189E-2"/>
    <n v="0"/>
    <n v="0.73318788388777634"/>
    <n v="0"/>
    <n v="0"/>
    <n v="0"/>
    <n v="0"/>
    <n v="2.5709955137453871E-2"/>
    <n v="0"/>
    <n v="8.0198489853713006"/>
    <n v="1.0096330275229359"/>
    <n v="0"/>
    <n v="27.458512950986989"/>
    <n v="0"/>
    <n v="0"/>
    <n v="0"/>
    <n v="0"/>
    <n v="0.96285979572887648"/>
    <n v="0"/>
    <n v="37.450854759610102"/>
  </r>
  <r>
    <x v="1"/>
    <x v="461"/>
    <n v="0.35157164444040795"/>
    <n v="0"/>
    <n v="0"/>
    <n v="0.64842835555959211"/>
    <n v="0"/>
    <n v="0"/>
    <n v="0"/>
    <n v="0"/>
    <n v="0"/>
    <n v="0"/>
    <n v="7.4699683915626931"/>
    <n v="0"/>
    <n v="0"/>
    <n v="13.777389038108707"/>
    <n v="0"/>
    <n v="0"/>
    <n v="0"/>
    <n v="0"/>
    <n v="0"/>
    <n v="0"/>
    <n v="21.2473574296714"/>
  </r>
  <r>
    <x v="1"/>
    <x v="462"/>
    <n v="1"/>
    <n v="0"/>
    <n v="0"/>
    <n v="0"/>
    <n v="0"/>
    <n v="0"/>
    <n v="0"/>
    <n v="0"/>
    <n v="0"/>
    <n v="0"/>
    <n v="5.6354768554311399"/>
    <n v="0"/>
    <n v="0"/>
    <n v="0"/>
    <n v="0"/>
    <n v="0"/>
    <n v="0"/>
    <n v="0"/>
    <n v="0"/>
    <n v="0"/>
    <n v="5.6354768554311399"/>
  </r>
  <r>
    <x v="1"/>
    <x v="463"/>
    <n v="0.36007934826640198"/>
    <n v="0"/>
    <n v="0"/>
    <n v="0.63992065173359802"/>
    <n v="0"/>
    <n v="0"/>
    <n v="0"/>
    <n v="0"/>
    <n v="0"/>
    <n v="0"/>
    <n v="3.2593902821701985"/>
    <n v="0"/>
    <n v="0"/>
    <n v="5.7924764740392227"/>
    <n v="0"/>
    <n v="0"/>
    <n v="0"/>
    <n v="0"/>
    <n v="0"/>
    <n v="0"/>
    <n v="9.0518667562094208"/>
  </r>
  <r>
    <x v="1"/>
    <x v="1072"/>
    <n v="1"/>
    <n v="0"/>
    <n v="0"/>
    <n v="0"/>
    <n v="0"/>
    <n v="0"/>
    <n v="0"/>
    <n v="0"/>
    <n v="0"/>
    <n v="0"/>
    <n v="1.0031595576619272"/>
    <n v="0"/>
    <n v="0"/>
    <n v="0"/>
    <n v="0"/>
    <n v="0"/>
    <n v="0"/>
    <n v="0"/>
    <n v="0"/>
    <n v="0"/>
    <n v="1.0031595576619272"/>
  </r>
  <r>
    <x v="1"/>
    <x v="464"/>
    <n v="0"/>
    <n v="0"/>
    <n v="0"/>
    <n v="1"/>
    <n v="0"/>
    <n v="0"/>
    <n v="0"/>
    <n v="0"/>
    <n v="0"/>
    <n v="0"/>
    <n v="0"/>
    <n v="0"/>
    <n v="0"/>
    <n v="1.4708737864077668"/>
    <n v="0"/>
    <n v="0"/>
    <n v="0"/>
    <n v="0"/>
    <n v="0"/>
    <n v="0"/>
    <n v="1.4708737864077668"/>
  </r>
  <r>
    <x v="1"/>
    <x v="465"/>
    <n v="1"/>
    <n v="0"/>
    <n v="0"/>
    <n v="0"/>
    <n v="0"/>
    <n v="0"/>
    <n v="0"/>
    <n v="0"/>
    <n v="0"/>
    <n v="0"/>
    <n v="1.0096330275229359"/>
    <n v="0"/>
    <n v="0"/>
    <n v="0"/>
    <n v="0"/>
    <n v="0"/>
    <n v="0"/>
    <n v="0"/>
    <n v="0"/>
    <n v="0"/>
    <n v="1.0096330275229359"/>
  </r>
  <r>
    <x v="1"/>
    <x v="467"/>
    <n v="0.65641455014013528"/>
    <n v="0"/>
    <n v="0"/>
    <n v="0.34358544985986472"/>
    <n v="0"/>
    <n v="0"/>
    <n v="0"/>
    <n v="0"/>
    <n v="0"/>
    <n v="0"/>
    <n v="2.1855670103092786"/>
    <n v="0"/>
    <n v="0"/>
    <n v="1.1439859525899911"/>
    <n v="0"/>
    <n v="0"/>
    <n v="0"/>
    <n v="0"/>
    <n v="0"/>
    <n v="0"/>
    <n v="3.3295529628992697"/>
  </r>
  <r>
    <x v="1"/>
    <x v="468"/>
    <n v="0.78170269939235615"/>
    <n v="0"/>
    <n v="0"/>
    <n v="0"/>
    <n v="0"/>
    <n v="0"/>
    <n v="0"/>
    <n v="0"/>
    <n v="0.21829730060764374"/>
    <n v="0"/>
    <n v="3.4479130037913097"/>
    <n v="0"/>
    <n v="0"/>
    <n v="0"/>
    <n v="0"/>
    <n v="0"/>
    <n v="0"/>
    <n v="0"/>
    <n v="0.96285979572887648"/>
    <n v="0"/>
    <n v="4.4107727995201866"/>
  </r>
  <r>
    <x v="1"/>
    <x v="1073"/>
    <n v="0.6916399129992834"/>
    <n v="0"/>
    <n v="0"/>
    <n v="0.3083600870007166"/>
    <n v="0"/>
    <n v="0"/>
    <n v="0"/>
    <n v="0"/>
    <n v="0"/>
    <n v="0"/>
    <n v="5.4151507661888285"/>
    <n v="0"/>
    <n v="0"/>
    <n v="2.4142857142857146"/>
    <n v="0"/>
    <n v="0"/>
    <n v="0"/>
    <n v="0"/>
    <n v="0"/>
    <n v="0"/>
    <n v="7.8294364804745431"/>
  </r>
  <r>
    <x v="1"/>
    <x v="471"/>
    <n v="9.8708804638472578E-2"/>
    <n v="0"/>
    <n v="0"/>
    <n v="0.87386066653869243"/>
    <n v="1.5601620675058872E-2"/>
    <n v="1.1828908147776382E-2"/>
    <n v="0"/>
    <n v="0"/>
    <n v="0"/>
    <n v="0"/>
    <n v="13.017747142196191"/>
    <n v="0"/>
    <n v="0"/>
    <n v="115.24501017083483"/>
    <n v="2.0575464741999063"/>
    <n v="1.56"/>
    <n v="0"/>
    <n v="0"/>
    <n v="0"/>
    <n v="0"/>
    <n v="131.8803037872309"/>
  </r>
  <r>
    <x v="1"/>
    <x v="472"/>
    <n v="0.14810603064320679"/>
    <n v="0"/>
    <n v="0"/>
    <n v="0.82365116060559607"/>
    <n v="0"/>
    <n v="0"/>
    <n v="0"/>
    <n v="0"/>
    <n v="2.8242808751196852E-2"/>
    <n v="0"/>
    <n v="5.0492620499471244"/>
    <n v="0"/>
    <n v="0"/>
    <n v="28.080089173813089"/>
    <n v="0"/>
    <n v="0"/>
    <n v="0"/>
    <n v="0"/>
    <n v="0.96285979572887648"/>
    <n v="0"/>
    <n v="34.092211019489099"/>
  </r>
  <r>
    <x v="1"/>
    <x v="473"/>
    <n v="0.30025569692954274"/>
    <n v="0"/>
    <n v="0"/>
    <n v="0.66579553703409344"/>
    <n v="0"/>
    <n v="0"/>
    <n v="0"/>
    <n v="0"/>
    <n v="3.3948766036363702E-2"/>
    <n v="0"/>
    <n v="8.5158953554406516"/>
    <n v="0"/>
    <n v="0"/>
    <n v="18.883388989725724"/>
    <n v="0"/>
    <n v="0"/>
    <n v="0"/>
    <n v="0"/>
    <n v="0.96285979572887648"/>
    <n v="0"/>
    <n v="28.362144140895253"/>
  </r>
  <r>
    <x v="1"/>
    <x v="474"/>
    <n v="0.10161307991644342"/>
    <n v="0"/>
    <n v="0"/>
    <n v="0.89838692008355658"/>
    <n v="0"/>
    <n v="0"/>
    <n v="0"/>
    <n v="0"/>
    <n v="0"/>
    <n v="0"/>
    <n v="2.1206359486524393"/>
    <n v="0"/>
    <n v="0"/>
    <n v="18.749078367617095"/>
    <n v="0"/>
    <n v="0"/>
    <n v="0"/>
    <n v="0"/>
    <n v="0"/>
    <n v="0"/>
    <n v="20.869714316269533"/>
  </r>
  <r>
    <x v="1"/>
    <x v="475"/>
    <n v="0.55003683466940712"/>
    <n v="0"/>
    <n v="0"/>
    <n v="0.44996316533059288"/>
    <n v="0"/>
    <n v="0"/>
    <n v="0"/>
    <n v="0"/>
    <n v="0"/>
    <n v="0"/>
    <n v="6.0145159093206484"/>
    <n v="0"/>
    <n v="0"/>
    <n v="4.92023523863765"/>
    <n v="0"/>
    <n v="0"/>
    <n v="0"/>
    <n v="0"/>
    <n v="0"/>
    <n v="0"/>
    <n v="10.934751147958298"/>
  </r>
  <r>
    <x v="1"/>
    <x v="476"/>
    <n v="0"/>
    <n v="0"/>
    <n v="0"/>
    <n v="0.67528679374941114"/>
    <n v="0"/>
    <n v="0"/>
    <n v="0"/>
    <n v="0"/>
    <n v="0.32471320625058891"/>
    <n v="0"/>
    <n v="0"/>
    <n v="0"/>
    <n v="0"/>
    <n v="2.0024024024024021"/>
    <n v="0"/>
    <n v="0"/>
    <n v="0"/>
    <n v="0"/>
    <n v="0.96285979572887648"/>
    <n v="0"/>
    <n v="2.9652621981312786"/>
  </r>
  <r>
    <x v="1"/>
    <x v="477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1"/>
    <x v="479"/>
    <n v="0.6652708714996074"/>
    <n v="0.3347291285003926"/>
    <n v="0"/>
    <n v="0"/>
    <n v="0"/>
    <n v="0"/>
    <n v="0"/>
    <n v="0"/>
    <n v="0"/>
    <n v="0"/>
    <n v="2"/>
    <n v="1.0062942564909521"/>
    <n v="0"/>
    <n v="0"/>
    <n v="0"/>
    <n v="0"/>
    <n v="0"/>
    <n v="0"/>
    <n v="0"/>
    <n v="0"/>
    <n v="3.0062942564909521"/>
  </r>
  <r>
    <x v="1"/>
    <x v="480"/>
    <n v="0.2694573084428325"/>
    <n v="0"/>
    <n v="0"/>
    <n v="0.66890686231637619"/>
    <n v="2.9432596777929438E-2"/>
    <n v="0"/>
    <n v="3.2203232462861914E-2"/>
    <n v="0"/>
    <n v="0"/>
    <n v="0"/>
    <n v="8.5899366325905717"/>
    <n v="0"/>
    <n v="0"/>
    <n v="21.32385123865248"/>
    <n v="0.93827160493827155"/>
    <n v="0"/>
    <n v="1.0265957446808511"/>
    <n v="0"/>
    <n v="0"/>
    <n v="0"/>
    <n v="31.878655220862175"/>
  </r>
  <r>
    <x v="1"/>
    <x v="481"/>
    <n v="0"/>
    <n v="0"/>
    <n v="0"/>
    <n v="1"/>
    <n v="0"/>
    <n v="0"/>
    <n v="0"/>
    <n v="0"/>
    <n v="0"/>
    <n v="0"/>
    <n v="0"/>
    <n v="0"/>
    <n v="0"/>
    <n v="3.8986064572552106"/>
    <n v="0"/>
    <n v="0"/>
    <n v="0"/>
    <n v="0"/>
    <n v="0"/>
    <n v="0"/>
    <n v="3.8986064572552106"/>
  </r>
  <r>
    <x v="1"/>
    <x v="482"/>
    <n v="0.23619294931658377"/>
    <n v="0"/>
    <n v="0"/>
    <n v="0.76380705068341637"/>
    <n v="0"/>
    <n v="0"/>
    <n v="0"/>
    <n v="0"/>
    <n v="0"/>
    <n v="0"/>
    <n v="6.2664173566366435"/>
    <n v="0"/>
    <n v="0"/>
    <n v="20.264507358806"/>
    <n v="0"/>
    <n v="0"/>
    <n v="0"/>
    <n v="0"/>
    <n v="0"/>
    <n v="0"/>
    <n v="26.530924715442641"/>
  </r>
  <r>
    <x v="1"/>
    <x v="483"/>
    <n v="0.48558197904168543"/>
    <n v="0"/>
    <n v="0"/>
    <n v="0.51441802095831468"/>
    <n v="0"/>
    <n v="0"/>
    <n v="0"/>
    <n v="0"/>
    <n v="0"/>
    <n v="0"/>
    <n v="2.8673680336829346"/>
    <n v="0"/>
    <n v="0"/>
    <n v="3.0376452440787221"/>
    <n v="0"/>
    <n v="0"/>
    <n v="0"/>
    <n v="0"/>
    <n v="0"/>
    <n v="0"/>
    <n v="5.9050132777616557"/>
  </r>
  <r>
    <x v="1"/>
    <x v="485"/>
    <n v="7.8242271491503118E-2"/>
    <n v="0"/>
    <n v="0"/>
    <n v="0.8783410609621275"/>
    <n v="4.3416667546369712E-2"/>
    <n v="0"/>
    <n v="0"/>
    <n v="0"/>
    <n v="0"/>
    <n v="0"/>
    <n v="3.0775146159978739"/>
    <n v="0"/>
    <n v="0"/>
    <n v="34.547916380924299"/>
    <n v="1.707714083510262"/>
    <n v="0"/>
    <n v="0"/>
    <n v="0"/>
    <n v="0"/>
    <n v="0"/>
    <n v="39.333145080432423"/>
  </r>
  <r>
    <x v="1"/>
    <x v="486"/>
    <n v="0.26667589850657236"/>
    <n v="0"/>
    <n v="0"/>
    <n v="0.73332410149342764"/>
    <n v="0"/>
    <n v="0"/>
    <n v="0"/>
    <n v="0"/>
    <n v="0"/>
    <n v="0"/>
    <n v="1.0024024024024023"/>
    <n v="0"/>
    <n v="0"/>
    <n v="2.7564764764764762"/>
    <n v="0"/>
    <n v="0"/>
    <n v="0"/>
    <n v="0"/>
    <n v="0"/>
    <n v="0"/>
    <n v="3.7588788788788783"/>
  </r>
  <r>
    <x v="1"/>
    <x v="487"/>
    <n v="0.10176231596813259"/>
    <n v="0"/>
    <n v="0"/>
    <n v="0.89823768403186732"/>
    <n v="0"/>
    <n v="0"/>
    <n v="0"/>
    <n v="0"/>
    <n v="0"/>
    <n v="0"/>
    <n v="4.1132088684530412"/>
    <n v="0"/>
    <n v="0"/>
    <n v="36.306555848194272"/>
    <n v="0"/>
    <n v="0"/>
    <n v="0"/>
    <n v="0"/>
    <n v="0"/>
    <n v="0"/>
    <n v="40.419764716647315"/>
  </r>
  <r>
    <x v="1"/>
    <x v="488"/>
    <n v="0.31855608825868859"/>
    <n v="0"/>
    <n v="0"/>
    <n v="0.68144391174131158"/>
    <n v="0"/>
    <n v="0"/>
    <n v="0"/>
    <n v="0"/>
    <n v="0"/>
    <n v="0"/>
    <n v="5.1159937888198757"/>
    <n v="0"/>
    <n v="0"/>
    <n v="10.943952881122128"/>
    <n v="0"/>
    <n v="0"/>
    <n v="0"/>
    <n v="0"/>
    <n v="0"/>
    <n v="0"/>
    <n v="16.059946669942001"/>
  </r>
  <r>
    <x v="1"/>
    <x v="489"/>
    <n v="0.39100195244172192"/>
    <n v="0"/>
    <n v="0"/>
    <n v="0.60899804755827802"/>
    <n v="0"/>
    <n v="0"/>
    <n v="0"/>
    <n v="0"/>
    <n v="0"/>
    <n v="0"/>
    <n v="1.2410714285714286"/>
    <n v="0"/>
    <n v="0"/>
    <n v="1.9330084470435347"/>
    <n v="0"/>
    <n v="0"/>
    <n v="0"/>
    <n v="0"/>
    <n v="0"/>
    <n v="0"/>
    <n v="3.1740798756149635"/>
  </r>
  <r>
    <x v="1"/>
    <x v="490"/>
    <n v="7.5794503175397418E-2"/>
    <n v="0"/>
    <n v="0"/>
    <n v="0.92420549682460262"/>
    <n v="0"/>
    <n v="0"/>
    <n v="0"/>
    <n v="0"/>
    <n v="0"/>
    <n v="0"/>
    <n v="1"/>
    <n v="0"/>
    <n v="0"/>
    <n v="12.193568901505721"/>
    <n v="0"/>
    <n v="0"/>
    <n v="0"/>
    <n v="0"/>
    <n v="0"/>
    <n v="0"/>
    <n v="13.193568901505721"/>
  </r>
  <r>
    <x v="1"/>
    <x v="491"/>
    <n v="0.1895228069613579"/>
    <n v="3.4826239310365117E-2"/>
    <n v="0"/>
    <n v="0.74082471441791187"/>
    <n v="3.4826239310365117E-2"/>
    <n v="0"/>
    <n v="0"/>
    <n v="0"/>
    <n v="0"/>
    <n v="0"/>
    <n v="5.4943769171221106"/>
    <n v="1.0096330275229359"/>
    <n v="0"/>
    <n v="21.476941354932912"/>
    <n v="1.0096330275229359"/>
    <n v="0"/>
    <n v="0"/>
    <n v="0"/>
    <n v="0"/>
    <n v="0"/>
    <n v="28.990584327100894"/>
  </r>
  <r>
    <x v="1"/>
    <x v="492"/>
    <n v="0.34252893949894825"/>
    <n v="0"/>
    <n v="0"/>
    <n v="0.65747106050105208"/>
    <n v="0"/>
    <n v="0"/>
    <n v="0"/>
    <n v="0"/>
    <n v="0"/>
    <n v="0"/>
    <n v="9.0076365217596219"/>
    <n v="0"/>
    <n v="0"/>
    <n v="17.289810155113891"/>
    <n v="0"/>
    <n v="0"/>
    <n v="0"/>
    <n v="0"/>
    <n v="0"/>
    <n v="0"/>
    <n v="26.297446676873506"/>
  </r>
  <r>
    <x v="1"/>
    <x v="493"/>
    <n v="0.17364393259153635"/>
    <n v="0"/>
    <n v="0"/>
    <n v="0.82635606740846357"/>
    <n v="0"/>
    <n v="0"/>
    <n v="0"/>
    <n v="0"/>
    <n v="0"/>
    <n v="0"/>
    <n v="8.1192344705889017"/>
    <n v="0"/>
    <n v="0"/>
    <n v="38.638716408626813"/>
    <n v="0"/>
    <n v="0"/>
    <n v="0"/>
    <n v="0"/>
    <n v="0"/>
    <n v="0"/>
    <n v="46.75795087921572"/>
  </r>
  <r>
    <x v="1"/>
    <x v="494"/>
    <n v="0.55169097763794039"/>
    <n v="0"/>
    <n v="0"/>
    <n v="0.44830902236205944"/>
    <n v="0"/>
    <n v="0"/>
    <n v="0"/>
    <n v="0"/>
    <n v="0"/>
    <n v="0"/>
    <n v="5.0633268210207154"/>
    <n v="0"/>
    <n v="0"/>
    <n v="4.1145046575713389"/>
    <n v="0"/>
    <n v="0"/>
    <n v="0"/>
    <n v="0"/>
    <n v="0"/>
    <n v="0"/>
    <n v="9.1778314785920561"/>
  </r>
  <r>
    <x v="1"/>
    <x v="495"/>
    <n v="0.35240671013284458"/>
    <n v="0"/>
    <n v="0"/>
    <n v="0.59652841725821271"/>
    <n v="5.1064872608942609E-2"/>
    <n v="0"/>
    <n v="0"/>
    <n v="0"/>
    <n v="0"/>
    <n v="0"/>
    <n v="8.6803617132953246"/>
    <n v="0"/>
    <n v="0"/>
    <n v="14.693484219153767"/>
    <n v="1.2578125"/>
    <n v="0"/>
    <n v="0"/>
    <n v="0"/>
    <n v="0"/>
    <n v="0"/>
    <n v="24.631658432449093"/>
  </r>
  <r>
    <x v="1"/>
    <x v="496"/>
    <n v="0.6183246221687686"/>
    <n v="0"/>
    <n v="0"/>
    <n v="0.3816753778312314"/>
    <n v="0"/>
    <n v="0"/>
    <n v="0"/>
    <n v="0"/>
    <n v="0"/>
    <n v="0"/>
    <n v="4.4186871227364186"/>
    <n v="0"/>
    <n v="0"/>
    <n v="2.7275382810618476"/>
    <n v="0"/>
    <n v="0"/>
    <n v="0"/>
    <n v="0"/>
    <n v="0"/>
    <n v="0"/>
    <n v="7.1462254037982662"/>
  </r>
  <r>
    <x v="1"/>
    <x v="497"/>
    <n v="0"/>
    <n v="0.14552127817767127"/>
    <n v="0"/>
    <n v="0.85447872182232865"/>
    <n v="0"/>
    <n v="0"/>
    <n v="0"/>
    <n v="0"/>
    <n v="0"/>
    <n v="0"/>
    <n v="0"/>
    <n v="1.0014184397163122"/>
    <n v="0"/>
    <n v="5.880176143954472"/>
    <n v="0"/>
    <n v="0"/>
    <n v="0"/>
    <n v="0"/>
    <n v="0"/>
    <n v="0"/>
    <n v="6.8815945836707844"/>
  </r>
  <r>
    <x v="1"/>
    <x v="499"/>
    <n v="0.79724600130151324"/>
    <n v="0"/>
    <n v="0"/>
    <n v="0.20275399869848695"/>
    <n v="0"/>
    <n v="0"/>
    <n v="0"/>
    <n v="0"/>
    <n v="0"/>
    <n v="0"/>
    <n v="7.8737650923623734"/>
    <n v="0"/>
    <n v="0"/>
    <n v="2.0024400933749815"/>
    <n v="0"/>
    <n v="0"/>
    <n v="0"/>
    <n v="0"/>
    <n v="0"/>
    <n v="0"/>
    <n v="9.8762051857373532"/>
  </r>
  <r>
    <x v="1"/>
    <x v="500"/>
    <n v="0.33189113581944479"/>
    <n v="0"/>
    <n v="0"/>
    <n v="0.66810886418055526"/>
    <n v="0"/>
    <n v="0"/>
    <n v="0"/>
    <n v="0"/>
    <n v="0"/>
    <n v="0"/>
    <n v="1.925719591457753"/>
    <n v="0"/>
    <n v="0"/>
    <n v="3.8765432098765431"/>
    <n v="0"/>
    <n v="0"/>
    <n v="0"/>
    <n v="0"/>
    <n v="0"/>
    <n v="0"/>
    <n v="5.8022628013342956"/>
  </r>
  <r>
    <x v="1"/>
    <x v="501"/>
    <n v="0.21359745164640759"/>
    <n v="1.0073588594573891E-2"/>
    <n v="0"/>
    <n v="0.76774462942518251"/>
    <n v="5.8906247157964591E-3"/>
    <n v="0"/>
    <n v="2.6937056180397095E-3"/>
    <n v="0"/>
    <n v="0"/>
    <n v="0"/>
    <n v="109.21767457371476"/>
    <n v="5.1508756889710767"/>
    <n v="0"/>
    <n v="392.56687027842207"/>
    <n v="3.01202251378339"/>
    <n v="0"/>
    <n v="1.3773584905660377"/>
    <n v="0"/>
    <n v="0"/>
    <n v="0"/>
    <n v="511.32480154545726"/>
  </r>
  <r>
    <x v="1"/>
    <x v="502"/>
    <n v="0.25058436857991517"/>
    <n v="1.3067133775048308E-2"/>
    <n v="0"/>
    <n v="0.72450772917573714"/>
    <n v="1.1840768469299438E-2"/>
    <n v="0"/>
    <n v="0"/>
    <n v="0"/>
    <n v="0"/>
    <n v="0"/>
    <n v="21.162846755227626"/>
    <n v="1.1035714285714286"/>
    <n v="0"/>
    <n v="61.187559832305617"/>
    <n v="1"/>
    <n v="0"/>
    <n v="0"/>
    <n v="0"/>
    <n v="0"/>
    <n v="0"/>
    <n v="84.453978016104671"/>
  </r>
  <r>
    <x v="1"/>
    <x v="503"/>
    <n v="0.25256136371346527"/>
    <n v="8.7932163515118244E-3"/>
    <n v="0"/>
    <n v="0.73413585147500793"/>
    <n v="4.5095684600150246E-3"/>
    <n v="0"/>
    <n v="0"/>
    <n v="0"/>
    <n v="0"/>
    <n v="0"/>
    <n v="28.998978768162111"/>
    <n v="1.0096330275229359"/>
    <n v="0"/>
    <n v="84.293138336167999"/>
    <n v="0.51778656126482214"/>
    <n v="0"/>
    <n v="0"/>
    <n v="0"/>
    <n v="0"/>
    <n v="0"/>
    <n v="114.81953669311787"/>
  </r>
  <r>
    <x v="1"/>
    <x v="504"/>
    <n v="0.26315156857605343"/>
    <n v="0"/>
    <n v="0"/>
    <n v="0.70572452927080909"/>
    <n v="3.1123902153137328E-2"/>
    <n v="0"/>
    <n v="0"/>
    <n v="0"/>
    <n v="0"/>
    <n v="0"/>
    <n v="8.4549670951053102"/>
    <n v="0"/>
    <n v="0"/>
    <n v="22.674680244092439"/>
    <n v="1"/>
    <n v="0"/>
    <n v="0"/>
    <n v="0"/>
    <n v="0"/>
    <n v="0"/>
    <n v="32.129647339197753"/>
  </r>
  <r>
    <x v="1"/>
    <x v="505"/>
    <n v="0.31359903503887365"/>
    <n v="0"/>
    <n v="0"/>
    <n v="0.6864009649611259"/>
    <n v="0"/>
    <n v="0"/>
    <n v="0"/>
    <n v="0"/>
    <n v="0"/>
    <n v="0"/>
    <n v="28.879445242503138"/>
    <n v="0"/>
    <n v="0"/>
    <n v="63.210905861170488"/>
    <n v="0"/>
    <n v="0"/>
    <n v="0"/>
    <n v="0"/>
    <n v="0"/>
    <n v="0"/>
    <n v="92.090351103673669"/>
  </r>
  <r>
    <x v="1"/>
    <x v="506"/>
    <n v="0.27863592052311359"/>
    <n v="2.8227917518203562E-2"/>
    <n v="1.0375663791196844E-2"/>
    <n v="0.66273460499881442"/>
    <n v="8.8065619471544634E-3"/>
    <n v="0"/>
    <n v="8.6016738991419577E-3"/>
    <n v="2.6176573223755809E-3"/>
    <n v="0"/>
    <n v="0"/>
    <n v="107.47015111935556"/>
    <n v="10.887535805759082"/>
    <n v="4.0019038231327109"/>
    <n v="255.61739497740302"/>
    <n v="3.3966996843974622"/>
    <n v="0"/>
    <n v="3.3176741609074742"/>
    <n v="1.0096330275229359"/>
    <n v="0"/>
    <n v="0"/>
    <n v="385.70099259847808"/>
  </r>
  <r>
    <x v="1"/>
    <x v="507"/>
    <n v="0.78860985022046692"/>
    <n v="0"/>
    <n v="0"/>
    <n v="0.21139014977953313"/>
    <n v="0"/>
    <n v="0"/>
    <n v="0"/>
    <n v="0"/>
    <n v="0"/>
    <n v="0"/>
    <n v="17.428813471879586"/>
    <n v="0"/>
    <n v="0"/>
    <n v="4.6718659287227755"/>
    <n v="0"/>
    <n v="0"/>
    <n v="0"/>
    <n v="0"/>
    <n v="0"/>
    <n v="0"/>
    <n v="22.10067940060236"/>
  </r>
  <r>
    <x v="1"/>
    <x v="508"/>
    <n v="0.261917470287726"/>
    <n v="6.0770927734786956E-2"/>
    <n v="0"/>
    <n v="0.67731160197748708"/>
    <n v="0"/>
    <n v="0"/>
    <n v="0"/>
    <n v="0"/>
    <n v="0"/>
    <n v="0"/>
    <n v="4.3514314877962992"/>
    <n v="1.0096330275229359"/>
    <n v="0"/>
    <n v="11.252685926818479"/>
    <n v="0"/>
    <n v="0"/>
    <n v="0"/>
    <n v="0"/>
    <n v="0"/>
    <n v="0"/>
    <n v="16.613750442137714"/>
  </r>
  <r>
    <x v="1"/>
    <x v="509"/>
    <n v="0.29118383739702169"/>
    <n v="0"/>
    <n v="0"/>
    <n v="0.70881616260297842"/>
    <n v="0"/>
    <n v="0"/>
    <n v="0"/>
    <n v="0"/>
    <n v="0"/>
    <n v="0"/>
    <n v="8.0955928198194247"/>
    <n v="0"/>
    <n v="0"/>
    <n v="19.706749824567435"/>
    <n v="0"/>
    <n v="0"/>
    <n v="0"/>
    <n v="0"/>
    <n v="0"/>
    <n v="0"/>
    <n v="27.802342644386858"/>
  </r>
  <r>
    <x v="1"/>
    <x v="510"/>
    <n v="0.23587426648251728"/>
    <n v="7.3693379622673172E-3"/>
    <n v="3.7778471020228355E-3"/>
    <n v="0.73802708111964022"/>
    <n v="9.7537822179442329E-3"/>
    <n v="0"/>
    <n v="1.3633008257451268E-3"/>
    <n v="0"/>
    <n v="3.8343842898630105E-3"/>
    <n v="0"/>
    <n v="187.54320269629201"/>
    <n v="5.8593472861839988"/>
    <n v="3.0037593984962405"/>
    <n v="586.80399745952093"/>
    <n v="7.7552146015512298"/>
    <n v="0"/>
    <n v="1.0839580209895052"/>
    <n v="0"/>
    <n v="3.0487120142991779"/>
    <n v="0"/>
    <n v="795.0981914773331"/>
  </r>
  <r>
    <x v="1"/>
    <x v="511"/>
    <n v="0.38052191778193861"/>
    <n v="3.1700892902246362E-2"/>
    <n v="1.3299194147080586E-2"/>
    <n v="0.5744779951687341"/>
    <n v="0"/>
    <n v="0"/>
    <n v="0"/>
    <n v="0"/>
    <n v="0"/>
    <n v="0"/>
    <n v="30.704348791134485"/>
    <n v="2.557947984533079"/>
    <n v="1.0731132075471699"/>
    <n v="46.354682640385121"/>
    <n v="0"/>
    <n v="0"/>
    <n v="0"/>
    <n v="0"/>
    <n v="0"/>
    <n v="0"/>
    <n v="80.690092623599881"/>
  </r>
  <r>
    <x v="1"/>
    <x v="512"/>
    <n v="0.24546443340659468"/>
    <n v="0"/>
    <n v="6.1134630596357872E-3"/>
    <n v="0.7484221035337697"/>
    <n v="0"/>
    <n v="0"/>
    <n v="0"/>
    <n v="0"/>
    <n v="0"/>
    <n v="0"/>
    <n v="40.538234488696958"/>
    <n v="0"/>
    <n v="1.0096330275229359"/>
    <n v="123.60124971474045"/>
    <n v="0"/>
    <n v="0"/>
    <n v="0"/>
    <n v="0"/>
    <n v="0"/>
    <n v="0"/>
    <n v="165.14911723096031"/>
  </r>
  <r>
    <x v="1"/>
    <x v="513"/>
    <n v="0.24291781793129713"/>
    <n v="9.8770152882413417E-3"/>
    <n v="0"/>
    <n v="0.73379762345417987"/>
    <n v="1.3407543326281458E-2"/>
    <n v="0"/>
    <n v="0"/>
    <n v="0"/>
    <n v="0"/>
    <n v="0"/>
    <n v="49.61461070850126"/>
    <n v="2.0173253352152436"/>
    <n v="0"/>
    <n v="149.87407567113627"/>
    <n v="2.7384160139251525"/>
    <n v="0"/>
    <n v="0"/>
    <n v="0"/>
    <n v="0"/>
    <n v="0"/>
    <n v="204.24442772877796"/>
  </r>
  <r>
    <x v="1"/>
    <x v="514"/>
    <n v="0.35986414361532154"/>
    <n v="4.8253410949846962E-2"/>
    <n v="0"/>
    <n v="0.57985648805747303"/>
    <n v="0"/>
    <n v="0"/>
    <n v="1.2025957377358641E-2"/>
    <n v="0"/>
    <n v="0"/>
    <n v="0"/>
    <n v="30.118552671264624"/>
    <n v="4.0385321100917437"/>
    <n v="0"/>
    <n v="48.53064270832779"/>
    <n v="0"/>
    <n v="0"/>
    <n v="1.0065032516258128"/>
    <n v="0"/>
    <n v="0"/>
    <n v="0"/>
    <n v="83.694230741309951"/>
  </r>
  <r>
    <x v="1"/>
    <x v="515"/>
    <n v="0.39073358800646257"/>
    <n v="3.1713165188267278E-2"/>
    <n v="0"/>
    <n v="0.57755324680526987"/>
    <n v="0"/>
    <n v="0"/>
    <n v="0"/>
    <n v="0"/>
    <n v="0"/>
    <n v="0"/>
    <n v="49.656993142721454"/>
    <n v="4.0303175222851193"/>
    <n v="0"/>
    <n v="73.399263581331667"/>
    <n v="0"/>
    <n v="0"/>
    <n v="0"/>
    <n v="0"/>
    <n v="0"/>
    <n v="0"/>
    <n v="127.08657424633827"/>
  </r>
  <r>
    <x v="1"/>
    <x v="516"/>
    <n v="0.4159703250109627"/>
    <n v="1.5612620462200561E-2"/>
    <n v="0"/>
    <n v="0.56017039560880877"/>
    <n v="8.2466589180277723E-3"/>
    <n v="0"/>
    <n v="0"/>
    <n v="0"/>
    <n v="0"/>
    <n v="0"/>
    <n v="58.296650015586252"/>
    <n v="2.188049041448088"/>
    <n v="0"/>
    <n v="78.505738362558873"/>
    <n v="1.1557377049180328"/>
    <n v="0"/>
    <n v="0"/>
    <n v="0"/>
    <n v="0"/>
    <n v="0"/>
    <n v="140.14617512451127"/>
  </r>
  <r>
    <x v="1"/>
    <x v="517"/>
    <n v="0.24203752763097089"/>
    <n v="2.2664921429333081E-2"/>
    <n v="6.7899827460632511E-3"/>
    <n v="0.71052413739065901"/>
    <n v="7.5868650138610468E-3"/>
    <n v="2.2477214684528909E-3"/>
    <n v="2.3075012947415315E-3"/>
    <n v="2.2477214684528909E-3"/>
    <n v="0"/>
    <n v="3.5936215574657159E-3"/>
    <n v="107.68128125659875"/>
    <n v="10.083509788663171"/>
    <n v="3.0208292447982017"/>
    <n v="316.10862260425603"/>
    <n v="3.3753581661891117"/>
    <n v="1"/>
    <n v="1.0265957446808511"/>
    <n v="1"/>
    <n v="0"/>
    <n v="1.5987841945288754"/>
    <n v="444.89498099971485"/>
  </r>
  <r>
    <x v="1"/>
    <x v="518"/>
    <n v="0.44978530541857165"/>
    <n v="2.9288652669397404E-2"/>
    <n v="0"/>
    <n v="0.50615120503329469"/>
    <n v="0"/>
    <n v="1.4774836878736194E-2"/>
    <n v="0"/>
    <n v="0"/>
    <n v="0"/>
    <n v="0"/>
    <n v="32.650461932216267"/>
    <n v="2.1260988909767509"/>
    <n v="0"/>
    <n v="36.742131085198004"/>
    <n v="0"/>
    <n v="1.0725233644859813"/>
    <n v="0"/>
    <n v="0"/>
    <n v="0"/>
    <n v="0"/>
    <n v="72.591215272877008"/>
  </r>
  <r>
    <x v="1"/>
    <x v="519"/>
    <n v="0.25571893077972691"/>
    <n v="9.3134843645707194E-3"/>
    <n v="8.1798205374225986E-3"/>
    <n v="0.71504885021258413"/>
    <n v="1.173891410569586E-2"/>
    <n v="0"/>
    <n v="0"/>
    <n v="0"/>
    <n v="0"/>
    <n v="0"/>
    <n v="43.636777349050696"/>
    <n v="1.5892857142857142"/>
    <n v="1.3958333333333333"/>
    <n v="122.01844961294091"/>
    <n v="2.0031695721077654"/>
    <n v="0"/>
    <n v="0"/>
    <n v="0"/>
    <n v="0"/>
    <n v="0"/>
    <n v="170.64351558171839"/>
  </r>
  <r>
    <x v="1"/>
    <x v="520"/>
    <n v="0.36232305561870293"/>
    <n v="3.0074154052000202E-2"/>
    <n v="0"/>
    <n v="0.59808052777201248"/>
    <n v="9.5222625572844062E-3"/>
    <n v="0"/>
    <n v="0"/>
    <n v="0"/>
    <n v="0"/>
    <n v="0"/>
    <n v="37.84461027790806"/>
    <n v="3.1412426614481408"/>
    <n v="0"/>
    <n v="62.469456848908891"/>
    <n v="0.99459945994599464"/>
    <n v="0"/>
    <n v="0"/>
    <n v="0"/>
    <n v="0"/>
    <n v="0"/>
    <n v="104.44990924821109"/>
  </r>
  <r>
    <x v="1"/>
    <x v="521"/>
    <n v="0.27982100091711698"/>
    <n v="7.288270562394855E-3"/>
    <n v="0"/>
    <n v="0.66132465341531954"/>
    <n v="1.607127642179897E-2"/>
    <n v="0"/>
    <n v="0"/>
    <n v="7.288270562394855E-3"/>
    <n v="0"/>
    <n v="2.8206528120975186E-2"/>
    <n v="38.763177341157167"/>
    <n v="1.0096330275229359"/>
    <n v="0"/>
    <n v="91.612297634552576"/>
    <n v="2.2263294606021229"/>
    <n v="0"/>
    <n v="0"/>
    <n v="1.0096330275229359"/>
    <n v="0"/>
    <n v="3.907407407407407"/>
    <n v="138.52847789876509"/>
  </r>
  <r>
    <x v="1"/>
    <x v="522"/>
    <n v="0.32031260053939131"/>
    <n v="2.7460150651236782E-2"/>
    <n v="4.1804076980669121E-3"/>
    <n v="0.62403425086109243"/>
    <n v="1.8739367676456873E-2"/>
    <n v="0"/>
    <n v="0"/>
    <n v="0"/>
    <n v="5.2732225737556152E-3"/>
    <n v="0"/>
    <n v="77.104615981240315"/>
    <n v="6.61011888756539"/>
    <n v="1.0062942564909521"/>
    <n v="150.21551194289759"/>
    <n v="4.5108801401860097"/>
    <n v="0"/>
    <n v="0"/>
    <n v="0"/>
    <n v="1.2693531283138919"/>
    <n v="0"/>
    <n v="240.71677433669416"/>
  </r>
  <r>
    <x v="1"/>
    <x v="523"/>
    <n v="0.30236343229541784"/>
    <n v="1.9009565470918085E-2"/>
    <n v="1.7848942277411649E-2"/>
    <n v="0.63984639632143514"/>
    <n v="9.391195960567528E-3"/>
    <n v="0"/>
    <n v="6.611192786507231E-3"/>
    <n v="0"/>
    <n v="4.9292748877422512E-3"/>
    <n v="0"/>
    <n v="97.209732525009144"/>
    <n v="6.1115683229813662"/>
    <n v="5.738428392181631"/>
    <n v="205.71038161363109"/>
    <n v="3.0192660550458719"/>
    <n v="0"/>
    <n v="2.1254960547601152"/>
    <n v="0"/>
    <n v="1.5847600675186884"/>
    <n v="0"/>
    <n v="321.49963303112798"/>
  </r>
  <r>
    <x v="1"/>
    <x v="524"/>
    <n v="0.49396924901959027"/>
    <n v="1.2603722253276342E-2"/>
    <n v="0"/>
    <n v="0.4710278210208495"/>
    <n v="1.4077550625106685E-2"/>
    <n v="2.8569697395451426E-3"/>
    <n v="0"/>
    <n v="0"/>
    <n v="5.4646873416319477E-3"/>
    <n v="0"/>
    <n v="177.49810998258715"/>
    <n v="4.5288990825688078"/>
    <n v="0"/>
    <n v="169.2545601702048"/>
    <n v="5.0584902483302709"/>
    <n v="1.0265957446808511"/>
    <n v="0"/>
    <n v="0"/>
    <n v="1.9636276483011825"/>
    <n v="0"/>
    <n v="359.3302828766731"/>
  </r>
  <r>
    <x v="1"/>
    <x v="525"/>
    <n v="0.41796419436447979"/>
    <n v="1.7590284792875565E-2"/>
    <n v="1.7058391903222305E-2"/>
    <n v="0.54738712893942232"/>
    <n v="0"/>
    <n v="0"/>
    <n v="0"/>
    <n v="0"/>
    <n v="0"/>
    <n v="0"/>
    <n v="24.656190958327915"/>
    <n v="1.0376712328767124"/>
    <n v="1.0062942564909521"/>
    <n v="32.290999471337116"/>
    <n v="0"/>
    <n v="0"/>
    <n v="0"/>
    <n v="0"/>
    <n v="0"/>
    <n v="0"/>
    <n v="58.9911559190327"/>
  </r>
  <r>
    <x v="1"/>
    <x v="526"/>
    <n v="0.15527139668777865"/>
    <n v="0"/>
    <n v="0"/>
    <n v="0.64983115422073134"/>
    <n v="0.19489744909149004"/>
    <n v="0"/>
    <n v="0"/>
    <n v="0"/>
    <n v="0"/>
    <n v="0"/>
    <n v="1.5847600675186884"/>
    <n v="0"/>
    <n v="0"/>
    <n v="6.632428675252914"/>
    <n v="1.9891989198919893"/>
    <n v="0"/>
    <n v="0"/>
    <n v="0"/>
    <n v="0"/>
    <n v="0"/>
    <n v="10.206387662663591"/>
  </r>
  <r>
    <x v="1"/>
    <x v="527"/>
    <n v="1"/>
    <n v="0"/>
    <n v="0"/>
    <n v="0"/>
    <n v="0"/>
    <n v="0"/>
    <n v="0"/>
    <n v="0"/>
    <n v="0"/>
    <n v="0"/>
    <n v="3.4180451127819551"/>
    <n v="0"/>
    <n v="0"/>
    <n v="0"/>
    <n v="0"/>
    <n v="0"/>
    <n v="0"/>
    <n v="0"/>
    <n v="0"/>
    <n v="0"/>
    <n v="3.4180451127819551"/>
  </r>
  <r>
    <x v="1"/>
    <x v="528"/>
    <n v="0.75917090707314161"/>
    <n v="0"/>
    <n v="0"/>
    <n v="0.24082909292685825"/>
    <n v="0"/>
    <n v="0"/>
    <n v="0"/>
    <n v="0"/>
    <n v="0"/>
    <n v="0"/>
    <n v="3.1352980032648246"/>
    <n v="0"/>
    <n v="0"/>
    <n v="0.99459945994599464"/>
    <n v="0"/>
    <n v="0"/>
    <n v="0"/>
    <n v="0"/>
    <n v="0"/>
    <n v="0"/>
    <n v="4.1298974632108196"/>
  </r>
  <r>
    <x v="1"/>
    <x v="529"/>
    <n v="0.31608939954448939"/>
    <n v="0"/>
    <n v="4.1262545730061051E-2"/>
    <n v="0.64264805472544939"/>
    <n v="0"/>
    <n v="0"/>
    <n v="0"/>
    <n v="0"/>
    <n v="0"/>
    <n v="0"/>
    <n v="7.7086602794738139"/>
    <n v="0"/>
    <n v="1.0062942564909521"/>
    <n v="15.672640526010172"/>
    <n v="0"/>
    <n v="0"/>
    <n v="0"/>
    <n v="0"/>
    <n v="0"/>
    <n v="0"/>
    <n v="24.387595061974942"/>
  </r>
  <r>
    <x v="1"/>
    <x v="530"/>
    <n v="0.38853844968563711"/>
    <n v="2.2529659182378103E-2"/>
    <n v="0"/>
    <n v="0.52838622805009294"/>
    <n v="4.9226836361870079E-2"/>
    <n v="0"/>
    <n v="0"/>
    <n v="1.1318826720021503E-2"/>
    <n v="0"/>
    <n v="0"/>
    <n v="34.657412907583804"/>
    <n v="2.0096330275229359"/>
    <n v="0"/>
    <n v="47.131756702661697"/>
    <n v="4.3910063349142439"/>
    <n v="0"/>
    <n v="0"/>
    <n v="1.0096330275229359"/>
    <n v="0"/>
    <n v="0"/>
    <n v="89.199442000205636"/>
  </r>
  <r>
    <x v="1"/>
    <x v="531"/>
    <n v="0.24073712613223647"/>
    <n v="4.9490824613679561E-2"/>
    <n v="0"/>
    <n v="0.61427024180501077"/>
    <n v="9.5501807449073481E-2"/>
    <n v="0"/>
    <n v="0"/>
    <n v="0"/>
    <n v="0"/>
    <n v="0"/>
    <n v="4.9111356577978418"/>
    <n v="1.0096330275229359"/>
    <n v="0"/>
    <n v="12.53136371826416"/>
    <n v="1.9482758620689655"/>
    <n v="0"/>
    <n v="0"/>
    <n v="0"/>
    <n v="0"/>
    <n v="0"/>
    <n v="20.400408265653898"/>
  </r>
  <r>
    <x v="1"/>
    <x v="532"/>
    <n v="0"/>
    <n v="0"/>
    <n v="0"/>
    <n v="1"/>
    <n v="0"/>
    <n v="0"/>
    <n v="0"/>
    <n v="0"/>
    <n v="0"/>
    <n v="0"/>
    <n v="0"/>
    <n v="0"/>
    <n v="0"/>
    <n v="5.9422097132278271"/>
    <n v="0"/>
    <n v="0"/>
    <n v="0"/>
    <n v="0"/>
    <n v="0"/>
    <n v="0"/>
    <n v="5.9422097132278271"/>
  </r>
  <r>
    <x v="1"/>
    <x v="533"/>
    <n v="0.5"/>
    <n v="0"/>
    <n v="0"/>
    <n v="0.5"/>
    <n v="0"/>
    <n v="0"/>
    <n v="0"/>
    <n v="0"/>
    <n v="0"/>
    <n v="0"/>
    <n v="1"/>
    <n v="0"/>
    <n v="0"/>
    <n v="1"/>
    <n v="0"/>
    <n v="0"/>
    <n v="0"/>
    <n v="0"/>
    <n v="0"/>
    <n v="0"/>
    <n v="2"/>
  </r>
  <r>
    <x v="1"/>
    <x v="534"/>
    <n v="0.49094812776897934"/>
    <n v="0"/>
    <n v="0"/>
    <n v="0.50905187223102066"/>
    <n v="0"/>
    <n v="0"/>
    <n v="0"/>
    <n v="0"/>
    <n v="0"/>
    <n v="0"/>
    <n v="1.000767852572306"/>
    <n v="0"/>
    <n v="0"/>
    <n v="1.0376712328767124"/>
    <n v="0"/>
    <n v="0"/>
    <n v="0"/>
    <n v="0"/>
    <n v="0"/>
    <n v="0"/>
    <n v="2.0384390854490184"/>
  </r>
  <r>
    <x v="1"/>
    <x v="535"/>
    <n v="0"/>
    <n v="0"/>
    <n v="0"/>
    <n v="1"/>
    <n v="0"/>
    <n v="0"/>
    <n v="0"/>
    <n v="0"/>
    <n v="0"/>
    <n v="0"/>
    <n v="0"/>
    <n v="0"/>
    <n v="0"/>
    <n v="2.5752646608712118"/>
    <n v="0"/>
    <n v="0"/>
    <n v="0"/>
    <n v="0"/>
    <n v="0"/>
    <n v="0"/>
    <n v="2.5752646608712118"/>
  </r>
  <r>
    <x v="1"/>
    <x v="536"/>
    <n v="0.15767063278910159"/>
    <n v="0"/>
    <n v="4.9890133869476584E-2"/>
    <n v="0.79243923334142163"/>
    <n v="0"/>
    <n v="0"/>
    <n v="0"/>
    <n v="0"/>
    <n v="0"/>
    <n v="0"/>
    <n v="6.3950949701357214"/>
    <n v="0"/>
    <n v="2.0235356358012968"/>
    <n v="32.141205154281721"/>
    <n v="0"/>
    <n v="0"/>
    <n v="0"/>
    <n v="0"/>
    <n v="0"/>
    <n v="0"/>
    <n v="40.559835760218746"/>
  </r>
  <r>
    <x v="1"/>
    <x v="537"/>
    <n v="0.23299770010400736"/>
    <n v="0"/>
    <n v="0"/>
    <n v="0.76700229989599267"/>
    <n v="0"/>
    <n v="0"/>
    <n v="0"/>
    <n v="0"/>
    <n v="0"/>
    <n v="0"/>
    <n v="1.1784160139251523"/>
    <n v="0"/>
    <n v="0"/>
    <n v="3.8792133678203395"/>
    <n v="0"/>
    <n v="0"/>
    <n v="0"/>
    <n v="0"/>
    <n v="0"/>
    <n v="0"/>
    <n v="5.0576293817454916"/>
  </r>
  <r>
    <x v="1"/>
    <x v="538"/>
    <n v="0.4764769255611821"/>
    <n v="0"/>
    <n v="0"/>
    <n v="0.31388302006479918"/>
    <n v="0"/>
    <n v="0"/>
    <n v="0"/>
    <n v="0.10478593534700115"/>
    <n v="0.10485411902701743"/>
    <n v="0"/>
    <n v="4.5909485782237134"/>
    <n v="0"/>
    <n v="0"/>
    <n v="3.0243244266191027"/>
    <n v="0"/>
    <n v="0"/>
    <n v="0"/>
    <n v="1.0096330275229359"/>
    <n v="1.010289990645463"/>
    <n v="0"/>
    <n v="9.6351960230112166"/>
  </r>
  <r>
    <x v="1"/>
    <x v="539"/>
    <n v="0.45774406551846208"/>
    <n v="0"/>
    <n v="0"/>
    <n v="0.54225593448153786"/>
    <n v="0"/>
    <n v="0"/>
    <n v="0"/>
    <n v="0"/>
    <n v="0"/>
    <n v="0"/>
    <n v="3.2394509106069664"/>
    <n v="0"/>
    <n v="0"/>
    <n v="3.8375406980943163"/>
    <n v="0"/>
    <n v="0"/>
    <n v="0"/>
    <n v="0"/>
    <n v="0"/>
    <n v="0"/>
    <n v="7.0769916087012827"/>
  </r>
  <r>
    <x v="1"/>
    <x v="540"/>
    <n v="0.43700442540789708"/>
    <n v="0"/>
    <n v="0"/>
    <n v="0.56299557459210303"/>
    <n v="0"/>
    <n v="0"/>
    <n v="0"/>
    <n v="0"/>
    <n v="0"/>
    <n v="0"/>
    <n v="1.5892857142857142"/>
    <n v="0"/>
    <n v="0"/>
    <n v="2.0474868717179295"/>
    <n v="0"/>
    <n v="0"/>
    <n v="0"/>
    <n v="0"/>
    <n v="0"/>
    <n v="0"/>
    <n v="3.6367725860036435"/>
  </r>
  <r>
    <x v="1"/>
    <x v="541"/>
    <n v="0.35933095056434422"/>
    <n v="5.0838132410174368E-2"/>
    <n v="9.3980426083041829E-2"/>
    <n v="0.49585049094243949"/>
    <n v="0"/>
    <n v="0"/>
    <n v="0"/>
    <n v="0"/>
    <n v="0"/>
    <n v="0"/>
    <n v="11.057857868091958"/>
    <n v="1.5644654088050316"/>
    <n v="2.892103205629398"/>
    <n v="15.259036952018091"/>
    <n v="0"/>
    <n v="0"/>
    <n v="0"/>
    <n v="0"/>
    <n v="0"/>
    <n v="0"/>
    <n v="30.773463434544482"/>
  </r>
  <r>
    <x v="1"/>
    <x v="1074"/>
    <n v="1"/>
    <n v="0"/>
    <n v="0"/>
    <n v="0"/>
    <n v="0"/>
    <n v="0"/>
    <n v="0"/>
    <n v="0"/>
    <n v="0"/>
    <n v="0"/>
    <n v="1.5407066052227343"/>
    <n v="0"/>
    <n v="0"/>
    <n v="0"/>
    <n v="0"/>
    <n v="0"/>
    <n v="0"/>
    <n v="0"/>
    <n v="0"/>
    <n v="0"/>
    <n v="1.5407066052227343"/>
  </r>
  <r>
    <x v="1"/>
    <x v="542"/>
    <n v="1"/>
    <n v="0"/>
    <n v="0"/>
    <n v="0"/>
    <n v="0"/>
    <n v="0"/>
    <n v="0"/>
    <n v="0"/>
    <n v="0"/>
    <n v="0"/>
    <n v="3.7453157021008643"/>
    <n v="0"/>
    <n v="0"/>
    <n v="0"/>
    <n v="0"/>
    <n v="0"/>
    <n v="0"/>
    <n v="0"/>
    <n v="0"/>
    <n v="0"/>
    <n v="3.7453157021008643"/>
  </r>
  <r>
    <x v="1"/>
    <x v="543"/>
    <n v="0.18232530485961609"/>
    <n v="0"/>
    <n v="0"/>
    <n v="0.64379596791209204"/>
    <n v="0"/>
    <n v="0"/>
    <n v="0"/>
    <n v="0"/>
    <n v="0.17387872722829187"/>
    <n v="0"/>
    <n v="1.0096330275229359"/>
    <n v="0"/>
    <n v="0"/>
    <n v="3.5650436602347613"/>
    <n v="0"/>
    <n v="0"/>
    <n v="0"/>
    <n v="0"/>
    <n v="0.96285979572887648"/>
    <n v="0"/>
    <n v="5.5375364834865737"/>
  </r>
  <r>
    <x v="1"/>
    <x v="544"/>
    <n v="0.10386049023473089"/>
    <n v="6.973549149701562E-2"/>
    <n v="0"/>
    <n v="0.82640401826825338"/>
    <n v="0"/>
    <n v="0"/>
    <n v="0"/>
    <n v="0"/>
    <n v="0"/>
    <n v="0"/>
    <n v="3.0073920451308576"/>
    <n v="2.0192660550458719"/>
    <n v="0"/>
    <n v="23.929415940432673"/>
    <n v="0"/>
    <n v="0"/>
    <n v="0"/>
    <n v="0"/>
    <n v="0"/>
    <n v="0"/>
    <n v="28.956074040609405"/>
  </r>
  <r>
    <x v="1"/>
    <x v="545"/>
    <n v="0.5402321284787468"/>
    <n v="4.4313602742075096E-2"/>
    <n v="0"/>
    <n v="0.39836474503860997"/>
    <n v="0"/>
    <n v="0"/>
    <n v="8.5350118685389876E-3"/>
    <n v="0"/>
    <n v="8.5545118720292759E-3"/>
    <n v="0"/>
    <n v="63.707631848867024"/>
    <n v="5.2257437878393942"/>
    <n v="0"/>
    <n v="46.977721576746184"/>
    <n v="0"/>
    <n v="0"/>
    <n v="1.0065032516258128"/>
    <n v="0"/>
    <n v="1.0088028169014085"/>
    <n v="0"/>
    <n v="117.92640328197982"/>
  </r>
  <r>
    <x v="1"/>
    <x v="546"/>
    <n v="0.33424712638496784"/>
    <n v="8.7921235236773712E-3"/>
    <n v="0"/>
    <n v="0.60880871324854779"/>
    <n v="2.6182376231180578E-2"/>
    <n v="1.3584849468115402E-2"/>
    <n v="0"/>
    <n v="0"/>
    <n v="8.3848111435109816E-3"/>
    <n v="0"/>
    <n v="38.382870445813353"/>
    <n v="1.0096330275229359"/>
    <n v="0"/>
    <n v="69.91182308621417"/>
    <n v="3.0066219737293842"/>
    <n v="1.56"/>
    <n v="0"/>
    <n v="0"/>
    <n v="0.96285979572887648"/>
    <n v="0"/>
    <n v="114.83380832900872"/>
  </r>
  <r>
    <x v="1"/>
    <x v="547"/>
    <n v="0.3530987763685362"/>
    <n v="0"/>
    <n v="0"/>
    <n v="0.48425270140141902"/>
    <n v="0.16264852223004472"/>
    <n v="0"/>
    <n v="0"/>
    <n v="0"/>
    <n v="0"/>
    <n v="0"/>
    <n v="2.1887060045706153"/>
    <n v="0"/>
    <n v="0"/>
    <n v="3.0016722408026757"/>
    <n v="1.0081875697804243"/>
    <n v="0"/>
    <n v="0"/>
    <n v="0"/>
    <n v="0"/>
    <n v="0"/>
    <n v="6.1985658151537155"/>
  </r>
  <r>
    <x v="1"/>
    <x v="548"/>
    <n v="0.26632279588215463"/>
    <n v="0"/>
    <n v="0"/>
    <n v="0.73367720411784543"/>
    <n v="0"/>
    <n v="0"/>
    <n v="0"/>
    <n v="0"/>
    <n v="0"/>
    <n v="0"/>
    <n v="1"/>
    <n v="0"/>
    <n v="0"/>
    <n v="2.7548419266463799"/>
    <n v="0"/>
    <n v="0"/>
    <n v="0"/>
    <n v="0"/>
    <n v="0"/>
    <n v="0"/>
    <n v="3.7548419266463799"/>
  </r>
  <r>
    <x v="1"/>
    <x v="549"/>
    <n v="1"/>
    <n v="0"/>
    <n v="0"/>
    <n v="0"/>
    <n v="0"/>
    <n v="0"/>
    <n v="0"/>
    <n v="0"/>
    <n v="0"/>
    <n v="0"/>
    <n v="6.5253642709895052"/>
    <n v="0"/>
    <n v="0"/>
    <n v="0"/>
    <n v="0"/>
    <n v="0"/>
    <n v="0"/>
    <n v="0"/>
    <n v="0"/>
    <n v="0"/>
    <n v="6.5253642709895052"/>
  </r>
  <r>
    <x v="1"/>
    <x v="550"/>
    <n v="0.21383669403318334"/>
    <n v="0"/>
    <n v="0"/>
    <n v="0.78616330596681672"/>
    <n v="0"/>
    <n v="0"/>
    <n v="0"/>
    <n v="0"/>
    <n v="0"/>
    <n v="0"/>
    <n v="1"/>
    <n v="0"/>
    <n v="0"/>
    <n v="3.6764658634538154"/>
    <n v="0"/>
    <n v="0"/>
    <n v="0"/>
    <n v="0"/>
    <n v="0"/>
    <n v="0"/>
    <n v="4.6764658634538154"/>
  </r>
  <r>
    <x v="1"/>
    <x v="551"/>
    <n v="0"/>
    <n v="0"/>
    <n v="0"/>
    <n v="1"/>
    <n v="0"/>
    <n v="0"/>
    <n v="0"/>
    <n v="0"/>
    <n v="0"/>
    <n v="0"/>
    <n v="0"/>
    <n v="0"/>
    <n v="0"/>
    <n v="2.4881216833271629"/>
    <n v="0"/>
    <n v="0"/>
    <n v="0"/>
    <n v="0"/>
    <n v="0"/>
    <n v="0"/>
    <n v="2.4881216833271629"/>
  </r>
  <r>
    <x v="1"/>
    <x v="552"/>
    <n v="0.30422173114384676"/>
    <n v="0.40388251677226616"/>
    <n v="0"/>
    <n v="0.29189575208388718"/>
    <n v="0"/>
    <n v="0"/>
    <n v="0"/>
    <n v="0"/>
    <n v="0"/>
    <n v="0"/>
    <n v="1.0514018691588785"/>
    <n v="1.3958333333333333"/>
    <n v="0"/>
    <n v="1.0088028169014085"/>
    <n v="0"/>
    <n v="0"/>
    <n v="0"/>
    <n v="0"/>
    <n v="0"/>
    <n v="0"/>
    <n v="3.45603801939362"/>
  </r>
  <r>
    <x v="1"/>
    <x v="553"/>
    <n v="0"/>
    <n v="0.43725518344578657"/>
    <n v="0"/>
    <n v="0.56274481655421338"/>
    <n v="0"/>
    <n v="0"/>
    <n v="0"/>
    <n v="0"/>
    <n v="0"/>
    <n v="0"/>
    <n v="0"/>
    <n v="1.1035714285714286"/>
    <n v="0"/>
    <n v="1.4202898550724639"/>
    <n v="0"/>
    <n v="0"/>
    <n v="0"/>
    <n v="0"/>
    <n v="0"/>
    <n v="0"/>
    <n v="2.5238612836438925"/>
  </r>
  <r>
    <x v="1"/>
    <x v="554"/>
    <n v="0.17734771520657056"/>
    <n v="0"/>
    <n v="0"/>
    <n v="0.82265228479342956"/>
    <n v="0"/>
    <n v="0"/>
    <n v="0"/>
    <n v="0"/>
    <n v="0"/>
    <n v="0"/>
    <n v="1.1439859525899911"/>
    <n v="0"/>
    <n v="0"/>
    <n v="5.3065395095367842"/>
    <n v="0"/>
    <n v="0"/>
    <n v="0"/>
    <n v="0"/>
    <n v="0"/>
    <n v="0"/>
    <n v="6.4505254621267749"/>
  </r>
  <r>
    <x v="1"/>
    <x v="555"/>
    <n v="0.42926563536362267"/>
    <n v="3.9886955160900357E-2"/>
    <n v="1.3615760552668112E-2"/>
    <n v="0.50861273116516437"/>
    <n v="0"/>
    <n v="0"/>
    <n v="0"/>
    <n v="0"/>
    <n v="8.61891775764396E-3"/>
    <n v="0"/>
    <n v="49.962911337259136"/>
    <n v="4.6425062712722731"/>
    <n v="1.5847600675186884"/>
    <n v="59.198246257659314"/>
    <n v="0"/>
    <n v="0"/>
    <n v="0"/>
    <n v="0"/>
    <n v="1.0031695721077656"/>
    <n v="0"/>
    <n v="116.39159350581724"/>
  </r>
  <r>
    <x v="1"/>
    <x v="556"/>
    <n v="0.21740114801276336"/>
    <n v="5.002716701366882E-2"/>
    <n v="0"/>
    <n v="0.73257168497356773"/>
    <n v="0"/>
    <n v="0"/>
    <n v="0"/>
    <n v="0"/>
    <n v="0"/>
    <n v="0"/>
    <n v="8.6913235743836257"/>
    <n v="2"/>
    <n v="0"/>
    <n v="29.286954617014739"/>
    <n v="0"/>
    <n v="0"/>
    <n v="0"/>
    <n v="0"/>
    <n v="0"/>
    <n v="0"/>
    <n v="39.978278191398367"/>
  </r>
  <r>
    <x v="1"/>
    <x v="557"/>
    <n v="0.7620303242146288"/>
    <n v="0"/>
    <n v="0"/>
    <n v="0.2379696757853714"/>
    <n v="0"/>
    <n v="0"/>
    <n v="0"/>
    <n v="0"/>
    <n v="0"/>
    <n v="0"/>
    <n v="8.276960271378293"/>
    <n v="0"/>
    <n v="0"/>
    <n v="2.5847600675186886"/>
    <n v="0"/>
    <n v="0"/>
    <n v="0"/>
    <n v="0"/>
    <n v="0"/>
    <n v="0"/>
    <n v="10.86172033889698"/>
  </r>
  <r>
    <x v="1"/>
    <x v="1075"/>
    <n v="1"/>
    <n v="0"/>
    <n v="0"/>
    <n v="0"/>
    <n v="0"/>
    <n v="0"/>
    <n v="0"/>
    <n v="0"/>
    <n v="0"/>
    <n v="0"/>
    <n v="2.5390428211586902"/>
    <n v="0"/>
    <n v="0"/>
    <n v="0"/>
    <n v="0"/>
    <n v="0"/>
    <n v="0"/>
    <n v="0"/>
    <n v="0"/>
    <n v="0"/>
    <n v="2.5390428211586902"/>
  </r>
  <r>
    <x v="1"/>
    <x v="1076"/>
    <n v="0"/>
    <n v="0"/>
    <n v="0"/>
    <n v="1"/>
    <n v="0"/>
    <n v="0"/>
    <n v="0"/>
    <n v="0"/>
    <n v="0"/>
    <n v="0"/>
    <n v="0"/>
    <n v="0"/>
    <n v="0"/>
    <n v="1.0081875697804243"/>
    <n v="0"/>
    <n v="0"/>
    <n v="0"/>
    <n v="0"/>
    <n v="0"/>
    <n v="0"/>
    <n v="1.0081875697804243"/>
  </r>
  <r>
    <x v="1"/>
    <x v="559"/>
    <n v="0"/>
    <n v="0"/>
    <n v="0"/>
    <n v="1"/>
    <n v="0"/>
    <n v="0"/>
    <n v="0"/>
    <n v="0"/>
    <n v="0"/>
    <n v="0"/>
    <n v="0"/>
    <n v="0"/>
    <n v="0"/>
    <n v="1.0081875697804243"/>
    <n v="0"/>
    <n v="0"/>
    <n v="0"/>
    <n v="0"/>
    <n v="0"/>
    <n v="0"/>
    <n v="1.0081875697804243"/>
  </r>
  <r>
    <x v="1"/>
    <x v="560"/>
    <n v="0.36853685368536859"/>
    <n v="0"/>
    <n v="0"/>
    <n v="0.63146314631463152"/>
    <n v="0"/>
    <n v="0"/>
    <n v="0"/>
    <n v="0"/>
    <n v="0"/>
    <n v="0"/>
    <n v="1"/>
    <n v="0"/>
    <n v="0"/>
    <n v="1.7134328358208955"/>
    <n v="0"/>
    <n v="0"/>
    <n v="0"/>
    <n v="0"/>
    <n v="0"/>
    <n v="0"/>
    <n v="2.7134328358208952"/>
  </r>
  <r>
    <x v="1"/>
    <x v="561"/>
    <n v="0.32398353298843452"/>
    <n v="0"/>
    <n v="0"/>
    <n v="0.67601646701156537"/>
    <n v="0"/>
    <n v="0"/>
    <n v="0"/>
    <n v="0"/>
    <n v="0"/>
    <n v="0"/>
    <n v="3.0553292793931117"/>
    <n v="0"/>
    <n v="0"/>
    <n v="6.3751786578796752"/>
    <n v="0"/>
    <n v="0"/>
    <n v="0"/>
    <n v="0"/>
    <n v="0"/>
    <n v="0"/>
    <n v="9.4305079372727878"/>
  </r>
  <r>
    <x v="1"/>
    <x v="562"/>
    <n v="0.26875394692530924"/>
    <n v="9.5298462985730914E-2"/>
    <n v="0"/>
    <n v="0.63594759008895974"/>
    <n v="0"/>
    <n v="0"/>
    <n v="0"/>
    <n v="0"/>
    <n v="0"/>
    <n v="0"/>
    <n v="5.6945905021273369"/>
    <n v="2.0192660550458719"/>
    <n v="0"/>
    <n v="13.47500621964007"/>
    <n v="0"/>
    <n v="0"/>
    <n v="0"/>
    <n v="0"/>
    <n v="0"/>
    <n v="0"/>
    <n v="21.188862776813281"/>
  </r>
  <r>
    <x v="1"/>
    <x v="563"/>
    <n v="0.47646213357411321"/>
    <n v="0"/>
    <n v="0"/>
    <n v="0.52353786642588684"/>
    <n v="0"/>
    <n v="0"/>
    <n v="0"/>
    <n v="0"/>
    <n v="0"/>
    <n v="0"/>
    <n v="3.0107582638678276"/>
    <n v="0"/>
    <n v="0"/>
    <n v="3.3082292310733781"/>
    <n v="0"/>
    <n v="0"/>
    <n v="0"/>
    <n v="0"/>
    <n v="0"/>
    <n v="0"/>
    <n v="6.3189874949412053"/>
  </r>
  <r>
    <x v="1"/>
    <x v="565"/>
    <n v="0"/>
    <n v="0"/>
    <n v="0"/>
    <n v="1"/>
    <n v="0"/>
    <n v="0"/>
    <n v="0"/>
    <n v="0"/>
    <n v="0"/>
    <n v="0"/>
    <n v="0"/>
    <n v="0"/>
    <n v="0"/>
    <n v="7.0538958337546065"/>
    <n v="0"/>
    <n v="0"/>
    <n v="0"/>
    <n v="0"/>
    <n v="0"/>
    <n v="0"/>
    <n v="7.0538958337546065"/>
  </r>
  <r>
    <x v="1"/>
    <x v="566"/>
    <n v="1"/>
    <n v="0"/>
    <n v="0"/>
    <n v="0"/>
    <n v="0"/>
    <n v="0"/>
    <n v="0"/>
    <n v="0"/>
    <n v="0"/>
    <n v="0"/>
    <n v="2.1784160139251521"/>
    <n v="0"/>
    <n v="0"/>
    <n v="0"/>
    <n v="0"/>
    <n v="0"/>
    <n v="0"/>
    <n v="0"/>
    <n v="0"/>
    <n v="0"/>
    <n v="2.1784160139251521"/>
  </r>
  <r>
    <x v="1"/>
    <x v="567"/>
    <n v="0.46137776488337928"/>
    <n v="0"/>
    <n v="0"/>
    <n v="0.49363655011556956"/>
    <n v="4.498568500105115E-2"/>
    <n v="0"/>
    <n v="0"/>
    <n v="0"/>
    <n v="0"/>
    <n v="0"/>
    <n v="10.256101799330132"/>
    <n v="0"/>
    <n v="0"/>
    <n v="10.973191807661372"/>
    <n v="1"/>
    <n v="0"/>
    <n v="0"/>
    <n v="0"/>
    <n v="0"/>
    <n v="0"/>
    <n v="22.229293606991504"/>
  </r>
  <r>
    <x v="1"/>
    <x v="568"/>
    <n v="0"/>
    <n v="0"/>
    <n v="0"/>
    <n v="1"/>
    <n v="0"/>
    <n v="0"/>
    <n v="0"/>
    <n v="0"/>
    <n v="0"/>
    <n v="0"/>
    <n v="0"/>
    <n v="0"/>
    <n v="0"/>
    <n v="3.0479134466769704"/>
    <n v="0"/>
    <n v="0"/>
    <n v="0"/>
    <n v="0"/>
    <n v="0"/>
    <n v="0"/>
    <n v="3.0479134466769704"/>
  </r>
  <r>
    <x v="1"/>
    <x v="569"/>
    <n v="0"/>
    <n v="0"/>
    <n v="0"/>
    <n v="1"/>
    <n v="0"/>
    <n v="0"/>
    <n v="0"/>
    <n v="0"/>
    <n v="0"/>
    <n v="0"/>
    <n v="0"/>
    <n v="0"/>
    <n v="0"/>
    <n v="1.9576264436479489"/>
    <n v="0"/>
    <n v="0"/>
    <n v="0"/>
    <n v="0"/>
    <n v="0"/>
    <n v="0"/>
    <n v="1.9576264436479489"/>
  </r>
  <r>
    <x v="1"/>
    <x v="570"/>
    <n v="1"/>
    <n v="0"/>
    <n v="0"/>
    <n v="0"/>
    <n v="0"/>
    <n v="0"/>
    <n v="0"/>
    <n v="0"/>
    <n v="0"/>
    <n v="0"/>
    <n v="1.1439859525899911"/>
    <n v="0"/>
    <n v="0"/>
    <n v="0"/>
    <n v="0"/>
    <n v="0"/>
    <n v="0"/>
    <n v="0"/>
    <n v="0"/>
    <n v="0"/>
    <n v="1.1439859525899911"/>
  </r>
  <r>
    <x v="1"/>
    <x v="571"/>
    <n v="0"/>
    <n v="0"/>
    <n v="0"/>
    <n v="1"/>
    <n v="0"/>
    <n v="0"/>
    <n v="0"/>
    <n v="0"/>
    <n v="0"/>
    <n v="0"/>
    <n v="0"/>
    <n v="0"/>
    <n v="0"/>
    <n v="1.000767852572306"/>
    <n v="0"/>
    <n v="0"/>
    <n v="0"/>
    <n v="0"/>
    <n v="0"/>
    <n v="0"/>
    <n v="1.000767852572306"/>
  </r>
  <r>
    <x v="1"/>
    <x v="572"/>
    <n v="0.71067203682084146"/>
    <n v="0"/>
    <n v="0"/>
    <n v="0.28932796317915865"/>
    <n v="0"/>
    <n v="0"/>
    <n v="0"/>
    <n v="0"/>
    <n v="0"/>
    <n v="0"/>
    <n v="10.851979478813426"/>
    <n v="0"/>
    <n v="0"/>
    <n v="4.4180451127819556"/>
    <n v="0"/>
    <n v="0"/>
    <n v="0"/>
    <n v="0"/>
    <n v="0"/>
    <n v="0"/>
    <n v="15.27002459159538"/>
  </r>
  <r>
    <x v="1"/>
    <x v="574"/>
    <n v="0.19248440718966756"/>
    <n v="4.3022661085395222E-2"/>
    <n v="0"/>
    <n v="0.74485891195517762"/>
    <n v="1.9634019769759561E-2"/>
    <n v="0"/>
    <n v="0"/>
    <n v="0"/>
    <n v="0"/>
    <n v="0"/>
    <n v="11.086876920684459"/>
    <n v="2.4780550030948274"/>
    <n v="0"/>
    <n v="42.903002901345083"/>
    <n v="1.1308965948141205"/>
    <n v="0"/>
    <n v="0"/>
    <n v="0"/>
    <n v="0"/>
    <n v="0"/>
    <n v="57.598831419938492"/>
  </r>
  <r>
    <x v="1"/>
    <x v="575"/>
    <n v="0.16408552682323466"/>
    <n v="1.413418361684979E-2"/>
    <n v="1.7898896075543423E-2"/>
    <n v="0.79674622418604946"/>
    <n v="7.1351692983225674E-3"/>
    <n v="0"/>
    <n v="0"/>
    <n v="0"/>
    <n v="0"/>
    <n v="0"/>
    <n v="23.218253175602346"/>
    <n v="2"/>
    <n v="2.5327102803738315"/>
    <n v="112.74032456126069"/>
    <n v="1.0096330275229359"/>
    <n v="0"/>
    <n v="0"/>
    <n v="0"/>
    <n v="0"/>
    <n v="0"/>
    <n v="141.50092104475982"/>
  </r>
  <r>
    <x v="1"/>
    <x v="576"/>
    <n v="0.33681442186192118"/>
    <n v="0"/>
    <n v="0"/>
    <n v="0.66318557813807866"/>
    <n v="0"/>
    <n v="0"/>
    <n v="0"/>
    <n v="0"/>
    <n v="0"/>
    <n v="0"/>
    <n v="14.990843934106557"/>
    <n v="0"/>
    <n v="0"/>
    <n v="29.516881867053257"/>
    <n v="0"/>
    <n v="0"/>
    <n v="0"/>
    <n v="0"/>
    <n v="0"/>
    <n v="0"/>
    <n v="44.507725801159822"/>
  </r>
  <r>
    <x v="1"/>
    <x v="577"/>
    <n v="0.23333757890100351"/>
    <n v="0"/>
    <n v="0"/>
    <n v="0.60896250898308901"/>
    <n v="4.0496031765857206E-2"/>
    <n v="0"/>
    <n v="0.11720388035005019"/>
    <n v="0"/>
    <n v="0"/>
    <n v="0"/>
    <n v="6.7900168889954404"/>
    <n v="0"/>
    <n v="0"/>
    <n v="17.720530658777779"/>
    <n v="1.1784160139251523"/>
    <n v="0"/>
    <n v="3.410579345088161"/>
    <n v="0"/>
    <n v="0"/>
    <n v="0"/>
    <n v="29.099542906786535"/>
  </r>
  <r>
    <x v="1"/>
    <x v="578"/>
    <n v="0.42038503596749405"/>
    <n v="0"/>
    <n v="0"/>
    <n v="0.57961496403250601"/>
    <n v="0"/>
    <n v="0"/>
    <n v="0"/>
    <n v="0"/>
    <n v="0"/>
    <n v="0"/>
    <n v="11.731959338605005"/>
    <n v="0"/>
    <n v="0"/>
    <n v="16.175692777518773"/>
    <n v="0"/>
    <n v="0"/>
    <n v="0"/>
    <n v="0"/>
    <n v="0"/>
    <n v="0"/>
    <n v="27.907652116123778"/>
  </r>
  <r>
    <x v="1"/>
    <x v="579"/>
    <n v="0.31444314571552606"/>
    <n v="0"/>
    <n v="0"/>
    <n v="0.68555685428447422"/>
    <n v="0"/>
    <n v="0"/>
    <n v="0"/>
    <n v="0"/>
    <n v="0"/>
    <n v="0"/>
    <n v="12.02538415328055"/>
    <n v="0"/>
    <n v="0"/>
    <n v="26.218044959846985"/>
    <n v="0"/>
    <n v="0"/>
    <n v="0"/>
    <n v="0"/>
    <n v="0"/>
    <n v="0"/>
    <n v="38.243429113127526"/>
  </r>
  <r>
    <x v="1"/>
    <x v="580"/>
    <n v="0.39016783252707188"/>
    <n v="5.7464084298005244E-2"/>
    <n v="0"/>
    <n v="0.55236808317492281"/>
    <n v="0"/>
    <n v="0"/>
    <n v="0"/>
    <n v="0"/>
    <n v="0"/>
    <n v="0"/>
    <n v="32.581244874468553"/>
    <n v="4.7985796006658381"/>
    <n v="0"/>
    <n v="46.125893214208673"/>
    <n v="0"/>
    <n v="0"/>
    <n v="0"/>
    <n v="0"/>
    <n v="0"/>
    <n v="0"/>
    <n v="83.505717689343072"/>
  </r>
  <r>
    <x v="1"/>
    <x v="581"/>
    <n v="0"/>
    <n v="0"/>
    <n v="0"/>
    <n v="1"/>
    <n v="0"/>
    <n v="0"/>
    <n v="0"/>
    <n v="0"/>
    <n v="0"/>
    <n v="0"/>
    <n v="0"/>
    <n v="0"/>
    <n v="0"/>
    <n v="4.1710061874506872"/>
    <n v="0"/>
    <n v="0"/>
    <n v="0"/>
    <n v="0"/>
    <n v="0"/>
    <n v="0"/>
    <n v="4.1710061874506872"/>
  </r>
  <r>
    <x v="1"/>
    <x v="582"/>
    <n v="0.16454573733318015"/>
    <n v="0"/>
    <n v="0"/>
    <n v="0.83545426266681988"/>
    <n v="0"/>
    <n v="0"/>
    <n v="0"/>
    <n v="0"/>
    <n v="0"/>
    <n v="0"/>
    <n v="1.0096330275229359"/>
    <n v="0"/>
    <n v="0"/>
    <n v="5.1262477548432592"/>
    <n v="0"/>
    <n v="0"/>
    <n v="0"/>
    <n v="0"/>
    <n v="0"/>
    <n v="0"/>
    <n v="6.1358807823661952"/>
  </r>
  <r>
    <x v="1"/>
    <x v="583"/>
    <n v="0.22599804150371408"/>
    <n v="0"/>
    <n v="0"/>
    <n v="0.77400195849628606"/>
    <n v="0"/>
    <n v="0"/>
    <n v="0"/>
    <n v="0"/>
    <n v="0"/>
    <n v="0"/>
    <n v="1"/>
    <n v="0"/>
    <n v="0"/>
    <n v="3.4248171061410106"/>
    <n v="0"/>
    <n v="0"/>
    <n v="0"/>
    <n v="0"/>
    <n v="0"/>
    <n v="0"/>
    <n v="4.4248171061410098"/>
  </r>
  <r>
    <x v="1"/>
    <x v="584"/>
    <n v="0.29747570221358804"/>
    <n v="3.4057654944854548E-2"/>
    <n v="0"/>
    <n v="0.66846664284155721"/>
    <n v="0"/>
    <n v="0"/>
    <n v="0"/>
    <n v="0"/>
    <n v="0"/>
    <n v="0"/>
    <n v="21.279482304228559"/>
    <n v="2.4362637362637365"/>
    <n v="0"/>
    <n v="47.817767943617412"/>
    <n v="0"/>
    <n v="0"/>
    <n v="0"/>
    <n v="0"/>
    <n v="0"/>
    <n v="0"/>
    <n v="71.533513984109717"/>
  </r>
  <r>
    <x v="1"/>
    <x v="585"/>
    <n v="0.348149626513097"/>
    <n v="8.9992388612339606E-3"/>
    <n v="1.5785331572890381E-2"/>
    <n v="0.60904582177269706"/>
    <n v="1.8019981280081383E-2"/>
    <n v="0"/>
    <n v="0"/>
    <n v="0"/>
    <n v="0"/>
    <n v="0"/>
    <n v="38.686563595152684"/>
    <n v="1"/>
    <n v="1.7540740740740739"/>
    <n v="67.677481525274885"/>
    <n v="2.0023894862604541"/>
    <n v="0"/>
    <n v="0"/>
    <n v="0"/>
    <n v="0"/>
    <n v="0"/>
    <n v="111.12050868076211"/>
  </r>
  <r>
    <x v="1"/>
    <x v="586"/>
    <n v="0.35432016418471546"/>
    <n v="6.7058990686776926E-2"/>
    <n v="0"/>
    <n v="0.47789028496553149"/>
    <n v="3.3529495343388463E-2"/>
    <n v="0"/>
    <n v="0"/>
    <n v="3.3529495343388463E-2"/>
    <n v="0"/>
    <n v="3.3671569476199426E-2"/>
    <n v="10.567417151853505"/>
    <n v="2"/>
    <n v="0"/>
    <n v="14.252832620093837"/>
    <n v="1"/>
    <n v="0"/>
    <n v="0"/>
    <n v="1"/>
    <n v="0"/>
    <n v="1.0042372881355932"/>
    <n v="29.82448706008293"/>
  </r>
  <r>
    <x v="1"/>
    <x v="587"/>
    <n v="0.39595820541134258"/>
    <n v="0"/>
    <n v="0"/>
    <n v="0.5507490066246562"/>
    <n v="5.3292787964000984E-2"/>
    <n v="0"/>
    <n v="0"/>
    <n v="0"/>
    <n v="0"/>
    <n v="0"/>
    <n v="11.590588971606143"/>
    <n v="0"/>
    <n v="0"/>
    <n v="16.121664547083327"/>
    <n v="1.56"/>
    <n v="0"/>
    <n v="0"/>
    <n v="0"/>
    <n v="0"/>
    <n v="0"/>
    <n v="29.272253518689478"/>
  </r>
  <r>
    <x v="1"/>
    <x v="588"/>
    <n v="0.62927260515275207"/>
    <n v="0"/>
    <n v="0"/>
    <n v="0.37072739484724793"/>
    <n v="0"/>
    <n v="0"/>
    <n v="0"/>
    <n v="0"/>
    <n v="0"/>
    <n v="0"/>
    <n v="7.0745757817547625"/>
    <n v="0"/>
    <n v="0"/>
    <n v="4.1678900809335593"/>
    <n v="0"/>
    <n v="0"/>
    <n v="0"/>
    <n v="0"/>
    <n v="0"/>
    <n v="0"/>
    <n v="11.242465862688322"/>
  </r>
  <r>
    <x v="1"/>
    <x v="589"/>
    <n v="0.25654820438067943"/>
    <n v="2.8099980883596349E-2"/>
    <n v="0"/>
    <n v="0.69704524601308604"/>
    <n v="1.2221931117244683E-2"/>
    <n v="0"/>
    <n v="0"/>
    <n v="6.0846376053932377E-3"/>
    <n v="0"/>
    <n v="0"/>
    <n v="42.163267727445742"/>
    <n v="4.6181847968545213"/>
    <n v="0"/>
    <n v="114.55821878286496"/>
    <n v="2.0086539100392002"/>
    <n v="0"/>
    <n v="0"/>
    <n v="1"/>
    <n v="0"/>
    <n v="0"/>
    <n v="164.34832521720446"/>
  </r>
  <r>
    <x v="1"/>
    <x v="590"/>
    <n v="0.18236283183025756"/>
    <n v="2.5671096524189644E-2"/>
    <n v="0"/>
    <n v="0.75224640796082076"/>
    <n v="2.0092477195718043E-2"/>
    <n v="3.394291470311955E-3"/>
    <n v="6.5338183423463139E-3"/>
    <n v="0"/>
    <n v="0"/>
    <n v="9.6990766763557189E-3"/>
    <n v="54.377560681591582"/>
    <n v="7.6546936401297145"/>
    <n v="0"/>
    <n v="224.3073563064282"/>
    <n v="5.9912422229252345"/>
    <n v="1.0121212121212122"/>
    <n v="1.9482758620689655"/>
    <n v="0"/>
    <n v="0"/>
    <n v="2.892103205629398"/>
    <n v="298.18335313089432"/>
  </r>
  <r>
    <x v="1"/>
    <x v="591"/>
    <n v="0.30540761146414247"/>
    <n v="1.2199816626102556E-2"/>
    <n v="0"/>
    <n v="0.62598244773958989"/>
    <n v="1.5198672618374725E-2"/>
    <n v="0"/>
    <n v="4.1211451551789978E-2"/>
    <n v="0"/>
    <n v="0"/>
    <n v="0"/>
    <n v="25.274938209427688"/>
    <n v="1.0096330275229359"/>
    <n v="0"/>
    <n v="51.805086359683067"/>
    <n v="1.2578125"/>
    <n v="0"/>
    <n v="3.410579345088161"/>
    <n v="0"/>
    <n v="0"/>
    <n v="0"/>
    <n v="82.75804944172188"/>
  </r>
  <r>
    <x v="1"/>
    <x v="592"/>
    <n v="0.26637158066064504"/>
    <n v="6.024139366777246E-2"/>
    <n v="0"/>
    <n v="0.51184113784452956"/>
    <n v="0"/>
    <n v="0"/>
    <n v="0"/>
    <n v="0"/>
    <n v="0"/>
    <n v="0.16154588782705287"/>
    <n v="7.0149356516615491"/>
    <n v="1.5864661654135337"/>
    <n v="0"/>
    <n v="13.479413370403465"/>
    <n v="0"/>
    <n v="0"/>
    <n v="0"/>
    <n v="0"/>
    <n v="0"/>
    <n v="4.2543352601156066"/>
    <n v="26.335150447594156"/>
  </r>
  <r>
    <x v="1"/>
    <x v="593"/>
    <n v="0.26889024910150638"/>
    <n v="1.1698790244898257E-2"/>
    <n v="0"/>
    <n v="0.69936458505493115"/>
    <n v="2.0046375598664647E-2"/>
    <n v="0"/>
    <n v="0"/>
    <n v="0"/>
    <n v="0"/>
    <n v="0"/>
    <n v="27.085242909429919"/>
    <n v="1.1784160139251523"/>
    <n v="0"/>
    <n v="70.446807691098797"/>
    <n v="2.0192660550458719"/>
    <n v="0"/>
    <n v="0"/>
    <n v="0"/>
    <n v="0"/>
    <n v="0"/>
    <n v="100.7297326694997"/>
  </r>
  <r>
    <x v="1"/>
    <x v="594"/>
    <n v="0.21522317270410804"/>
    <n v="1.9424642505654895E-2"/>
    <n v="0"/>
    <n v="0.68772799671887375"/>
    <n v="7.7624188071363329E-2"/>
    <n v="0"/>
    <n v="0"/>
    <n v="0"/>
    <n v="0"/>
    <n v="0"/>
    <n v="11.18663694258883"/>
    <n v="1.0096330275229359"/>
    <n v="0"/>
    <n v="35.745980871329834"/>
    <n v="4.034665965599352"/>
    <n v="0"/>
    <n v="0"/>
    <n v="0"/>
    <n v="0"/>
    <n v="0"/>
    <n v="51.976916807040951"/>
  </r>
  <r>
    <x v="1"/>
    <x v="595"/>
    <n v="0.37190365771796169"/>
    <n v="2.1723155389568208E-2"/>
    <n v="6.8772676633564369E-3"/>
    <n v="0.57662912817544731"/>
    <n v="0"/>
    <n v="9.3995431066545409E-3"/>
    <n v="0"/>
    <n v="6.8868222963644069E-3"/>
    <n v="6.5804256506473719E-3"/>
    <n v="0"/>
    <n v="54.417616566477001"/>
    <n v="3.1785714285714284"/>
    <n v="1.0062942564909521"/>
    <n v="84.373418079985512"/>
    <n v="0"/>
    <n v="1.3753581661891117"/>
    <n v="0"/>
    <n v="1.0076923076923077"/>
    <n v="0.96285979572887648"/>
    <n v="0"/>
    <n v="146.32181060113518"/>
  </r>
  <r>
    <x v="1"/>
    <x v="596"/>
    <n v="0.41825513397141079"/>
    <n v="5.9786645779800231E-3"/>
    <n v="0"/>
    <n v="0.56978753687262917"/>
    <n v="5.9786645779800239E-3"/>
    <n v="0"/>
    <n v="0"/>
    <n v="0"/>
    <n v="0"/>
    <n v="0"/>
    <n v="69.957952736114891"/>
    <n v="0.99999999999999989"/>
    <n v="0"/>
    <n v="95.303479471186506"/>
    <n v="1"/>
    <n v="0"/>
    <n v="0"/>
    <n v="0"/>
    <n v="0"/>
    <n v="0"/>
    <n v="167.2614322073014"/>
  </r>
  <r>
    <x v="1"/>
    <x v="597"/>
    <n v="0.3367796985927245"/>
    <n v="0"/>
    <n v="2.9158824222205237E-2"/>
    <n v="0.60913215260706788"/>
    <n v="2.4929324578002218E-2"/>
    <n v="0"/>
    <n v="0"/>
    <n v="0"/>
    <n v="0"/>
    <n v="0"/>
    <n v="36.147465799981092"/>
    <n v="0"/>
    <n v="3.1296945918776178"/>
    <n v="65.379783122439434"/>
    <n v="2.6757310828575891"/>
    <n v="0"/>
    <n v="0"/>
    <n v="0"/>
    <n v="0"/>
    <n v="0"/>
    <n v="107.33267459715574"/>
  </r>
  <r>
    <x v="1"/>
    <x v="598"/>
    <n v="0.25349603685715827"/>
    <n v="1.9516054485210429E-2"/>
    <n v="0"/>
    <n v="0.70512784766529213"/>
    <n v="2.1860060992339055E-2"/>
    <n v="0"/>
    <n v="0"/>
    <n v="0"/>
    <n v="0"/>
    <n v="0"/>
    <n v="13.114227127778939"/>
    <n v="1.0096330275229359"/>
    <n v="0"/>
    <n v="36.478703426891173"/>
    <n v="1.1308965948141205"/>
    <n v="0"/>
    <n v="0"/>
    <n v="0"/>
    <n v="0"/>
    <n v="0"/>
    <n v="51.733460177007174"/>
  </r>
  <r>
    <x v="1"/>
    <x v="599"/>
    <n v="0.45371769665050898"/>
    <n v="0"/>
    <n v="1.5458701919659812E-2"/>
    <n v="0.51544500192123588"/>
    <n v="1.5378599508595412E-2"/>
    <n v="0"/>
    <n v="0"/>
    <n v="0"/>
    <n v="0"/>
    <n v="0"/>
    <n v="29.633042547214551"/>
    <n v="0"/>
    <n v="1.0096330275229359"/>
    <n v="33.664553499764693"/>
    <n v="1.0044014084507042"/>
    <n v="0"/>
    <n v="0"/>
    <n v="0"/>
    <n v="0"/>
    <n v="0"/>
    <n v="65.311630482952879"/>
  </r>
  <r>
    <x v="1"/>
    <x v="600"/>
    <n v="0.27217586468160432"/>
    <n v="5.8315593770690587E-2"/>
    <n v="0"/>
    <n v="0.65163492381853716"/>
    <n v="0"/>
    <n v="0"/>
    <n v="0"/>
    <n v="0"/>
    <n v="0"/>
    <n v="1.7873617729167863E-2"/>
    <n v="24.132408347633277"/>
    <n v="5.170538260456274"/>
    <n v="0"/>
    <n v="57.777055631158944"/>
    <n v="0"/>
    <n v="0"/>
    <n v="0"/>
    <n v="0"/>
    <n v="0"/>
    <n v="1.5847600675186884"/>
    <n v="88.664762306767187"/>
  </r>
  <r>
    <x v="1"/>
    <x v="601"/>
    <n v="0.33389292505633084"/>
    <n v="3.8192286047060452E-2"/>
    <n v="0"/>
    <n v="0.58766107678063662"/>
    <n v="1.0118461300044944E-2"/>
    <n v="0"/>
    <n v="0"/>
    <n v="2.0392591235475193E-2"/>
    <n v="9.7426595804518158E-3"/>
    <n v="0"/>
    <n v="32.998389296092654"/>
    <n v="3.7745152068616217"/>
    <n v="0"/>
    <n v="58.078106873623796"/>
    <n v="1"/>
    <n v="0"/>
    <n v="0"/>
    <n v="2.0153846153846153"/>
    <n v="0.96285979572887648"/>
    <n v="0"/>
    <n v="98.829255787691579"/>
  </r>
  <r>
    <x v="1"/>
    <x v="602"/>
    <n v="0.30512903184788503"/>
    <n v="1.4309561441141089E-2"/>
    <n v="0"/>
    <n v="0.6446669320098235"/>
    <n v="1.4111927072052406E-2"/>
    <n v="0"/>
    <n v="9.373827534640224E-3"/>
    <n v="0"/>
    <n v="1.2408720094457676E-2"/>
    <n v="0"/>
    <n v="32.817682632986475"/>
    <n v="1.5390428211586902"/>
    <n v="0"/>
    <n v="69.336158052723491"/>
    <n v="1.5177865612648223"/>
    <n v="0"/>
    <n v="1.0081875697804243"/>
    <n v="0"/>
    <n v="1.3346007604562737"/>
    <n v="0"/>
    <n v="107.55345839837018"/>
  </r>
  <r>
    <x v="1"/>
    <x v="603"/>
    <n v="0.37697042971348055"/>
    <n v="2.5066951029827918E-2"/>
    <n v="0"/>
    <n v="0.57572934307398571"/>
    <n v="0"/>
    <n v="0"/>
    <n v="2.2233276182706107E-2"/>
    <n v="0"/>
    <n v="0"/>
    <n v="0"/>
    <n v="51.290145329598595"/>
    <n v="3.410579345088161"/>
    <n v="0"/>
    <n v="78.333045112379224"/>
    <n v="0"/>
    <n v="0"/>
    <n v="3.0250329380764165"/>
    <n v="0"/>
    <n v="0"/>
    <n v="0"/>
    <n v="136.05880272514236"/>
  </r>
  <r>
    <x v="1"/>
    <x v="604"/>
    <n v="0.27865208634076905"/>
    <n v="0"/>
    <n v="0"/>
    <n v="0.72134791365923112"/>
    <n v="0"/>
    <n v="0"/>
    <n v="0"/>
    <n v="0"/>
    <n v="0"/>
    <n v="0"/>
    <n v="2.004401408450704"/>
    <n v="0"/>
    <n v="0"/>
    <n v="5.188802973301109"/>
    <n v="0"/>
    <n v="0"/>
    <n v="0"/>
    <n v="0"/>
    <n v="0"/>
    <n v="0"/>
    <n v="7.1932043817518121"/>
  </r>
  <r>
    <x v="1"/>
    <x v="605"/>
    <n v="0.41716226791076588"/>
    <n v="6.1482338455544445E-3"/>
    <n v="1.5452827165504963E-2"/>
    <n v="0.54886125254956175"/>
    <n v="0"/>
    <n v="0"/>
    <n v="6.1600747609373684E-3"/>
    <n v="0"/>
    <n v="0"/>
    <n v="6.2153437676754283E-3"/>
    <n v="68.37267725870754"/>
    <n v="1.0076923076923077"/>
    <n v="2.5327102803738315"/>
    <n v="89.958071875303176"/>
    <n v="0"/>
    <n v="0"/>
    <n v="1.0096330275229359"/>
    <n v="0"/>
    <n v="0"/>
    <n v="1.0186915887850467"/>
    <n v="163.89947633838486"/>
  </r>
  <r>
    <x v="1"/>
    <x v="606"/>
    <n v="0.20960832588950987"/>
    <n v="1.5829943620695754E-2"/>
    <n v="0"/>
    <n v="0.75896911337405248"/>
    <n v="1.5592617115741886E-2"/>
    <n v="0"/>
    <n v="0"/>
    <n v="0"/>
    <n v="0"/>
    <n v="0"/>
    <n v="13.463797471610247"/>
    <n v="1.0168067226890756"/>
    <n v="0"/>
    <n v="48.750956749028845"/>
    <n v="1.0015625000000001"/>
    <n v="0"/>
    <n v="0"/>
    <n v="0"/>
    <n v="0"/>
    <n v="0"/>
    <n v="64.233123443328168"/>
  </r>
  <r>
    <x v="1"/>
    <x v="607"/>
    <n v="0.50710588969845427"/>
    <n v="4.1283904015855737E-2"/>
    <n v="0"/>
    <n v="0.45161020628569004"/>
    <n v="0"/>
    <n v="0"/>
    <n v="0"/>
    <n v="0"/>
    <n v="0"/>
    <n v="0"/>
    <n v="23.721345593278429"/>
    <n v="1.931174089068826"/>
    <n v="0"/>
    <n v="21.12537439295939"/>
    <n v="0"/>
    <n v="0"/>
    <n v="0"/>
    <n v="0"/>
    <n v="0"/>
    <n v="0"/>
    <n v="46.777894075306641"/>
  </r>
  <r>
    <x v="1"/>
    <x v="608"/>
    <n v="0.28898991682923375"/>
    <n v="0.11137756943442613"/>
    <n v="0"/>
    <n v="0.55687258274462115"/>
    <n v="0"/>
    <n v="0"/>
    <n v="0"/>
    <n v="0"/>
    <n v="0"/>
    <n v="4.2759930991719118E-2"/>
    <n v="7.8776581674435953"/>
    <n v="3.0360727777349474"/>
    <n v="0"/>
    <n v="15.179947791312721"/>
    <n v="0"/>
    <n v="0"/>
    <n v="0"/>
    <n v="0"/>
    <n v="0"/>
    <n v="1.1656050955414012"/>
    <n v="27.259283832032661"/>
  </r>
  <r>
    <x v="1"/>
    <x v="609"/>
    <n v="0.51608696588062142"/>
    <n v="1.2619298280778969E-2"/>
    <n v="1.2619298280778969E-2"/>
    <n v="0.44576332944507902"/>
    <n v="1.2911108112741571E-2"/>
    <n v="0"/>
    <n v="0"/>
    <n v="0"/>
    <n v="0"/>
    <n v="0"/>
    <n v="50.738991487190567"/>
    <n v="1.2406639004149378"/>
    <n v="1.2406639004149378"/>
    <n v="43.825136601584646"/>
    <n v="1.2693531283138919"/>
    <n v="0"/>
    <n v="0"/>
    <n v="0"/>
    <n v="0"/>
    <n v="0"/>
    <n v="98.314809017918989"/>
  </r>
  <r>
    <x v="1"/>
    <x v="610"/>
    <n v="0.39111160692946179"/>
    <n v="2.9953816932424538E-2"/>
    <n v="1.7328957502250157E-2"/>
    <n v="0.52927075342269592"/>
    <n v="2.7286627498437004E-2"/>
    <n v="0"/>
    <n v="0"/>
    <n v="5.0482377147308037E-3"/>
    <n v="0"/>
    <n v="0"/>
    <n v="77.474879161929024"/>
    <n v="5.9335195022649243"/>
    <n v="3.4326746245891115"/>
    <n v="104.84267646079324"/>
    <n v="5.405178805034156"/>
    <n v="0"/>
    <n v="0"/>
    <n v="1"/>
    <n v="0"/>
    <n v="0"/>
    <n v="198.08892855461042"/>
  </r>
  <r>
    <x v="1"/>
    <x v="611"/>
    <n v="0.37239305079911"/>
    <n v="0"/>
    <n v="0"/>
    <n v="0.61227213781366296"/>
    <n v="0"/>
    <n v="1.533481138722714E-2"/>
    <n v="0"/>
    <n v="0"/>
    <n v="0"/>
    <n v="0"/>
    <n v="24.518092450747329"/>
    <n v="0"/>
    <n v="0"/>
    <n v="40.311560185451171"/>
    <n v="0"/>
    <n v="1.0096330275229359"/>
    <n v="0"/>
    <n v="0"/>
    <n v="0"/>
    <n v="0"/>
    <n v="65.839285663721427"/>
  </r>
  <r>
    <x v="1"/>
    <x v="612"/>
    <n v="0.18734853359106332"/>
    <n v="0"/>
    <n v="0"/>
    <n v="0.81265146640893682"/>
    <n v="0"/>
    <n v="0"/>
    <n v="0"/>
    <n v="0"/>
    <n v="0"/>
    <n v="0"/>
    <n v="6.4443908065873785"/>
    <n v="0"/>
    <n v="0"/>
    <n v="27.95348081302151"/>
    <n v="0"/>
    <n v="0"/>
    <n v="0"/>
    <n v="0"/>
    <n v="0"/>
    <n v="0"/>
    <n v="34.397871619608885"/>
  </r>
  <r>
    <x v="1"/>
    <x v="613"/>
    <n v="0.35407317322712545"/>
    <n v="0"/>
    <n v="0"/>
    <n v="0.64592682677287461"/>
    <n v="0"/>
    <n v="0"/>
    <n v="0"/>
    <n v="0"/>
    <n v="0"/>
    <n v="0"/>
    <n v="21.60461376926709"/>
    <n v="0"/>
    <n v="0"/>
    <n v="39.412756093454739"/>
    <n v="0"/>
    <n v="0"/>
    <n v="0"/>
    <n v="0"/>
    <n v="0"/>
    <n v="0"/>
    <n v="61.017369862721829"/>
  </r>
  <r>
    <x v="1"/>
    <x v="614"/>
    <n v="0.35907906116208704"/>
    <n v="5.0784645436871667E-2"/>
    <n v="0"/>
    <n v="0.57341539010243703"/>
    <n v="4.0769929425402791E-3"/>
    <n v="0"/>
    <n v="4.1162667277665852E-3"/>
    <n v="4.108354426713666E-3"/>
    <n v="4.4192892015841407E-3"/>
    <n v="0"/>
    <n v="88.074486814871264"/>
    <n v="12.45639768148064"/>
    <n v="0"/>
    <n v="140.64664770921954"/>
    <n v="1"/>
    <n v="0"/>
    <n v="1.0096330275229359"/>
    <n v="1.0076923076923077"/>
    <n v="1.0839580209895052"/>
    <n v="0"/>
    <n v="245.2788155617761"/>
  </r>
  <r>
    <x v="1"/>
    <x v="615"/>
    <n v="0.53360955837678892"/>
    <n v="5.4647133569080495E-3"/>
    <n v="2.2828941537320881E-2"/>
    <n v="0.41314032512910503"/>
    <n v="1.5713332950614663E-2"/>
    <n v="0"/>
    <n v="0"/>
    <n v="0"/>
    <n v="0"/>
    <n v="9.2431286492621386E-3"/>
    <n v="98.587025293484089"/>
    <n v="1.0096330275229359"/>
    <n v="4.2177607230455898"/>
    <n v="76.3297340609126"/>
    <n v="2.9031165741475018"/>
    <n v="0"/>
    <n v="0"/>
    <n v="0"/>
    <n v="0"/>
    <n v="1.707714083510262"/>
    <n v="184.75498376262303"/>
  </r>
  <r>
    <x v="1"/>
    <x v="616"/>
    <n v="0.3769929917517279"/>
    <n v="0"/>
    <n v="0"/>
    <n v="0.58965927560216913"/>
    <n v="3.3347732646102975E-2"/>
    <n v="0"/>
    <n v="0"/>
    <n v="0"/>
    <n v="0"/>
    <n v="0"/>
    <n v="11.304906266117118"/>
    <n v="0"/>
    <n v="0"/>
    <n v="17.682139948158571"/>
    <n v="1"/>
    <n v="0"/>
    <n v="0"/>
    <n v="0"/>
    <n v="0"/>
    <n v="0"/>
    <n v="29.98704621427569"/>
  </r>
  <r>
    <x v="1"/>
    <x v="617"/>
    <n v="0.38872156916537925"/>
    <n v="1.9121872682359774E-2"/>
    <n v="1.5357315517646724E-2"/>
    <n v="0.57679924263461424"/>
    <n v="0"/>
    <n v="0"/>
    <n v="0"/>
    <n v="0"/>
    <n v="0"/>
    <n v="0"/>
    <n v="52.996496016657403"/>
    <n v="2.6069874424965809"/>
    <n v="2.0937451770556459"/>
    <n v="78.638133794143087"/>
    <n v="0"/>
    <n v="0"/>
    <n v="0"/>
    <n v="0"/>
    <n v="0"/>
    <n v="0"/>
    <n v="136.33536243035272"/>
  </r>
  <r>
    <x v="1"/>
    <x v="618"/>
    <n v="0.52739663149060589"/>
    <n v="4.9396703765890573E-2"/>
    <n v="0"/>
    <n v="0.42320666474350355"/>
    <n v="0"/>
    <n v="0"/>
    <n v="0"/>
    <n v="0"/>
    <n v="0"/>
    <n v="0"/>
    <n v="10.779607082303835"/>
    <n v="1.0096330275229359"/>
    <n v="0"/>
    <n v="8.6500392458963127"/>
    <n v="0"/>
    <n v="0"/>
    <n v="0"/>
    <n v="0"/>
    <n v="0"/>
    <n v="0"/>
    <n v="20.439279355723084"/>
  </r>
  <r>
    <x v="1"/>
    <x v="619"/>
    <n v="0.49940011997600486"/>
    <n v="0"/>
    <n v="0"/>
    <n v="0.50059988002399525"/>
    <n v="0"/>
    <n v="0"/>
    <n v="0"/>
    <n v="0"/>
    <n v="0"/>
    <n v="0"/>
    <n v="1"/>
    <n v="0"/>
    <n v="0"/>
    <n v="1.0024024024024023"/>
    <n v="0"/>
    <n v="0"/>
    <n v="0"/>
    <n v="0"/>
    <n v="0"/>
    <n v="0"/>
    <n v="2.0024024024024021"/>
  </r>
  <r>
    <x v="1"/>
    <x v="620"/>
    <n v="0.35349438820058343"/>
    <n v="0"/>
    <n v="5.944865675198778E-2"/>
    <n v="0.58705695504742872"/>
    <n v="0"/>
    <n v="0"/>
    <n v="0"/>
    <n v="0"/>
    <n v="0"/>
    <n v="0"/>
    <n v="6.8976073256519097"/>
    <n v="0"/>
    <n v="1.1599999999999999"/>
    <n v="11.455028676190354"/>
    <n v="0"/>
    <n v="0"/>
    <n v="0"/>
    <n v="0"/>
    <n v="0"/>
    <n v="0"/>
    <n v="19.512636001842264"/>
  </r>
  <r>
    <x v="1"/>
    <x v="621"/>
    <n v="0.47599721558241009"/>
    <n v="5.7174579101295642E-2"/>
    <n v="0"/>
    <n v="0.46682820531629421"/>
    <n v="0"/>
    <n v="0"/>
    <n v="0"/>
    <n v="0"/>
    <n v="0"/>
    <n v="0"/>
    <n v="30.478294438854196"/>
    <n v="3.6609114491031138"/>
    <n v="0"/>
    <n v="29.891198999101199"/>
    <n v="0"/>
    <n v="0"/>
    <n v="0"/>
    <n v="0"/>
    <n v="0"/>
    <n v="0"/>
    <n v="64.030404887058509"/>
  </r>
  <r>
    <x v="1"/>
    <x v="622"/>
    <n v="0.29270405482946349"/>
    <n v="3.1471255386392116E-2"/>
    <n v="7.0078160213111751E-3"/>
    <n v="0.65387797772640655"/>
    <n v="1.2270999816700994E-2"/>
    <n v="0"/>
    <n v="0"/>
    <n v="0"/>
    <n v="2.6678962197255419E-3"/>
    <n v="0"/>
    <n v="129.28806713004366"/>
    <n v="13.900927274250531"/>
    <n v="3.0953687632586711"/>
    <n v="288.81943548203697"/>
    <n v="5.4201293828290886"/>
    <n v="0"/>
    <n v="0"/>
    <n v="0"/>
    <n v="1.1784160139251523"/>
    <n v="0"/>
    <n v="441.70234404634414"/>
  </r>
  <r>
    <x v="1"/>
    <x v="623"/>
    <n v="0.2424547805769964"/>
    <n v="0"/>
    <n v="0"/>
    <n v="0.75754521942300335"/>
    <n v="0"/>
    <n v="0"/>
    <n v="0"/>
    <n v="0"/>
    <n v="0"/>
    <n v="0"/>
    <n v="30.357431566855734"/>
    <n v="0"/>
    <n v="0"/>
    <n v="94.851201129974555"/>
    <n v="0"/>
    <n v="0"/>
    <n v="0"/>
    <n v="0"/>
    <n v="0"/>
    <n v="0"/>
    <n v="125.20863269683032"/>
  </r>
  <r>
    <x v="1"/>
    <x v="624"/>
    <n v="0.23620326590649854"/>
    <n v="6.510091676975123E-2"/>
    <n v="0"/>
    <n v="0.68034236317128405"/>
    <n v="1.8353454152466381E-2"/>
    <n v="0"/>
    <n v="0"/>
    <n v="0"/>
    <n v="0"/>
    <n v="0"/>
    <n v="12.910481439704183"/>
    <n v="3.558308876204562"/>
    <n v="0"/>
    <n v="37.18639290891231"/>
    <n v="1.0031695721077656"/>
    <n v="0"/>
    <n v="0"/>
    <n v="0"/>
    <n v="0"/>
    <n v="0"/>
    <n v="54.65835279692881"/>
  </r>
  <r>
    <x v="1"/>
    <x v="625"/>
    <n v="0.28269803377139063"/>
    <n v="2.8380618929002673E-2"/>
    <n v="0"/>
    <n v="0.66479877039453439"/>
    <n v="0"/>
    <n v="0"/>
    <n v="0"/>
    <n v="2.4122576905072707E-2"/>
    <n v="0"/>
    <n v="0"/>
    <n v="23.618756416630188"/>
    <n v="2.3711340206185567"/>
    <n v="0"/>
    <n v="55.542375072623514"/>
    <n v="0"/>
    <n v="0"/>
    <n v="0"/>
    <n v="2.0153846153846153"/>
    <n v="0"/>
    <n v="0"/>
    <n v="83.547650125256837"/>
  </r>
  <r>
    <x v="1"/>
    <x v="626"/>
    <n v="0.35401968910504999"/>
    <n v="3.9791900731996968E-2"/>
    <n v="1.1754777214523594E-2"/>
    <n v="0.58701624690025112"/>
    <n v="7.4173860481785365E-3"/>
    <n v="0"/>
    <n v="0"/>
    <n v="0"/>
    <n v="0"/>
    <n v="0"/>
    <n v="47.728362364526717"/>
    <n v="5.3646797501888877"/>
    <n v="1.5847600675186884"/>
    <n v="79.140581747717292"/>
    <n v="1"/>
    <n v="0"/>
    <n v="0"/>
    <n v="0"/>
    <n v="0"/>
    <n v="0"/>
    <n v="134.81838392995155"/>
  </r>
  <r>
    <x v="1"/>
    <x v="627"/>
    <n v="9.205647846517262E-2"/>
    <n v="0"/>
    <n v="0.19422680500135173"/>
    <n v="0.55598412358120997"/>
    <n v="0.15773259295226591"/>
    <n v="0"/>
    <n v="0"/>
    <n v="0"/>
    <n v="0"/>
    <n v="0"/>
    <n v="1"/>
    <n v="0"/>
    <n v="2.1098656850623807"/>
    <n v="6.0395980038662174"/>
    <n v="1.7134328358208955"/>
    <n v="0"/>
    <n v="0"/>
    <n v="0"/>
    <n v="0"/>
    <n v="0"/>
    <n v="10.862896524749491"/>
  </r>
  <r>
    <x v="1"/>
    <x v="628"/>
    <n v="0"/>
    <n v="0"/>
    <n v="0.30601189399320605"/>
    <n v="0.69398810600679395"/>
    <n v="0"/>
    <n v="0"/>
    <n v="0"/>
    <n v="0"/>
    <n v="0"/>
    <n v="0"/>
    <n v="0"/>
    <n v="0"/>
    <n v="1.8953846153846154"/>
    <n v="4.298442005703178"/>
    <n v="0"/>
    <n v="0"/>
    <n v="0"/>
    <n v="0"/>
    <n v="0"/>
    <n v="0"/>
    <n v="6.1938266210877932"/>
  </r>
  <r>
    <x v="1"/>
    <x v="629"/>
    <n v="1"/>
    <n v="0"/>
    <n v="0"/>
    <n v="0"/>
    <n v="0"/>
    <n v="0"/>
    <n v="0"/>
    <n v="0"/>
    <n v="0"/>
    <n v="0"/>
    <n v="3.1536189801129271"/>
    <n v="0"/>
    <n v="0"/>
    <n v="0"/>
    <n v="0"/>
    <n v="0"/>
    <n v="0"/>
    <n v="0"/>
    <n v="0"/>
    <n v="0"/>
    <n v="3.1536189801129271"/>
  </r>
  <r>
    <x v="1"/>
    <x v="630"/>
    <n v="0.60948421339590519"/>
    <n v="0"/>
    <n v="0"/>
    <n v="0.39051578660409486"/>
    <n v="0"/>
    <n v="0"/>
    <n v="0"/>
    <n v="0"/>
    <n v="0"/>
    <n v="0"/>
    <n v="1.5644654088050316"/>
    <n v="0"/>
    <n v="0"/>
    <n v="1.0024024024024023"/>
    <n v="0"/>
    <n v="0"/>
    <n v="0"/>
    <n v="0"/>
    <n v="0"/>
    <n v="0"/>
    <n v="2.5668678112074339"/>
  </r>
  <r>
    <x v="1"/>
    <x v="631"/>
    <n v="0.12538560580012051"/>
    <n v="0"/>
    <n v="0"/>
    <n v="0.74901911347367178"/>
    <n v="0.12559528072620765"/>
    <n v="0"/>
    <n v="0"/>
    <n v="0"/>
    <n v="0"/>
    <n v="0"/>
    <n v="1"/>
    <n v="0"/>
    <n v="0"/>
    <n v="5.9737248840803705"/>
    <n v="1.0016722408026755"/>
    <n v="0"/>
    <n v="0"/>
    <n v="0"/>
    <n v="0"/>
    <n v="0"/>
    <n v="7.9753971248830462"/>
  </r>
  <r>
    <x v="1"/>
    <x v="632"/>
    <n v="0.71180523703148502"/>
    <n v="0"/>
    <n v="0"/>
    <n v="0.28819476296851498"/>
    <n v="0"/>
    <n v="0"/>
    <n v="0"/>
    <n v="0"/>
    <n v="0"/>
    <n v="0"/>
    <n v="5.060915078804987"/>
    <n v="0"/>
    <n v="0"/>
    <n v="2.0490566037735851"/>
    <n v="0"/>
    <n v="0"/>
    <n v="0"/>
    <n v="0"/>
    <n v="0"/>
    <n v="0"/>
    <n v="7.1099716825785721"/>
  </r>
  <r>
    <x v="1"/>
    <x v="633"/>
    <n v="0.28453303682756359"/>
    <n v="5.3300279276859444E-2"/>
    <n v="0"/>
    <n v="0.66216668389557687"/>
    <n v="0"/>
    <n v="0"/>
    <n v="0"/>
    <n v="0"/>
    <n v="0"/>
    <n v="0"/>
    <n v="8.4840885790387297"/>
    <n v="1.5892857142857142"/>
    <n v="0"/>
    <n v="19.744212703367143"/>
    <n v="0"/>
    <n v="0"/>
    <n v="0"/>
    <n v="0"/>
    <n v="0"/>
    <n v="0"/>
    <n v="29.817586996691588"/>
  </r>
  <r>
    <x v="1"/>
    <x v="634"/>
    <n v="0.35899165094955021"/>
    <n v="3.2898626362745882E-2"/>
    <n v="0"/>
    <n v="0.60810972268770391"/>
    <n v="0"/>
    <n v="0"/>
    <n v="0"/>
    <n v="0"/>
    <n v="0"/>
    <n v="0"/>
    <n v="11.046772671694985"/>
    <n v="1.0123456790123457"/>
    <n v="0"/>
    <n v="18.712551805062976"/>
    <n v="0"/>
    <n v="0"/>
    <n v="0"/>
    <n v="0"/>
    <n v="0"/>
    <n v="0"/>
    <n v="30.771670155770305"/>
  </r>
  <r>
    <x v="1"/>
    <x v="635"/>
    <n v="0.49984296346011647"/>
    <n v="0"/>
    <n v="0"/>
    <n v="0.50015703653988364"/>
    <n v="0"/>
    <n v="0"/>
    <n v="0"/>
    <n v="0"/>
    <n v="0"/>
    <n v="0"/>
    <n v="3.4544014084507042"/>
    <n v="0"/>
    <n v="0"/>
    <n v="3.4565719591404527"/>
    <n v="0"/>
    <n v="0"/>
    <n v="0"/>
    <n v="0"/>
    <n v="0"/>
    <n v="0"/>
    <n v="6.910973367591156"/>
  </r>
  <r>
    <x v="1"/>
    <x v="636"/>
    <n v="0.2281913247863166"/>
    <n v="1.8849386151053693E-2"/>
    <n v="0"/>
    <n v="0.73160159534231428"/>
    <n v="0"/>
    <n v="0"/>
    <n v="0"/>
    <n v="0"/>
    <n v="0"/>
    <n v="2.1357693720315513E-2"/>
    <n v="12.22265257086897"/>
    <n v="1.0096330275229359"/>
    <n v="0"/>
    <n v="39.186906551053902"/>
    <n v="0"/>
    <n v="0"/>
    <n v="0"/>
    <n v="0"/>
    <n v="0"/>
    <n v="1.1439859525899911"/>
    <n v="53.563178102035792"/>
  </r>
  <r>
    <x v="1"/>
    <x v="637"/>
    <n v="0.36391850235453116"/>
    <n v="0"/>
    <n v="0"/>
    <n v="0.63608149764546884"/>
    <n v="0"/>
    <n v="0"/>
    <n v="0"/>
    <n v="0"/>
    <n v="0"/>
    <n v="0"/>
    <n v="3.0063191153238544"/>
    <n v="0"/>
    <n v="0"/>
    <n v="5.2546489197530866"/>
    <n v="0"/>
    <n v="0"/>
    <n v="0"/>
    <n v="0"/>
    <n v="0"/>
    <n v="0"/>
    <n v="8.2609680350769406"/>
  </r>
  <r>
    <x v="1"/>
    <x v="638"/>
    <n v="0.60686074727240846"/>
    <n v="0"/>
    <n v="0"/>
    <n v="0.39313925272759148"/>
    <n v="0"/>
    <n v="0"/>
    <n v="0"/>
    <n v="0"/>
    <n v="0"/>
    <n v="0"/>
    <n v="4.0333333333333332"/>
    <n v="0"/>
    <n v="0"/>
    <n v="2.6128921005269405"/>
    <n v="0"/>
    <n v="0"/>
    <n v="0"/>
    <n v="0"/>
    <n v="0"/>
    <n v="0"/>
    <n v="6.6462254338602742"/>
  </r>
  <r>
    <x v="1"/>
    <x v="639"/>
    <n v="0.41100179184263302"/>
    <n v="0"/>
    <n v="0"/>
    <n v="0.58899820815736692"/>
    <n v="0"/>
    <n v="0"/>
    <n v="0"/>
    <n v="0"/>
    <n v="0"/>
    <n v="0"/>
    <n v="7.4064505171303674"/>
    <n v="0"/>
    <n v="0"/>
    <n v="10.614031787643126"/>
    <n v="0"/>
    <n v="0"/>
    <n v="0"/>
    <n v="0"/>
    <n v="0"/>
    <n v="0"/>
    <n v="18.020482304773495"/>
  </r>
  <r>
    <x v="1"/>
    <x v="640"/>
    <n v="0.10795050347097841"/>
    <n v="5.3855636447492236E-2"/>
    <n v="0"/>
    <n v="0.81294763823563454"/>
    <n v="2.5246221845894926E-2"/>
    <n v="0"/>
    <n v="0"/>
    <n v="0"/>
    <n v="0"/>
    <n v="0"/>
    <n v="4.0119623745633355"/>
    <n v="2.0015357051446121"/>
    <n v="0"/>
    <n v="30.213062766940432"/>
    <n v="0.93827160493827155"/>
    <n v="0"/>
    <n v="0"/>
    <n v="0"/>
    <n v="0"/>
    <n v="0"/>
    <n v="37.164832451586648"/>
  </r>
  <r>
    <x v="1"/>
    <x v="641"/>
    <n v="0.29238405465232259"/>
    <n v="0"/>
    <n v="0"/>
    <n v="0.70761594534767736"/>
    <n v="0"/>
    <n v="0"/>
    <n v="0"/>
    <n v="0"/>
    <n v="0"/>
    <n v="0"/>
    <n v="5.8580542704341756"/>
    <n v="0"/>
    <n v="0"/>
    <n v="14.177423647128936"/>
    <n v="0"/>
    <n v="0"/>
    <n v="0"/>
    <n v="0"/>
    <n v="0"/>
    <n v="0"/>
    <n v="20.035477917563114"/>
  </r>
  <r>
    <x v="1"/>
    <x v="642"/>
    <n v="0.45652552121938339"/>
    <n v="0"/>
    <n v="0"/>
    <n v="0.50651033527706335"/>
    <n v="1.425335118060763E-2"/>
    <n v="0"/>
    <n v="0"/>
    <n v="0"/>
    <n v="0"/>
    <n v="2.2710792322945591E-2"/>
    <n v="31.856370554745958"/>
    <n v="0"/>
    <n v="0"/>
    <n v="35.344313034891186"/>
    <n v="0.99459945994599464"/>
    <n v="0"/>
    <n v="0"/>
    <n v="0"/>
    <n v="0"/>
    <n v="1.5847600675186884"/>
    <n v="69.780043117101826"/>
  </r>
  <r>
    <x v="1"/>
    <x v="643"/>
    <n v="0.76894931356944551"/>
    <n v="0"/>
    <n v="0"/>
    <n v="0.2310506864305544"/>
    <n v="0"/>
    <n v="0"/>
    <n v="0"/>
    <n v="0"/>
    <n v="0"/>
    <n v="0"/>
    <n v="8.445775772635983"/>
    <n v="0"/>
    <n v="0"/>
    <n v="2.5377515205101413"/>
    <n v="0"/>
    <n v="0"/>
    <n v="0"/>
    <n v="0"/>
    <n v="0"/>
    <n v="0"/>
    <n v="10.983527293146125"/>
  </r>
  <r>
    <x v="1"/>
    <x v="1077"/>
    <n v="0.50019055776824783"/>
    <n v="0"/>
    <n v="0"/>
    <n v="0.49980944223175233"/>
    <n v="0"/>
    <n v="0"/>
    <n v="0"/>
    <n v="0"/>
    <n v="0"/>
    <n v="0"/>
    <n v="1.0031595576619272"/>
    <n v="0"/>
    <n v="0"/>
    <n v="1.0023952095808384"/>
    <n v="0"/>
    <n v="0"/>
    <n v="0"/>
    <n v="0"/>
    <n v="0"/>
    <n v="0"/>
    <n v="2.0055547672427654"/>
  </r>
  <r>
    <x v="1"/>
    <x v="644"/>
    <n v="0.25377482208462465"/>
    <n v="2.1812146821528652E-2"/>
    <n v="0"/>
    <n v="0.7244130310938468"/>
    <n v="0"/>
    <n v="0"/>
    <n v="0"/>
    <n v="0"/>
    <n v="0"/>
    <n v="0"/>
    <n v="11.778200774163494"/>
    <n v="1.0123456790123457"/>
    <n v="0"/>
    <n v="33.621468251087826"/>
    <n v="0"/>
    <n v="0"/>
    <n v="0"/>
    <n v="0"/>
    <n v="0"/>
    <n v="0"/>
    <n v="46.412014704263662"/>
  </r>
  <r>
    <x v="1"/>
    <x v="645"/>
    <n v="0.33863731667858477"/>
    <n v="0"/>
    <n v="0"/>
    <n v="0.63898118778178603"/>
    <n v="0"/>
    <n v="0"/>
    <n v="2.2381495539629301E-2"/>
    <n v="0"/>
    <n v="0"/>
    <n v="0"/>
    <n v="15.130236318613475"/>
    <n v="0"/>
    <n v="0"/>
    <n v="28.549530421253046"/>
    <n v="0"/>
    <n v="0"/>
    <n v="1"/>
    <n v="0"/>
    <n v="0"/>
    <n v="0"/>
    <n v="44.679766739866515"/>
  </r>
  <r>
    <x v="1"/>
    <x v="646"/>
    <n v="1"/>
    <n v="0"/>
    <n v="0"/>
    <n v="0"/>
    <n v="0"/>
    <n v="0"/>
    <n v="0"/>
    <n v="0"/>
    <n v="0"/>
    <n v="0"/>
    <n v="1.0942408376963351"/>
    <n v="0"/>
    <n v="0"/>
    <n v="0"/>
    <n v="0"/>
    <n v="0"/>
    <n v="0"/>
    <n v="0"/>
    <n v="0"/>
    <n v="0"/>
    <n v="1.0942408376963351"/>
  </r>
  <r>
    <x v="1"/>
    <x v="647"/>
    <n v="1"/>
    <n v="0"/>
    <n v="0"/>
    <n v="0"/>
    <n v="0"/>
    <n v="0"/>
    <n v="0"/>
    <n v="0"/>
    <n v="0"/>
    <n v="0"/>
    <n v="1.0096330275229359"/>
    <n v="0"/>
    <n v="0"/>
    <n v="0"/>
    <n v="0"/>
    <n v="0"/>
    <n v="0"/>
    <n v="0"/>
    <n v="0"/>
    <n v="0"/>
    <n v="1.0096330275229359"/>
  </r>
  <r>
    <x v="1"/>
    <x v="1078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1"/>
    <x v="649"/>
    <n v="0"/>
    <n v="0.49978383052313019"/>
    <n v="0"/>
    <n v="0"/>
    <n v="0.50021616947686987"/>
    <n v="0"/>
    <n v="0"/>
    <n v="0"/>
    <n v="0"/>
    <n v="0"/>
    <n v="0"/>
    <n v="1"/>
    <n v="0"/>
    <n v="0"/>
    <n v="1.0008650519031141"/>
    <n v="0"/>
    <n v="0"/>
    <n v="0"/>
    <n v="0"/>
    <n v="0"/>
    <n v="2.0008650519031139"/>
  </r>
  <r>
    <x v="1"/>
    <x v="650"/>
    <n v="0.24157986328131834"/>
    <n v="0"/>
    <n v="0"/>
    <n v="0.63693519661142195"/>
    <n v="0"/>
    <n v="0"/>
    <n v="0"/>
    <n v="0"/>
    <n v="0"/>
    <n v="0.12148494010725966"/>
    <n v="2.2748825474041117"/>
    <n v="0"/>
    <n v="0"/>
    <n v="5.9978209397007287"/>
    <n v="0"/>
    <n v="0"/>
    <n v="0"/>
    <n v="0"/>
    <n v="0"/>
    <n v="1.1439859525899911"/>
    <n v="9.4166894396948315"/>
  </r>
  <r>
    <x v="1"/>
    <x v="652"/>
    <n v="1"/>
    <n v="0"/>
    <n v="0"/>
    <n v="0"/>
    <n v="0"/>
    <n v="0"/>
    <n v="0"/>
    <n v="0"/>
    <n v="0"/>
    <n v="0"/>
    <n v="4.7410246132834537"/>
    <n v="0"/>
    <n v="0"/>
    <n v="0"/>
    <n v="0"/>
    <n v="0"/>
    <n v="0"/>
    <n v="0"/>
    <n v="0"/>
    <n v="0"/>
    <n v="4.7410246132834537"/>
  </r>
  <r>
    <x v="1"/>
    <x v="653"/>
    <n v="0.28327634085794801"/>
    <n v="0"/>
    <n v="0"/>
    <n v="0.71672365914205205"/>
    <n v="0"/>
    <n v="0"/>
    <n v="0"/>
    <n v="0"/>
    <n v="0"/>
    <n v="0"/>
    <n v="2.7134328358208952"/>
    <n v="0"/>
    <n v="0"/>
    <n v="6.8653157021008644"/>
    <n v="0"/>
    <n v="0"/>
    <n v="0"/>
    <n v="0"/>
    <n v="0"/>
    <n v="0"/>
    <n v="9.5787485379217596"/>
  </r>
  <r>
    <x v="1"/>
    <x v="1079"/>
    <n v="1"/>
    <n v="0"/>
    <n v="0"/>
    <n v="0"/>
    <n v="0"/>
    <n v="0"/>
    <n v="0"/>
    <n v="0"/>
    <n v="0"/>
    <n v="0"/>
    <n v="0.99705882352941178"/>
    <n v="0"/>
    <n v="0"/>
    <n v="0"/>
    <n v="0"/>
    <n v="0"/>
    <n v="0"/>
    <n v="0"/>
    <n v="0"/>
    <n v="0"/>
    <n v="0.99705882352941178"/>
  </r>
  <r>
    <x v="1"/>
    <x v="654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1"/>
    <x v="655"/>
    <n v="0"/>
    <n v="0"/>
    <n v="0"/>
    <n v="1"/>
    <n v="0"/>
    <n v="0"/>
    <n v="0"/>
    <n v="0"/>
    <n v="0"/>
    <n v="0"/>
    <n v="0"/>
    <n v="0"/>
    <n v="0"/>
    <n v="2.4263803680981595"/>
    <n v="0"/>
    <n v="0"/>
    <n v="0"/>
    <n v="0"/>
    <n v="0"/>
    <n v="0"/>
    <n v="2.4263803680981595"/>
  </r>
  <r>
    <x v="1"/>
    <x v="1080"/>
    <n v="1"/>
    <n v="0"/>
    <n v="0"/>
    <n v="0"/>
    <n v="0"/>
    <n v="0"/>
    <n v="0"/>
    <n v="0"/>
    <n v="0"/>
    <n v="0"/>
    <n v="2.075515609949572"/>
    <n v="0"/>
    <n v="0"/>
    <n v="0"/>
    <n v="0"/>
    <n v="0"/>
    <n v="0"/>
    <n v="0"/>
    <n v="0"/>
    <n v="0"/>
    <n v="2.075515609949572"/>
  </r>
  <r>
    <x v="1"/>
    <x v="657"/>
    <n v="0.50323493732308933"/>
    <n v="0"/>
    <n v="0"/>
    <n v="0.49676506267691056"/>
    <n v="0"/>
    <n v="0"/>
    <n v="0"/>
    <n v="0"/>
    <n v="0"/>
    <n v="0"/>
    <n v="1.0076923076923077"/>
    <n v="0"/>
    <n v="0"/>
    <n v="0.99473684210526314"/>
    <n v="0"/>
    <n v="0"/>
    <n v="0"/>
    <n v="0"/>
    <n v="0"/>
    <n v="0"/>
    <n v="2.002429149797571"/>
  </r>
  <r>
    <x v="1"/>
    <x v="1081"/>
    <n v="1"/>
    <n v="0"/>
    <n v="0"/>
    <n v="0"/>
    <n v="0"/>
    <n v="0"/>
    <n v="0"/>
    <n v="0"/>
    <n v="0"/>
    <n v="0"/>
    <n v="1.0045146726862302"/>
    <n v="0"/>
    <n v="0"/>
    <n v="0"/>
    <n v="0"/>
    <n v="0"/>
    <n v="0"/>
    <n v="0"/>
    <n v="0"/>
    <n v="0"/>
    <n v="1.0045146726862302"/>
  </r>
  <r>
    <x v="1"/>
    <x v="1082"/>
    <n v="0"/>
    <n v="0"/>
    <n v="0.43672692673644142"/>
    <n v="0.56327307326355847"/>
    <n v="0"/>
    <n v="0"/>
    <n v="0"/>
    <n v="0"/>
    <n v="0"/>
    <n v="0"/>
    <n v="0"/>
    <n v="0"/>
    <n v="1"/>
    <n v="1.2897603485838782"/>
    <n v="0"/>
    <n v="0"/>
    <n v="0"/>
    <n v="0"/>
    <n v="0"/>
    <n v="0"/>
    <n v="2.2897603485838784"/>
  </r>
  <r>
    <x v="1"/>
    <x v="659"/>
    <n v="1"/>
    <n v="0"/>
    <n v="0"/>
    <n v="0"/>
    <n v="0"/>
    <n v="0"/>
    <n v="0"/>
    <n v="0"/>
    <n v="0"/>
    <n v="0"/>
    <n v="1.7128712871287128"/>
    <n v="0"/>
    <n v="0"/>
    <n v="0"/>
    <n v="0"/>
    <n v="0"/>
    <n v="0"/>
    <n v="0"/>
    <n v="0"/>
    <n v="0"/>
    <n v="1.7128712871287128"/>
  </r>
  <r>
    <x v="1"/>
    <x v="660"/>
    <n v="1"/>
    <n v="0"/>
    <n v="0"/>
    <n v="0"/>
    <n v="0"/>
    <n v="0"/>
    <n v="0"/>
    <n v="0"/>
    <n v="0"/>
    <n v="0"/>
    <n v="3.2352633603609324"/>
    <n v="0"/>
    <n v="0"/>
    <n v="0"/>
    <n v="0"/>
    <n v="0"/>
    <n v="0"/>
    <n v="0"/>
    <n v="0"/>
    <n v="0"/>
    <n v="3.2352633603609324"/>
  </r>
  <r>
    <x v="1"/>
    <x v="1083"/>
    <n v="1"/>
    <n v="0"/>
    <n v="0"/>
    <n v="0"/>
    <n v="0"/>
    <n v="0"/>
    <n v="0"/>
    <n v="0"/>
    <n v="0"/>
    <n v="0"/>
    <n v="1.707714083510262"/>
    <n v="0"/>
    <n v="0"/>
    <n v="0"/>
    <n v="0"/>
    <n v="0"/>
    <n v="0"/>
    <n v="0"/>
    <n v="0"/>
    <n v="0"/>
    <n v="1.707714083510262"/>
  </r>
  <r>
    <x v="1"/>
    <x v="661"/>
    <n v="0.26009102805731965"/>
    <n v="0"/>
    <n v="0"/>
    <n v="0.73990897194268035"/>
    <n v="0"/>
    <n v="0"/>
    <n v="0"/>
    <n v="0"/>
    <n v="0"/>
    <n v="0"/>
    <n v="1.0514018691588785"/>
    <n v="0"/>
    <n v="0"/>
    <n v="2.9910361842105262"/>
    <n v="0"/>
    <n v="0"/>
    <n v="0"/>
    <n v="0"/>
    <n v="0"/>
    <n v="0"/>
    <n v="4.0424380533694046"/>
  </r>
  <r>
    <x v="1"/>
    <x v="1084"/>
    <n v="0"/>
    <n v="0"/>
    <n v="0"/>
    <n v="1"/>
    <n v="0"/>
    <n v="0"/>
    <n v="0"/>
    <n v="0"/>
    <n v="0"/>
    <n v="0"/>
    <n v="0"/>
    <n v="0"/>
    <n v="0"/>
    <n v="4.7542802025560649"/>
    <n v="0"/>
    <n v="0"/>
    <n v="0"/>
    <n v="0"/>
    <n v="0"/>
    <n v="0"/>
    <n v="4.7542802025560649"/>
  </r>
  <r>
    <x v="1"/>
    <x v="662"/>
    <n v="0"/>
    <n v="0"/>
    <n v="0"/>
    <n v="1"/>
    <n v="0"/>
    <n v="0"/>
    <n v="0"/>
    <n v="0"/>
    <n v="0"/>
    <n v="0"/>
    <n v="0"/>
    <n v="0"/>
    <n v="0"/>
    <n v="1.2546583850931676"/>
    <n v="0"/>
    <n v="0"/>
    <n v="0"/>
    <n v="0"/>
    <n v="0"/>
    <n v="0"/>
    <n v="1.2546583850931676"/>
  </r>
  <r>
    <x v="1"/>
    <x v="663"/>
    <n v="0.83920383814445509"/>
    <n v="0"/>
    <n v="0"/>
    <n v="0.16079616185554491"/>
    <n v="0"/>
    <n v="0"/>
    <n v="0"/>
    <n v="0"/>
    <n v="0"/>
    <n v="0"/>
    <n v="12.994998020477352"/>
    <n v="0"/>
    <n v="0"/>
    <n v="2.4899144999542782"/>
    <n v="0"/>
    <n v="0"/>
    <n v="0"/>
    <n v="0"/>
    <n v="0"/>
    <n v="0"/>
    <n v="15.48491252043163"/>
  </r>
  <r>
    <x v="1"/>
    <x v="664"/>
    <n v="1"/>
    <n v="0"/>
    <n v="0"/>
    <n v="0"/>
    <n v="0"/>
    <n v="0"/>
    <n v="0"/>
    <n v="0"/>
    <n v="0"/>
    <n v="0"/>
    <n v="1.0044014084507042"/>
    <n v="0"/>
    <n v="0"/>
    <n v="0"/>
    <n v="0"/>
    <n v="0"/>
    <n v="0"/>
    <n v="0"/>
    <n v="0"/>
    <n v="0"/>
    <n v="1.0044014084507042"/>
  </r>
  <r>
    <x v="1"/>
    <x v="665"/>
    <n v="0.54019648660516906"/>
    <n v="0"/>
    <n v="0"/>
    <n v="0.45980351339483094"/>
    <n v="0"/>
    <n v="0"/>
    <n v="0"/>
    <n v="0"/>
    <n v="0"/>
    <n v="0"/>
    <n v="2.0062942564909521"/>
    <n v="0"/>
    <n v="0"/>
    <n v="1.707714083510262"/>
    <n v="0"/>
    <n v="0"/>
    <n v="0"/>
    <n v="0"/>
    <n v="0"/>
    <n v="0"/>
    <n v="3.714008340001214"/>
  </r>
  <r>
    <x v="1"/>
    <x v="666"/>
    <n v="1"/>
    <n v="0"/>
    <n v="0"/>
    <n v="0"/>
    <n v="0"/>
    <n v="0"/>
    <n v="0"/>
    <n v="0"/>
    <n v="0"/>
    <n v="0"/>
    <n v="2.0023952095808384"/>
    <n v="0"/>
    <n v="0"/>
    <n v="0"/>
    <n v="0"/>
    <n v="0"/>
    <n v="0"/>
    <n v="0"/>
    <n v="0"/>
    <n v="0"/>
    <n v="2.0023952095808384"/>
  </r>
  <r>
    <x v="1"/>
    <x v="1085"/>
    <n v="1"/>
    <n v="0"/>
    <n v="0"/>
    <n v="0"/>
    <n v="0"/>
    <n v="0"/>
    <n v="0"/>
    <n v="0"/>
    <n v="0"/>
    <n v="0"/>
    <n v="3.5791286287011541"/>
    <n v="0"/>
    <n v="0"/>
    <n v="0"/>
    <n v="0"/>
    <n v="0"/>
    <n v="0"/>
    <n v="0"/>
    <n v="0"/>
    <n v="0"/>
    <n v="3.5791286287011541"/>
  </r>
  <r>
    <x v="1"/>
    <x v="668"/>
    <n v="0"/>
    <n v="0"/>
    <n v="0"/>
    <n v="1"/>
    <n v="0"/>
    <n v="0"/>
    <n v="0"/>
    <n v="0"/>
    <n v="0"/>
    <n v="0"/>
    <n v="0"/>
    <n v="0"/>
    <n v="0"/>
    <n v="2.1456581933926664"/>
    <n v="0"/>
    <n v="0"/>
    <n v="0"/>
    <n v="0"/>
    <n v="0"/>
    <n v="0"/>
    <n v="2.1456581933926664"/>
  </r>
  <r>
    <x v="1"/>
    <x v="669"/>
    <n v="0.50074267783194371"/>
    <n v="0"/>
    <n v="0"/>
    <n v="0.49925732216805624"/>
    <n v="0"/>
    <n v="0"/>
    <n v="0"/>
    <n v="0"/>
    <n v="0"/>
    <n v="0"/>
    <n v="2.1308965948141205"/>
    <n v="0"/>
    <n v="0"/>
    <n v="2.1245757049311775"/>
    <n v="0"/>
    <n v="0"/>
    <n v="0"/>
    <n v="0"/>
    <n v="0"/>
    <n v="0"/>
    <n v="4.2554722997452981"/>
  </r>
  <r>
    <x v="1"/>
    <x v="1086"/>
    <n v="1"/>
    <n v="0"/>
    <n v="0"/>
    <n v="0"/>
    <n v="0"/>
    <n v="0"/>
    <n v="0"/>
    <n v="0"/>
    <n v="0"/>
    <n v="0"/>
    <n v="2.2064777327935223"/>
    <n v="0"/>
    <n v="0"/>
    <n v="0"/>
    <n v="0"/>
    <n v="0"/>
    <n v="0"/>
    <n v="0"/>
    <n v="0"/>
    <n v="0"/>
    <n v="2.2064777327935223"/>
  </r>
  <r>
    <x v="1"/>
    <x v="1087"/>
    <n v="0.41643577794648584"/>
    <n v="0"/>
    <n v="0"/>
    <n v="0.5835642220535141"/>
    <n v="0"/>
    <n v="0"/>
    <n v="0"/>
    <n v="0"/>
    <n v="0"/>
    <n v="0"/>
    <n v="1.1308965948141205"/>
    <n v="0"/>
    <n v="0"/>
    <n v="1.5847600675186884"/>
    <n v="0"/>
    <n v="0"/>
    <n v="0"/>
    <n v="0"/>
    <n v="0"/>
    <n v="0"/>
    <n v="2.7156566623328091"/>
  </r>
  <r>
    <x v="1"/>
    <x v="1088"/>
    <n v="0.56564092959443624"/>
    <n v="0"/>
    <n v="0"/>
    <n v="0.43435907040556365"/>
    <n v="0"/>
    <n v="0"/>
    <n v="0"/>
    <n v="0"/>
    <n v="0"/>
    <n v="0"/>
    <n v="3.1439859525899911"/>
    <n v="0"/>
    <n v="0"/>
    <n v="2.4142857142857146"/>
    <n v="0"/>
    <n v="0"/>
    <n v="0"/>
    <n v="0"/>
    <n v="0"/>
    <n v="0"/>
    <n v="5.5582716668757062"/>
  </r>
  <r>
    <x v="1"/>
    <x v="670"/>
    <n v="0.1802160878296856"/>
    <n v="0"/>
    <n v="0"/>
    <n v="0.81978391217031443"/>
    <n v="0"/>
    <n v="0"/>
    <n v="0"/>
    <n v="0"/>
    <n v="0"/>
    <n v="0"/>
    <n v="1"/>
    <n v="0"/>
    <n v="0"/>
    <n v="4.5488941750031584"/>
    <n v="0"/>
    <n v="0"/>
    <n v="0"/>
    <n v="0"/>
    <n v="0"/>
    <n v="0"/>
    <n v="5.5488941750031584"/>
  </r>
  <r>
    <x v="1"/>
    <x v="1089"/>
    <n v="1"/>
    <n v="0"/>
    <n v="0"/>
    <n v="0"/>
    <n v="0"/>
    <n v="0"/>
    <n v="0"/>
    <n v="0"/>
    <n v="0"/>
    <n v="0"/>
    <n v="2.1308965948141205"/>
    <n v="0"/>
    <n v="0"/>
    <n v="0"/>
    <n v="0"/>
    <n v="0"/>
    <n v="0"/>
    <n v="0"/>
    <n v="0"/>
    <n v="0"/>
    <n v="2.1308965948141205"/>
  </r>
  <r>
    <x v="1"/>
    <x v="673"/>
    <n v="0.29727200038442708"/>
    <n v="0"/>
    <n v="0"/>
    <n v="0.70272799961557286"/>
    <n v="0"/>
    <n v="0"/>
    <n v="0"/>
    <n v="0"/>
    <n v="0"/>
    <n v="0"/>
    <n v="2.0023952095808384"/>
    <n v="0"/>
    <n v="0"/>
    <n v="4.7335072870935031"/>
    <n v="0"/>
    <n v="0"/>
    <n v="0"/>
    <n v="0"/>
    <n v="0"/>
    <n v="0"/>
    <n v="6.7359024966743419"/>
  </r>
  <r>
    <x v="1"/>
    <x v="674"/>
    <n v="0.28306878306878308"/>
    <n v="0"/>
    <n v="0"/>
    <n v="0.71693121693121686"/>
    <n v="0"/>
    <n v="0"/>
    <n v="0"/>
    <n v="0"/>
    <n v="0"/>
    <n v="0"/>
    <n v="1"/>
    <n v="0"/>
    <n v="0"/>
    <n v="2.5327102803738315"/>
    <n v="0"/>
    <n v="0"/>
    <n v="0"/>
    <n v="0"/>
    <n v="0"/>
    <n v="0"/>
    <n v="3.5327102803738315"/>
  </r>
  <r>
    <x v="1"/>
    <x v="675"/>
    <n v="1"/>
    <n v="0"/>
    <n v="0"/>
    <n v="0"/>
    <n v="0"/>
    <n v="0"/>
    <n v="0"/>
    <n v="0"/>
    <n v="0"/>
    <n v="0"/>
    <n v="1.1308965948141205"/>
    <n v="0"/>
    <n v="0"/>
    <n v="0"/>
    <n v="0"/>
    <n v="0"/>
    <n v="0"/>
    <n v="0"/>
    <n v="0"/>
    <n v="0"/>
    <n v="1.1308965948141205"/>
  </r>
  <r>
    <x v="1"/>
    <x v="676"/>
    <n v="0.43033821932951488"/>
    <n v="0"/>
    <n v="0"/>
    <n v="0.42485352487189765"/>
    <n v="0"/>
    <n v="0"/>
    <n v="0"/>
    <n v="0"/>
    <n v="0"/>
    <n v="0.14480825579858753"/>
    <n v="8.5946932843305248"/>
    <n v="0"/>
    <n v="0"/>
    <n v="8.4851532423260458"/>
    <n v="0"/>
    <n v="0"/>
    <n v="0"/>
    <n v="0"/>
    <n v="0"/>
    <n v="2.892103205629398"/>
    <n v="19.971949732285967"/>
  </r>
  <r>
    <x v="1"/>
    <x v="677"/>
    <n v="0"/>
    <n v="0"/>
    <n v="0"/>
    <n v="1"/>
    <n v="0"/>
    <n v="0"/>
    <n v="0"/>
    <n v="0"/>
    <n v="0"/>
    <n v="0"/>
    <n v="0"/>
    <n v="0"/>
    <n v="0"/>
    <n v="2.0507288445762604"/>
    <n v="0"/>
    <n v="0"/>
    <n v="0"/>
    <n v="0"/>
    <n v="0"/>
    <n v="0"/>
    <n v="2.0507288445762604"/>
  </r>
  <r>
    <x v="1"/>
    <x v="678"/>
    <n v="0"/>
    <n v="0"/>
    <n v="0"/>
    <n v="0.57552724289368273"/>
    <n v="0.42447275710631727"/>
    <n v="0"/>
    <n v="0"/>
    <n v="0"/>
    <n v="0"/>
    <n v="0"/>
    <n v="0"/>
    <n v="0"/>
    <n v="0"/>
    <n v="1.925719591457753"/>
    <n v="1.4202898550724639"/>
    <n v="0"/>
    <n v="0"/>
    <n v="0"/>
    <n v="0"/>
    <n v="0"/>
    <n v="3.3460094465302168"/>
  </r>
  <r>
    <x v="1"/>
    <x v="679"/>
    <n v="0"/>
    <n v="0"/>
    <n v="0"/>
    <n v="1"/>
    <n v="0"/>
    <n v="0"/>
    <n v="0"/>
    <n v="0"/>
    <n v="0"/>
    <n v="0"/>
    <n v="0"/>
    <n v="0"/>
    <n v="0"/>
    <n v="1.0015625000000001"/>
    <n v="0"/>
    <n v="0"/>
    <n v="0"/>
    <n v="0"/>
    <n v="0"/>
    <n v="0"/>
    <n v="1.0015625000000001"/>
  </r>
  <r>
    <x v="1"/>
    <x v="680"/>
    <n v="1"/>
    <n v="0"/>
    <n v="0"/>
    <n v="0"/>
    <n v="0"/>
    <n v="0"/>
    <n v="0"/>
    <n v="0"/>
    <n v="0"/>
    <n v="0"/>
    <n v="1.0081875697804243"/>
    <n v="0"/>
    <n v="0"/>
    <n v="0"/>
    <n v="0"/>
    <n v="0"/>
    <n v="0"/>
    <n v="0"/>
    <n v="0"/>
    <n v="0"/>
    <n v="1.0081875697804243"/>
  </r>
  <r>
    <x v="1"/>
    <x v="1090"/>
    <n v="0"/>
    <n v="0"/>
    <n v="0"/>
    <n v="1"/>
    <n v="0"/>
    <n v="0"/>
    <n v="0"/>
    <n v="0"/>
    <n v="0"/>
    <n v="0"/>
    <n v="0"/>
    <n v="0"/>
    <n v="0"/>
    <n v="1.4202898550724639"/>
    <n v="0"/>
    <n v="0"/>
    <n v="0"/>
    <n v="0"/>
    <n v="0"/>
    <n v="0"/>
    <n v="1.4202898550724639"/>
  </r>
  <r>
    <x v="1"/>
    <x v="683"/>
    <n v="0.35834045783828555"/>
    <n v="0"/>
    <n v="0"/>
    <n v="0.6416595421617145"/>
    <n v="0"/>
    <n v="0"/>
    <n v="0"/>
    <n v="0"/>
    <n v="0"/>
    <n v="0"/>
    <n v="3.0142616648877549"/>
    <n v="0"/>
    <n v="0"/>
    <n v="5.3974641086168731"/>
    <n v="0"/>
    <n v="0"/>
    <n v="0"/>
    <n v="0"/>
    <n v="0"/>
    <n v="0"/>
    <n v="8.411725773504628"/>
  </r>
  <r>
    <x v="1"/>
    <x v="684"/>
    <n v="0.6675128599104817"/>
    <n v="0"/>
    <n v="0"/>
    <n v="0.33248714008951835"/>
    <n v="0"/>
    <n v="0"/>
    <n v="0"/>
    <n v="0"/>
    <n v="0"/>
    <n v="0"/>
    <n v="2.0161420500403553"/>
    <n v="0"/>
    <n v="0"/>
    <n v="1.0042372881355932"/>
    <n v="0"/>
    <n v="0"/>
    <n v="0"/>
    <n v="0"/>
    <n v="0"/>
    <n v="0"/>
    <n v="3.0203793381759483"/>
  </r>
  <r>
    <x v="1"/>
    <x v="109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1"/>
    <x v="687"/>
    <n v="0.30706703879970687"/>
    <n v="0"/>
    <n v="0"/>
    <n v="0.69293296120029313"/>
    <n v="0"/>
    <n v="0"/>
    <n v="0"/>
    <n v="0"/>
    <n v="0"/>
    <n v="0"/>
    <n v="4.0096330275229359"/>
    <n v="0"/>
    <n v="0"/>
    <n v="9.0482094657520662"/>
    <n v="0"/>
    <n v="0"/>
    <n v="0"/>
    <n v="0"/>
    <n v="0"/>
    <n v="0"/>
    <n v="13.057842493275002"/>
  </r>
  <r>
    <x v="1"/>
    <x v="688"/>
    <n v="0.26399805190977033"/>
    <n v="0"/>
    <n v="0"/>
    <n v="0.73600194809022967"/>
    <n v="0"/>
    <n v="0"/>
    <n v="0"/>
    <n v="0"/>
    <n v="0"/>
    <n v="0"/>
    <n v="2.004401408450704"/>
    <n v="0"/>
    <n v="0"/>
    <n v="5.5880841949497766"/>
    <n v="0"/>
    <n v="0"/>
    <n v="0"/>
    <n v="0"/>
    <n v="0"/>
    <n v="0"/>
    <n v="7.5924856034004806"/>
  </r>
  <r>
    <x v="1"/>
    <x v="1092"/>
    <n v="1"/>
    <n v="0"/>
    <n v="0"/>
    <n v="0"/>
    <n v="0"/>
    <n v="0"/>
    <n v="0"/>
    <n v="0"/>
    <n v="0"/>
    <n v="0"/>
    <n v="2.0030864197530862"/>
    <n v="0"/>
    <n v="0"/>
    <n v="0"/>
    <n v="0"/>
    <n v="0"/>
    <n v="0"/>
    <n v="0"/>
    <n v="0"/>
    <n v="0"/>
    <n v="2.0030864197530862"/>
  </r>
  <r>
    <x v="1"/>
    <x v="689"/>
    <n v="0.52487371115196824"/>
    <n v="0"/>
    <n v="0"/>
    <n v="0.47512628884803165"/>
    <n v="0"/>
    <n v="0"/>
    <n v="0"/>
    <n v="0"/>
    <n v="0"/>
    <n v="0"/>
    <n v="7.0747684753539701"/>
    <n v="0"/>
    <n v="0"/>
    <n v="6.4042233755173541"/>
    <n v="0"/>
    <n v="0"/>
    <n v="0"/>
    <n v="0"/>
    <n v="0"/>
    <n v="0"/>
    <n v="13.478991850871326"/>
  </r>
  <r>
    <x v="1"/>
    <x v="690"/>
    <n v="0.20985097974433484"/>
    <n v="2.6004673376366933E-2"/>
    <n v="0"/>
    <n v="0.71244102930334841"/>
    <n v="2.5903176528999157E-2"/>
    <n v="0"/>
    <n v="1.2921861183143403E-2"/>
    <n v="1.2878279863807339E-2"/>
    <n v="0"/>
    <n v="0"/>
    <n v="16.294954137011153"/>
    <n v="2.0192660550458719"/>
    <n v="0"/>
    <n v="55.321132700770654"/>
    <n v="2.0113848124854412"/>
    <n v="0"/>
    <n v="1.0033840947546531"/>
    <n v="1"/>
    <n v="0"/>
    <n v="0"/>
    <n v="77.650121800067765"/>
  </r>
  <r>
    <x v="1"/>
    <x v="691"/>
    <n v="0.32311399071790603"/>
    <n v="0"/>
    <n v="0"/>
    <n v="0.59769942188501135"/>
    <n v="0"/>
    <n v="0"/>
    <n v="0"/>
    <n v="0"/>
    <n v="0"/>
    <n v="7.918658739708262E-2"/>
    <n v="4.0901865718752912"/>
    <n v="0"/>
    <n v="0"/>
    <n v="7.5660671454676809"/>
    <n v="0"/>
    <n v="0"/>
    <n v="0"/>
    <n v="0"/>
    <n v="0"/>
    <n v="1.0023952095808384"/>
    <n v="12.65864892692381"/>
  </r>
  <r>
    <x v="1"/>
    <x v="692"/>
    <n v="0.40751785866231227"/>
    <n v="0"/>
    <n v="0"/>
    <n v="0.59248214133768762"/>
    <n v="0"/>
    <n v="0"/>
    <n v="0"/>
    <n v="0"/>
    <n v="0"/>
    <n v="0"/>
    <n v="1.2064777327935223"/>
    <n v="0"/>
    <n v="0"/>
    <n v="1.7540740740740739"/>
    <n v="0"/>
    <n v="0"/>
    <n v="0"/>
    <n v="0"/>
    <n v="0"/>
    <n v="0"/>
    <n v="2.9605518068675964"/>
  </r>
  <r>
    <x v="1"/>
    <x v="1093"/>
    <n v="1"/>
    <n v="0"/>
    <n v="0"/>
    <n v="0"/>
    <n v="0"/>
    <n v="0"/>
    <n v="0"/>
    <n v="0"/>
    <n v="0"/>
    <n v="0"/>
    <n v="3.1695201350373767"/>
    <n v="0"/>
    <n v="0"/>
    <n v="0"/>
    <n v="0"/>
    <n v="0"/>
    <n v="0"/>
    <n v="0"/>
    <n v="0"/>
    <n v="0"/>
    <n v="3.1695201350373767"/>
  </r>
  <r>
    <x v="1"/>
    <x v="693"/>
    <n v="0.28120195969956024"/>
    <n v="0"/>
    <n v="0"/>
    <n v="0.71879804030043981"/>
    <n v="0"/>
    <n v="0"/>
    <n v="0"/>
    <n v="0"/>
    <n v="0"/>
    <n v="0"/>
    <n v="2.8099630996309966"/>
    <n v="0"/>
    <n v="0"/>
    <n v="7.1827236605651166"/>
    <n v="0"/>
    <n v="0"/>
    <n v="0"/>
    <n v="0"/>
    <n v="0"/>
    <n v="0"/>
    <n v="9.9926867601961131"/>
  </r>
  <r>
    <x v="1"/>
    <x v="694"/>
    <n v="0.32795943162009406"/>
    <n v="0"/>
    <n v="0"/>
    <n v="0.672040568379906"/>
    <n v="0"/>
    <n v="0"/>
    <n v="0"/>
    <n v="0"/>
    <n v="0"/>
    <n v="0"/>
    <n v="1.0023894862604539"/>
    <n v="0"/>
    <n v="0"/>
    <n v="2.0540540540540539"/>
    <n v="0"/>
    <n v="0"/>
    <n v="0"/>
    <n v="0"/>
    <n v="0"/>
    <n v="0"/>
    <n v="3.0564435403145076"/>
  </r>
  <r>
    <x v="1"/>
    <x v="695"/>
    <n v="0.22856978046248816"/>
    <n v="4.4578000969951875E-2"/>
    <n v="0"/>
    <n v="0.72685221856755988"/>
    <n v="0"/>
    <n v="0"/>
    <n v="0"/>
    <n v="0"/>
    <n v="0"/>
    <n v="0"/>
    <n v="5.3205680095602013"/>
    <n v="1.0376712328767124"/>
    <n v="0"/>
    <n v="16.919413642360727"/>
    <n v="0"/>
    <n v="0"/>
    <n v="0"/>
    <n v="0"/>
    <n v="0"/>
    <n v="0"/>
    <n v="23.277652884797643"/>
  </r>
  <r>
    <x v="1"/>
    <x v="696"/>
    <n v="0.34532304655670082"/>
    <n v="0"/>
    <n v="0"/>
    <n v="0.65467695344329924"/>
    <n v="0"/>
    <n v="0"/>
    <n v="0"/>
    <n v="0"/>
    <n v="0"/>
    <n v="0"/>
    <n v="2.9689334449822562"/>
    <n v="0"/>
    <n v="0"/>
    <n v="5.6286202792368654"/>
    <n v="0"/>
    <n v="0"/>
    <n v="0"/>
    <n v="0"/>
    <n v="0"/>
    <n v="0"/>
    <n v="8.5975537242191216"/>
  </r>
  <r>
    <x v="1"/>
    <x v="697"/>
    <n v="0.18082143434572262"/>
    <n v="0"/>
    <n v="0"/>
    <n v="0.64616188766522797"/>
    <n v="0"/>
    <n v="0"/>
    <n v="0"/>
    <n v="0"/>
    <n v="0.17301667798904941"/>
    <n v="0"/>
    <n v="1.0062942564909521"/>
    <n v="0"/>
    <n v="0"/>
    <n v="3.5959730032760464"/>
    <n v="0"/>
    <n v="0"/>
    <n v="0"/>
    <n v="0"/>
    <n v="0.96285979572887648"/>
    <n v="0"/>
    <n v="5.5651270554958749"/>
  </r>
  <r>
    <x v="1"/>
    <x v="698"/>
    <n v="0"/>
    <n v="0"/>
    <n v="0"/>
    <n v="1"/>
    <n v="0"/>
    <n v="0"/>
    <n v="0"/>
    <n v="0"/>
    <n v="0"/>
    <n v="0"/>
    <n v="0"/>
    <n v="0"/>
    <n v="0"/>
    <n v="1.1420118343195267"/>
    <n v="0"/>
    <n v="0"/>
    <n v="0"/>
    <n v="0"/>
    <n v="0"/>
    <n v="0"/>
    <n v="1.1420118343195267"/>
  </r>
  <r>
    <x v="1"/>
    <x v="699"/>
    <n v="0.24793388429752067"/>
    <n v="0"/>
    <n v="0"/>
    <n v="0.75206611570247928"/>
    <n v="0"/>
    <n v="0"/>
    <n v="0"/>
    <n v="0"/>
    <n v="0"/>
    <n v="0"/>
    <n v="1"/>
    <n v="0"/>
    <n v="0"/>
    <n v="3.0333333333333332"/>
    <n v="0"/>
    <n v="0"/>
    <n v="0"/>
    <n v="0"/>
    <n v="0"/>
    <n v="0"/>
    <n v="4.0333333333333332"/>
  </r>
  <r>
    <x v="1"/>
    <x v="700"/>
    <n v="0.34841633307062597"/>
    <n v="0"/>
    <n v="0"/>
    <n v="0.65158366692937397"/>
    <n v="0"/>
    <n v="0"/>
    <n v="0"/>
    <n v="0"/>
    <n v="0"/>
    <n v="0"/>
    <n v="4.3798827070671731"/>
    <n v="0"/>
    <n v="0"/>
    <n v="8.1909479094738309"/>
    <n v="0"/>
    <n v="0"/>
    <n v="0"/>
    <n v="0"/>
    <n v="0"/>
    <n v="0"/>
    <n v="12.570830616541004"/>
  </r>
  <r>
    <x v="1"/>
    <x v="701"/>
    <n v="0.35946999278323971"/>
    <n v="0"/>
    <n v="0"/>
    <n v="0.64053000721676023"/>
    <n v="0"/>
    <n v="0"/>
    <n v="0"/>
    <n v="0"/>
    <n v="0"/>
    <n v="0"/>
    <n v="1.1110029211295034"/>
    <n v="0"/>
    <n v="0"/>
    <n v="1.979666518417952"/>
    <n v="0"/>
    <n v="0"/>
    <n v="0"/>
    <n v="0"/>
    <n v="0"/>
    <n v="0"/>
    <n v="3.0906694395474554"/>
  </r>
  <r>
    <x v="1"/>
    <x v="702"/>
    <n v="0.49958228905597324"/>
    <n v="0"/>
    <n v="0"/>
    <n v="0.50041771094402665"/>
    <n v="0"/>
    <n v="0"/>
    <n v="0"/>
    <n v="0"/>
    <n v="0"/>
    <n v="0"/>
    <n v="1"/>
    <n v="0"/>
    <n v="0"/>
    <n v="1.0016722408026755"/>
    <n v="0"/>
    <n v="0"/>
    <n v="0"/>
    <n v="0"/>
    <n v="0"/>
    <n v="0"/>
    <n v="2.0016722408026757"/>
  </r>
  <r>
    <x v="1"/>
    <x v="703"/>
    <n v="1"/>
    <n v="0"/>
    <n v="0"/>
    <n v="0"/>
    <n v="0"/>
    <n v="0"/>
    <n v="0"/>
    <n v="0"/>
    <n v="0"/>
    <n v="0"/>
    <n v="5.8916606772925215"/>
    <n v="0"/>
    <n v="0"/>
    <n v="0"/>
    <n v="0"/>
    <n v="0"/>
    <n v="0"/>
    <n v="0"/>
    <n v="0"/>
    <n v="0"/>
    <n v="5.8916606772925215"/>
  </r>
  <r>
    <x v="1"/>
    <x v="704"/>
    <n v="1"/>
    <n v="0"/>
    <n v="0"/>
    <n v="0"/>
    <n v="0"/>
    <n v="0"/>
    <n v="0"/>
    <n v="0"/>
    <n v="0"/>
    <n v="0"/>
    <n v="1.5644654088050316"/>
    <n v="0"/>
    <n v="0"/>
    <n v="0"/>
    <n v="0"/>
    <n v="0"/>
    <n v="0"/>
    <n v="0"/>
    <n v="0"/>
    <n v="0"/>
    <n v="1.5644654088050316"/>
  </r>
  <r>
    <x v="1"/>
    <x v="705"/>
    <n v="0.49872448979591838"/>
    <n v="0"/>
    <n v="0"/>
    <n v="0.50127551020408168"/>
    <n v="0"/>
    <n v="0"/>
    <n v="0"/>
    <n v="0"/>
    <n v="0"/>
    <n v="0"/>
    <n v="1"/>
    <n v="0"/>
    <n v="0"/>
    <n v="1.0051150895140666"/>
    <n v="0"/>
    <n v="0"/>
    <n v="0"/>
    <n v="0"/>
    <n v="0"/>
    <n v="0"/>
    <n v="2.0051150895140664"/>
  </r>
  <r>
    <x v="1"/>
    <x v="706"/>
    <n v="0"/>
    <n v="0"/>
    <n v="0"/>
    <n v="1"/>
    <n v="0"/>
    <n v="0"/>
    <n v="0"/>
    <n v="0"/>
    <n v="0"/>
    <n v="0"/>
    <n v="0"/>
    <n v="0"/>
    <n v="0"/>
    <n v="1.4202898550724639"/>
    <n v="0"/>
    <n v="0"/>
    <n v="0"/>
    <n v="0"/>
    <n v="0"/>
    <n v="0"/>
    <n v="1.4202898550724639"/>
  </r>
  <r>
    <x v="1"/>
    <x v="109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</r>
  <r>
    <x v="1"/>
    <x v="708"/>
    <n v="0.11033294604357312"/>
    <n v="0.11139578634949746"/>
    <n v="0"/>
    <n v="0.77827126760692944"/>
    <n v="0"/>
    <n v="0"/>
    <n v="0"/>
    <n v="0"/>
    <n v="0"/>
    <n v="0"/>
    <n v="1"/>
    <n v="1.0096330275229359"/>
    <n v="0"/>
    <n v="7.0538428956621129"/>
    <n v="0"/>
    <n v="0"/>
    <n v="0"/>
    <n v="0"/>
    <n v="0"/>
    <n v="0"/>
    <n v="9.0634759231850488"/>
  </r>
  <r>
    <x v="1"/>
    <x v="709"/>
    <n v="0.64486743753041698"/>
    <n v="9.354086828276946E-2"/>
    <n v="0"/>
    <n v="0.26159169418681366"/>
    <n v="0"/>
    <n v="0"/>
    <n v="0"/>
    <n v="0"/>
    <n v="0"/>
    <n v="0"/>
    <n v="7.1536687784572948"/>
    <n v="1.0376712328767124"/>
    <n v="0"/>
    <n v="2.9018992532394541"/>
    <n v="0"/>
    <n v="0"/>
    <n v="0"/>
    <n v="0"/>
    <n v="0"/>
    <n v="0"/>
    <n v="11.093239264573461"/>
  </r>
  <r>
    <x v="1"/>
    <x v="710"/>
    <n v="0.55162947450354816"/>
    <n v="0"/>
    <n v="0"/>
    <n v="0.44837052549645179"/>
    <n v="0"/>
    <n v="0"/>
    <n v="0"/>
    <n v="0"/>
    <n v="0"/>
    <n v="0"/>
    <n v="7.3637786832449343"/>
    <n v="0"/>
    <n v="0"/>
    <n v="5.9853605915774244"/>
    <n v="0"/>
    <n v="0"/>
    <n v="0"/>
    <n v="0"/>
    <n v="0"/>
    <n v="0"/>
    <n v="13.34913927482236"/>
  </r>
  <r>
    <x v="1"/>
    <x v="711"/>
    <n v="0.23079655519630221"/>
    <n v="5.9159040186473567E-3"/>
    <n v="0"/>
    <n v="0.73388896020199379"/>
    <n v="8.535205772665911E-3"/>
    <n v="2.3868857307437876E-3"/>
    <n v="4.7289809547919441E-3"/>
    <n v="1.2274279722846998E-2"/>
    <n v="1.4732284020077778E-3"/>
    <n v="0"/>
    <n v="150.84200364884541"/>
    <n v="3.8664650553732405"/>
    <n v="0"/>
    <n v="479.64875870214092"/>
    <n v="5.5783654968726557"/>
    <n v="1.56"/>
    <n v="3.0907262104988114"/>
    <n v="8.0221169036334921"/>
    <n v="0.96285979572887648"/>
    <n v="0"/>
    <n v="653.57129581309357"/>
  </r>
  <r>
    <x v="1"/>
    <x v="712"/>
    <n v="0.27543403907920067"/>
    <n v="1.1097460441637908E-2"/>
    <n v="2.2104629598478982E-2"/>
    <n v="0.57676829829150533"/>
    <n v="1.1017842490930626E-2"/>
    <n v="0"/>
    <n v="3.7487649802862039E-2"/>
    <n v="6.6090080295384268E-2"/>
    <n v="0"/>
    <n v="0"/>
    <n v="25.058643301400249"/>
    <n v="1.0096330275229359"/>
    <n v="2.0110514672392483"/>
    <n v="52.473656134732501"/>
    <n v="1.0023894862604539"/>
    <n v="0"/>
    <n v="3.410579345088161"/>
    <n v="6.0127925851848634"/>
    <n v="0"/>
    <n v="0"/>
    <n v="90.978745347428429"/>
  </r>
  <r>
    <x v="1"/>
    <x v="713"/>
    <n v="0.25144284447196513"/>
    <n v="0"/>
    <n v="0"/>
    <n v="0.71508838444318301"/>
    <n v="1.3383326729776344E-2"/>
    <n v="0"/>
    <n v="0"/>
    <n v="2.0085444355075695E-2"/>
    <n v="0"/>
    <n v="0"/>
    <n v="37.635086203927948"/>
    <n v="0"/>
    <n v="0"/>
    <n v="107.03193025223426"/>
    <n v="2.0031695721077654"/>
    <n v="0"/>
    <n v="0"/>
    <n v="3.0063191153238544"/>
    <n v="0"/>
    <n v="0"/>
    <n v="149.6765051435938"/>
  </r>
  <r>
    <x v="1"/>
    <x v="714"/>
    <n v="0.22874882679271974"/>
    <n v="1.7541150255333596E-2"/>
    <n v="0"/>
    <n v="0.70254478840353252"/>
    <n v="0"/>
    <n v="0"/>
    <n v="2.3670367743427092E-2"/>
    <n v="2.7494866804986945E-2"/>
    <n v="0"/>
    <n v="0"/>
    <n v="25.011649464332997"/>
    <n v="1.91796875"/>
    <n v="0"/>
    <n v="76.817023400368328"/>
    <n v="0"/>
    <n v="0"/>
    <n v="2.5881441622733412"/>
    <n v="3.0063191153238544"/>
    <n v="0"/>
    <n v="0"/>
    <n v="109.34110489229853"/>
  </r>
  <r>
    <x v="1"/>
    <x v="715"/>
    <n v="0.54051893835192855"/>
    <n v="1.6699598359677215E-2"/>
    <n v="1.6780907209786793E-2"/>
    <n v="0.40927192293263548"/>
    <n v="0"/>
    <n v="0"/>
    <n v="0"/>
    <n v="1.6728633145971776E-2"/>
    <n v="0"/>
    <n v="0"/>
    <n v="32.41309283153133"/>
    <n v="1.0014184397163122"/>
    <n v="1.0062942564909521"/>
    <n v="24.542653161798356"/>
    <n v="0"/>
    <n v="0"/>
    <n v="0"/>
    <n v="1.0031595576619272"/>
    <n v="0"/>
    <n v="0"/>
    <n v="59.966618247198888"/>
  </r>
  <r>
    <x v="1"/>
    <x v="716"/>
    <n v="0.18331782306493705"/>
    <n v="3.0471272094609689E-2"/>
    <n v="0"/>
    <n v="0.76765856346275163"/>
    <n v="9.2501162259436345E-3"/>
    <n v="0"/>
    <n v="9.3022251517582335E-3"/>
    <n v="0"/>
    <n v="0"/>
    <n v="0"/>
    <n v="19.835037529805426"/>
    <n v="3.2969997977959764"/>
    <n v="0"/>
    <n v="83.06086206885881"/>
    <n v="1.0008650519031141"/>
    <n v="0"/>
    <n v="1.0065032516258128"/>
    <n v="0"/>
    <n v="0"/>
    <n v="0"/>
    <n v="108.20026769998911"/>
  </r>
  <r>
    <x v="1"/>
    <x v="717"/>
    <n v="6.6201290551195724E-2"/>
    <n v="0"/>
    <n v="0"/>
    <n v="0.93379870944880428"/>
    <n v="0"/>
    <n v="0"/>
    <n v="0"/>
    <n v="0"/>
    <n v="0"/>
    <n v="0"/>
    <n v="1"/>
    <n v="0"/>
    <n v="0"/>
    <n v="14.105445704667432"/>
    <n v="0"/>
    <n v="0"/>
    <n v="0"/>
    <n v="0"/>
    <n v="0"/>
    <n v="0"/>
    <n v="15.105445704667432"/>
  </r>
  <r>
    <x v="1"/>
    <x v="718"/>
    <n v="0.29172374564782305"/>
    <n v="0"/>
    <n v="0"/>
    <n v="0.69271984480910553"/>
    <n v="1.5556409543071373E-2"/>
    <n v="0"/>
    <n v="0"/>
    <n v="0"/>
    <n v="0"/>
    <n v="0"/>
    <n v="17.595069496579097"/>
    <n v="0"/>
    <n v="0"/>
    <n v="41.780808017561704"/>
    <n v="0.93827160493827155"/>
    <n v="0"/>
    <n v="0"/>
    <n v="0"/>
    <n v="0"/>
    <n v="0"/>
    <n v="60.314149119079076"/>
  </r>
  <r>
    <x v="1"/>
    <x v="719"/>
    <n v="0.55277922480484776"/>
    <n v="0"/>
    <n v="0"/>
    <n v="0.44722077519515224"/>
    <n v="0"/>
    <n v="0"/>
    <n v="0"/>
    <n v="0"/>
    <n v="0"/>
    <n v="0"/>
    <n v="2.5068362544628364"/>
    <n v="0"/>
    <n v="0"/>
    <n v="2.0281320330082524"/>
    <n v="0"/>
    <n v="0"/>
    <n v="0"/>
    <n v="0"/>
    <n v="0"/>
    <n v="0"/>
    <n v="4.5349682874710888"/>
  </r>
  <r>
    <x v="1"/>
    <x v="720"/>
    <n v="8.0842222328760815E-2"/>
    <n v="5.4508991511599832E-2"/>
    <n v="3.4628183990071899E-2"/>
    <n v="0.83002060216956741"/>
    <n v="0"/>
    <n v="0"/>
    <n v="0"/>
    <n v="0"/>
    <n v="0"/>
    <n v="0"/>
    <n v="2.3570678065263335"/>
    <n v="1.5892857142857142"/>
    <n v="1.0096330275229359"/>
    <n v="24.200408941893539"/>
    <n v="0"/>
    <n v="0"/>
    <n v="0"/>
    <n v="0"/>
    <n v="0"/>
    <n v="0"/>
    <n v="29.156395490228523"/>
  </r>
  <r>
    <x v="1"/>
    <x v="721"/>
    <n v="0.20156152189546811"/>
    <n v="1.1417303687262938E-2"/>
    <n v="1.0053671583966153E-2"/>
    <n v="0.73851137148320156"/>
    <n v="0"/>
    <n v="0"/>
    <n v="0"/>
    <n v="2.9127284350241534E-2"/>
    <n v="9.3288469998599188E-3"/>
    <n v="0"/>
    <n v="20.803801992034614"/>
    <n v="1.1784160139251523"/>
    <n v="1.0376712328767124"/>
    <n v="76.224093749253839"/>
    <n v="0"/>
    <n v="0"/>
    <n v="0"/>
    <n v="3.0063191153238544"/>
    <n v="0.96285979572887648"/>
    <n v="0"/>
    <n v="103.21316189914303"/>
  </r>
  <r>
    <x v="1"/>
    <x v="722"/>
    <n v="0.35281612342571889"/>
    <n v="2.9859072048450432E-2"/>
    <n v="0"/>
    <n v="0.61732480452583072"/>
    <n v="0"/>
    <n v="0"/>
    <n v="0"/>
    <n v="0"/>
    <n v="0"/>
    <n v="0"/>
    <n v="23.803835026310722"/>
    <n v="2.0145349883072496"/>
    <n v="0"/>
    <n v="41.649734320251881"/>
    <n v="0"/>
    <n v="0"/>
    <n v="0"/>
    <n v="0"/>
    <n v="0"/>
    <n v="0"/>
    <n v="67.468104334869849"/>
  </r>
  <r>
    <x v="1"/>
    <x v="723"/>
    <n v="0.31057390822557618"/>
    <n v="0"/>
    <n v="0"/>
    <n v="0.68942609177442393"/>
    <n v="0"/>
    <n v="0"/>
    <n v="0"/>
    <n v="0"/>
    <n v="0"/>
    <n v="0"/>
    <n v="20.329167098731084"/>
    <n v="0"/>
    <n v="0"/>
    <n v="45.127610049353095"/>
    <n v="0"/>
    <n v="0"/>
    <n v="0"/>
    <n v="0"/>
    <n v="0"/>
    <n v="0"/>
    <n v="65.456777148084171"/>
  </r>
  <r>
    <x v="1"/>
    <x v="724"/>
    <n v="0.35421725877016469"/>
    <n v="0"/>
    <n v="0"/>
    <n v="0.51922605093664465"/>
    <n v="0"/>
    <n v="0"/>
    <n v="0"/>
    <n v="9.6063582220503513E-2"/>
    <n v="3.0493108072687302E-2"/>
    <n v="0"/>
    <n v="11.184873533064753"/>
    <n v="0"/>
    <n v="0"/>
    <n v="16.395242103567892"/>
    <n v="0"/>
    <n v="0"/>
    <n v="0"/>
    <n v="3.0333333333333332"/>
    <n v="0.96285979572887648"/>
    <n v="0"/>
    <n v="31.576308765694851"/>
  </r>
  <r>
    <x v="1"/>
    <x v="725"/>
    <n v="0.21059045736530618"/>
    <n v="8.7306669095764435E-3"/>
    <n v="7.0950551349292157E-3"/>
    <n v="0.76313185839203945"/>
    <n v="3.498943530221732E-3"/>
    <n v="0"/>
    <n v="0"/>
    <n v="6.953018667926962E-3"/>
    <n v="0"/>
    <n v="0"/>
    <n v="60.766651190766702"/>
    <n v="2.5192660550458719"/>
    <n v="2.0473042603996481"/>
    <n v="220.20450514065109"/>
    <n v="1.0096330275229359"/>
    <n v="0"/>
    <n v="0"/>
    <n v="2.0063191153238544"/>
    <n v="0"/>
    <n v="0"/>
    <n v="288.55367878971009"/>
  </r>
  <r>
    <x v="1"/>
    <x v="726"/>
    <n v="0.15303828540002803"/>
    <n v="4.6106794174839176E-3"/>
    <n v="1.9486465630545429E-3"/>
    <n v="0.81825625285783676"/>
    <n v="1.1374568141821632E-2"/>
    <n v="6.0592721257125342E-3"/>
    <n v="2.1051271224436638E-3"/>
    <n v="0"/>
    <n v="2.6071683716184946E-3"/>
    <n v="0"/>
    <n v="78.801453465326702"/>
    <n v="2.3741003018342233"/>
    <n v="1.0033840947546531"/>
    <n v="421.33105362324983"/>
    <n v="5.8569167824444319"/>
    <n v="3.12"/>
    <n v="1.0839580209895052"/>
    <n v="0"/>
    <n v="1.3424657534246576"/>
    <n v="0"/>
    <n v="514.91333204202419"/>
  </r>
  <r>
    <x v="1"/>
    <x v="727"/>
    <n v="0.18007638583144864"/>
    <n v="0"/>
    <n v="2.0072299316596296E-2"/>
    <n v="0.79985131485195471"/>
    <n v="0"/>
    <n v="0"/>
    <n v="0"/>
    <n v="0"/>
    <n v="0"/>
    <n v="0"/>
    <n v="16.737880904607135"/>
    <n v="0"/>
    <n v="1.8656957928802589"/>
    <n v="74.345206272167346"/>
    <n v="0"/>
    <n v="0"/>
    <n v="0"/>
    <n v="0"/>
    <n v="0"/>
    <n v="0"/>
    <n v="92.948782969654772"/>
  </r>
  <r>
    <x v="1"/>
    <x v="728"/>
    <n v="0.31509496463419207"/>
    <n v="0"/>
    <n v="0"/>
    <n v="0.68490503536580782"/>
    <n v="0"/>
    <n v="0"/>
    <n v="0"/>
    <n v="0"/>
    <n v="0"/>
    <n v="0"/>
    <n v="25.516672570692172"/>
    <n v="0"/>
    <n v="0"/>
    <n v="55.464223459543106"/>
    <n v="0"/>
    <n v="0"/>
    <n v="0"/>
    <n v="0"/>
    <n v="0"/>
    <n v="0"/>
    <n v="80.980896030235286"/>
  </r>
  <r>
    <x v="1"/>
    <x v="729"/>
    <n v="0.22721935715761388"/>
    <n v="0"/>
    <n v="0"/>
    <n v="0.75749715760595282"/>
    <n v="1.5283485236433053E-2"/>
    <n v="0"/>
    <n v="0"/>
    <n v="0"/>
    <n v="0"/>
    <n v="0"/>
    <n v="29.792509128379834"/>
    <n v="0"/>
    <n v="0"/>
    <n v="99.321383816092307"/>
    <n v="2.0039374246800716"/>
    <n v="0"/>
    <n v="0"/>
    <n v="0"/>
    <n v="0"/>
    <n v="0"/>
    <n v="131.11783036915224"/>
  </r>
  <r>
    <x v="1"/>
    <x v="730"/>
    <n v="0.41336339999443816"/>
    <n v="5.469668165103124E-2"/>
    <n v="7.8156886947349548E-3"/>
    <n v="0.51859036767374889"/>
    <n v="0"/>
    <n v="0"/>
    <n v="0"/>
    <n v="5.5338619860467791E-3"/>
    <n v="0"/>
    <n v="0"/>
    <n v="74.933102151374399"/>
    <n v="9.9152272154551575"/>
    <n v="1.4168012924071083"/>
    <n v="94.008286645935968"/>
    <n v="0"/>
    <n v="0"/>
    <n v="0"/>
    <n v="1.0031595576619272"/>
    <n v="0"/>
    <n v="0"/>
    <n v="181.27657686283456"/>
  </r>
  <r>
    <x v="1"/>
    <x v="731"/>
    <n v="0.30747869030877112"/>
    <n v="1.7971866724449247E-2"/>
    <n v="0"/>
    <n v="0.64866439952962041"/>
    <n v="3.2564475817876692E-3"/>
    <n v="0"/>
    <n v="0"/>
    <n v="2.2628595855372E-2"/>
    <n v="0"/>
    <n v="0"/>
    <n v="95.331072648438393"/>
    <n v="5.5720197409974812"/>
    <n v="0"/>
    <n v="201.11271104321443"/>
    <n v="1.0096330275229359"/>
    <n v="0"/>
    <n v="0"/>
    <n v="7.0157977883096363"/>
    <n v="0"/>
    <n v="0"/>
    <n v="310.04123424848274"/>
  </r>
  <r>
    <x v="1"/>
    <x v="732"/>
    <n v="0.27595393185195743"/>
    <n v="7.1041017519494574E-3"/>
    <n v="2.3719246724422751E-3"/>
    <n v="0.69338584810641968"/>
    <n v="1.3015981537500944E-2"/>
    <n v="0"/>
    <n v="0"/>
    <n v="0"/>
    <n v="9.4614427783867817E-4"/>
    <n v="7.2220678018911572E-3"/>
    <n v="294.47116068703252"/>
    <n v="7.5808055152394775"/>
    <n v="2.5310870066928226"/>
    <n v="739.91384766859767"/>
    <n v="13.889387859438472"/>
    <n v="0"/>
    <n v="0"/>
    <n v="0"/>
    <n v="1.0096330275229359"/>
    <n v="7.7066873949244989"/>
    <n v="1067.1026091594488"/>
  </r>
  <r>
    <x v="1"/>
    <x v="733"/>
    <n v="0.34082001020613223"/>
    <n v="1.8271920799831382E-2"/>
    <n v="0"/>
    <n v="0.63403923967017206"/>
    <n v="4.9537005202244617E-3"/>
    <n v="0"/>
    <n v="1.9151288036394632E-3"/>
    <n v="0"/>
    <n v="0"/>
    <n v="0"/>
    <n v="179.67623801119285"/>
    <n v="9.6327383728629972"/>
    <n v="0"/>
    <n v="334.25791304481288"/>
    <n v="2.6115317383204681"/>
    <n v="0"/>
    <n v="1.0096330275229359"/>
    <n v="0"/>
    <n v="0"/>
    <n v="0"/>
    <n v="527.18805419471232"/>
  </r>
  <r>
    <x v="1"/>
    <x v="734"/>
    <n v="0.37111203400172571"/>
    <n v="1.487777867835581E-2"/>
    <n v="3.6159652838158238E-3"/>
    <n v="0.60158578548718888"/>
    <n v="5.884868380701712E-3"/>
    <n v="0"/>
    <n v="0"/>
    <n v="2.9235681682121288E-3"/>
    <n v="0"/>
    <n v="0"/>
    <n v="127.33911523597385"/>
    <n v="5.104989868287741"/>
    <n v="1.2407407407407407"/>
    <n v="206.42122767196705"/>
    <n v="2.0192660550458719"/>
    <n v="0"/>
    <n v="0"/>
    <n v="1.0031595576619272"/>
    <n v="0"/>
    <n v="0"/>
    <n v="343.12849912967715"/>
  </r>
  <r>
    <x v="1"/>
    <x v="735"/>
    <n v="0.49161051005475909"/>
    <n v="1.3117319398523907E-2"/>
    <n v="1.299216551057797E-2"/>
    <n v="0.48228000503613927"/>
    <n v="0"/>
    <n v="0"/>
    <n v="0"/>
    <n v="0"/>
    <n v="0"/>
    <n v="0"/>
    <n v="37.838996867342807"/>
    <n v="1.0096330275229359"/>
    <n v="1"/>
    <n v="37.120832908376684"/>
    <n v="0"/>
    <n v="0"/>
    <n v="0"/>
    <n v="0"/>
    <n v="0"/>
    <n v="0"/>
    <n v="76.969462803242408"/>
  </r>
  <r>
    <x v="1"/>
    <x v="736"/>
    <n v="0.31441460366651636"/>
    <n v="5.4158515378873805E-2"/>
    <n v="0"/>
    <n v="0.61751029288512771"/>
    <n v="1.391658806948223E-2"/>
    <n v="0"/>
    <n v="0"/>
    <n v="0"/>
    <n v="0"/>
    <n v="0"/>
    <n v="45.320482083514761"/>
    <n v="7.8065395095367842"/>
    <n v="0"/>
    <n v="89.009428438538976"/>
    <n v="2.0059706925559446"/>
    <n v="0"/>
    <n v="0"/>
    <n v="0"/>
    <n v="0"/>
    <n v="0"/>
    <n v="144.14242072414646"/>
  </r>
  <r>
    <x v="1"/>
    <x v="737"/>
    <n v="0.30080203110546444"/>
    <n v="0"/>
    <n v="0"/>
    <n v="0.69919796889453545"/>
    <n v="0"/>
    <n v="0"/>
    <n v="0"/>
    <n v="0"/>
    <n v="0"/>
    <n v="0"/>
    <n v="10.662230174672469"/>
    <n v="0"/>
    <n v="0"/>
    <n v="24.783774413422137"/>
    <n v="0"/>
    <n v="0"/>
    <n v="0"/>
    <n v="0"/>
    <n v="0"/>
    <n v="0"/>
    <n v="35.44600458809461"/>
  </r>
  <r>
    <x v="1"/>
    <x v="738"/>
    <n v="0.22669654403725009"/>
    <n v="0"/>
    <n v="0"/>
    <n v="0.77330345596274974"/>
    <n v="0"/>
    <n v="0"/>
    <n v="0"/>
    <n v="0"/>
    <n v="0"/>
    <n v="0"/>
    <n v="5.4894304893167192"/>
    <n v="0"/>
    <n v="0"/>
    <n v="18.725453388289775"/>
    <n v="0"/>
    <n v="0"/>
    <n v="0"/>
    <n v="0"/>
    <n v="0"/>
    <n v="0"/>
    <n v="24.2148838776065"/>
  </r>
  <r>
    <x v="1"/>
    <x v="739"/>
    <n v="0.34436115525712874"/>
    <n v="3.8222599899715888E-2"/>
    <n v="0"/>
    <n v="0.59160860070627719"/>
    <n v="1.2940776725208662E-2"/>
    <n v="0"/>
    <n v="0"/>
    <n v="1.2866867411669263E-2"/>
    <n v="0"/>
    <n v="0"/>
    <n v="53.526805591362439"/>
    <n v="5.9412440770238941"/>
    <n v="0"/>
    <n v="91.95845138961073"/>
    <n v="2.0114883150925094"/>
    <n v="0"/>
    <n v="0"/>
    <n v="2"/>
    <n v="0"/>
    <n v="0"/>
    <n v="155.43798937308961"/>
  </r>
  <r>
    <x v="1"/>
    <x v="740"/>
    <n v="0.32286342627952574"/>
    <n v="1.0384393519822309E-2"/>
    <n v="0"/>
    <n v="0.66675218020065197"/>
    <n v="0"/>
    <n v="0"/>
    <n v="0"/>
    <n v="0"/>
    <n v="0"/>
    <n v="0"/>
    <n v="31.091216416560684"/>
    <n v="1"/>
    <n v="0"/>
    <n v="64.207137270743658"/>
    <n v="0"/>
    <n v="0"/>
    <n v="0"/>
    <n v="0"/>
    <n v="0"/>
    <n v="0"/>
    <n v="96.298353687304342"/>
  </r>
  <r>
    <x v="1"/>
    <x v="741"/>
    <n v="0.44014077768908494"/>
    <n v="3.5323764223844409E-2"/>
    <n v="1.0585719191191653E-2"/>
    <n v="0.46923924223149177"/>
    <n v="3.3964772233679372E-2"/>
    <n v="0"/>
    <n v="0"/>
    <n v="0"/>
    <n v="1.0745724430707815E-2"/>
    <n v="0"/>
    <n v="41.354184055253988"/>
    <n v="3.3189050442155468"/>
    <n v="0.99459945994599464"/>
    <n v="44.088180356914577"/>
    <n v="3.1912186135558533"/>
    <n v="0"/>
    <n v="0"/>
    <n v="0"/>
    <n v="1.0096330275229359"/>
    <n v="0"/>
    <n v="93.9567205574089"/>
  </r>
  <r>
    <x v="1"/>
    <x v="742"/>
    <n v="0.56759191944068055"/>
    <n v="2.2846217997311111E-2"/>
    <n v="0"/>
    <n v="0.38722282757212895"/>
    <n v="0"/>
    <n v="0"/>
    <n v="2.2339034989879426E-2"/>
    <n v="0"/>
    <n v="0"/>
    <n v="0"/>
    <n v="106.27679487750898"/>
    <n v="4.2777614350460134"/>
    <n v="0"/>
    <n v="72.504205236616457"/>
    <n v="0"/>
    <n v="0"/>
    <n v="4.1827956989247319"/>
    <n v="0"/>
    <n v="0"/>
    <n v="0"/>
    <n v="187.24155724809617"/>
  </r>
  <r>
    <x v="1"/>
    <x v="743"/>
    <n v="0.37126519278965986"/>
    <n v="2.2392150872284501E-2"/>
    <n v="4.2035753133760345E-3"/>
    <n v="0.58226019076396984"/>
    <n v="9.1177374584669076E-3"/>
    <n v="6.5575774888666149E-3"/>
    <n v="0"/>
    <n v="4.2035753133760345E-3"/>
    <n v="0"/>
    <n v="0"/>
    <n v="88.321289643192841"/>
    <n v="5.3269298639734854"/>
    <n v="1"/>
    <n v="138.51546537329358"/>
    <n v="2.1690434401053094"/>
    <n v="1.56"/>
    <n v="0"/>
    <n v="1"/>
    <n v="0"/>
    <n v="0"/>
    <n v="237.89272832056525"/>
  </r>
  <r>
    <x v="1"/>
    <x v="744"/>
    <n v="0.47843446430050601"/>
    <n v="0"/>
    <n v="0"/>
    <n v="0.52156553569949393"/>
    <n v="0"/>
    <n v="0"/>
    <n v="0"/>
    <n v="0"/>
    <n v="0"/>
    <n v="0"/>
    <n v="48.413146580290721"/>
    <n v="0"/>
    <n v="0"/>
    <n v="52.777612432175168"/>
    <n v="0"/>
    <n v="0"/>
    <n v="0"/>
    <n v="0"/>
    <n v="0"/>
    <n v="0"/>
    <n v="101.19075901246589"/>
  </r>
  <r>
    <x v="1"/>
    <x v="745"/>
    <n v="0.4348051249863778"/>
    <n v="3.9283606685366727E-2"/>
    <n v="5.9023444310201366E-3"/>
    <n v="0.5106267335665885"/>
    <n v="9.3821903306465608E-3"/>
    <n v="0"/>
    <n v="0"/>
    <n v="0"/>
    <n v="0"/>
    <n v="0"/>
    <n v="92.795384882782315"/>
    <n v="8.3838418465436728"/>
    <n v="1.2596685082872927"/>
    <n v="108.97710617885204"/>
    <n v="2.0023314187088812"/>
    <n v="0"/>
    <n v="0"/>
    <n v="0"/>
    <n v="0"/>
    <n v="0"/>
    <n v="213.41833283517425"/>
  </r>
  <r>
    <x v="1"/>
    <x v="746"/>
    <n v="0.22129441464545585"/>
    <n v="3.3939640081999262E-2"/>
    <n v="0"/>
    <n v="0.72417437859989875"/>
    <n v="1.4749262188783842E-2"/>
    <n v="2.8874382869406292E-3"/>
    <n v="2.9548661969218733E-3"/>
    <n v="0"/>
    <n v="0"/>
    <n v="0"/>
    <n v="76.883313577217592"/>
    <n v="11.791495032998721"/>
    <n v="0"/>
    <n v="251.59661586436701"/>
    <n v="5.1242691855085747"/>
    <n v="1.0031695721077656"/>
    <n v="1.0265957446808511"/>
    <n v="0"/>
    <n v="0"/>
    <n v="0"/>
    <n v="347.42545897688046"/>
  </r>
  <r>
    <x v="1"/>
    <x v="747"/>
    <n v="0.27325812423867335"/>
    <n v="0"/>
    <n v="0"/>
    <n v="0.72674187576132665"/>
    <n v="0"/>
    <n v="0"/>
    <n v="0"/>
    <n v="0"/>
    <n v="0"/>
    <n v="0"/>
    <n v="3.9085549964054636"/>
    <n v="0"/>
    <n v="0"/>
    <n v="10.39497214407799"/>
    <n v="0"/>
    <n v="0"/>
    <n v="0"/>
    <n v="0"/>
    <n v="0"/>
    <n v="0"/>
    <n v="14.303527140483453"/>
  </r>
  <r>
    <x v="1"/>
    <x v="748"/>
    <n v="0.29912715380263266"/>
    <n v="7.8440375537668396E-3"/>
    <n v="6.5141725912210395E-3"/>
    <n v="0.61672582065048576"/>
    <n v="3.0820095935446139E-2"/>
    <n v="0"/>
    <n v="0"/>
    <n v="3.8968719466447581E-2"/>
    <n v="0"/>
    <n v="0"/>
    <n v="38.501683837941506"/>
    <n v="1.0096330275229359"/>
    <n v="0.83846153846153848"/>
    <n v="79.38089959244293"/>
    <n v="3.9669604530270153"/>
    <n v="0"/>
    <n v="0"/>
    <n v="5.0157977883096363"/>
    <n v="0"/>
    <n v="0"/>
    <n v="128.71343623770557"/>
  </r>
  <r>
    <x v="1"/>
    <x v="749"/>
    <n v="0.26965034407003813"/>
    <n v="8.4217258035198708E-2"/>
    <n v="0"/>
    <n v="0.55184486935341437"/>
    <n v="1.4612684919922967E-2"/>
    <n v="0"/>
    <n v="0"/>
    <n v="6.6836465411706125E-2"/>
    <n v="1.2838378209719701E-2"/>
    <n v="0"/>
    <n v="20.223385771026198"/>
    <n v="6.3161725370597201"/>
    <n v="0"/>
    <n v="41.387566988592241"/>
    <n v="1.0959302325581395"/>
    <n v="0"/>
    <n v="0"/>
    <n v="5.0126382306477097"/>
    <n v="0.96285979572887648"/>
    <n v="0"/>
    <n v="74.998553555612887"/>
  </r>
  <r>
    <x v="1"/>
    <x v="750"/>
    <n v="0.25433916050487654"/>
    <n v="0"/>
    <n v="0"/>
    <n v="0.74566083949512341"/>
    <n v="0"/>
    <n v="0"/>
    <n v="0"/>
    <n v="0"/>
    <n v="0"/>
    <n v="0"/>
    <n v="8.7142836692358809"/>
    <n v="0"/>
    <n v="0"/>
    <n v="25.548169866969758"/>
    <n v="0"/>
    <n v="0"/>
    <n v="0"/>
    <n v="0"/>
    <n v="0"/>
    <n v="0"/>
    <n v="34.262453536205641"/>
  </r>
  <r>
    <x v="1"/>
    <x v="751"/>
    <n v="0.15554067650268621"/>
    <n v="0"/>
    <n v="0"/>
    <n v="0.83782573848091846"/>
    <n v="6.6335850163952203E-3"/>
    <n v="0"/>
    <n v="0"/>
    <n v="0"/>
    <n v="0"/>
    <n v="0"/>
    <n v="12.140776341010074"/>
    <n v="0"/>
    <n v="0"/>
    <n v="65.396751077283369"/>
    <n v="0.51778656126482214"/>
    <n v="0"/>
    <n v="0"/>
    <n v="0"/>
    <n v="0"/>
    <n v="0"/>
    <n v="78.055313979558278"/>
  </r>
  <r>
    <x v="1"/>
    <x v="752"/>
    <n v="0.24093541472356464"/>
    <n v="0"/>
    <n v="0"/>
    <n v="0.75906458527643539"/>
    <n v="0"/>
    <n v="0"/>
    <n v="0"/>
    <n v="0"/>
    <n v="0"/>
    <n v="0"/>
    <n v="5.9965918166128453"/>
    <n v="0"/>
    <n v="0"/>
    <n v="18.892201819196103"/>
    <n v="0"/>
    <n v="0"/>
    <n v="0"/>
    <n v="0"/>
    <n v="0"/>
    <n v="0"/>
    <n v="24.888793635808948"/>
  </r>
  <r>
    <x v="1"/>
    <x v="753"/>
    <n v="9.3872972879393807E-2"/>
    <n v="0"/>
    <n v="0"/>
    <n v="0.90612702712060611"/>
    <n v="0"/>
    <n v="0"/>
    <n v="0"/>
    <n v="0"/>
    <n v="0"/>
    <n v="0"/>
    <n v="3.6482236119196516"/>
    <n v="0"/>
    <n v="0"/>
    <n v="35.215184033716746"/>
    <n v="0"/>
    <n v="0"/>
    <n v="0"/>
    <n v="0"/>
    <n v="0"/>
    <n v="0"/>
    <n v="38.8634076456364"/>
  </r>
  <r>
    <x v="1"/>
    <x v="754"/>
    <n v="0.26672764249140157"/>
    <n v="0.11653995605428853"/>
    <n v="0"/>
    <n v="0.60163816571190409"/>
    <n v="0"/>
    <n v="0"/>
    <n v="0"/>
    <n v="1.5094235742405633E-2"/>
    <n v="0"/>
    <n v="0"/>
    <n v="17.670827926852827"/>
    <n v="7.7208252238224988"/>
    <n v="0"/>
    <n v="39.858802789310246"/>
    <n v="0"/>
    <n v="0"/>
    <n v="0"/>
    <n v="1"/>
    <n v="0"/>
    <n v="0"/>
    <n v="66.250455939985585"/>
  </r>
  <r>
    <x v="1"/>
    <x v="755"/>
    <n v="0.24857824876317905"/>
    <n v="0"/>
    <n v="0"/>
    <n v="0.75142175123682087"/>
    <n v="0"/>
    <n v="0"/>
    <n v="0"/>
    <n v="0"/>
    <n v="0"/>
    <n v="0"/>
    <n v="15.602201476865373"/>
    <n v="0"/>
    <n v="0"/>
    <n v="47.163553590182417"/>
    <n v="0"/>
    <n v="0"/>
    <n v="0"/>
    <n v="0"/>
    <n v="0"/>
    <n v="0"/>
    <n v="62.765755067047799"/>
  </r>
  <r>
    <x v="1"/>
    <x v="756"/>
    <n v="0.35649336730589298"/>
    <n v="0"/>
    <n v="0"/>
    <n v="0.57311120343412758"/>
    <n v="0"/>
    <n v="0"/>
    <n v="0"/>
    <n v="7.0395429259979589E-2"/>
    <n v="0"/>
    <n v="0"/>
    <n v="15.208465585370408"/>
    <n v="0"/>
    <n v="0"/>
    <n v="24.449661097170338"/>
    <n v="0"/>
    <n v="0"/>
    <n v="0"/>
    <n v="3.0031595576619274"/>
    <n v="0"/>
    <n v="0"/>
    <n v="42.661286240202671"/>
  </r>
  <r>
    <x v="1"/>
    <x v="757"/>
    <n v="0.16574124928123926"/>
    <n v="0"/>
    <n v="0"/>
    <n v="0.80623635060836951"/>
    <n v="2.8022400110391178E-2"/>
    <n v="0"/>
    <n v="0"/>
    <n v="0"/>
    <n v="0"/>
    <n v="0"/>
    <n v="5.9715741206335693"/>
    <n v="0"/>
    <n v="0"/>
    <n v="29.048291522392667"/>
    <n v="1.0096330275229359"/>
    <n v="0"/>
    <n v="0"/>
    <n v="0"/>
    <n v="0"/>
    <n v="0"/>
    <n v="36.029498670549174"/>
  </r>
  <r>
    <x v="1"/>
    <x v="758"/>
    <n v="0.27216587834931494"/>
    <n v="1.4646052460951816E-2"/>
    <n v="0"/>
    <n v="0.61745736207904844"/>
    <n v="2.8738504157107349E-2"/>
    <n v="0"/>
    <n v="9.2666058326548607E-3"/>
    <n v="4.8421543340974135E-2"/>
    <n v="9.3040537799482653E-3"/>
    <n v="0"/>
    <n v="56.331914717984098"/>
    <n v="3.0313872671670841"/>
    <n v="0"/>
    <n v="127.79910425797847"/>
    <n v="5.9481922389360298"/>
    <n v="0"/>
    <n v="1.91796875"/>
    <n v="10.022116903633492"/>
    <n v="1.925719591457753"/>
    <n v="0"/>
    <n v="206.97640372715696"/>
  </r>
  <r>
    <x v="1"/>
    <x v="759"/>
    <n v="0.17715084779150847"/>
    <n v="6.8943454996273981E-2"/>
    <n v="0"/>
    <n v="0.7409135287995694"/>
    <n v="0"/>
    <n v="0"/>
    <n v="0"/>
    <n v="1.2992168412648294E-2"/>
    <n v="0"/>
    <n v="0"/>
    <n v="13.635202543945352"/>
    <n v="5.3065395095367842"/>
    <n v="0"/>
    <n v="57.027703557034123"/>
    <n v="0"/>
    <n v="0"/>
    <n v="0"/>
    <n v="1"/>
    <n v="0"/>
    <n v="0"/>
    <n v="76.969445610516246"/>
  </r>
  <r>
    <x v="1"/>
    <x v="760"/>
    <n v="0.35600562312315553"/>
    <n v="2.8750952781919421E-2"/>
    <n v="5.8599438340504991E-3"/>
    <n v="0.57192458682406755"/>
    <n v="8.2504455768902234E-3"/>
    <n v="0"/>
    <n v="0"/>
    <n v="2.9208447859916269E-2"/>
    <n v="0"/>
    <n v="0"/>
    <n v="61.134786266319466"/>
    <n v="4.9372348050458719"/>
    <n v="1.0062942564909521"/>
    <n v="98.213300872067776"/>
    <n v="1.4168012924071083"/>
    <n v="0"/>
    <n v="0"/>
    <n v="5.0157977883096363"/>
    <n v="0"/>
    <n v="0"/>
    <n v="171.72421528064089"/>
  </r>
  <r>
    <x v="1"/>
    <x v="761"/>
    <n v="0.30408278609303263"/>
    <n v="0"/>
    <n v="3.3693310125219221E-2"/>
    <n v="0.66222390378174822"/>
    <n v="0"/>
    <n v="0"/>
    <n v="0"/>
    <n v="0"/>
    <n v="0"/>
    <n v="0"/>
    <n v="14.80728332864882"/>
    <n v="0"/>
    <n v="1.6406926406926408"/>
    <n v="32.246932147287694"/>
    <n v="0"/>
    <n v="0"/>
    <n v="0"/>
    <n v="0"/>
    <n v="0"/>
    <n v="0"/>
    <n v="48.694908116629151"/>
  </r>
  <r>
    <x v="1"/>
    <x v="762"/>
    <n v="0.42150027593283118"/>
    <n v="0.21344381885148886"/>
    <n v="0"/>
    <n v="0.36505590521567993"/>
    <n v="0"/>
    <n v="0"/>
    <n v="0"/>
    <n v="0"/>
    <n v="0"/>
    <n v="0"/>
    <n v="3.138457560926752"/>
    <n v="1.5892857142857142"/>
    <n v="0"/>
    <n v="2.7181772618048941"/>
    <n v="0"/>
    <n v="0"/>
    <n v="0"/>
    <n v="0"/>
    <n v="0"/>
    <n v="0"/>
    <n v="7.4459205370173605"/>
  </r>
  <r>
    <x v="1"/>
    <x v="763"/>
    <n v="0.30170892527822124"/>
    <n v="2.3586856082754754E-2"/>
    <n v="0"/>
    <n v="0.67470421863902419"/>
    <n v="0"/>
    <n v="0"/>
    <n v="0"/>
    <n v="0"/>
    <n v="0"/>
    <n v="0"/>
    <n v="12.914620523845803"/>
    <n v="1.0096330275229359"/>
    <n v="0"/>
    <n v="28.88064693984667"/>
    <n v="0"/>
    <n v="0"/>
    <n v="0"/>
    <n v="0"/>
    <n v="0"/>
    <n v="0"/>
    <n v="42.804900491215399"/>
  </r>
  <r>
    <x v="1"/>
    <x v="764"/>
    <n v="0.25344580418260654"/>
    <n v="0"/>
    <n v="0"/>
    <n v="0.71530842618637192"/>
    <n v="0"/>
    <n v="0"/>
    <n v="0"/>
    <n v="3.124576963102187E-2"/>
    <n v="0"/>
    <n v="0"/>
    <n v="48.821952632462029"/>
    <n v="0"/>
    <n v="0"/>
    <n v="137.79180213103993"/>
    <n v="0"/>
    <n v="0"/>
    <n v="0"/>
    <n v="6.0189573459715646"/>
    <n v="0"/>
    <n v="0"/>
    <n v="192.63271210947346"/>
  </r>
  <r>
    <x v="1"/>
    <x v="765"/>
    <n v="0.15457215552600381"/>
    <n v="3.1610090013553166E-2"/>
    <n v="0"/>
    <n v="0.8051007462995623"/>
    <n v="3.7560897534304831E-3"/>
    <n v="0"/>
    <n v="2.4827966704379159E-3"/>
    <n v="0"/>
    <n v="2.4781217370125463E-3"/>
    <n v="0"/>
    <n v="62.857001224727462"/>
    <n v="12.854290993964925"/>
    <n v="0"/>
    <n v="327.39543822734004"/>
    <n v="1.5274195887877582"/>
    <n v="0"/>
    <n v="1.0096330275229359"/>
    <n v="0"/>
    <n v="1.0077319587628866"/>
    <n v="0"/>
    <n v="406.65151502110592"/>
  </r>
  <r>
    <x v="1"/>
    <x v="766"/>
    <n v="0.23773097145387939"/>
    <n v="0"/>
    <n v="0"/>
    <n v="0.76226902854612055"/>
    <n v="0"/>
    <n v="0"/>
    <n v="0"/>
    <n v="0"/>
    <n v="0"/>
    <n v="0"/>
    <n v="3.0057803468208091"/>
    <n v="0"/>
    <n v="0"/>
    <n v="9.6378408374048252"/>
    <n v="0"/>
    <n v="0"/>
    <n v="0"/>
    <n v="0"/>
    <n v="0"/>
    <n v="0"/>
    <n v="12.643621184225635"/>
  </r>
  <r>
    <x v="1"/>
    <x v="767"/>
    <n v="0"/>
    <n v="0"/>
    <n v="0"/>
    <n v="1"/>
    <n v="0"/>
    <n v="0"/>
    <n v="0"/>
    <n v="0"/>
    <n v="0"/>
    <n v="0"/>
    <n v="0"/>
    <n v="0"/>
    <n v="0"/>
    <n v="6.7874604115601649"/>
    <n v="0"/>
    <n v="0"/>
    <n v="0"/>
    <n v="0"/>
    <n v="0"/>
    <n v="0"/>
    <n v="6.7874604115601649"/>
  </r>
  <r>
    <x v="1"/>
    <x v="768"/>
    <n v="0.2168417936317068"/>
    <n v="0"/>
    <n v="0"/>
    <n v="0.78315820636829336"/>
    <n v="0"/>
    <n v="0"/>
    <n v="0"/>
    <n v="0"/>
    <n v="0"/>
    <n v="0"/>
    <n v="4.0364928909952607"/>
    <n v="0"/>
    <n v="0"/>
    <n v="14.578428261386508"/>
    <n v="0"/>
    <n v="0"/>
    <n v="0"/>
    <n v="0"/>
    <n v="0"/>
    <n v="0"/>
    <n v="18.614921152381765"/>
  </r>
  <r>
    <x v="1"/>
    <x v="769"/>
    <n v="3.4958515733323009E-2"/>
    <n v="0"/>
    <n v="0"/>
    <n v="0.96504148426667702"/>
    <n v="0"/>
    <n v="0"/>
    <n v="0"/>
    <n v="0"/>
    <n v="0"/>
    <n v="0"/>
    <n v="1.0031595576619272"/>
    <n v="0"/>
    <n v="0"/>
    <n v="27.692554108055859"/>
    <n v="0"/>
    <n v="0"/>
    <n v="0"/>
    <n v="0"/>
    <n v="0"/>
    <n v="0"/>
    <n v="28.695713665717786"/>
  </r>
  <r>
    <x v="1"/>
    <x v="770"/>
    <n v="0.31501797237991247"/>
    <n v="0"/>
    <n v="0"/>
    <n v="0.68498202762008753"/>
    <n v="0"/>
    <n v="0"/>
    <n v="0"/>
    <n v="0"/>
    <n v="0"/>
    <n v="0"/>
    <n v="3.0063191153238544"/>
    <n v="0"/>
    <n v="0"/>
    <n v="6.5370065959413619"/>
    <n v="0"/>
    <n v="0"/>
    <n v="0"/>
    <n v="0"/>
    <n v="0"/>
    <n v="0"/>
    <n v="9.5433257112652168"/>
  </r>
  <r>
    <x v="1"/>
    <x v="771"/>
    <n v="0.32944343691563843"/>
    <n v="0"/>
    <n v="0"/>
    <n v="0.67055656308436151"/>
    <n v="0"/>
    <n v="0"/>
    <n v="0"/>
    <n v="0"/>
    <n v="0"/>
    <n v="0"/>
    <n v="7.2034077068706832"/>
    <n v="0"/>
    <n v="0"/>
    <n v="14.661977666446925"/>
    <n v="0"/>
    <n v="0"/>
    <n v="0"/>
    <n v="0"/>
    <n v="0"/>
    <n v="0"/>
    <n v="21.865385373317608"/>
  </r>
  <r>
    <x v="1"/>
    <x v="772"/>
    <n v="0.26242888282802945"/>
    <n v="0"/>
    <n v="0"/>
    <n v="0.73757111717197044"/>
    <n v="0"/>
    <n v="0"/>
    <n v="0"/>
    <n v="0"/>
    <n v="0"/>
    <n v="0"/>
    <n v="2.0063191153238544"/>
    <n v="0"/>
    <n v="0"/>
    <n v="5.6388725789097487"/>
    <n v="0"/>
    <n v="0"/>
    <n v="0"/>
    <n v="0"/>
    <n v="0"/>
    <n v="0"/>
    <n v="7.6451916942336036"/>
  </r>
  <r>
    <x v="1"/>
    <x v="773"/>
    <n v="9.5434347429001365E-2"/>
    <n v="0"/>
    <n v="0"/>
    <n v="0.90456565257099864"/>
    <n v="0"/>
    <n v="0"/>
    <n v="0"/>
    <n v="0"/>
    <n v="0"/>
    <n v="0"/>
    <n v="2.8779932123916394"/>
    <n v="0"/>
    <n v="0"/>
    <n v="27.278792996396866"/>
    <n v="0"/>
    <n v="0"/>
    <n v="0"/>
    <n v="0"/>
    <n v="0"/>
    <n v="0"/>
    <n v="30.156786208788507"/>
  </r>
  <r>
    <x v="1"/>
    <x v="774"/>
    <n v="0.396810279663242"/>
    <n v="0"/>
    <n v="0"/>
    <n v="0.60318972033675811"/>
    <n v="0"/>
    <n v="0"/>
    <n v="0"/>
    <n v="0"/>
    <n v="0"/>
    <n v="0"/>
    <n v="16.105989557351755"/>
    <n v="0"/>
    <n v="0"/>
    <n v="24.482650361503939"/>
    <n v="0"/>
    <n v="0"/>
    <n v="0"/>
    <n v="0"/>
    <n v="0"/>
    <n v="0"/>
    <n v="40.588639918855691"/>
  </r>
  <r>
    <x v="1"/>
    <x v="775"/>
    <n v="0.35175453706725202"/>
    <n v="0"/>
    <n v="0"/>
    <n v="0.64824546293274787"/>
    <n v="0"/>
    <n v="0"/>
    <n v="0"/>
    <n v="0"/>
    <n v="0"/>
    <n v="0"/>
    <n v="2.0031595576619274"/>
    <n v="0"/>
    <n v="0"/>
    <n v="3.6916058158375562"/>
    <n v="0"/>
    <n v="0"/>
    <n v="0"/>
    <n v="0"/>
    <n v="0"/>
    <n v="0"/>
    <n v="5.6947653734994841"/>
  </r>
  <r>
    <x v="1"/>
    <x v="776"/>
    <n v="0.15227912143682362"/>
    <n v="0"/>
    <n v="0"/>
    <n v="0.80842100745145939"/>
    <n v="3.929987111171681E-2"/>
    <n v="0"/>
    <n v="0"/>
    <n v="0"/>
    <n v="0"/>
    <n v="0"/>
    <n v="2.0063191153238544"/>
    <n v="0"/>
    <n v="0"/>
    <n v="10.651168099575182"/>
    <n v="0.51778656126482214"/>
    <n v="0"/>
    <n v="0"/>
    <n v="0"/>
    <n v="0"/>
    <n v="0"/>
    <n v="13.175273776163861"/>
  </r>
  <r>
    <x v="1"/>
    <x v="778"/>
    <n v="0.24613889083564167"/>
    <n v="0"/>
    <n v="0"/>
    <n v="0.75386110916435833"/>
    <n v="0"/>
    <n v="0"/>
    <n v="0"/>
    <n v="0"/>
    <n v="0"/>
    <n v="0"/>
    <n v="5.9974010728710248"/>
    <n v="0"/>
    <n v="0"/>
    <n v="18.368521161156458"/>
    <n v="0"/>
    <n v="0"/>
    <n v="0"/>
    <n v="0"/>
    <n v="0"/>
    <n v="0"/>
    <n v="24.365922234027483"/>
  </r>
  <r>
    <x v="1"/>
    <x v="779"/>
    <n v="0.35893850845954067"/>
    <n v="0"/>
    <n v="0"/>
    <n v="0.64106149154045922"/>
    <n v="0"/>
    <n v="0"/>
    <n v="0"/>
    <n v="0"/>
    <n v="0"/>
    <n v="0"/>
    <n v="4.9754980263765853"/>
    <n v="0"/>
    <n v="0"/>
    <n v="8.8862022624276733"/>
    <n v="0"/>
    <n v="0"/>
    <n v="0"/>
    <n v="0"/>
    <n v="0"/>
    <n v="0"/>
    <n v="13.86170028880426"/>
  </r>
  <r>
    <x v="1"/>
    <x v="780"/>
    <n v="0.47913867276674132"/>
    <n v="0"/>
    <n v="0"/>
    <n v="0.52086132723325862"/>
    <n v="0"/>
    <n v="0"/>
    <n v="0"/>
    <n v="0"/>
    <n v="0"/>
    <n v="0"/>
    <n v="3.0094786729857823"/>
    <n v="0"/>
    <n v="0"/>
    <n v="3.2715394206025099"/>
    <n v="0"/>
    <n v="0"/>
    <n v="0"/>
    <n v="0"/>
    <n v="0"/>
    <n v="0"/>
    <n v="6.2810180935882922"/>
  </r>
  <r>
    <x v="1"/>
    <x v="781"/>
    <n v="0.17053370800510351"/>
    <n v="0"/>
    <n v="0"/>
    <n v="0.8139783271042148"/>
    <n v="1.5487964890681702E-2"/>
    <n v="0"/>
    <n v="0"/>
    <n v="0"/>
    <n v="0"/>
    <n v="0"/>
    <n v="22.353670144756439"/>
    <n v="0"/>
    <n v="0"/>
    <n v="106.69681227199816"/>
    <n v="2.0301725824756387"/>
    <n v="0"/>
    <n v="0"/>
    <n v="0"/>
    <n v="0"/>
    <n v="0"/>
    <n v="131.08065499923023"/>
  </r>
  <r>
    <x v="1"/>
    <x v="782"/>
    <n v="0.35391160273273214"/>
    <n v="0"/>
    <n v="0"/>
    <n v="0.64608839726726786"/>
    <n v="0"/>
    <n v="0"/>
    <n v="0"/>
    <n v="0"/>
    <n v="0"/>
    <n v="0"/>
    <n v="1.6450640542577242"/>
    <n v="0"/>
    <n v="0"/>
    <n v="3.0031702549747079"/>
    <n v="0"/>
    <n v="0"/>
    <n v="0"/>
    <n v="0"/>
    <n v="0"/>
    <n v="0"/>
    <n v="4.6482343092324321"/>
  </r>
  <r>
    <x v="1"/>
    <x v="783"/>
    <n v="0.46402358665871091"/>
    <n v="0"/>
    <n v="0"/>
    <n v="0.5359764133412892"/>
    <n v="0"/>
    <n v="0"/>
    <n v="0"/>
    <n v="0"/>
    <n v="0"/>
    <n v="0"/>
    <n v="2.0731132075471699"/>
    <n v="0"/>
    <n v="0"/>
    <n v="2.3945760805664187"/>
    <n v="0"/>
    <n v="0"/>
    <n v="0"/>
    <n v="0"/>
    <n v="0"/>
    <n v="0"/>
    <n v="4.4676892881135881"/>
  </r>
  <r>
    <x v="1"/>
    <x v="784"/>
    <n v="0.28721111167207902"/>
    <n v="0"/>
    <n v="0"/>
    <n v="0.71278888832792087"/>
    <n v="0"/>
    <n v="0"/>
    <n v="0"/>
    <n v="0"/>
    <n v="0"/>
    <n v="0"/>
    <n v="2.0076742303481572"/>
    <n v="0"/>
    <n v="0"/>
    <n v="4.9825644782447158"/>
    <n v="0"/>
    <n v="0"/>
    <n v="0"/>
    <n v="0"/>
    <n v="0"/>
    <n v="0"/>
    <n v="6.9902387085928739"/>
  </r>
  <r>
    <x v="1"/>
    <x v="785"/>
    <n v="0.24016606700455095"/>
    <n v="0"/>
    <n v="0"/>
    <n v="0.72679488852127572"/>
    <n v="0"/>
    <n v="0"/>
    <n v="0"/>
    <n v="0"/>
    <n v="3.3039044474173149E-2"/>
    <n v="0"/>
    <n v="21.023158003562379"/>
    <n v="0"/>
    <n v="0"/>
    <n v="63.620660354465272"/>
    <n v="0"/>
    <n v="0"/>
    <n v="0"/>
    <n v="0"/>
    <n v="2.892103205629398"/>
    <n v="0"/>
    <n v="87.53592156365707"/>
  </r>
  <r>
    <x v="1"/>
    <x v="786"/>
    <n v="0.11913179444682713"/>
    <n v="0"/>
    <n v="0"/>
    <n v="0.88086820555317302"/>
    <n v="0"/>
    <n v="0"/>
    <n v="0"/>
    <n v="0"/>
    <n v="0"/>
    <n v="0"/>
    <n v="1.0034602076124568"/>
    <n v="0"/>
    <n v="0"/>
    <n v="7.4196497797078287"/>
    <n v="0"/>
    <n v="0"/>
    <n v="0"/>
    <n v="0"/>
    <n v="0"/>
    <n v="0"/>
    <n v="8.4231099873202844"/>
  </r>
  <r>
    <x v="1"/>
    <x v="787"/>
    <n v="0.18755353438055866"/>
    <n v="0"/>
    <n v="0"/>
    <n v="0.81244646561944123"/>
    <n v="0"/>
    <n v="0"/>
    <n v="0"/>
    <n v="0"/>
    <n v="0"/>
    <n v="0"/>
    <n v="1.9977590176079218"/>
    <n v="0"/>
    <n v="0"/>
    <n v="8.6539145123311894"/>
    <n v="0"/>
    <n v="0"/>
    <n v="0"/>
    <n v="0"/>
    <n v="0"/>
    <n v="0"/>
    <n v="10.651673529939112"/>
  </r>
  <r>
    <x v="1"/>
    <x v="788"/>
    <n v="8.2146471937778298E-2"/>
    <n v="0"/>
    <n v="0"/>
    <n v="0.91785352806222165"/>
    <n v="0"/>
    <n v="0"/>
    <n v="0"/>
    <n v="0"/>
    <n v="0"/>
    <n v="0"/>
    <n v="1.0031595576619272"/>
    <n v="0"/>
    <n v="0"/>
    <n v="11.208680269394415"/>
    <n v="0"/>
    <n v="0"/>
    <n v="0"/>
    <n v="0"/>
    <n v="0"/>
    <n v="0"/>
    <n v="12.211839827056343"/>
  </r>
  <r>
    <x v="1"/>
    <x v="789"/>
    <n v="0.10468980691176628"/>
    <n v="0"/>
    <n v="0"/>
    <n v="0.86620511309757431"/>
    <n v="0"/>
    <n v="0"/>
    <n v="2.91050799906593E-2"/>
    <n v="0"/>
    <n v="0"/>
    <n v="0"/>
    <n v="3.5969599446338716"/>
    <n v="0"/>
    <n v="0"/>
    <n v="29.761303297416315"/>
    <n v="0"/>
    <n v="0"/>
    <n v="1"/>
    <n v="0"/>
    <n v="0"/>
    <n v="0"/>
    <n v="34.358263242050192"/>
  </r>
  <r>
    <x v="1"/>
    <x v="790"/>
    <n v="0.11924132618098608"/>
    <n v="0"/>
    <n v="0"/>
    <n v="0.88075867381901374"/>
    <n v="0"/>
    <n v="0"/>
    <n v="0"/>
    <n v="0"/>
    <n v="0"/>
    <n v="0"/>
    <n v="3.0120756387988621"/>
    <n v="0"/>
    <n v="0"/>
    <n v="22.248257630449526"/>
    <n v="0"/>
    <n v="0"/>
    <n v="0"/>
    <n v="0"/>
    <n v="0"/>
    <n v="0"/>
    <n v="25.260333269248392"/>
  </r>
  <r>
    <x v="1"/>
    <x v="791"/>
    <n v="0.11854526844676232"/>
    <n v="0"/>
    <n v="0"/>
    <n v="0.88145473155323772"/>
    <n v="0"/>
    <n v="0"/>
    <n v="0"/>
    <n v="0"/>
    <n v="0"/>
    <n v="0"/>
    <n v="2.0731132075471699"/>
    <n v="0"/>
    <n v="0"/>
    <n v="15.414832407744829"/>
    <n v="0"/>
    <n v="0"/>
    <n v="0"/>
    <n v="0"/>
    <n v="0"/>
    <n v="0"/>
    <n v="17.487945615291999"/>
  </r>
  <r>
    <x v="1"/>
    <x v="792"/>
    <n v="1"/>
    <n v="0"/>
    <n v="0"/>
    <n v="0"/>
    <n v="0"/>
    <n v="0"/>
    <n v="0"/>
    <n v="0"/>
    <n v="0"/>
    <n v="0"/>
    <n v="1.5892857142857142"/>
    <n v="0"/>
    <n v="0"/>
    <n v="0"/>
    <n v="0"/>
    <n v="0"/>
    <n v="0"/>
    <n v="0"/>
    <n v="0"/>
    <n v="0"/>
    <n v="1.5892857142857142"/>
  </r>
  <r>
    <x v="1"/>
    <x v="793"/>
    <n v="0.34111412359616217"/>
    <n v="0"/>
    <n v="0"/>
    <n v="0.65888587640383789"/>
    <n v="0"/>
    <n v="0"/>
    <n v="0"/>
    <n v="0"/>
    <n v="0"/>
    <n v="0"/>
    <n v="5.028541337546077"/>
    <n v="0"/>
    <n v="0"/>
    <n v="9.7129806039472086"/>
    <n v="0"/>
    <n v="0"/>
    <n v="0"/>
    <n v="0"/>
    <n v="0"/>
    <n v="0"/>
    <n v="14.741521941493286"/>
  </r>
  <r>
    <x v="1"/>
    <x v="794"/>
    <n v="0.10560973460372014"/>
    <n v="0"/>
    <n v="0"/>
    <n v="0.85294283435802276"/>
    <n v="0"/>
    <n v="0"/>
    <n v="0"/>
    <n v="0"/>
    <n v="4.1447431038257251E-2"/>
    <n v="0"/>
    <n v="5.0164348094888442"/>
    <n v="0"/>
    <n v="0"/>
    <n v="40.514561852018353"/>
    <n v="0"/>
    <n v="0"/>
    <n v="0"/>
    <n v="0"/>
    <n v="1.9687421486700529"/>
    <n v="0"/>
    <n v="47.499738810177242"/>
  </r>
  <r>
    <x v="1"/>
    <x v="795"/>
    <n v="0.34844989704005552"/>
    <n v="0"/>
    <n v="0"/>
    <n v="0.65155010295994442"/>
    <n v="0"/>
    <n v="0"/>
    <n v="0"/>
    <n v="0"/>
    <n v="0"/>
    <n v="0"/>
    <n v="1.2996389891696751"/>
    <n v="0"/>
    <n v="0"/>
    <n v="2.4301339285714287"/>
    <n v="0"/>
    <n v="0"/>
    <n v="0"/>
    <n v="0"/>
    <n v="0"/>
    <n v="0"/>
    <n v="3.7297729177411041"/>
  </r>
  <r>
    <x v="1"/>
    <x v="796"/>
    <n v="0"/>
    <n v="0"/>
    <n v="0"/>
    <n v="1"/>
    <n v="0"/>
    <n v="0"/>
    <n v="0"/>
    <n v="0"/>
    <n v="0"/>
    <n v="0"/>
    <n v="0"/>
    <n v="0"/>
    <n v="0"/>
    <n v="20.491321103812297"/>
    <n v="0"/>
    <n v="0"/>
    <n v="0"/>
    <n v="0"/>
    <n v="0"/>
    <n v="0"/>
    <n v="20.491321103812297"/>
  </r>
  <r>
    <x v="1"/>
    <x v="797"/>
    <n v="0.1702655841817646"/>
    <n v="0"/>
    <n v="0"/>
    <n v="0.82973441581823537"/>
    <n v="0"/>
    <n v="0"/>
    <n v="0"/>
    <n v="0"/>
    <n v="0"/>
    <n v="0"/>
    <n v="3.4869424094116006"/>
    <n v="0"/>
    <n v="0"/>
    <n v="16.992489333465837"/>
    <n v="0"/>
    <n v="0"/>
    <n v="0"/>
    <n v="0"/>
    <n v="0"/>
    <n v="0"/>
    <n v="20.479431742877438"/>
  </r>
  <r>
    <x v="1"/>
    <x v="798"/>
    <n v="0.14010901136212828"/>
    <n v="0"/>
    <n v="0"/>
    <n v="0.85989098863787183"/>
    <n v="0"/>
    <n v="0"/>
    <n v="0"/>
    <n v="0"/>
    <n v="0"/>
    <n v="0"/>
    <n v="6.6294049770131025"/>
    <n v="0"/>
    <n v="0"/>
    <n v="40.686644951271838"/>
    <n v="0"/>
    <n v="0"/>
    <n v="0"/>
    <n v="0"/>
    <n v="0"/>
    <n v="0"/>
    <n v="47.316049928284933"/>
  </r>
  <r>
    <x v="1"/>
    <x v="799"/>
    <n v="0.20440904555764355"/>
    <n v="0"/>
    <n v="0"/>
    <n v="0.7955909544423565"/>
    <n v="0"/>
    <n v="0"/>
    <n v="0"/>
    <n v="0"/>
    <n v="0"/>
    <n v="0"/>
    <n v="1.0031595576619272"/>
    <n v="0"/>
    <n v="0"/>
    <n v="3.9044488846417438"/>
    <n v="0"/>
    <n v="0"/>
    <n v="0"/>
    <n v="0"/>
    <n v="0"/>
    <n v="0"/>
    <n v="4.9076084423036708"/>
  </r>
  <r>
    <x v="1"/>
    <x v="800"/>
    <n v="0"/>
    <n v="0"/>
    <n v="0"/>
    <n v="1"/>
    <n v="0"/>
    <n v="0"/>
    <n v="0"/>
    <n v="0"/>
    <n v="0"/>
    <n v="0"/>
    <n v="0"/>
    <n v="0"/>
    <n v="0"/>
    <n v="3.8394184526118558"/>
    <n v="0"/>
    <n v="0"/>
    <n v="0"/>
    <n v="0"/>
    <n v="0"/>
    <n v="0"/>
    <n v="3.8394184526118558"/>
  </r>
  <r>
    <x v="1"/>
    <x v="801"/>
    <n v="0.3949349777885523"/>
    <n v="0"/>
    <n v="0"/>
    <n v="0.60506502221144776"/>
    <n v="0"/>
    <n v="0"/>
    <n v="0"/>
    <n v="0"/>
    <n v="0"/>
    <n v="0"/>
    <n v="3.7576019623010275"/>
    <n v="0"/>
    <n v="0"/>
    <n v="5.7568806073153898"/>
    <n v="0"/>
    <n v="0"/>
    <n v="0"/>
    <n v="0"/>
    <n v="0"/>
    <n v="0"/>
    <n v="9.5144825696164173"/>
  </r>
  <r>
    <x v="1"/>
    <x v="802"/>
    <n v="0.14078384035623781"/>
    <n v="0"/>
    <n v="0"/>
    <n v="0.83649259808364063"/>
    <n v="1.2719100346427113E-2"/>
    <n v="0"/>
    <n v="0"/>
    <n v="0"/>
    <n v="1.0004461213694658E-2"/>
    <n v="0"/>
    <n v="33.974084892156128"/>
    <n v="0"/>
    <n v="0"/>
    <n v="201.86315749764"/>
    <n v="3.0693849082958398"/>
    <n v="0"/>
    <n v="0"/>
    <n v="0"/>
    <n v="2.4142857142857146"/>
    <n v="0"/>
    <n v="241.32091301237764"/>
  </r>
  <r>
    <x v="1"/>
    <x v="803"/>
    <n v="0.375904204470286"/>
    <n v="0"/>
    <n v="0"/>
    <n v="0.62409579552971384"/>
    <n v="0"/>
    <n v="0"/>
    <n v="0"/>
    <n v="0"/>
    <n v="0"/>
    <n v="0"/>
    <n v="14.496121939352275"/>
    <n v="0"/>
    <n v="0"/>
    <n v="24.067218845249517"/>
    <n v="0"/>
    <n v="0"/>
    <n v="0"/>
    <n v="0"/>
    <n v="0"/>
    <n v="0"/>
    <n v="38.563340784601799"/>
  </r>
  <r>
    <x v="1"/>
    <x v="804"/>
    <n v="8.1884484104015179E-2"/>
    <n v="0.10507454105197232"/>
    <n v="0"/>
    <n v="0.80278830732123174"/>
    <n v="1.0252667522780649E-2"/>
    <n v="0"/>
    <n v="0"/>
    <n v="0"/>
    <n v="0"/>
    <n v="0"/>
    <n v="4.1353808997468562"/>
    <n v="5.3065395095367842"/>
    <n v="0"/>
    <n v="40.54291199318363"/>
    <n v="0.51778656126482214"/>
    <n v="0"/>
    <n v="0"/>
    <n v="0"/>
    <n v="0"/>
    <n v="0"/>
    <n v="50.502618963732097"/>
  </r>
  <r>
    <x v="1"/>
    <x v="805"/>
    <n v="0.13406869194914631"/>
    <n v="0"/>
    <n v="0"/>
    <n v="0.86593130805085383"/>
    <n v="0"/>
    <n v="0"/>
    <n v="0"/>
    <n v="0"/>
    <n v="0"/>
    <n v="0"/>
    <n v="7.30730736210909"/>
    <n v="0"/>
    <n v="0"/>
    <n v="47.196896832564718"/>
    <n v="0"/>
    <n v="0"/>
    <n v="0"/>
    <n v="0"/>
    <n v="0"/>
    <n v="0"/>
    <n v="54.504204194673804"/>
  </r>
  <r>
    <x v="1"/>
    <x v="806"/>
    <n v="0.20613622592300945"/>
    <n v="0"/>
    <n v="0"/>
    <n v="0.69957750138516306"/>
    <n v="5.6935661072377484E-2"/>
    <n v="0"/>
    <n v="0"/>
    <n v="0"/>
    <n v="3.7350611619450018E-2"/>
    <n v="0"/>
    <n v="5.3139768206953129"/>
    <n v="0"/>
    <n v="0"/>
    <n v="18.034378042941256"/>
    <n v="1.467741935483871"/>
    <n v="0"/>
    <n v="0"/>
    <n v="0"/>
    <n v="0.96285979572887648"/>
    <n v="0"/>
    <n v="25.778956594849316"/>
  </r>
  <r>
    <x v="1"/>
    <x v="807"/>
    <n v="0.15767668469549243"/>
    <n v="0"/>
    <n v="0"/>
    <n v="0.84232331530450766"/>
    <n v="0"/>
    <n v="0"/>
    <n v="0"/>
    <n v="0"/>
    <n v="0"/>
    <n v="0"/>
    <n v="2.134056152476048"/>
    <n v="0"/>
    <n v="0"/>
    <n v="11.4003237502811"/>
    <n v="0"/>
    <n v="0"/>
    <n v="0"/>
    <n v="0"/>
    <n v="0"/>
    <n v="0"/>
    <n v="13.534379902757147"/>
  </r>
  <r>
    <x v="1"/>
    <x v="808"/>
    <n v="0"/>
    <n v="0"/>
    <n v="0"/>
    <n v="0.79863180922901689"/>
    <n v="0.20136819077098314"/>
    <n v="0"/>
    <n v="0"/>
    <n v="0"/>
    <n v="0"/>
    <n v="0"/>
    <n v="0"/>
    <n v="0"/>
    <n v="0"/>
    <n v="4.004232487468931"/>
    <n v="1.0096330275229359"/>
    <n v="0"/>
    <n v="0"/>
    <n v="0"/>
    <n v="0"/>
    <n v="0"/>
    <n v="5.0138655149918669"/>
  </r>
  <r>
    <x v="1"/>
    <x v="809"/>
    <n v="0.29645374228924321"/>
    <n v="0"/>
    <n v="0"/>
    <n v="0.70354625771075674"/>
    <n v="0"/>
    <n v="0"/>
    <n v="0"/>
    <n v="0"/>
    <n v="0"/>
    <n v="0"/>
    <n v="6.4380128951992681"/>
    <n v="0"/>
    <n v="0"/>
    <n v="15.278740772622013"/>
    <n v="0"/>
    <n v="0"/>
    <n v="0"/>
    <n v="0"/>
    <n v="0"/>
    <n v="0"/>
    <n v="21.716753667821283"/>
  </r>
  <r>
    <x v="1"/>
    <x v="810"/>
    <n v="0.12326246635454127"/>
    <n v="0"/>
    <n v="0"/>
    <n v="0.8767375336454587"/>
    <n v="0"/>
    <n v="0"/>
    <n v="0"/>
    <n v="0"/>
    <n v="0"/>
    <n v="0"/>
    <n v="2.9264874440300588"/>
    <n v="0"/>
    <n v="0"/>
    <n v="20.815431167370825"/>
    <n v="0"/>
    <n v="0"/>
    <n v="0"/>
    <n v="0"/>
    <n v="0"/>
    <n v="0"/>
    <n v="23.741918611400884"/>
  </r>
  <r>
    <x v="1"/>
    <x v="811"/>
    <n v="0.121450840781949"/>
    <n v="0"/>
    <n v="0"/>
    <n v="0.84779236484315112"/>
    <n v="0"/>
    <n v="0"/>
    <n v="3.0756794374899879E-2"/>
    <n v="0"/>
    <n v="0"/>
    <n v="0"/>
    <n v="5.4388420554619641"/>
    <n v="0"/>
    <n v="0"/>
    <n v="37.966050613737778"/>
    <n v="0"/>
    <n v="0"/>
    <n v="1.3773584905660377"/>
    <n v="0"/>
    <n v="0"/>
    <n v="0"/>
    <n v="44.782251159765778"/>
  </r>
  <r>
    <x v="1"/>
    <x v="812"/>
    <n v="0"/>
    <n v="0"/>
    <n v="0"/>
    <n v="1"/>
    <n v="0"/>
    <n v="0"/>
    <n v="0"/>
    <n v="0"/>
    <n v="0"/>
    <n v="0"/>
    <n v="0"/>
    <n v="0"/>
    <n v="0"/>
    <n v="2.0007678525723058"/>
    <n v="0"/>
    <n v="0"/>
    <n v="0"/>
    <n v="0"/>
    <n v="0"/>
    <n v="0"/>
    <n v="2.0007678525723058"/>
  </r>
  <r>
    <x v="1"/>
    <x v="813"/>
    <n v="0.39473858150723223"/>
    <n v="0"/>
    <n v="0"/>
    <n v="0.60526141849276771"/>
    <n v="0"/>
    <n v="0"/>
    <n v="0"/>
    <n v="0"/>
    <n v="0"/>
    <n v="0"/>
    <n v="2.1035714285714286"/>
    <n v="0"/>
    <n v="0"/>
    <n v="3.2254527082113293"/>
    <n v="0"/>
    <n v="0"/>
    <n v="0"/>
    <n v="0"/>
    <n v="0"/>
    <n v="0"/>
    <n v="5.329024136782758"/>
  </r>
  <r>
    <x v="1"/>
    <x v="1095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1"/>
    <x v="814"/>
    <n v="0.30338369662600795"/>
    <n v="0"/>
    <n v="0"/>
    <n v="0.69661630337399216"/>
    <n v="0"/>
    <n v="0"/>
    <n v="0"/>
    <n v="0"/>
    <n v="0"/>
    <n v="0"/>
    <n v="2.1308965948141205"/>
    <n v="0"/>
    <n v="0"/>
    <n v="4.8928710582017043"/>
    <n v="0"/>
    <n v="0"/>
    <n v="0"/>
    <n v="0"/>
    <n v="0"/>
    <n v="0"/>
    <n v="7.023767653015824"/>
  </r>
  <r>
    <x v="1"/>
    <x v="815"/>
    <n v="0.13546179190284774"/>
    <n v="4.4413157272143403E-3"/>
    <n v="3.7978178963339656E-3"/>
    <n v="0.83318136555336708"/>
    <n v="0"/>
    <n v="0"/>
    <n v="1.8954777177453029E-3"/>
    <n v="0"/>
    <n v="2.1222231202491657E-2"/>
    <n v="0"/>
    <n v="71.707626088034971"/>
    <n v="2.3510408583285534"/>
    <n v="2.0104008800952418"/>
    <n v="441.05025472768187"/>
    <n v="0"/>
    <n v="0"/>
    <n v="1.0033840947546531"/>
    <n v="0"/>
    <n v="11.234133244845321"/>
    <n v="0"/>
    <n v="529.35683989374058"/>
  </r>
  <r>
    <x v="1"/>
    <x v="816"/>
    <n v="0.14665439772015915"/>
    <n v="2.1888103059611405E-2"/>
    <n v="0"/>
    <n v="0.78799400008444553"/>
    <n v="4.3463499135783797E-2"/>
    <n v="0"/>
    <n v="0"/>
    <n v="0"/>
    <n v="0"/>
    <n v="0"/>
    <n v="6.7647307382691828"/>
    <n v="1.0096330275229359"/>
    <n v="0"/>
    <n v="36.347817159322709"/>
    <n v="2.0048418129104411"/>
    <n v="0"/>
    <n v="0"/>
    <n v="0"/>
    <n v="0"/>
    <n v="0"/>
    <n v="46.127022738025275"/>
  </r>
  <r>
    <x v="1"/>
    <x v="817"/>
    <n v="9.4860204173612392E-2"/>
    <n v="0"/>
    <n v="0"/>
    <n v="0.869161163216294"/>
    <n v="0"/>
    <n v="3.5978632610093667E-2"/>
    <n v="0"/>
    <n v="0"/>
    <n v="0"/>
    <n v="0"/>
    <n v="4.113050101557211"/>
    <n v="0"/>
    <n v="0"/>
    <n v="37.686018513027882"/>
    <n v="0"/>
    <n v="1.56"/>
    <n v="0"/>
    <n v="0"/>
    <n v="0"/>
    <n v="0"/>
    <n v="43.359068614585091"/>
  </r>
  <r>
    <x v="1"/>
    <x v="818"/>
    <n v="0.326414508595047"/>
    <n v="0"/>
    <n v="0"/>
    <n v="0.67358549140495305"/>
    <n v="0"/>
    <n v="0"/>
    <n v="0"/>
    <n v="0"/>
    <n v="0"/>
    <n v="0"/>
    <n v="4.6895700011384749"/>
    <n v="0"/>
    <n v="0"/>
    <n v="9.6773465349043537"/>
    <n v="0"/>
    <n v="0"/>
    <n v="0"/>
    <n v="0"/>
    <n v="0"/>
    <n v="0"/>
    <n v="14.366916536042828"/>
  </r>
  <r>
    <x v="1"/>
    <x v="819"/>
    <n v="0.23525035205067041"/>
    <n v="0"/>
    <n v="2.7326560968925686E-2"/>
    <n v="0.73742308698040415"/>
    <n v="0"/>
    <n v="0"/>
    <n v="0"/>
    <n v="0"/>
    <n v="0"/>
    <n v="0"/>
    <n v="15.581706635939494"/>
    <n v="0"/>
    <n v="1.8099630996309963"/>
    <n v="48.842903348440728"/>
    <n v="0"/>
    <n v="0"/>
    <n v="0"/>
    <n v="0"/>
    <n v="0"/>
    <n v="0"/>
    <n v="66.234573084011203"/>
  </r>
  <r>
    <x v="1"/>
    <x v="820"/>
    <n v="0.17110017804798541"/>
    <n v="0"/>
    <n v="0"/>
    <n v="0.82889982195201439"/>
    <n v="0"/>
    <n v="0"/>
    <n v="0"/>
    <n v="0"/>
    <n v="0"/>
    <n v="0"/>
    <n v="9.8833768817198546"/>
    <n v="0"/>
    <n v="0"/>
    <n v="47.8803086648144"/>
    <n v="0"/>
    <n v="0"/>
    <n v="0"/>
    <n v="0"/>
    <n v="0"/>
    <n v="0"/>
    <n v="57.763685546534269"/>
  </r>
  <r>
    <x v="1"/>
    <x v="821"/>
    <n v="0.1311393868419411"/>
    <n v="0"/>
    <n v="0"/>
    <n v="0.86886061315805896"/>
    <n v="0"/>
    <n v="0"/>
    <n v="0"/>
    <n v="0"/>
    <n v="0"/>
    <n v="0"/>
    <n v="5.0840388098388534"/>
    <n v="0"/>
    <n v="0"/>
    <n v="33.684167541213512"/>
    <n v="0"/>
    <n v="0"/>
    <n v="0"/>
    <n v="0"/>
    <n v="0"/>
    <n v="0"/>
    <n v="38.768206351052363"/>
  </r>
  <r>
    <x v="1"/>
    <x v="822"/>
    <n v="0.23903386536501231"/>
    <n v="0"/>
    <n v="0"/>
    <n v="0.74505534247677929"/>
    <n v="1.5910792158208238E-2"/>
    <n v="0"/>
    <n v="0"/>
    <n v="0"/>
    <n v="0"/>
    <n v="0"/>
    <n v="32.493325140240579"/>
    <n v="0"/>
    <n v="0"/>
    <n v="101.27989794920012"/>
    <n v="2.1628506155225464"/>
    <n v="0"/>
    <n v="0"/>
    <n v="0"/>
    <n v="0"/>
    <n v="0"/>
    <n v="135.93607370496326"/>
  </r>
  <r>
    <x v="1"/>
    <x v="823"/>
    <n v="0.22592466029598024"/>
    <n v="3.4137752184433996E-2"/>
    <n v="0"/>
    <n v="0.72816057191094352"/>
    <n v="0"/>
    <n v="0"/>
    <n v="0"/>
    <n v="0"/>
    <n v="0"/>
    <n v="1.1777015608642416E-2"/>
    <n v="38.427851344748284"/>
    <n v="5.8065395095367842"/>
    <n v="0"/>
    <n v="123.85388197925064"/>
    <n v="0"/>
    <n v="0"/>
    <n v="0"/>
    <n v="0"/>
    <n v="0"/>
    <n v="2.0031695721077654"/>
    <n v="170.09144240564345"/>
  </r>
  <r>
    <x v="1"/>
    <x v="824"/>
    <n v="0"/>
    <n v="0"/>
    <n v="0"/>
    <n v="1"/>
    <n v="0"/>
    <n v="0"/>
    <n v="0"/>
    <n v="0"/>
    <n v="0"/>
    <n v="0"/>
    <n v="0"/>
    <n v="0"/>
    <n v="0"/>
    <n v="7.9118809174158899"/>
    <n v="0"/>
    <n v="0"/>
    <n v="0"/>
    <n v="0"/>
    <n v="0"/>
    <n v="0"/>
    <n v="7.9118809174158899"/>
  </r>
  <r>
    <x v="1"/>
    <x v="825"/>
    <n v="0.33108061209294909"/>
    <n v="1.5658587095249098E-2"/>
    <n v="3.4871955003372016E-3"/>
    <n v="0.62473376098881905"/>
    <n v="1.2960801909241161E-2"/>
    <n v="0"/>
    <n v="0"/>
    <n v="0"/>
    <n v="1.207904241340434E-2"/>
    <n v="0"/>
    <n v="171.8411516743287"/>
    <n v="8.1272945070095552"/>
    <n v="1.8099630996309963"/>
    <n v="324.2562839892725"/>
    <n v="6.7270599526424864"/>
    <n v="0"/>
    <n v="0"/>
    <n v="0"/>
    <n v="6.2693993052656607"/>
    <n v="0"/>
    <n v="519.03115252814996"/>
  </r>
  <r>
    <x v="1"/>
    <x v="826"/>
    <n v="0.27552306184901371"/>
    <n v="2.3896053935910746E-3"/>
    <n v="4.1194757418287209E-3"/>
    <n v="0.70399001589860988"/>
    <n v="1.0805963872280796E-2"/>
    <n v="0"/>
    <n v="0"/>
    <n v="0"/>
    <n v="1.4748943934277414E-3"/>
    <n v="1.6969828512480628E-3"/>
    <n v="257.30250943765816"/>
    <n v="2.2315789473684209"/>
    <n v="3.84705163635609"/>
    <n v="657.43461361877871"/>
    <n v="10.09135715381306"/>
    <n v="0"/>
    <n v="0"/>
    <n v="0"/>
    <n v="1.3773584905660377"/>
    <n v="1.5847600675186884"/>
    <n v="933.86922935205916"/>
  </r>
  <r>
    <x v="1"/>
    <x v="827"/>
    <n v="0.33741807946404812"/>
    <n v="5.3590940796745595E-3"/>
    <n v="0"/>
    <n v="0.65215821743813862"/>
    <n v="5.0646090181393063E-3"/>
    <n v="0"/>
    <n v="0"/>
    <n v="0"/>
    <n v="0"/>
    <n v="0"/>
    <n v="65.917727623375455"/>
    <n v="1.0469483568075117"/>
    <n v="0"/>
    <n v="127.40511063519861"/>
    <n v="0.98941798941798931"/>
    <n v="0"/>
    <n v="0"/>
    <n v="0"/>
    <n v="0"/>
    <n v="0"/>
    <n v="195.35920460479946"/>
  </r>
  <r>
    <x v="1"/>
    <x v="828"/>
    <n v="0.24131351725582706"/>
    <n v="1.6141578508304583E-2"/>
    <n v="0"/>
    <n v="0.72642618915321289"/>
    <n v="1.6118715082655426E-2"/>
    <n v="0"/>
    <n v="0"/>
    <n v="0"/>
    <n v="0"/>
    <n v="0"/>
    <n v="14.971014501986758"/>
    <n v="1.0014184397163122"/>
    <n v="0"/>
    <n v="45.067251665418738"/>
    <n v="1"/>
    <n v="0"/>
    <n v="0"/>
    <n v="0"/>
    <n v="0"/>
    <n v="0"/>
    <n v="62.039684607121814"/>
  </r>
  <r>
    <x v="1"/>
    <x v="829"/>
    <n v="0.22116444610983882"/>
    <n v="0.22518963312689372"/>
    <n v="0"/>
    <n v="0.51810099966595824"/>
    <n v="3.5544921097309133E-2"/>
    <n v="0"/>
    <n v="0"/>
    <n v="0"/>
    <n v="0"/>
    <n v="0"/>
    <n v="6.1885082838671188"/>
    <n v="6.3011389694827784"/>
    <n v="0"/>
    <n v="14.497232194004001"/>
    <n v="0.99459945994599464"/>
    <n v="0"/>
    <n v="0"/>
    <n v="0"/>
    <n v="0"/>
    <n v="0"/>
    <n v="27.981478907299895"/>
  </r>
  <r>
    <x v="1"/>
    <x v="830"/>
    <n v="0.32860029934014362"/>
    <n v="2.9904646563330577E-2"/>
    <n v="0"/>
    <n v="0.64149505409652563"/>
    <n v="0"/>
    <n v="0"/>
    <n v="0"/>
    <n v="0"/>
    <n v="0"/>
    <n v="0"/>
    <n v="11.504150123027049"/>
    <n v="1.0469483568075117"/>
    <n v="0"/>
    <n v="22.458456125344814"/>
    <n v="0"/>
    <n v="0"/>
    <n v="0"/>
    <n v="0"/>
    <n v="0"/>
    <n v="0"/>
    <n v="35.009554605179382"/>
  </r>
  <r>
    <x v="1"/>
    <x v="831"/>
    <n v="0.2730695786549639"/>
    <n v="3.5400729041663873E-2"/>
    <n v="0"/>
    <n v="0.66797845211964657"/>
    <n v="1.532757792819517E-2"/>
    <n v="0"/>
    <n v="0"/>
    <n v="0"/>
    <n v="0"/>
    <n v="8.2236622555308531E-3"/>
    <n v="44.789735698564193"/>
    <n v="5.8065395095367842"/>
    <n v="0"/>
    <n v="109.56393777052148"/>
    <n v="2.5140777954268403"/>
    <n v="0"/>
    <n v="0"/>
    <n v="0"/>
    <n v="0"/>
    <n v="1.348871085214858"/>
    <n v="164.02316185926409"/>
  </r>
  <r>
    <x v="1"/>
    <x v="832"/>
    <n v="0.31672663424033687"/>
    <n v="4.7659406901080142E-2"/>
    <n v="1.856667541343832E-2"/>
    <n v="0.61704728344514492"/>
    <n v="0"/>
    <n v="0"/>
    <n v="0"/>
    <n v="0"/>
    <n v="0"/>
    <n v="0"/>
    <n v="48.09914383617555"/>
    <n v="7.2377135986056107"/>
    <n v="2.8195961271539325"/>
    <n v="93.706821061433715"/>
    <n v="0"/>
    <n v="0"/>
    <n v="0"/>
    <n v="0"/>
    <n v="0"/>
    <n v="0"/>
    <n v="151.86327462336877"/>
  </r>
  <r>
    <x v="1"/>
    <x v="833"/>
    <n v="0.19401104398831343"/>
    <n v="0"/>
    <n v="0"/>
    <n v="0.77843713824891436"/>
    <n v="1.8371697201062468E-2"/>
    <n v="0"/>
    <n v="0"/>
    <n v="9.180120561709788E-3"/>
    <n v="0"/>
    <n v="0"/>
    <n v="21.200596632752355"/>
    <n v="0"/>
    <n v="0"/>
    <n v="85.063877976778571"/>
    <n v="2.0075709805584698"/>
    <n v="0"/>
    <n v="0"/>
    <n v="1.0031595576619272"/>
    <n v="0"/>
    <n v="0"/>
    <n v="109.27520514775132"/>
  </r>
  <r>
    <x v="1"/>
    <x v="834"/>
    <n v="0.3638886278646179"/>
    <n v="0"/>
    <n v="0"/>
    <n v="0.61859873019837697"/>
    <n v="0"/>
    <n v="0"/>
    <n v="0"/>
    <n v="0"/>
    <n v="1.7512641937005049E-2"/>
    <n v="0"/>
    <n v="22.930697397798205"/>
    <n v="0"/>
    <n v="0"/>
    <n v="38.98143334701458"/>
    <n v="0"/>
    <n v="0"/>
    <n v="0"/>
    <n v="0"/>
    <n v="1.1035714285714286"/>
    <n v="0"/>
    <n v="63.01570217338422"/>
  </r>
  <r>
    <x v="1"/>
    <x v="835"/>
    <n v="0.31216619174589"/>
    <n v="9.1820596801538545E-3"/>
    <n v="0"/>
    <n v="0.65873032065143067"/>
    <n v="1.0767831840817225E-2"/>
    <n v="0"/>
    <n v="9.1535960817081923E-3"/>
    <n v="0"/>
    <n v="0"/>
    <n v="0"/>
    <n v="34.324901845707366"/>
    <n v="1.0096330275229359"/>
    <n v="0"/>
    <n v="72.432102505057372"/>
    <n v="1.1839999999999999"/>
    <n v="0"/>
    <n v="1.0065032516258128"/>
    <n v="0"/>
    <n v="0"/>
    <n v="0"/>
    <n v="109.9571406299135"/>
  </r>
  <r>
    <x v="1"/>
    <x v="836"/>
    <n v="0.15547094804294126"/>
    <n v="5.5324946904303542E-3"/>
    <n v="6.1179074903674868E-3"/>
    <n v="0.81026776003427403"/>
    <n v="2.2610889741986832E-2"/>
    <n v="0"/>
    <n v="0"/>
    <n v="0"/>
    <n v="0"/>
    <n v="0"/>
    <n v="28.372120128007893"/>
    <n v="1.0096330275229359"/>
    <n v="1.1164658634538152"/>
    <n v="147.86694564437019"/>
    <n v="4.1262942564909526"/>
    <n v="0"/>
    <n v="0"/>
    <n v="0"/>
    <n v="0"/>
    <n v="0"/>
    <n v="182.4914589198458"/>
  </r>
  <r>
    <x v="1"/>
    <x v="837"/>
    <n v="0.15351740145181031"/>
    <n v="0"/>
    <n v="0"/>
    <n v="0.84648259854818986"/>
    <n v="0"/>
    <n v="0"/>
    <n v="0"/>
    <n v="0"/>
    <n v="0"/>
    <n v="0"/>
    <n v="3.0088898094112579"/>
    <n v="0"/>
    <n v="0"/>
    <n v="16.590776293299321"/>
    <n v="0"/>
    <n v="0"/>
    <n v="0"/>
    <n v="0"/>
    <n v="0"/>
    <n v="0"/>
    <n v="19.599666102710575"/>
  </r>
  <r>
    <x v="1"/>
    <x v="838"/>
    <n v="0.11890385714704144"/>
    <n v="0"/>
    <n v="0"/>
    <n v="0.88109614285295856"/>
    <n v="0"/>
    <n v="0"/>
    <n v="0"/>
    <n v="0"/>
    <n v="0"/>
    <n v="0"/>
    <n v="5.8307960728550281"/>
    <n v="0"/>
    <n v="0"/>
    <n v="43.20710911170449"/>
    <n v="0"/>
    <n v="0"/>
    <n v="0"/>
    <n v="0"/>
    <n v="0"/>
    <n v="0"/>
    <n v="49.03790518455952"/>
  </r>
  <r>
    <x v="1"/>
    <x v="839"/>
    <n v="0.1479328746268255"/>
    <n v="4.6526778983872905E-2"/>
    <n v="0"/>
    <n v="0.78685053927147997"/>
    <n v="0"/>
    <n v="1.8689807117821748E-2"/>
    <n v="0"/>
    <n v="0"/>
    <n v="0"/>
    <n v="0"/>
    <n v="12.347654684878529"/>
    <n v="3.8834951456310676"/>
    <n v="0"/>
    <n v="65.676806268002267"/>
    <n v="0"/>
    <n v="1.56"/>
    <n v="0"/>
    <n v="0"/>
    <n v="0"/>
    <n v="0"/>
    <n v="83.467956098511848"/>
  </r>
  <r>
    <x v="1"/>
    <x v="840"/>
    <n v="0"/>
    <n v="0"/>
    <n v="0"/>
    <n v="1"/>
    <n v="0"/>
    <n v="0"/>
    <n v="0"/>
    <n v="0"/>
    <n v="0"/>
    <n v="0"/>
    <n v="0"/>
    <n v="0"/>
    <n v="0"/>
    <n v="2.2379110251450678"/>
    <n v="0"/>
    <n v="0"/>
    <n v="0"/>
    <n v="0"/>
    <n v="0"/>
    <n v="0"/>
    <n v="2.2379110251450678"/>
  </r>
  <r>
    <x v="1"/>
    <x v="841"/>
    <n v="0.22046483581243009"/>
    <n v="0"/>
    <n v="0"/>
    <n v="0.77953516418757007"/>
    <n v="0"/>
    <n v="0"/>
    <n v="0"/>
    <n v="0"/>
    <n v="0"/>
    <n v="0"/>
    <n v="9.5454924390888518"/>
    <n v="0"/>
    <n v="0"/>
    <n v="33.751627502569733"/>
    <n v="0"/>
    <n v="0"/>
    <n v="0"/>
    <n v="0"/>
    <n v="0"/>
    <n v="0"/>
    <n v="43.297119941658579"/>
  </r>
  <r>
    <x v="1"/>
    <x v="842"/>
    <n v="0.20818493536489255"/>
    <n v="7.383398880821955E-2"/>
    <n v="0"/>
    <n v="0.71100213872233609"/>
    <n v="6.9789371045516505E-3"/>
    <n v="0"/>
    <n v="0"/>
    <n v="0"/>
    <n v="0"/>
    <n v="0"/>
    <n v="29.925014282343064"/>
    <n v="10.613079019073568"/>
    <n v="0"/>
    <n v="102.20119490754659"/>
    <n v="1.0031695721077656"/>
    <n v="0"/>
    <n v="0"/>
    <n v="0"/>
    <n v="0"/>
    <n v="0"/>
    <n v="143.74245778107101"/>
  </r>
  <r>
    <x v="1"/>
    <x v="843"/>
    <n v="0.24511535653877164"/>
    <n v="0"/>
    <n v="0"/>
    <n v="0.75488464346122841"/>
    <n v="0"/>
    <n v="0"/>
    <n v="0"/>
    <n v="0"/>
    <n v="0"/>
    <n v="0"/>
    <n v="8.9708650151039855"/>
    <n v="0"/>
    <n v="0"/>
    <n v="27.627678388213955"/>
    <n v="0"/>
    <n v="0"/>
    <n v="0"/>
    <n v="0"/>
    <n v="0"/>
    <n v="0"/>
    <n v="36.59854340331794"/>
  </r>
  <r>
    <x v="1"/>
    <x v="844"/>
    <n v="0.16765126038244579"/>
    <n v="2.1336264427160041E-2"/>
    <n v="4.2672528854320081E-2"/>
    <n v="0.76833994633607405"/>
    <n v="0"/>
    <n v="0"/>
    <n v="0"/>
    <n v="0"/>
    <n v="0"/>
    <n v="0"/>
    <n v="7.8575732389702573"/>
    <n v="1"/>
    <n v="2"/>
    <n v="36.010987254076873"/>
    <n v="0"/>
    <n v="0"/>
    <n v="0"/>
    <n v="0"/>
    <n v="0"/>
    <n v="0"/>
    <n v="46.868560493047134"/>
  </r>
  <r>
    <x v="1"/>
    <x v="845"/>
    <n v="5.3545349100817596E-2"/>
    <n v="0"/>
    <n v="0"/>
    <n v="0.94645465089918235"/>
    <n v="0"/>
    <n v="0"/>
    <n v="0"/>
    <n v="0"/>
    <n v="0"/>
    <n v="0"/>
    <n v="1.0031595576619272"/>
    <n v="0"/>
    <n v="0"/>
    <n v="17.731605916985238"/>
    <n v="0"/>
    <n v="0"/>
    <n v="0"/>
    <n v="0"/>
    <n v="0"/>
    <n v="0"/>
    <n v="18.734765474647165"/>
  </r>
  <r>
    <x v="1"/>
    <x v="846"/>
    <n v="0.35893547657085983"/>
    <n v="0"/>
    <n v="0"/>
    <n v="0.4133888523706532"/>
    <n v="0.22767567105848702"/>
    <n v="0"/>
    <n v="0"/>
    <n v="0"/>
    <n v="0"/>
    <n v="0"/>
    <n v="7.9655290394362996"/>
    <n v="0"/>
    <n v="0"/>
    <n v="9.17396335295828"/>
    <n v="5.0525993883792051"/>
    <n v="0"/>
    <n v="0"/>
    <n v="0"/>
    <n v="0"/>
    <n v="0"/>
    <n v="22.192091780773783"/>
  </r>
  <r>
    <x v="1"/>
    <x v="847"/>
    <n v="9.850029456778267E-2"/>
    <n v="0"/>
    <n v="0"/>
    <n v="0.90149970543221736"/>
    <n v="0"/>
    <n v="0"/>
    <n v="0"/>
    <n v="0"/>
    <n v="0"/>
    <n v="0"/>
    <n v="1.0018552875695732"/>
    <n v="0"/>
    <n v="0"/>
    <n v="9.1692339661803199"/>
    <n v="0"/>
    <n v="0"/>
    <n v="0"/>
    <n v="0"/>
    <n v="0"/>
    <n v="0"/>
    <n v="10.171089253749892"/>
  </r>
  <r>
    <x v="1"/>
    <x v="848"/>
    <n v="0.15404462376692707"/>
    <n v="1.0424914829199725E-2"/>
    <n v="6.3405652534178729E-3"/>
    <n v="0.79758680969261708"/>
    <n v="1.2681130506835746E-2"/>
    <n v="0"/>
    <n v="1.2641886776785899E-2"/>
    <n v="6.2800691742167019E-3"/>
    <n v="0"/>
    <n v="0"/>
    <n v="24.529128500585458"/>
    <n v="1.66"/>
    <n v="1.0096330275229359"/>
    <n v="127.00287012238176"/>
    <n v="2.0192660550458719"/>
    <n v="0"/>
    <n v="2.013017122277589"/>
    <n v="1"/>
    <n v="0"/>
    <n v="0"/>
    <n v="159.23391482781361"/>
  </r>
  <r>
    <x v="1"/>
    <x v="849"/>
    <n v="0.25386404304635007"/>
    <n v="0"/>
    <n v="0"/>
    <n v="0.74613595695364987"/>
    <n v="0"/>
    <n v="0"/>
    <n v="0"/>
    <n v="0"/>
    <n v="0"/>
    <n v="0"/>
    <n v="4.0930151528988468"/>
    <n v="0"/>
    <n v="0"/>
    <n v="12.029847714102569"/>
    <n v="0"/>
    <n v="0"/>
    <n v="0"/>
    <n v="0"/>
    <n v="0"/>
    <n v="0"/>
    <n v="16.122862867001416"/>
  </r>
  <r>
    <x v="1"/>
    <x v="850"/>
    <n v="0.21054975846964019"/>
    <n v="0"/>
    <n v="0"/>
    <n v="0.78945024153035981"/>
    <n v="0"/>
    <n v="0"/>
    <n v="0"/>
    <n v="0"/>
    <n v="0"/>
    <n v="0"/>
    <n v="7.6007179209388465"/>
    <n v="0"/>
    <n v="0"/>
    <n v="28.498672437824339"/>
    <n v="0"/>
    <n v="0"/>
    <n v="0"/>
    <n v="0"/>
    <n v="0"/>
    <n v="0"/>
    <n v="36.099390358763188"/>
  </r>
  <r>
    <x v="1"/>
    <x v="851"/>
    <n v="0.17174683045229022"/>
    <n v="0"/>
    <n v="0"/>
    <n v="0.82825316954770978"/>
    <n v="0"/>
    <n v="0"/>
    <n v="0"/>
    <n v="0"/>
    <n v="0"/>
    <n v="0"/>
    <n v="8.4212998688627199"/>
    <n v="0"/>
    <n v="0"/>
    <n v="40.611918657997279"/>
    <n v="0"/>
    <n v="0"/>
    <n v="0"/>
    <n v="0"/>
    <n v="0"/>
    <n v="0"/>
    <n v="49.033218526859997"/>
  </r>
  <r>
    <x v="1"/>
    <x v="852"/>
    <n v="0.26097610388530218"/>
    <n v="0"/>
    <n v="0"/>
    <n v="0.72197388795574213"/>
    <n v="1.7050008158955573E-2"/>
    <n v="0"/>
    <n v="0"/>
    <n v="0"/>
    <n v="0"/>
    <n v="0"/>
    <n v="15.30650903226833"/>
    <n v="0"/>
    <n v="0"/>
    <n v="42.344489294365701"/>
    <n v="1"/>
    <n v="0"/>
    <n v="0"/>
    <n v="0"/>
    <n v="0"/>
    <n v="0"/>
    <n v="58.650998326634038"/>
  </r>
  <r>
    <x v="1"/>
    <x v="853"/>
    <n v="0.299920087742367"/>
    <n v="0"/>
    <n v="0"/>
    <n v="0.67125422247004585"/>
    <n v="0"/>
    <n v="0"/>
    <n v="0"/>
    <n v="0"/>
    <n v="2.8825689787587198E-2"/>
    <n v="0"/>
    <n v="10.018181578536097"/>
    <n v="0"/>
    <n v="0"/>
    <n v="22.421794874375269"/>
    <n v="0"/>
    <n v="0"/>
    <n v="0"/>
    <n v="0"/>
    <n v="0.96285979572887648"/>
    <n v="0"/>
    <n v="33.402836248640241"/>
  </r>
  <r>
    <x v="1"/>
    <x v="854"/>
    <n v="0.14770267490690611"/>
    <n v="0"/>
    <n v="0"/>
    <n v="0.84244256332903389"/>
    <n v="6.5803553251559503E-3"/>
    <n v="0"/>
    <n v="0"/>
    <n v="0"/>
    <n v="3.2744064389043531E-3"/>
    <n v="0"/>
    <n v="45.108228823398235"/>
    <n v="0"/>
    <n v="0"/>
    <n v="257.28100009811948"/>
    <n v="2.0096330275229359"/>
    <n v="0"/>
    <n v="0"/>
    <n v="0"/>
    <n v="1"/>
    <n v="0"/>
    <n v="305.39886194904057"/>
  </r>
  <r>
    <x v="1"/>
    <x v="855"/>
    <n v="0.2223110294072993"/>
    <n v="0"/>
    <n v="0"/>
    <n v="0.76936406661389189"/>
    <n v="8.3249039788086988E-3"/>
    <n v="0"/>
    <n v="0"/>
    <n v="0"/>
    <n v="0"/>
    <n v="0"/>
    <n v="26.961579165787736"/>
    <n v="0"/>
    <n v="0"/>
    <n v="93.307427187154019"/>
    <n v="1.0096330275229359"/>
    <n v="0"/>
    <n v="0"/>
    <n v="0"/>
    <n v="0"/>
    <n v="0"/>
    <n v="121.27863938046471"/>
  </r>
  <r>
    <x v="1"/>
    <x v="856"/>
    <n v="9.7473297803067266E-2"/>
    <n v="0"/>
    <n v="0"/>
    <n v="0.87262660681222082"/>
    <n v="0"/>
    <n v="0"/>
    <n v="3.1304569280812882E-3"/>
    <n v="3.1304569280812882E-3"/>
    <n v="2.3639181528549425E-2"/>
    <n v="0"/>
    <n v="31.437027572800417"/>
    <n v="0"/>
    <n v="0"/>
    <n v="281.43899218983648"/>
    <n v="0"/>
    <n v="0"/>
    <n v="1.0096330275229359"/>
    <n v="1.0096330275229359"/>
    <n v="7.6240941700041409"/>
    <n v="0"/>
    <n v="322.51937998768688"/>
  </r>
  <r>
    <x v="1"/>
    <x v="857"/>
    <n v="0.15962350071622261"/>
    <n v="0"/>
    <n v="0"/>
    <n v="0.83108814405317855"/>
    <n v="9.2883552305989669E-3"/>
    <n v="0"/>
    <n v="0"/>
    <n v="0"/>
    <n v="0"/>
    <n v="0"/>
    <n v="17.239805642264457"/>
    <n v="0"/>
    <n v="0"/>
    <n v="89.759953959028437"/>
    <n v="1.0031695721077656"/>
    <n v="0"/>
    <n v="0"/>
    <n v="0"/>
    <n v="0"/>
    <n v="0"/>
    <n v="108.00292917340064"/>
  </r>
  <r>
    <x v="1"/>
    <x v="858"/>
    <n v="0.2421223795965646"/>
    <n v="0"/>
    <n v="0"/>
    <n v="0.75787762040343531"/>
    <n v="0"/>
    <n v="0"/>
    <n v="0"/>
    <n v="0"/>
    <n v="0"/>
    <n v="0"/>
    <n v="3.3699890992513231"/>
    <n v="0"/>
    <n v="0"/>
    <n v="10.548547075994241"/>
    <n v="0"/>
    <n v="0"/>
    <n v="0"/>
    <n v="0"/>
    <n v="0"/>
    <n v="0"/>
    <n v="13.918536175245565"/>
  </r>
  <r>
    <x v="1"/>
    <x v="859"/>
    <n v="0.42015670351336448"/>
    <n v="1.1875861756141002E-2"/>
    <n v="0"/>
    <n v="0.52370368863248529"/>
    <n v="2.6386381026294412E-2"/>
    <n v="1.7877365071714859E-2"/>
    <n v="0"/>
    <n v="0"/>
    <n v="0"/>
    <n v="0"/>
    <n v="47.721777186847916"/>
    <n v="1.348871085214858"/>
    <n v="0"/>
    <n v="59.482737111809243"/>
    <n v="2.9969889462064483"/>
    <n v="2.0305272425890903"/>
    <n v="0"/>
    <n v="0"/>
    <n v="0"/>
    <n v="0"/>
    <n v="113.58090157266756"/>
  </r>
  <r>
    <x v="1"/>
    <x v="860"/>
    <n v="0.35587256568249703"/>
    <n v="3.4727896074890574E-2"/>
    <n v="0"/>
    <n v="0.6093995382426125"/>
    <n v="0"/>
    <n v="0"/>
    <n v="0"/>
    <n v="0"/>
    <n v="0"/>
    <n v="0"/>
    <n v="10.247455386155822"/>
    <n v="1"/>
    <n v="0"/>
    <n v="17.547839262374108"/>
    <n v="0"/>
    <n v="0"/>
    <n v="0"/>
    <n v="0"/>
    <n v="0"/>
    <n v="0"/>
    <n v="28.795294648529929"/>
  </r>
  <r>
    <x v="1"/>
    <x v="861"/>
    <n v="7.8270440574417649E-2"/>
    <n v="0"/>
    <n v="0"/>
    <n v="0.89022338358017827"/>
    <n v="1.9973069863751473E-2"/>
    <n v="0"/>
    <n v="0"/>
    <n v="0"/>
    <n v="1.153310598165287E-2"/>
    <n v="0"/>
    <n v="17.804637806026932"/>
    <n v="0"/>
    <n v="0"/>
    <n v="202.5043527898755"/>
    <n v="4.5433917605262248"/>
    <n v="0"/>
    <n v="0"/>
    <n v="0"/>
    <n v="2.623503499850842"/>
    <n v="0"/>
    <n v="227.47588585627943"/>
  </r>
  <r>
    <x v="1"/>
    <x v="862"/>
    <n v="0.15727831293589684"/>
    <n v="0"/>
    <n v="0"/>
    <n v="0.80168326182367144"/>
    <n v="0"/>
    <n v="4.103842524043174E-2"/>
    <n v="0"/>
    <n v="0"/>
    <n v="0"/>
    <n v="0"/>
    <n v="7.0205325402952763"/>
    <n v="0"/>
    <n v="0"/>
    <n v="35.785247956831093"/>
    <n v="0"/>
    <n v="1.831858407079646"/>
    <n v="0"/>
    <n v="0"/>
    <n v="0"/>
    <n v="0"/>
    <n v="44.637638904206014"/>
  </r>
  <r>
    <x v="1"/>
    <x v="863"/>
    <n v="0.28908812311646809"/>
    <n v="3.5683814287864303E-2"/>
    <n v="0"/>
    <n v="0.66136746063110219"/>
    <n v="1.3860601964565653E-2"/>
    <n v="0"/>
    <n v="0"/>
    <n v="0"/>
    <n v="0"/>
    <n v="0"/>
    <n v="21.057737442368673"/>
    <n v="2.5992779783393503"/>
    <n v="0"/>
    <n v="48.175283677375305"/>
    <n v="1.0096330275229359"/>
    <n v="0"/>
    <n v="0"/>
    <n v="0"/>
    <n v="0"/>
    <n v="0"/>
    <n v="72.841932125606249"/>
  </r>
  <r>
    <x v="1"/>
    <x v="864"/>
    <n v="0.32239460407650777"/>
    <n v="0"/>
    <n v="0"/>
    <n v="0.67760539592349223"/>
    <n v="0"/>
    <n v="0"/>
    <n v="0"/>
    <n v="0"/>
    <n v="0"/>
    <n v="0"/>
    <n v="4.0398978329010884"/>
    <n v="0"/>
    <n v="0"/>
    <n v="8.491012367886194"/>
    <n v="0"/>
    <n v="0"/>
    <n v="0"/>
    <n v="0"/>
    <n v="0"/>
    <n v="0"/>
    <n v="12.530910200787282"/>
  </r>
  <r>
    <x v="1"/>
    <x v="865"/>
    <n v="0.21333243107284533"/>
    <n v="0"/>
    <n v="3.4752214070910489E-2"/>
    <n v="0.71768060578939064"/>
    <n v="0"/>
    <n v="0"/>
    <n v="0"/>
    <n v="0"/>
    <n v="3.4234749066853365E-2"/>
    <n v="0"/>
    <n v="6.1978056365967209"/>
    <n v="0"/>
    <n v="1.0096330275229359"/>
    <n v="20.850298669866973"/>
    <n v="0"/>
    <n v="0"/>
    <n v="0"/>
    <n v="0"/>
    <n v="0.99459945994599464"/>
    <n v="0"/>
    <n v="29.052336793932628"/>
  </r>
  <r>
    <x v="1"/>
    <x v="866"/>
    <n v="0.12825183440853982"/>
    <n v="6.1138287335047621E-3"/>
    <n v="3.6405538351461132E-3"/>
    <n v="0.83327070547867066"/>
    <n v="7.1704578651197717E-3"/>
    <n v="2.3751121243865375E-3"/>
    <n v="0"/>
    <n v="0"/>
    <n v="1.6654449000447841E-2"/>
    <n v="2.5230585541840614E-3"/>
    <n v="54.518389481384716"/>
    <n v="2.5989187418086503"/>
    <n v="1.5475578406169666"/>
    <n v="354.21385646620786"/>
    <n v="3.0480797132709707"/>
    <n v="1.0096330275229359"/>
    <n v="0"/>
    <n v="0"/>
    <n v="7.0796159867153925"/>
    <n v="1.0725233644859813"/>
    <n v="425.08857462201365"/>
  </r>
  <r>
    <x v="1"/>
    <x v="867"/>
    <n v="0.19897487013304038"/>
    <n v="0"/>
    <n v="0"/>
    <n v="0.75273323530985703"/>
    <n v="0"/>
    <n v="4.8291894557102359E-2"/>
    <n v="0"/>
    <n v="0"/>
    <n v="0"/>
    <n v="0"/>
    <n v="15.811642285657104"/>
    <n v="0"/>
    <n v="0"/>
    <n v="59.816340853932083"/>
    <n v="0"/>
    <n v="3.8375406980943163"/>
    <n v="0"/>
    <n v="0"/>
    <n v="0"/>
    <n v="0"/>
    <n v="79.46552383768352"/>
  </r>
  <r>
    <x v="1"/>
    <x v="868"/>
    <n v="9.1024702737397642E-2"/>
    <n v="0"/>
    <n v="0"/>
    <n v="0.9089752972626024"/>
    <n v="0"/>
    <n v="0"/>
    <n v="0"/>
    <n v="0"/>
    <n v="0"/>
    <n v="0"/>
    <n v="1"/>
    <n v="0"/>
    <n v="0"/>
    <n v="9.9860287364514342"/>
    <n v="0"/>
    <n v="0"/>
    <n v="0"/>
    <n v="0"/>
    <n v="0"/>
    <n v="0"/>
    <n v="10.986028736451434"/>
  </r>
  <r>
    <x v="1"/>
    <x v="869"/>
    <n v="0.33897222423979256"/>
    <n v="0"/>
    <n v="0"/>
    <n v="0.66102777576020721"/>
    <n v="0"/>
    <n v="0"/>
    <n v="0"/>
    <n v="0"/>
    <n v="0"/>
    <n v="0"/>
    <n v="8.2415035027352452"/>
    <n v="0"/>
    <n v="0"/>
    <n v="16.071708357671099"/>
    <n v="0"/>
    <n v="0"/>
    <n v="0"/>
    <n v="0"/>
    <n v="0"/>
    <n v="0"/>
    <n v="24.313211860406348"/>
  </r>
  <r>
    <x v="1"/>
    <x v="870"/>
    <n v="0.50292239324080212"/>
    <n v="0"/>
    <n v="0"/>
    <n v="0.49707760675919793"/>
    <n v="0"/>
    <n v="0"/>
    <n v="0"/>
    <n v="0"/>
    <n v="0"/>
    <n v="0"/>
    <n v="1.0062942564909521"/>
    <n v="0"/>
    <n v="0"/>
    <n v="0.99459945994599464"/>
    <n v="0"/>
    <n v="0"/>
    <n v="0"/>
    <n v="0"/>
    <n v="0"/>
    <n v="0"/>
    <n v="2.0008937164369467"/>
  </r>
  <r>
    <x v="1"/>
    <x v="871"/>
    <n v="0"/>
    <n v="0"/>
    <n v="0"/>
    <n v="1"/>
    <n v="0"/>
    <n v="0"/>
    <n v="0"/>
    <n v="0"/>
    <n v="0"/>
    <n v="0"/>
    <n v="0"/>
    <n v="0"/>
    <n v="0"/>
    <n v="4.271244240119608"/>
    <n v="0"/>
    <n v="0"/>
    <n v="0"/>
    <n v="0"/>
    <n v="0"/>
    <n v="0"/>
    <n v="4.271244240119608"/>
  </r>
  <r>
    <x v="1"/>
    <x v="872"/>
    <n v="0.22141964346784149"/>
    <n v="0"/>
    <n v="0"/>
    <n v="0.77858035653215862"/>
    <n v="0"/>
    <n v="0"/>
    <n v="0"/>
    <n v="0"/>
    <n v="0"/>
    <n v="0"/>
    <n v="1.1439859525899911"/>
    <n v="0"/>
    <n v="0"/>
    <n v="4.0226105366512233"/>
    <n v="0"/>
    <n v="0"/>
    <n v="0"/>
    <n v="0"/>
    <n v="0"/>
    <n v="0"/>
    <n v="5.166596489241214"/>
  </r>
  <r>
    <x v="1"/>
    <x v="873"/>
    <n v="0.31127709470260517"/>
    <n v="0"/>
    <n v="0"/>
    <n v="0.60517527753730749"/>
    <n v="4.2224731599331752E-2"/>
    <n v="4.1322896160755677E-2"/>
    <n v="0"/>
    <n v="0"/>
    <n v="0"/>
    <n v="0"/>
    <n v="8.0791035458671079"/>
    <n v="0"/>
    <n v="0"/>
    <n v="15.707142651450134"/>
    <n v="1.0959302325581395"/>
    <n v="1.0725233644859813"/>
    <n v="0"/>
    <n v="0"/>
    <n v="0"/>
    <n v="0"/>
    <n v="25.95469979436136"/>
  </r>
  <r>
    <x v="1"/>
    <x v="874"/>
    <n v="0.15351477644367739"/>
    <n v="0"/>
    <n v="8.601533002779424E-3"/>
    <n v="0.82719467265060254"/>
    <n v="1.0689017902940634E-2"/>
    <n v="0"/>
    <n v="0"/>
    <n v="0"/>
    <n v="0"/>
    <n v="0"/>
    <n v="18.019298241401088"/>
    <n v="0"/>
    <n v="1.0096330275229359"/>
    <n v="97.094676196580835"/>
    <n v="1.2546583850931676"/>
    <n v="0"/>
    <n v="0"/>
    <n v="0"/>
    <n v="0"/>
    <n v="0"/>
    <n v="117.37826585059803"/>
  </r>
  <r>
    <x v="1"/>
    <x v="875"/>
    <n v="0.21433502572488256"/>
    <n v="0"/>
    <n v="4.6283549302089395E-2"/>
    <n v="0.73938142497302806"/>
    <n v="0"/>
    <n v="0"/>
    <n v="0"/>
    <n v="0"/>
    <n v="0"/>
    <n v="0"/>
    <n v="7.338883792649213"/>
    <n v="0"/>
    <n v="1.5847600675186884"/>
    <n v="25.316601138656051"/>
    <n v="0"/>
    <n v="0"/>
    <n v="0"/>
    <n v="0"/>
    <n v="0"/>
    <n v="0"/>
    <n v="34.240244998823954"/>
  </r>
  <r>
    <x v="1"/>
    <x v="876"/>
    <n v="0.34424125046614756"/>
    <n v="0"/>
    <n v="0"/>
    <n v="0.65575874953385238"/>
    <n v="0"/>
    <n v="0"/>
    <n v="0"/>
    <n v="0"/>
    <n v="0"/>
    <n v="0"/>
    <n v="16.318940251697484"/>
    <n v="0"/>
    <n v="0"/>
    <n v="31.086593598762068"/>
    <n v="0"/>
    <n v="0"/>
    <n v="0"/>
    <n v="0"/>
    <n v="0"/>
    <n v="0"/>
    <n v="47.405533850459555"/>
  </r>
  <r>
    <x v="1"/>
    <x v="877"/>
    <n v="0.12504815090794963"/>
    <n v="0"/>
    <n v="0"/>
    <n v="0.8526932403478894"/>
    <n v="0"/>
    <n v="0"/>
    <n v="0"/>
    <n v="0"/>
    <n v="2.2258608744160847E-2"/>
    <n v="0"/>
    <n v="5.2711798206051084"/>
    <n v="0"/>
    <n v="0"/>
    <n v="35.94374942014786"/>
    <n v="0"/>
    <n v="0"/>
    <n v="0"/>
    <n v="0"/>
    <n v="0.93827160493827155"/>
    <n v="0"/>
    <n v="42.153200845691245"/>
  </r>
  <r>
    <x v="1"/>
    <x v="878"/>
    <n v="0.22457301467689805"/>
    <n v="0"/>
    <n v="0"/>
    <n v="0.76213459715964027"/>
    <n v="1.3292388163461512E-2"/>
    <n v="0"/>
    <n v="0"/>
    <n v="0"/>
    <n v="0"/>
    <n v="0"/>
    <n v="16.965548097780257"/>
    <n v="0"/>
    <n v="0"/>
    <n v="57.576068004863352"/>
    <n v="1.00418410041841"/>
    <n v="0"/>
    <n v="0"/>
    <n v="0"/>
    <n v="0"/>
    <n v="0"/>
    <n v="75.545800203062029"/>
  </r>
  <r>
    <x v="1"/>
    <x v="879"/>
    <n v="0.12170256208334415"/>
    <n v="4.4095762473571089E-3"/>
    <n v="4.4095762473571089E-3"/>
    <n v="0.86299235531053753"/>
    <n v="6.4859301114039026E-3"/>
    <n v="0"/>
    <n v="0"/>
    <n v="0"/>
    <n v="0"/>
    <n v="0"/>
    <n v="27.599604872755492"/>
    <n v="1"/>
    <n v="1"/>
    <n v="195.70868194597477"/>
    <n v="1.4708737864077668"/>
    <n v="0"/>
    <n v="0"/>
    <n v="0"/>
    <n v="0"/>
    <n v="0"/>
    <n v="226.77916060513809"/>
  </r>
  <r>
    <x v="1"/>
    <x v="880"/>
    <n v="8.5400457273609787E-2"/>
    <n v="0"/>
    <n v="0"/>
    <n v="0.91459954272639032"/>
    <n v="0"/>
    <n v="0"/>
    <n v="0"/>
    <n v="0"/>
    <n v="0"/>
    <n v="0"/>
    <n v="5.0121127611854899"/>
    <n v="0"/>
    <n v="0"/>
    <n v="53.677417964949385"/>
    <n v="0"/>
    <n v="0"/>
    <n v="0"/>
    <n v="0"/>
    <n v="0"/>
    <n v="0"/>
    <n v="58.689530726134869"/>
  </r>
  <r>
    <x v="1"/>
    <x v="881"/>
    <n v="0.25526283375149555"/>
    <n v="1.7889243640920573E-2"/>
    <n v="0"/>
    <n v="0.72684792260758369"/>
    <n v="0"/>
    <n v="0"/>
    <n v="0"/>
    <n v="0"/>
    <n v="0"/>
    <n v="0"/>
    <n v="14.269067987178458"/>
    <n v="1"/>
    <n v="0"/>
    <n v="40.630444595486566"/>
    <n v="0"/>
    <n v="0"/>
    <n v="0"/>
    <n v="0"/>
    <n v="0"/>
    <n v="0"/>
    <n v="55.899512582665032"/>
  </r>
  <r>
    <x v="1"/>
    <x v="882"/>
    <n v="0.16661362773824806"/>
    <n v="0"/>
    <n v="0"/>
    <n v="0.83338637226175183"/>
    <n v="0"/>
    <n v="0"/>
    <n v="0"/>
    <n v="0"/>
    <n v="0"/>
    <n v="0"/>
    <n v="3.1835262856154847"/>
    <n v="0"/>
    <n v="0"/>
    <n v="15.923711992737358"/>
    <n v="0"/>
    <n v="0"/>
    <n v="0"/>
    <n v="0"/>
    <n v="0"/>
    <n v="0"/>
    <n v="19.107238278352845"/>
  </r>
  <r>
    <x v="1"/>
    <x v="883"/>
    <n v="0.23571256322534098"/>
    <n v="0"/>
    <n v="0"/>
    <n v="0.76428743677465905"/>
    <n v="0"/>
    <n v="0"/>
    <n v="0"/>
    <n v="0"/>
    <n v="0"/>
    <n v="0"/>
    <n v="9.5476606905238732"/>
    <n v="0"/>
    <n v="0"/>
    <n v="30.957862476674979"/>
    <n v="0"/>
    <n v="0"/>
    <n v="0"/>
    <n v="0"/>
    <n v="0"/>
    <n v="0"/>
    <n v="40.505523167198852"/>
  </r>
  <r>
    <x v="1"/>
    <x v="884"/>
    <n v="0.21561916136819348"/>
    <n v="0"/>
    <n v="0"/>
    <n v="0.77467905480990917"/>
    <n v="9.7017838218976422E-3"/>
    <n v="0"/>
    <n v="0"/>
    <n v="0"/>
    <n v="0"/>
    <n v="0"/>
    <n v="22.104667078519459"/>
    <n v="0"/>
    <n v="0"/>
    <n v="79.417907437428596"/>
    <n v="0.99459945994599464"/>
    <n v="0"/>
    <n v="0"/>
    <n v="0"/>
    <n v="0"/>
    <n v="0"/>
    <n v="102.51717397589402"/>
  </r>
  <r>
    <x v="1"/>
    <x v="885"/>
    <n v="0.25108716688648508"/>
    <n v="0"/>
    <n v="0"/>
    <n v="0.74891283311351509"/>
    <n v="0"/>
    <n v="0"/>
    <n v="0"/>
    <n v="0"/>
    <n v="0"/>
    <n v="0"/>
    <n v="7.1432549400395047"/>
    <n v="0"/>
    <n v="0"/>
    <n v="21.306048258594004"/>
    <n v="0"/>
    <n v="0"/>
    <n v="0"/>
    <n v="0"/>
    <n v="0"/>
    <n v="0"/>
    <n v="28.449303198633505"/>
  </r>
  <r>
    <x v="1"/>
    <x v="886"/>
    <n v="0.27134529966510457"/>
    <n v="2.3407890915775557E-2"/>
    <n v="0"/>
    <n v="0.70524680941911977"/>
    <n v="0"/>
    <n v="0"/>
    <n v="0"/>
    <n v="0"/>
    <n v="0"/>
    <n v="0"/>
    <n v="12.432737950694284"/>
    <n v="1.0725233644859813"/>
    <n v="0"/>
    <n v="32.313619520562298"/>
    <n v="0"/>
    <n v="0"/>
    <n v="0"/>
    <n v="0"/>
    <n v="0"/>
    <n v="0"/>
    <n v="45.818880835742569"/>
  </r>
  <r>
    <x v="1"/>
    <x v="887"/>
    <n v="0.19540918500717017"/>
    <n v="0"/>
    <n v="0"/>
    <n v="0.80459081499282992"/>
    <n v="0"/>
    <n v="0"/>
    <n v="0"/>
    <n v="0"/>
    <n v="0"/>
    <n v="0"/>
    <n v="10.608273714400198"/>
    <n v="0"/>
    <n v="0"/>
    <n v="43.679213918337993"/>
    <n v="0"/>
    <n v="0"/>
    <n v="0"/>
    <n v="0"/>
    <n v="0"/>
    <n v="0"/>
    <n v="54.287487632738184"/>
  </r>
  <r>
    <x v="1"/>
    <x v="888"/>
    <n v="0.24201257533629172"/>
    <n v="0"/>
    <n v="0"/>
    <n v="0.75798742466370828"/>
    <n v="0"/>
    <n v="0"/>
    <n v="0"/>
    <n v="0"/>
    <n v="0"/>
    <n v="0"/>
    <n v="1.0725233644859813"/>
    <n v="0"/>
    <n v="0"/>
    <n v="3.359161075860321"/>
    <n v="0"/>
    <n v="0"/>
    <n v="0"/>
    <n v="0"/>
    <n v="0"/>
    <n v="0"/>
    <n v="4.4316844403463023"/>
  </r>
  <r>
    <x v="1"/>
    <x v="889"/>
    <n v="0.52931856287070789"/>
    <n v="0"/>
    <n v="0"/>
    <n v="0.470681437129292"/>
    <n v="0"/>
    <n v="0"/>
    <n v="0"/>
    <n v="0"/>
    <n v="0"/>
    <n v="0"/>
    <n v="3.4467079447587015"/>
    <n v="0"/>
    <n v="0"/>
    <n v="3.0648867479832549"/>
    <n v="0"/>
    <n v="0"/>
    <n v="0"/>
    <n v="0"/>
    <n v="0"/>
    <n v="0"/>
    <n v="6.5115946927419568"/>
  </r>
  <r>
    <x v="1"/>
    <x v="890"/>
    <n v="0.354314149078021"/>
    <n v="0"/>
    <n v="0"/>
    <n v="0.64568585092197905"/>
    <n v="0"/>
    <n v="0"/>
    <n v="0"/>
    <n v="0"/>
    <n v="0"/>
    <n v="0"/>
    <n v="3.0827863662656925"/>
    <n v="0"/>
    <n v="0"/>
    <n v="5.6179284493508135"/>
    <n v="0"/>
    <n v="0"/>
    <n v="0"/>
    <n v="0"/>
    <n v="0"/>
    <n v="0"/>
    <n v="8.7007148156165055"/>
  </r>
  <r>
    <x v="1"/>
    <x v="891"/>
    <n v="0.84888987614384648"/>
    <n v="0"/>
    <n v="0"/>
    <n v="0.15111012385615366"/>
    <n v="0"/>
    <n v="0"/>
    <n v="0"/>
    <n v="0"/>
    <n v="0"/>
    <n v="0"/>
    <n v="9.6255350115747209"/>
    <n v="0"/>
    <n v="0"/>
    <n v="1.7134328358208955"/>
    <n v="0"/>
    <n v="0"/>
    <n v="0"/>
    <n v="0"/>
    <n v="0"/>
    <n v="0"/>
    <n v="11.338967847395615"/>
  </r>
  <r>
    <x v="1"/>
    <x v="892"/>
    <n v="0.2206627747902804"/>
    <n v="0"/>
    <n v="1.0983952716064626E-2"/>
    <n v="0.76835327249365504"/>
    <n v="0"/>
    <n v="0"/>
    <n v="0"/>
    <n v="0"/>
    <n v="0"/>
    <n v="0"/>
    <n v="20.283083069656922"/>
    <n v="0"/>
    <n v="1.0096330275229359"/>
    <n v="70.626199945338513"/>
    <n v="0"/>
    <n v="0"/>
    <n v="0"/>
    <n v="0"/>
    <n v="0"/>
    <n v="0"/>
    <n v="91.918916042518362"/>
  </r>
  <r>
    <x v="1"/>
    <x v="893"/>
    <n v="0.24028966326870299"/>
    <n v="0"/>
    <n v="0"/>
    <n v="0.75971033673129706"/>
    <n v="0"/>
    <n v="0"/>
    <n v="0"/>
    <n v="0"/>
    <n v="0"/>
    <n v="0"/>
    <n v="8.7353400042744802"/>
    <n v="0"/>
    <n v="0"/>
    <n v="27.618034025411603"/>
    <n v="0"/>
    <n v="0"/>
    <n v="0"/>
    <n v="0"/>
    <n v="0"/>
    <n v="0"/>
    <n v="36.35337402968608"/>
  </r>
  <r>
    <x v="1"/>
    <x v="894"/>
    <n v="0.1356576612359886"/>
    <n v="0"/>
    <n v="0"/>
    <n v="0.86434233876401145"/>
    <n v="0"/>
    <n v="0"/>
    <n v="0"/>
    <n v="0"/>
    <n v="0"/>
    <n v="0"/>
    <n v="1.0044014084507042"/>
    <n v="0"/>
    <n v="0"/>
    <n v="6.3995402436426376"/>
    <n v="0"/>
    <n v="0"/>
    <n v="0"/>
    <n v="0"/>
    <n v="0"/>
    <n v="0"/>
    <n v="7.4039416520933417"/>
  </r>
  <r>
    <x v="1"/>
    <x v="895"/>
    <n v="0.20893005342831905"/>
    <n v="0"/>
    <n v="0"/>
    <n v="0.79106994657168095"/>
    <n v="0"/>
    <n v="0"/>
    <n v="0"/>
    <n v="0"/>
    <n v="0"/>
    <n v="0"/>
    <n v="2.0918782031956589"/>
    <n v="0"/>
    <n v="0"/>
    <n v="7.9204592698972327"/>
    <n v="0"/>
    <n v="0"/>
    <n v="0"/>
    <n v="0"/>
    <n v="0"/>
    <n v="0"/>
    <n v="10.012337473092892"/>
  </r>
  <r>
    <x v="1"/>
    <x v="896"/>
    <n v="0.10978655746581607"/>
    <n v="0"/>
    <n v="0"/>
    <n v="0.890213442534184"/>
    <n v="0"/>
    <n v="0"/>
    <n v="0"/>
    <n v="0"/>
    <n v="0"/>
    <n v="0"/>
    <n v="3.534606434895784"/>
    <n v="0"/>
    <n v="0"/>
    <n v="28.660650584583532"/>
    <n v="0"/>
    <n v="0"/>
    <n v="0"/>
    <n v="0"/>
    <n v="0"/>
    <n v="0"/>
    <n v="32.195257019479314"/>
  </r>
  <r>
    <x v="1"/>
    <x v="897"/>
    <n v="0.49502179839594179"/>
    <n v="0"/>
    <n v="0"/>
    <n v="0.25559317403009485"/>
    <n v="0"/>
    <n v="0"/>
    <n v="0"/>
    <n v="0.2493850275739633"/>
    <n v="0"/>
    <n v="0"/>
    <n v="1.9912416280267904"/>
    <n v="0"/>
    <n v="0"/>
    <n v="1.0281320330082522"/>
    <n v="0"/>
    <n v="0"/>
    <n v="0"/>
    <n v="1.0031595576619272"/>
    <n v="0"/>
    <n v="0"/>
    <n v="4.02253321869697"/>
  </r>
  <r>
    <x v="1"/>
    <x v="898"/>
    <n v="0"/>
    <n v="0"/>
    <n v="0"/>
    <n v="1"/>
    <n v="0"/>
    <n v="0"/>
    <n v="0"/>
    <n v="0"/>
    <n v="0"/>
    <n v="0"/>
    <n v="0"/>
    <n v="0"/>
    <n v="0"/>
    <n v="2.0015357051446121"/>
    <n v="0"/>
    <n v="0"/>
    <n v="0"/>
    <n v="0"/>
    <n v="0"/>
    <n v="0"/>
    <n v="2.0015357051446121"/>
  </r>
  <r>
    <x v="1"/>
    <x v="900"/>
    <n v="0"/>
    <n v="0"/>
    <n v="0"/>
    <n v="1"/>
    <n v="0"/>
    <n v="0"/>
    <n v="0"/>
    <n v="0"/>
    <n v="0"/>
    <n v="0"/>
    <n v="0"/>
    <n v="0"/>
    <n v="0"/>
    <n v="3"/>
    <n v="0"/>
    <n v="0"/>
    <n v="0"/>
    <n v="0"/>
    <n v="0"/>
    <n v="0"/>
    <n v="3"/>
  </r>
  <r>
    <x v="1"/>
    <x v="901"/>
    <n v="0.30626343019256935"/>
    <n v="0"/>
    <n v="0"/>
    <n v="0.69373656980743059"/>
    <n v="0"/>
    <n v="0"/>
    <n v="0"/>
    <n v="0"/>
    <n v="0"/>
    <n v="0"/>
    <n v="10.170698936948508"/>
    <n v="0"/>
    <n v="0"/>
    <n v="23.038290234737691"/>
    <n v="0"/>
    <n v="0"/>
    <n v="0"/>
    <n v="0"/>
    <n v="0"/>
    <n v="0"/>
    <n v="33.208989171686198"/>
  </r>
  <r>
    <x v="1"/>
    <x v="902"/>
    <n v="0.15072873550560462"/>
    <n v="0"/>
    <n v="0"/>
    <n v="0.84927126449439527"/>
    <n v="0"/>
    <n v="0"/>
    <n v="0"/>
    <n v="0"/>
    <n v="0"/>
    <n v="0"/>
    <n v="4.0333333333333332"/>
    <n v="0"/>
    <n v="0"/>
    <n v="22.725554544309343"/>
    <n v="0"/>
    <n v="0"/>
    <n v="0"/>
    <n v="0"/>
    <n v="0"/>
    <n v="0"/>
    <n v="26.758887877642678"/>
  </r>
  <r>
    <x v="1"/>
    <x v="903"/>
    <n v="0.51468137143174864"/>
    <n v="0"/>
    <n v="0"/>
    <n v="0.48531862856825148"/>
    <n v="0"/>
    <n v="0"/>
    <n v="0"/>
    <n v="0"/>
    <n v="0"/>
    <n v="0"/>
    <n v="20.303069360568333"/>
    <n v="0"/>
    <n v="0"/>
    <n v="19.144772522826322"/>
    <n v="0"/>
    <n v="0"/>
    <n v="0"/>
    <n v="0"/>
    <n v="0"/>
    <n v="0"/>
    <n v="39.447841883394652"/>
  </r>
  <r>
    <x v="1"/>
    <x v="904"/>
    <n v="0.11945635332490549"/>
    <n v="0"/>
    <n v="0"/>
    <n v="0.88054364667509444"/>
    <n v="0"/>
    <n v="0"/>
    <n v="0"/>
    <n v="0"/>
    <n v="0"/>
    <n v="0"/>
    <n v="2.0163751395608487"/>
    <n v="0"/>
    <n v="0"/>
    <n v="14.863222164707889"/>
    <n v="0"/>
    <n v="0"/>
    <n v="0"/>
    <n v="0"/>
    <n v="0"/>
    <n v="0"/>
    <n v="16.879597304268739"/>
  </r>
  <r>
    <x v="1"/>
    <x v="905"/>
    <n v="0"/>
    <n v="0"/>
    <n v="0"/>
    <n v="1"/>
    <n v="0"/>
    <n v="0"/>
    <n v="0"/>
    <n v="0"/>
    <n v="0"/>
    <n v="0"/>
    <n v="0"/>
    <n v="0"/>
    <n v="0"/>
    <n v="3"/>
    <n v="0"/>
    <n v="0"/>
    <n v="0"/>
    <n v="0"/>
    <n v="0"/>
    <n v="0"/>
    <n v="3"/>
  </r>
  <r>
    <x v="1"/>
    <x v="906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1"/>
    <x v="907"/>
    <n v="0.23902849729108855"/>
    <n v="0"/>
    <n v="0"/>
    <n v="0.76097150270891145"/>
    <n v="0"/>
    <n v="0"/>
    <n v="0"/>
    <n v="0"/>
    <n v="0"/>
    <n v="0"/>
    <n v="4.0350593222884825"/>
    <n v="0"/>
    <n v="0"/>
    <n v="12.846021251859934"/>
    <n v="0"/>
    <n v="0"/>
    <n v="0"/>
    <n v="0"/>
    <n v="0"/>
    <n v="0"/>
    <n v="16.881080574148417"/>
  </r>
  <r>
    <x v="1"/>
    <x v="908"/>
    <n v="0.1258305322634225"/>
    <n v="0"/>
    <n v="0"/>
    <n v="0.7789445008396092"/>
    <n v="0"/>
    <n v="6.8950584068132453E-2"/>
    <n v="0"/>
    <n v="0"/>
    <n v="0"/>
    <n v="2.6274382828835784E-2"/>
    <n v="6.2240954173066232"/>
    <n v="0"/>
    <n v="0"/>
    <n v="38.529797266234169"/>
    <n v="0"/>
    <n v="3.410579345088161"/>
    <n v="0"/>
    <n v="0"/>
    <n v="0"/>
    <n v="1.2996389891696751"/>
    <n v="49.464111017798629"/>
  </r>
  <r>
    <x v="1"/>
    <x v="909"/>
    <n v="0.44006146662020812"/>
    <n v="2.2336403643012072E-2"/>
    <n v="1.8605414869636728E-2"/>
    <n v="0.47354351326680116"/>
    <n v="2.5415990791882448E-2"/>
    <n v="1.1641725764490782E-2"/>
    <n v="0"/>
    <n v="0"/>
    <n v="8.3954850439689199E-3"/>
    <n v="0"/>
    <n v="59.904506742512027"/>
    <n v="3.0406007890508677"/>
    <n v="2.5327102803738315"/>
    <n v="64.462337048579158"/>
    <n v="3.4598175646993341"/>
    <n v="1.5847600675186884"/>
    <n v="0"/>
    <n v="0"/>
    <n v="1.142857142857143"/>
    <n v="0"/>
    <n v="136.12758963559102"/>
  </r>
  <r>
    <x v="1"/>
    <x v="910"/>
    <n v="0.21241123609647433"/>
    <n v="0"/>
    <n v="0"/>
    <n v="0.7022830258795334"/>
    <n v="0"/>
    <n v="8.5305738023992203E-2"/>
    <n v="0"/>
    <n v="0"/>
    <n v="0"/>
    <n v="0"/>
    <n v="3.8843990566883635"/>
    <n v="0"/>
    <n v="0"/>
    <n v="12.84276469261594"/>
    <n v="0"/>
    <n v="1.56"/>
    <n v="0"/>
    <n v="0"/>
    <n v="0"/>
    <n v="0"/>
    <n v="18.287163749304305"/>
  </r>
  <r>
    <x v="1"/>
    <x v="1096"/>
    <n v="1"/>
    <n v="0"/>
    <n v="0"/>
    <n v="0"/>
    <n v="0"/>
    <n v="0"/>
    <n v="0"/>
    <n v="0"/>
    <n v="0"/>
    <n v="0"/>
    <n v="2.0569055675176866"/>
    <n v="0"/>
    <n v="0"/>
    <n v="0"/>
    <n v="0"/>
    <n v="0"/>
    <n v="0"/>
    <n v="0"/>
    <n v="0"/>
    <n v="0"/>
    <n v="2.0569055675176866"/>
  </r>
  <r>
    <x v="1"/>
    <x v="911"/>
    <n v="0.10557605137847548"/>
    <n v="0"/>
    <n v="0"/>
    <n v="0.87138243324783249"/>
    <n v="2.3041515373692197E-2"/>
    <n v="0"/>
    <n v="0"/>
    <n v="0"/>
    <n v="0"/>
    <n v="0"/>
    <n v="12.964074905584297"/>
    <n v="0"/>
    <n v="0"/>
    <n v="107.0002807316427"/>
    <n v="2.8293531283138922"/>
    <n v="0"/>
    <n v="0"/>
    <n v="0"/>
    <n v="0"/>
    <n v="0"/>
    <n v="122.79370876554087"/>
  </r>
  <r>
    <x v="1"/>
    <x v="912"/>
    <n v="0.24877242658950774"/>
    <n v="0"/>
    <n v="0"/>
    <n v="0.75122757341049229"/>
    <n v="0"/>
    <n v="0"/>
    <n v="0"/>
    <n v="0"/>
    <n v="0"/>
    <n v="0"/>
    <n v="8.7352523341220589"/>
    <n v="0"/>
    <n v="0"/>
    <n v="26.378174237609095"/>
    <n v="0"/>
    <n v="0"/>
    <n v="0"/>
    <n v="0"/>
    <n v="0"/>
    <n v="0"/>
    <n v="35.113426571731154"/>
  </r>
  <r>
    <x v="1"/>
    <x v="913"/>
    <n v="0.13724050016901929"/>
    <n v="3.4478709523604434E-2"/>
    <n v="0"/>
    <n v="0.72469323320768453"/>
    <n v="0.10358755709969177"/>
    <n v="0"/>
    <n v="0"/>
    <n v="0"/>
    <n v="0"/>
    <n v="0"/>
    <n v="4.018785609987745"/>
    <n v="1.0096330275229359"/>
    <n v="0"/>
    <n v="21.221044324989855"/>
    <n v="3.0333333333333332"/>
    <n v="0"/>
    <n v="0"/>
    <n v="0"/>
    <n v="0"/>
    <n v="0"/>
    <n v="29.282796295833869"/>
  </r>
  <r>
    <x v="1"/>
    <x v="914"/>
    <n v="0.15688278557441393"/>
    <n v="0"/>
    <n v="0"/>
    <n v="0.81159931227790727"/>
    <n v="3.1517902147678668E-2"/>
    <n v="0"/>
    <n v="0"/>
    <n v="0"/>
    <n v="0"/>
    <n v="0"/>
    <n v="16.976421386580103"/>
    <n v="0"/>
    <n v="0"/>
    <n v="87.823860800540473"/>
    <n v="3.410579345088161"/>
    <n v="0"/>
    <n v="0"/>
    <n v="0"/>
    <n v="0"/>
    <n v="0"/>
    <n v="108.21086153220875"/>
  </r>
  <r>
    <x v="1"/>
    <x v="915"/>
    <n v="0.13881271252122632"/>
    <n v="5.6576895372948362E-2"/>
    <n v="0"/>
    <n v="0.8046103921058253"/>
    <n v="0"/>
    <n v="0"/>
    <n v="0"/>
    <n v="0"/>
    <n v="0"/>
    <n v="0"/>
    <n v="2.4535229726938699"/>
    <n v="1"/>
    <n v="0"/>
    <n v="14.221536667961834"/>
    <n v="0"/>
    <n v="0"/>
    <n v="0"/>
    <n v="0"/>
    <n v="0"/>
    <n v="0"/>
    <n v="17.675059640655704"/>
  </r>
  <r>
    <x v="1"/>
    <x v="916"/>
    <n v="0.14022913226805028"/>
    <n v="0"/>
    <n v="0"/>
    <n v="0.84037102299478994"/>
    <n v="0"/>
    <n v="1.939984473715986E-2"/>
    <n v="0"/>
    <n v="0"/>
    <n v="0"/>
    <n v="0"/>
    <n v="7.2979946632002353"/>
    <n v="0"/>
    <n v="0"/>
    <n v="43.735728387741325"/>
    <n v="0"/>
    <n v="1.0096330275229359"/>
    <n v="0"/>
    <n v="0"/>
    <n v="0"/>
    <n v="0"/>
    <n v="52.043356078464491"/>
  </r>
  <r>
    <x v="1"/>
    <x v="917"/>
    <n v="0.17309173843160627"/>
    <n v="0"/>
    <n v="0"/>
    <n v="0.82690826156839381"/>
    <n v="0"/>
    <n v="0"/>
    <n v="0"/>
    <n v="0"/>
    <n v="0"/>
    <n v="0"/>
    <n v="2.2222222222222223"/>
    <n v="0"/>
    <n v="0"/>
    <n v="10.616184985180626"/>
    <n v="0"/>
    <n v="0"/>
    <n v="0"/>
    <n v="0"/>
    <n v="0"/>
    <n v="0"/>
    <n v="12.838407207402847"/>
  </r>
  <r>
    <x v="1"/>
    <x v="918"/>
    <n v="0.17503097405119283"/>
    <n v="0"/>
    <n v="0"/>
    <n v="0.82496902594880706"/>
    <n v="0"/>
    <n v="0"/>
    <n v="0"/>
    <n v="0"/>
    <n v="0"/>
    <n v="0"/>
    <n v="3.073319229756776"/>
    <n v="0"/>
    <n v="0"/>
    <n v="14.485397142683082"/>
    <n v="0"/>
    <n v="0"/>
    <n v="0"/>
    <n v="0"/>
    <n v="0"/>
    <n v="0"/>
    <n v="17.558716372439861"/>
  </r>
  <r>
    <x v="1"/>
    <x v="919"/>
    <n v="0.26222395704126977"/>
    <n v="4.3608547578403559E-2"/>
    <n v="0"/>
    <n v="0.65055894780192303"/>
    <n v="0"/>
    <n v="0"/>
    <n v="0"/>
    <n v="0"/>
    <n v="0"/>
    <n v="4.3608547578403559E-2"/>
    <n v="6.0131320945697357"/>
    <n v="1"/>
    <n v="0"/>
    <n v="14.918152149696954"/>
    <n v="0"/>
    <n v="0"/>
    <n v="0"/>
    <n v="0"/>
    <n v="0"/>
    <n v="1"/>
    <n v="22.931284244266692"/>
  </r>
  <r>
    <x v="1"/>
    <x v="920"/>
    <n v="0.205736054433455"/>
    <n v="6.8349630277381349E-2"/>
    <n v="0"/>
    <n v="0.65260773986269371"/>
    <n v="7.3306575426469928E-2"/>
    <n v="0"/>
    <n v="0"/>
    <n v="0"/>
    <n v="0"/>
    <n v="0"/>
    <n v="3.0100536549871926"/>
    <n v="1"/>
    <n v="0"/>
    <n v="9.5480800293174148"/>
    <n v="1.0725233644859813"/>
    <n v="0"/>
    <n v="0"/>
    <n v="0"/>
    <n v="0"/>
    <n v="0"/>
    <n v="14.630657048790589"/>
  </r>
  <r>
    <x v="1"/>
    <x v="921"/>
    <n v="0.20091209443132496"/>
    <n v="0"/>
    <n v="0"/>
    <n v="0.79908790556867493"/>
    <n v="0"/>
    <n v="0"/>
    <n v="0"/>
    <n v="0"/>
    <n v="0"/>
    <n v="0"/>
    <n v="31.853792536721219"/>
    <n v="0"/>
    <n v="0"/>
    <n v="126.69212590030629"/>
    <n v="0"/>
    <n v="0"/>
    <n v="0"/>
    <n v="0"/>
    <n v="0"/>
    <n v="0"/>
    <n v="158.54591843702752"/>
  </r>
  <r>
    <x v="1"/>
    <x v="922"/>
    <n v="0.14378161069866902"/>
    <n v="6.3860438848396456E-2"/>
    <n v="0"/>
    <n v="0.79235795045293445"/>
    <n v="0"/>
    <n v="0"/>
    <n v="0"/>
    <n v="0"/>
    <n v="0"/>
    <n v="0"/>
    <n v="4.546372230746627"/>
    <n v="2.0192660550458719"/>
    <n v="0"/>
    <n v="25.054345720887653"/>
    <n v="0"/>
    <n v="0"/>
    <n v="0"/>
    <n v="0"/>
    <n v="0"/>
    <n v="0"/>
    <n v="31.619984006680156"/>
  </r>
  <r>
    <x v="1"/>
    <x v="923"/>
    <n v="0.20050025039742739"/>
    <n v="0"/>
    <n v="0"/>
    <n v="0.79949974960257264"/>
    <n v="0"/>
    <n v="0"/>
    <n v="0"/>
    <n v="0"/>
    <n v="0"/>
    <n v="0"/>
    <n v="5.261966685299468"/>
    <n v="0"/>
    <n v="0"/>
    <n v="20.982223408574772"/>
    <n v="0"/>
    <n v="0"/>
    <n v="0"/>
    <n v="0"/>
    <n v="0"/>
    <n v="0"/>
    <n v="26.244190093874238"/>
  </r>
  <r>
    <x v="1"/>
    <x v="924"/>
    <n v="0.12068382613775379"/>
    <n v="0"/>
    <n v="0"/>
    <n v="0.63487444937844939"/>
    <n v="0.11033531668982005"/>
    <n v="0.13410640779397665"/>
    <n v="0"/>
    <n v="0"/>
    <n v="0"/>
    <n v="0"/>
    <n v="2.1835262856154847"/>
    <n v="0"/>
    <n v="0"/>
    <n v="11.486750898178835"/>
    <n v="1.9962912341620185"/>
    <n v="2.4263803680981595"/>
    <n v="0"/>
    <n v="0"/>
    <n v="0"/>
    <n v="0"/>
    <n v="18.0929487860545"/>
  </r>
  <r>
    <x v="1"/>
    <x v="925"/>
    <n v="0.2464142423423831"/>
    <n v="0"/>
    <n v="0"/>
    <n v="0.73809584652780347"/>
    <n v="0"/>
    <n v="0"/>
    <n v="0"/>
    <n v="0"/>
    <n v="1.548991112981314E-2"/>
    <n v="0"/>
    <n v="32.378972035254009"/>
    <n v="0"/>
    <n v="0"/>
    <n v="96.986215353796169"/>
    <n v="0"/>
    <n v="0"/>
    <n v="0"/>
    <n v="0"/>
    <n v="2.0353831602148578"/>
    <n v="0"/>
    <n v="131.40057054926507"/>
  </r>
  <r>
    <x v="1"/>
    <x v="926"/>
    <n v="4.3146042635149713E-2"/>
    <n v="0"/>
    <n v="0"/>
    <n v="0.95685395736485035"/>
    <n v="0"/>
    <n v="0"/>
    <n v="0"/>
    <n v="0"/>
    <n v="0"/>
    <n v="0"/>
    <n v="2.0775146159978739"/>
    <n v="0"/>
    <n v="0"/>
    <n v="46.073242420184833"/>
    <n v="0"/>
    <n v="0"/>
    <n v="0"/>
    <n v="0"/>
    <n v="0"/>
    <n v="0"/>
    <n v="48.150757036182704"/>
  </r>
  <r>
    <x v="1"/>
    <x v="927"/>
    <n v="0.11516712407285888"/>
    <n v="0"/>
    <n v="0"/>
    <n v="0.84771563107988801"/>
    <n v="1.2566470418646686E-2"/>
    <n v="2.455077442860663E-2"/>
    <n v="0"/>
    <n v="0"/>
    <n v="0"/>
    <n v="0"/>
    <n v="9.2529189402502254"/>
    <n v="0"/>
    <n v="0"/>
    <n v="68.108360627317296"/>
    <n v="1.0096330275229359"/>
    <n v="1.9724928232518124"/>
    <n v="0"/>
    <n v="0"/>
    <n v="0"/>
    <n v="0"/>
    <n v="80.343405418342257"/>
  </r>
  <r>
    <x v="1"/>
    <x v="928"/>
    <n v="0.29260498698432147"/>
    <n v="0"/>
    <n v="0"/>
    <n v="0.70739501301567842"/>
    <n v="0"/>
    <n v="0"/>
    <n v="0"/>
    <n v="0"/>
    <n v="0"/>
    <n v="0"/>
    <n v="4.1902181366678324"/>
    <n v="0"/>
    <n v="0"/>
    <n v="10.130173938168387"/>
    <n v="0"/>
    <n v="0"/>
    <n v="0"/>
    <n v="0"/>
    <n v="0"/>
    <n v="0"/>
    <n v="14.320392074836221"/>
  </r>
  <r>
    <x v="1"/>
    <x v="929"/>
    <n v="0.24663498231454434"/>
    <n v="0"/>
    <n v="0"/>
    <n v="0.75336501768545561"/>
    <n v="0"/>
    <n v="0"/>
    <n v="0"/>
    <n v="0"/>
    <n v="0"/>
    <n v="0"/>
    <n v="3.1338303404543719"/>
    <n v="0"/>
    <n v="0"/>
    <n v="9.572519387572699"/>
    <n v="0"/>
    <n v="0"/>
    <n v="0"/>
    <n v="0"/>
    <n v="0"/>
    <n v="0"/>
    <n v="12.706349728027071"/>
  </r>
  <r>
    <x v="1"/>
    <x v="930"/>
    <n v="0"/>
    <n v="0"/>
    <n v="0"/>
    <n v="1"/>
    <n v="0"/>
    <n v="0"/>
    <n v="0"/>
    <n v="0"/>
    <n v="0"/>
    <n v="0"/>
    <n v="0"/>
    <n v="0"/>
    <n v="0"/>
    <n v="7.7612230816779597"/>
    <n v="0"/>
    <n v="0"/>
    <n v="0"/>
    <n v="0"/>
    <n v="0"/>
    <n v="0"/>
    <n v="7.7612230816779597"/>
  </r>
  <r>
    <x v="1"/>
    <x v="931"/>
    <n v="0"/>
    <n v="0"/>
    <n v="0"/>
    <n v="1"/>
    <n v="0"/>
    <n v="0"/>
    <n v="0"/>
    <n v="0"/>
    <n v="0"/>
    <n v="0"/>
    <n v="0"/>
    <n v="0"/>
    <n v="0"/>
    <n v="2.0732912170582871"/>
    <n v="0"/>
    <n v="0"/>
    <n v="0"/>
    <n v="0"/>
    <n v="0"/>
    <n v="0"/>
    <n v="2.0732912170582871"/>
  </r>
  <r>
    <x v="1"/>
    <x v="932"/>
    <n v="0.49227098122747098"/>
    <n v="0"/>
    <n v="0"/>
    <n v="0.50772901877252907"/>
    <n v="0"/>
    <n v="0"/>
    <n v="0"/>
    <n v="0"/>
    <n v="0"/>
    <n v="0"/>
    <n v="6.5006588159610788"/>
    <n v="0"/>
    <n v="0"/>
    <n v="6.704789126047964"/>
    <n v="0"/>
    <n v="0"/>
    <n v="0"/>
    <n v="0"/>
    <n v="0"/>
    <n v="0"/>
    <n v="13.205447942009043"/>
  </r>
  <r>
    <x v="1"/>
    <x v="933"/>
    <n v="0.31681259286847674"/>
    <n v="0"/>
    <n v="0"/>
    <n v="0.68318740713152315"/>
    <n v="0"/>
    <n v="0"/>
    <n v="0"/>
    <n v="0"/>
    <n v="0"/>
    <n v="0"/>
    <n v="18.76594908404379"/>
    <n v="0"/>
    <n v="0"/>
    <n v="40.467646759270373"/>
    <n v="0"/>
    <n v="0"/>
    <n v="0"/>
    <n v="0"/>
    <n v="0"/>
    <n v="0"/>
    <n v="59.23359584331417"/>
  </r>
  <r>
    <x v="1"/>
    <x v="934"/>
    <n v="0.51224138323102086"/>
    <n v="0"/>
    <n v="0"/>
    <n v="0.48775861676897914"/>
    <n v="0"/>
    <n v="0"/>
    <n v="0"/>
    <n v="0"/>
    <n v="0"/>
    <n v="0"/>
    <n v="3.1221382228409107"/>
    <n v="0"/>
    <n v="0"/>
    <n v="2.9729144711598519"/>
    <n v="0"/>
    <n v="0"/>
    <n v="0"/>
    <n v="0"/>
    <n v="0"/>
    <n v="0"/>
    <n v="6.0950526940007625"/>
  </r>
  <r>
    <x v="1"/>
    <x v="935"/>
    <n v="0.13098338770105686"/>
    <n v="0"/>
    <n v="0"/>
    <n v="0.86901661229894323"/>
    <n v="0"/>
    <n v="0"/>
    <n v="0"/>
    <n v="0"/>
    <n v="0"/>
    <n v="0"/>
    <n v="1.5390428211586902"/>
    <n v="0"/>
    <n v="0"/>
    <n v="10.210865683813291"/>
    <n v="0"/>
    <n v="0"/>
    <n v="0"/>
    <n v="0"/>
    <n v="0"/>
    <n v="0"/>
    <n v="11.74990850497198"/>
  </r>
  <r>
    <x v="1"/>
    <x v="936"/>
    <n v="0.10291748500575763"/>
    <n v="2.5286270713240105E-2"/>
    <n v="0"/>
    <n v="0.78245606231231424"/>
    <n v="6.499304851499256E-2"/>
    <n v="0"/>
    <n v="0"/>
    <n v="0"/>
    <n v="2.4347133453695439E-2"/>
    <n v="0"/>
    <n v="4.0700934579439254"/>
    <n v="1"/>
    <n v="0"/>
    <n v="30.94390909540542"/>
    <n v="2.5702899906454633"/>
    <n v="0"/>
    <n v="0"/>
    <n v="0"/>
    <n v="0.96285979572887648"/>
    <n v="0"/>
    <n v="39.547152339723688"/>
  </r>
  <r>
    <x v="1"/>
    <x v="937"/>
    <n v="0"/>
    <n v="0"/>
    <n v="0"/>
    <n v="1"/>
    <n v="0"/>
    <n v="0"/>
    <n v="0"/>
    <n v="0"/>
    <n v="0"/>
    <n v="0"/>
    <n v="0"/>
    <n v="0"/>
    <n v="0"/>
    <n v="2.0353831602148578"/>
    <n v="0"/>
    <n v="0"/>
    <n v="0"/>
    <n v="0"/>
    <n v="0"/>
    <n v="0"/>
    <n v="2.0353831602148578"/>
  </r>
  <r>
    <x v="1"/>
    <x v="938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</r>
  <r>
    <x v="1"/>
    <x v="939"/>
    <n v="0.2279562172220724"/>
    <n v="0"/>
    <n v="0"/>
    <n v="0.54408756555585525"/>
    <n v="0"/>
    <n v="0"/>
    <n v="0"/>
    <n v="0"/>
    <n v="0.2279562172220724"/>
    <n v="0"/>
    <n v="0.93827160493827155"/>
    <n v="0"/>
    <n v="0"/>
    <n v="2.2394735251450681"/>
    <n v="0"/>
    <n v="0"/>
    <n v="0"/>
    <n v="0"/>
    <n v="0.93827160493827155"/>
    <n v="0"/>
    <n v="4.1160167350216108"/>
  </r>
  <r>
    <x v="1"/>
    <x v="940"/>
    <n v="0.15657775363172144"/>
    <n v="0"/>
    <n v="0"/>
    <n v="0.84342224636827856"/>
    <n v="0"/>
    <n v="0"/>
    <n v="0"/>
    <n v="0"/>
    <n v="0"/>
    <n v="0"/>
    <n v="1.2064777327935223"/>
    <n v="0"/>
    <n v="0"/>
    <n v="6.4988169518601939"/>
    <n v="0"/>
    <n v="0"/>
    <n v="0"/>
    <n v="0"/>
    <n v="0"/>
    <n v="0"/>
    <n v="7.7052946846537163"/>
  </r>
  <r>
    <x v="1"/>
    <x v="941"/>
    <n v="0.13086945254331395"/>
    <n v="0"/>
    <n v="0"/>
    <n v="0.76756481776884566"/>
    <n v="0"/>
    <n v="0"/>
    <n v="0"/>
    <n v="0"/>
    <n v="0.10156572968784029"/>
    <n v="0"/>
    <n v="1.2406639004149378"/>
    <n v="0"/>
    <n v="0"/>
    <n v="7.2766405156252709"/>
    <n v="0"/>
    <n v="0"/>
    <n v="0"/>
    <n v="0"/>
    <n v="0.96285979572887648"/>
    <n v="0"/>
    <n v="9.4801642117690861"/>
  </r>
  <r>
    <x v="1"/>
    <x v="942"/>
    <n v="0.15368574664063658"/>
    <n v="0"/>
    <n v="0"/>
    <n v="0.8463142533593635"/>
    <n v="0"/>
    <n v="0"/>
    <n v="0"/>
    <n v="0"/>
    <n v="0"/>
    <n v="0"/>
    <n v="12.098389015036847"/>
    <n v="0"/>
    <n v="0"/>
    <n v="66.623218417606296"/>
    <n v="0"/>
    <n v="0"/>
    <n v="0"/>
    <n v="0"/>
    <n v="0"/>
    <n v="0"/>
    <n v="78.72160743264314"/>
  </r>
  <r>
    <x v="1"/>
    <x v="943"/>
    <n v="0.19000515142391355"/>
    <n v="0"/>
    <n v="0"/>
    <n v="0.8099948485760865"/>
    <n v="0"/>
    <n v="0"/>
    <n v="0"/>
    <n v="0"/>
    <n v="0"/>
    <n v="0"/>
    <n v="5.7586816110067689"/>
    <n v="0"/>
    <n v="0"/>
    <n v="24.549347239004696"/>
    <n v="0"/>
    <n v="0"/>
    <n v="0"/>
    <n v="0"/>
    <n v="0"/>
    <n v="0"/>
    <n v="30.308028850011464"/>
  </r>
  <r>
    <x v="1"/>
    <x v="944"/>
    <n v="0.4276109485215977"/>
    <n v="0"/>
    <n v="0"/>
    <n v="0.57238905147840224"/>
    <n v="0"/>
    <n v="0"/>
    <n v="0"/>
    <n v="0"/>
    <n v="0"/>
    <n v="0"/>
    <n v="1.0076923076923077"/>
    <n v="0"/>
    <n v="0"/>
    <n v="1.348871085214858"/>
    <n v="0"/>
    <n v="0"/>
    <n v="0"/>
    <n v="0"/>
    <n v="0"/>
    <n v="0"/>
    <n v="2.3565633929071659"/>
  </r>
  <r>
    <x v="1"/>
    <x v="1097"/>
    <n v="0"/>
    <n v="0"/>
    <n v="0"/>
    <n v="1"/>
    <n v="0"/>
    <n v="0"/>
    <n v="0"/>
    <n v="0"/>
    <n v="0"/>
    <n v="0"/>
    <n v="0"/>
    <n v="0"/>
    <n v="0"/>
    <n v="1.5847600675186884"/>
    <n v="0"/>
    <n v="0"/>
    <n v="0"/>
    <n v="0"/>
    <n v="0"/>
    <n v="0"/>
    <n v="1.5847600675186884"/>
  </r>
  <r>
    <x v="1"/>
    <x v="946"/>
    <n v="0"/>
    <n v="0"/>
    <n v="0"/>
    <n v="1"/>
    <n v="0"/>
    <n v="0"/>
    <n v="0"/>
    <n v="0"/>
    <n v="0"/>
    <n v="0"/>
    <n v="0"/>
    <n v="0"/>
    <n v="0"/>
    <n v="1.5847600675186884"/>
    <n v="0"/>
    <n v="0"/>
    <n v="0"/>
    <n v="0"/>
    <n v="0"/>
    <n v="0"/>
    <n v="1.5847600675186884"/>
  </r>
  <r>
    <x v="1"/>
    <x v="947"/>
    <n v="1"/>
    <n v="0"/>
    <n v="0"/>
    <n v="0"/>
    <n v="0"/>
    <n v="0"/>
    <n v="0"/>
    <n v="0"/>
    <n v="0"/>
    <n v="0"/>
    <n v="2.1502802090809432"/>
    <n v="0"/>
    <n v="0"/>
    <n v="0"/>
    <n v="0"/>
    <n v="0"/>
    <n v="0"/>
    <n v="0"/>
    <n v="0"/>
    <n v="0"/>
    <n v="2.1502802090809432"/>
  </r>
  <r>
    <x v="1"/>
    <x v="948"/>
    <n v="0"/>
    <n v="0"/>
    <n v="0"/>
    <n v="1"/>
    <n v="0"/>
    <n v="0"/>
    <n v="0"/>
    <n v="0"/>
    <n v="0"/>
    <n v="0"/>
    <n v="0"/>
    <n v="0"/>
    <n v="0"/>
    <n v="1.5847600675186884"/>
    <n v="0"/>
    <n v="0"/>
    <n v="0"/>
    <n v="0"/>
    <n v="0"/>
    <n v="0"/>
    <n v="1.5847600675186884"/>
  </r>
  <r>
    <x v="1"/>
    <x v="949"/>
    <n v="0.24608464230552543"/>
    <n v="0"/>
    <n v="0"/>
    <n v="0.7539153576944746"/>
    <n v="0"/>
    <n v="0"/>
    <n v="0"/>
    <n v="0"/>
    <n v="0"/>
    <n v="0"/>
    <n v="3.2578796019524008"/>
    <n v="0"/>
    <n v="0"/>
    <n v="9.9809782618698897"/>
    <n v="0"/>
    <n v="0"/>
    <n v="0"/>
    <n v="0"/>
    <n v="0"/>
    <n v="0"/>
    <n v="13.23885786382229"/>
  </r>
  <r>
    <x v="1"/>
    <x v="950"/>
    <n v="0.43473396463123654"/>
    <n v="0"/>
    <n v="0"/>
    <n v="0.56526603536876341"/>
    <n v="0"/>
    <n v="0"/>
    <n v="0"/>
    <n v="0"/>
    <n v="0"/>
    <n v="0"/>
    <n v="3.0266236306729262"/>
    <n v="0"/>
    <n v="0"/>
    <n v="3.9353896393053285"/>
    <n v="0"/>
    <n v="0"/>
    <n v="0"/>
    <n v="0"/>
    <n v="0"/>
    <n v="0"/>
    <n v="6.9620132699782555"/>
  </r>
  <r>
    <x v="1"/>
    <x v="951"/>
    <n v="1"/>
    <n v="0"/>
    <n v="0"/>
    <n v="0"/>
    <n v="0"/>
    <n v="0"/>
    <n v="0"/>
    <n v="0"/>
    <n v="0"/>
    <n v="0"/>
    <n v="2.2879719051799823"/>
    <n v="0"/>
    <n v="0"/>
    <n v="0"/>
    <n v="0"/>
    <n v="0"/>
    <n v="0"/>
    <n v="0"/>
    <n v="0"/>
    <n v="0"/>
    <n v="2.2879719051799823"/>
  </r>
  <r>
    <x v="1"/>
    <x v="952"/>
    <n v="0"/>
    <n v="0"/>
    <n v="0"/>
    <n v="1"/>
    <n v="0"/>
    <n v="0"/>
    <n v="0"/>
    <n v="0"/>
    <n v="0"/>
    <n v="0"/>
    <n v="0"/>
    <n v="0"/>
    <n v="0"/>
    <n v="14.515321671153588"/>
    <n v="0"/>
    <n v="0"/>
    <n v="0"/>
    <n v="0"/>
    <n v="0"/>
    <n v="0"/>
    <n v="14.515321671153588"/>
  </r>
  <r>
    <x v="1"/>
    <x v="953"/>
    <n v="0.11367735416403098"/>
    <n v="1.9282660895711171E-3"/>
    <n v="1.7187185717116716E-3"/>
    <n v="0.86438049072610312"/>
    <n v="1.0076657207206569E-2"/>
    <n v="3.5717563276332536E-3"/>
    <n v="0"/>
    <n v="0"/>
    <n v="3.7450893895301742E-3"/>
    <n v="9.0166752421269158E-4"/>
    <n v="199.79795947252086"/>
    <n v="3.3890974402909606"/>
    <n v="3.0207992265549466"/>
    <n v="1519.2248229645786"/>
    <n v="17.710612312447513"/>
    <n v="6.277676246444436"/>
    <n v="0"/>
    <n v="0"/>
    <n v="6.5823243650675805"/>
    <n v="1.5847600675186884"/>
    <n v="1757.5880520954242"/>
  </r>
  <r>
    <x v="1"/>
    <x v="954"/>
    <n v="0.18324283728398302"/>
    <n v="7.1695586250789881E-3"/>
    <n v="0"/>
    <n v="0.79845070077213942"/>
    <n v="7.4246022125323908E-3"/>
    <n v="0"/>
    <n v="0"/>
    <n v="0"/>
    <n v="3.7123011062661954E-3"/>
    <n v="0"/>
    <n v="25.558454413498044"/>
    <n v="1"/>
    <n v="0"/>
    <n v="111.36678595236994"/>
    <n v="1.0355731225296443"/>
    <n v="0"/>
    <n v="0"/>
    <n v="0"/>
    <n v="0.51778656126482214"/>
    <n v="0"/>
    <n v="139.47860004966245"/>
  </r>
  <r>
    <x v="1"/>
    <x v="955"/>
    <n v="0.16997916560546908"/>
    <n v="0"/>
    <n v="8.9628691044615991E-3"/>
    <n v="0.81521449281099823"/>
    <n v="0"/>
    <n v="0"/>
    <n v="0"/>
    <n v="0"/>
    <n v="5.8434724790713865E-3"/>
    <n v="0"/>
    <n v="31.198337502338795"/>
    <n v="0"/>
    <n v="1.6450640542577242"/>
    <n v="149.626201498998"/>
    <n v="0"/>
    <n v="0"/>
    <n v="0"/>
    <n v="0"/>
    <n v="1.0725233644859813"/>
    <n v="0"/>
    <n v="183.54212642008045"/>
  </r>
  <r>
    <x v="1"/>
    <x v="956"/>
    <n v="0.13606847050707729"/>
    <n v="1.9735810534781306E-2"/>
    <n v="0"/>
    <n v="0.81689500604501919"/>
    <n v="1.8441783061663525E-2"/>
    <n v="8.8589298514585961E-3"/>
    <n v="0"/>
    <n v="0"/>
    <n v="0"/>
    <n v="0"/>
    <n v="14.789016496841761"/>
    <n v="2.1450467289719626"/>
    <n v="0"/>
    <n v="88.78672388662639"/>
    <n v="2.004401408450704"/>
    <n v="0.96285979572887648"/>
    <n v="0"/>
    <n v="0"/>
    <n v="0"/>
    <n v="0"/>
    <n v="108.6880483166197"/>
  </r>
  <r>
    <x v="1"/>
    <x v="957"/>
    <n v="0.1955681129898772"/>
    <n v="0"/>
    <n v="0"/>
    <n v="0.77896954072846614"/>
    <n v="1.1822058123174869E-2"/>
    <n v="9.639252588386894E-3"/>
    <n v="0"/>
    <n v="0"/>
    <n v="4.0010355700948385E-3"/>
    <n v="0"/>
    <n v="50.179357087273502"/>
    <n v="0"/>
    <n v="0"/>
    <n v="199.86995909883524"/>
    <n v="3.0333333333333332"/>
    <n v="2.4732636128269423"/>
    <n v="0"/>
    <n v="0"/>
    <n v="1.0265957446808511"/>
    <n v="0"/>
    <n v="256.58250887694987"/>
  </r>
  <r>
    <x v="1"/>
    <x v="958"/>
    <n v="0.33836388965961511"/>
    <n v="2.6694468473756075E-2"/>
    <n v="0"/>
    <n v="0.63494164186662883"/>
    <n v="0"/>
    <n v="0"/>
    <n v="0"/>
    <n v="0"/>
    <n v="0"/>
    <n v="0"/>
    <n v="33.464290090771115"/>
    <n v="2.6400909320535488"/>
    <n v="0"/>
    <n v="62.795918664696025"/>
    <n v="0"/>
    <n v="0"/>
    <n v="0"/>
    <n v="0"/>
    <n v="0"/>
    <n v="0"/>
    <n v="98.900299687520686"/>
  </r>
  <r>
    <x v="1"/>
    <x v="959"/>
    <n v="1"/>
    <n v="0"/>
    <n v="0"/>
    <n v="0"/>
    <n v="0"/>
    <n v="0"/>
    <n v="0"/>
    <n v="0"/>
    <n v="0"/>
    <n v="0"/>
    <n v="3.1418512922521149"/>
    <n v="0"/>
    <n v="0"/>
    <n v="0"/>
    <n v="0"/>
    <n v="0"/>
    <n v="0"/>
    <n v="0"/>
    <n v="0"/>
    <n v="0"/>
    <n v="3.1418512922521149"/>
  </r>
  <r>
    <x v="1"/>
    <x v="960"/>
    <n v="0.12960651568038298"/>
    <n v="0"/>
    <n v="1.2454691317751839E-2"/>
    <n v="0.84982617723470277"/>
    <n v="1.1905154639668173E-3"/>
    <n v="0"/>
    <n v="0"/>
    <n v="0"/>
    <n v="6.9221003031951422E-3"/>
    <n v="0"/>
    <n v="56.369290532400214"/>
    <n v="0"/>
    <n v="5.4168736015791126"/>
    <n v="369.61180875131481"/>
    <n v="0.51778656126482214"/>
    <n v="0"/>
    <n v="0"/>
    <n v="0"/>
    <n v="3.0106039116695555"/>
    <n v="0"/>
    <n v="434.92636335822868"/>
  </r>
  <r>
    <x v="1"/>
    <x v="961"/>
    <n v="0.29112968838061698"/>
    <n v="2.0813000243207293E-2"/>
    <n v="0"/>
    <n v="0.67262682194936074"/>
    <n v="5.0239893052115743E-3"/>
    <n v="0"/>
    <n v="0"/>
    <n v="0"/>
    <n v="1.0406500121603646E-2"/>
    <n v="0"/>
    <n v="30.004649904872892"/>
    <n v="2.1450467289719626"/>
    <n v="0"/>
    <n v="69.32282455107223"/>
    <n v="0.51778656126482214"/>
    <n v="0"/>
    <n v="0"/>
    <n v="0"/>
    <n v="1.0725233644859813"/>
    <n v="0"/>
    <n v="103.06283111066787"/>
  </r>
  <r>
    <x v="1"/>
    <x v="962"/>
    <n v="0.1657021074025479"/>
    <n v="1.0921472019482233E-2"/>
    <n v="0"/>
    <n v="0.81252806750196105"/>
    <n v="0"/>
    <n v="0"/>
    <n v="0"/>
    <n v="0"/>
    <n v="1.0848353076008385E-2"/>
    <n v="0"/>
    <n v="15.31829409674177"/>
    <n v="1.0096330275229359"/>
    <n v="0"/>
    <n v="75.113974679967811"/>
    <n v="0"/>
    <n v="0"/>
    <n v="0"/>
    <n v="0"/>
    <n v="1.0028735632183907"/>
    <n v="0"/>
    <n v="92.444775367450944"/>
  </r>
  <r>
    <x v="1"/>
    <x v="963"/>
    <n v="0.39181545818220842"/>
    <n v="0"/>
    <n v="0"/>
    <n v="0.60818454181779158"/>
    <n v="0"/>
    <n v="0"/>
    <n v="0"/>
    <n v="0"/>
    <n v="0"/>
    <n v="0"/>
    <n v="6.1426951129050718"/>
    <n v="0"/>
    <n v="0"/>
    <n v="9.5348259869605059"/>
    <n v="0"/>
    <n v="0"/>
    <n v="0"/>
    <n v="0"/>
    <n v="0"/>
    <n v="0"/>
    <n v="15.677521099865578"/>
  </r>
  <r>
    <x v="1"/>
    <x v="964"/>
    <n v="0.29871552270721474"/>
    <n v="0"/>
    <n v="1.0887241971061796E-2"/>
    <n v="0.6849966228802945"/>
    <n v="5.4006124414291085E-3"/>
    <n v="0"/>
    <n v="0"/>
    <n v="0"/>
    <n v="0"/>
    <n v="0"/>
    <n v="55.311416241556621"/>
    <n v="0"/>
    <n v="2.015927284013888"/>
    <n v="126.83684124888453"/>
    <n v="1"/>
    <n v="0"/>
    <n v="0"/>
    <n v="0"/>
    <n v="0"/>
    <n v="0"/>
    <n v="185.16418477445501"/>
  </r>
  <r>
    <x v="1"/>
    <x v="965"/>
    <n v="0.30942045753855679"/>
    <n v="6.599777075941872E-3"/>
    <n v="1.3326705820319322E-2"/>
    <n v="0.67065305956518184"/>
    <n v="0"/>
    <n v="0"/>
    <n v="0"/>
    <n v="0"/>
    <n v="0"/>
    <n v="0"/>
    <n v="46.883471059421893"/>
    <n v="1"/>
    <n v="2.0192660550458719"/>
    <n v="101.61753220573306"/>
    <n v="0"/>
    <n v="0"/>
    <n v="0"/>
    <n v="0"/>
    <n v="0"/>
    <n v="0"/>
    <n v="151.52026932020084"/>
  </r>
  <r>
    <x v="1"/>
    <x v="966"/>
    <n v="0.20050533573859752"/>
    <n v="6.0428292590247882E-3"/>
    <n v="1.1652889577302322E-2"/>
    <n v="0.77569132736556456"/>
    <n v="6.107618059510927E-3"/>
    <n v="0"/>
    <n v="0"/>
    <n v="0"/>
    <n v="0"/>
    <n v="0"/>
    <n v="33.001511393701513"/>
    <n v="0.99459945994599464"/>
    <n v="1.91796875"/>
    <n v="127.67234389923667"/>
    <n v="1.0052631578947369"/>
    <n v="0"/>
    <n v="0"/>
    <n v="0"/>
    <n v="0"/>
    <n v="0"/>
    <n v="164.59168666077889"/>
  </r>
  <r>
    <x v="1"/>
    <x v="967"/>
    <n v="0.36787456493889792"/>
    <n v="7.5139732342730256E-3"/>
    <n v="8.4822260651911761E-3"/>
    <n v="0.59756342213847591"/>
    <n v="1.0946529071864853E-2"/>
    <n v="3.6209581857621783E-3"/>
    <n v="0"/>
    <n v="0"/>
    <n v="3.9983263655350518E-3"/>
    <n v="0"/>
    <n v="101.93972655521888"/>
    <n v="2.0821563920089172"/>
    <n v="2.3504636853835135"/>
    <n v="165.58756070106344"/>
    <n v="3.0333333333333332"/>
    <n v="1.0033840947546531"/>
    <n v="0"/>
    <n v="0"/>
    <n v="1.1079545454545454"/>
    <n v="0"/>
    <n v="277.10457930721725"/>
  </r>
  <r>
    <x v="1"/>
    <x v="968"/>
    <n v="0.39748418894977305"/>
    <n v="9.2052847758837316E-3"/>
    <n v="0"/>
    <n v="0.57558372903647603"/>
    <n v="0"/>
    <n v="0"/>
    <n v="0"/>
    <n v="0"/>
    <n v="1.7726797237867093E-2"/>
    <n v="0"/>
    <n v="21.589999583234704"/>
    <n v="0.5"/>
    <n v="0"/>
    <n v="31.263765491775263"/>
    <n v="0"/>
    <n v="0"/>
    <n v="0"/>
    <n v="0"/>
    <n v="0.96285979572887648"/>
    <n v="0"/>
    <n v="54.316624870738849"/>
  </r>
  <r>
    <x v="1"/>
    <x v="969"/>
    <n v="0.2798640310138335"/>
    <n v="5.4678626472990377E-2"/>
    <n v="0"/>
    <n v="0.61709179115561297"/>
    <n v="0"/>
    <n v="0"/>
    <n v="0"/>
    <n v="0"/>
    <n v="4.8365551357563312E-2"/>
    <n v="0"/>
    <n v="10.9790874973729"/>
    <n v="2.1450467289719626"/>
    <n v="0"/>
    <n v="24.208558507731741"/>
    <n v="0"/>
    <n v="0"/>
    <n v="0"/>
    <n v="0"/>
    <n v="1.8973843058350102"/>
    <n v="0"/>
    <n v="39.230077039911606"/>
  </r>
  <r>
    <x v="1"/>
    <x v="970"/>
    <n v="0.4799404512090239"/>
    <n v="7.304665358907057E-3"/>
    <n v="2.3319820837540688E-2"/>
    <n v="0.47527055488973785"/>
    <n v="0"/>
    <n v="0"/>
    <n v="0"/>
    <n v="0"/>
    <n v="1.4164507704790478E-2"/>
    <n v="0"/>
    <n v="81.515683868779547"/>
    <n v="1.2406639004149378"/>
    <n v="3.9607645875251514"/>
    <n v="80.72252340250931"/>
    <n v="0"/>
    <n v="0"/>
    <n v="0"/>
    <n v="0"/>
    <n v="2.4057766527325448"/>
    <n v="0"/>
    <n v="169.84541241196149"/>
  </r>
  <r>
    <x v="1"/>
    <x v="971"/>
    <n v="0.51244655145885953"/>
    <n v="0"/>
    <n v="0"/>
    <n v="0.48755344854114052"/>
    <n v="0"/>
    <n v="0"/>
    <n v="0"/>
    <n v="0"/>
    <n v="0"/>
    <n v="0"/>
    <n v="5.5340903307317451"/>
    <n v="0"/>
    <n v="0"/>
    <n v="5.2652609674221971"/>
    <n v="0"/>
    <n v="0"/>
    <n v="0"/>
    <n v="0"/>
    <n v="0"/>
    <n v="0"/>
    <n v="10.799351298153942"/>
  </r>
  <r>
    <x v="1"/>
    <x v="972"/>
    <n v="0.41145193159049409"/>
    <n v="3.5514802916925596E-2"/>
    <n v="4.3285752428604593E-2"/>
    <n v="0.48551425073715371"/>
    <n v="0"/>
    <n v="0"/>
    <n v="0"/>
    <n v="0"/>
    <n v="2.4233262326822366E-2"/>
    <n v="0"/>
    <n v="59.94204735086511"/>
    <n v="5.1739458115407704"/>
    <n v="6.3060504094937775"/>
    <n v="70.731757400452153"/>
    <n v="0"/>
    <n v="0"/>
    <n v="0"/>
    <n v="0"/>
    <n v="3.5304035449420201"/>
    <n v="0"/>
    <n v="145.68420451729378"/>
  </r>
  <r>
    <x v="1"/>
    <x v="973"/>
    <n v="0.47909716617028603"/>
    <n v="2.9250122832243194E-2"/>
    <n v="3.1419996825368161E-2"/>
    <n v="0.44056609116213896"/>
    <n v="0"/>
    <n v="0"/>
    <n v="0"/>
    <n v="0"/>
    <n v="1.9666623009963431E-2"/>
    <n v="0"/>
    <n v="32.859749949347226"/>
    <n v="2.0061728395061729"/>
    <n v="2.1549975912901047"/>
    <n v="30.217026135787378"/>
    <n v="0"/>
    <n v="0"/>
    <n v="0"/>
    <n v="0"/>
    <n v="1.348871085214858"/>
    <n v="0"/>
    <n v="68.586817601145754"/>
  </r>
  <r>
    <x v="1"/>
    <x v="974"/>
    <n v="0.178276162147357"/>
    <n v="1.1340920318480914E-2"/>
    <n v="0"/>
    <n v="0.79528207723395827"/>
    <n v="0"/>
    <n v="0"/>
    <n v="0"/>
    <n v="1.1334555071666133E-2"/>
    <n v="3.7662852285378799E-3"/>
    <n v="0"/>
    <n v="47.334747988953055"/>
    <n v="3.011168732667548"/>
    <n v="0"/>
    <n v="211.15821797243353"/>
    <n v="0"/>
    <n v="0"/>
    <n v="0"/>
    <n v="3.0094786729857823"/>
    <n v="1"/>
    <n v="0"/>
    <n v="265.51361336703985"/>
  </r>
  <r>
    <x v="1"/>
    <x v="975"/>
    <n v="0.48718365263087865"/>
    <n v="5.6935433134147596E-2"/>
    <n v="0"/>
    <n v="0.45588091423497368"/>
    <n v="0"/>
    <n v="0"/>
    <n v="0"/>
    <n v="0"/>
    <n v="0"/>
    <n v="0"/>
    <n v="22.168166049707356"/>
    <n v="2.5907152857324678"/>
    <n v="0"/>
    <n v="20.743807291313768"/>
    <n v="0"/>
    <n v="0"/>
    <n v="0"/>
    <n v="0"/>
    <n v="0"/>
    <n v="0"/>
    <n v="45.502688626753596"/>
  </r>
  <r>
    <x v="1"/>
    <x v="976"/>
    <n v="0.42761620221252961"/>
    <n v="0"/>
    <n v="0"/>
    <n v="0.50668535615151511"/>
    <n v="2.1390654503447595E-2"/>
    <n v="0"/>
    <n v="4.4307787132507555E-2"/>
    <n v="0"/>
    <n v="0"/>
    <n v="0"/>
    <n v="10.350965317543819"/>
    <n v="0"/>
    <n v="0"/>
    <n v="12.264929442091182"/>
    <n v="0.51778656126482214"/>
    <n v="0"/>
    <n v="1.0725233644859813"/>
    <n v="0"/>
    <n v="0"/>
    <n v="0"/>
    <n v="24.206204685385806"/>
  </r>
  <r>
    <x v="1"/>
    <x v="977"/>
    <n v="0.26539280090775919"/>
    <n v="0"/>
    <n v="0"/>
    <n v="0.73460719909224104"/>
    <n v="0"/>
    <n v="0"/>
    <n v="0"/>
    <n v="0"/>
    <n v="0"/>
    <n v="0"/>
    <n v="3.1513409854629146"/>
    <n v="0"/>
    <n v="0"/>
    <n v="8.7229109711988855"/>
    <n v="0"/>
    <n v="0"/>
    <n v="0"/>
    <n v="0"/>
    <n v="0"/>
    <n v="0"/>
    <n v="11.874251956661798"/>
  </r>
  <r>
    <x v="1"/>
    <x v="978"/>
    <n v="0.46462062988228764"/>
    <n v="0"/>
    <n v="1.7692034379040118E-2"/>
    <n v="0.51768733573867187"/>
    <n v="0"/>
    <n v="0"/>
    <n v="0"/>
    <n v="0"/>
    <n v="0"/>
    <n v="0"/>
    <n v="28.166149267791734"/>
    <n v="0"/>
    <n v="1.0725233644859813"/>
    <n v="31.383149680966667"/>
    <n v="0"/>
    <n v="0"/>
    <n v="0"/>
    <n v="0"/>
    <n v="0"/>
    <n v="0"/>
    <n v="60.621822313244401"/>
  </r>
  <r>
    <x v="1"/>
    <x v="979"/>
    <n v="0.15998765869247453"/>
    <n v="5.2428087380352222E-3"/>
    <n v="3.6109309416765848E-3"/>
    <n v="0.80828907129978633"/>
    <n v="1.2812546067384907E-3"/>
    <n v="5.3653472942897344E-3"/>
    <n v="1.4368181758920105E-3"/>
    <n v="6.7649487930489163E-3"/>
    <n v="4.8833336382097959E-3"/>
    <n v="3.1378278198487832E-3"/>
    <n v="190.72577968966647"/>
    <n v="6.250099492034126"/>
    <n v="4.3046921549155908"/>
    <n v="963.58409516208258"/>
    <n v="1.5274195887877582"/>
    <n v="6.3961811452984678"/>
    <n v="1.7128712871287128"/>
    <n v="8.0646853867336041"/>
    <n v="5.8215591330242331"/>
    <n v="3.7406926406926408"/>
    <n v="1192.1280756803637"/>
  </r>
  <r>
    <x v="1"/>
    <x v="980"/>
    <n v="0.25034299744535293"/>
    <n v="9.3312243680188037E-3"/>
    <n v="4.9141825013294818E-3"/>
    <n v="0.66757283722111471"/>
    <n v="1.9782988118404357E-2"/>
    <n v="0"/>
    <n v="0"/>
    <n v="1.4648022627780997E-2"/>
    <n v="3.340774771799894E-2"/>
    <n v="0"/>
    <n v="51.433693877168409"/>
    <n v="1.9171270718232043"/>
    <n v="1.0096330275229359"/>
    <n v="137.15477285454608"/>
    <n v="4.0644722050984514"/>
    <n v="0"/>
    <n v="0"/>
    <n v="3.0094786729857823"/>
    <n v="6.8637185253336721"/>
    <n v="0"/>
    <n v="205.45289623447849"/>
  </r>
  <r>
    <x v="1"/>
    <x v="981"/>
    <n v="0.19530183495820741"/>
    <n v="0"/>
    <n v="2.8352460596526305E-3"/>
    <n v="0.7367532406517896"/>
    <n v="2.9338518494449839E-3"/>
    <n v="5.5705079139786859E-3"/>
    <n v="0"/>
    <n v="4.8314372796654285E-2"/>
    <n v="8.2909457702725689E-3"/>
    <n v="0"/>
    <n v="68.93644991027783"/>
    <n v="0"/>
    <n v="1.000767852572306"/>
    <n v="260.05466298509339"/>
    <n v="1.0355731225296443"/>
    <n v="1.9662438904835295"/>
    <n v="0"/>
    <n v="17.053712480252766"/>
    <n v="2.9264874440300588"/>
    <n v="0"/>
    <n v="352.97389768523948"/>
  </r>
  <r>
    <x v="1"/>
    <x v="982"/>
    <n v="0.1936089560052249"/>
    <n v="0"/>
    <n v="1.2699978394067921E-2"/>
    <n v="0.7823135954036089"/>
    <n v="0"/>
    <n v="5.6865670332201202E-3"/>
    <n v="0"/>
    <n v="5.6909031638782493E-3"/>
    <n v="0"/>
    <n v="0"/>
    <n v="34.128269111722332"/>
    <n v="0"/>
    <n v="2.2386788777173736"/>
    <n v="137.90172450995968"/>
    <n v="0"/>
    <n v="1.0023952095808384"/>
    <n v="0"/>
    <n v="1.0031595576619272"/>
    <n v="0"/>
    <n v="0"/>
    <n v="176.27422726664213"/>
  </r>
  <r>
    <x v="1"/>
    <x v="983"/>
    <n v="0.38270361294667488"/>
    <n v="0"/>
    <n v="0"/>
    <n v="0.58673170635684713"/>
    <n v="0"/>
    <n v="1.5798798539277858E-2"/>
    <n v="0"/>
    <n v="0"/>
    <n v="1.4765882157200023E-2"/>
    <n v="0"/>
    <n v="25.980365882763515"/>
    <n v="0"/>
    <n v="0"/>
    <n v="39.831096155063079"/>
    <n v="0"/>
    <n v="1.0725233644859813"/>
    <n v="0"/>
    <n v="0"/>
    <n v="1.0024024024024023"/>
    <n v="0"/>
    <n v="67.886387804714985"/>
  </r>
  <r>
    <x v="1"/>
    <x v="984"/>
    <n v="0.40320349261022709"/>
    <n v="1.5228617928411453E-2"/>
    <n v="5.5478652934594719E-3"/>
    <n v="0.52574312560243575"/>
    <n v="3.3733670004566984E-3"/>
    <n v="1.3940053656403821E-2"/>
    <n v="0"/>
    <n v="2.197406524102434E-3"/>
    <n v="2.4430961078382479E-2"/>
    <n v="6.3351103061207448E-3"/>
    <n v="184.07037244045449"/>
    <n v="6.9521654083136735"/>
    <n v="2.5327102803738315"/>
    <n v="240.01213955554502"/>
    <n v="1.5400087834870444"/>
    <n v="6.3639103217160136"/>
    <n v="0"/>
    <n v="1.0031595576619272"/>
    <n v="11.15321714021791"/>
    <n v="2.892103205629398"/>
    <n v="456.51978669339934"/>
  </r>
  <r>
    <x v="1"/>
    <x v="985"/>
    <n v="0.19350327126576389"/>
    <n v="7.7955359572748134E-3"/>
    <n v="0"/>
    <n v="0.71927051761904359"/>
    <n v="3.7712011425431128E-3"/>
    <n v="0"/>
    <n v="0"/>
    <n v="7.1879212930146361E-2"/>
    <n v="3.7802610852279003E-3"/>
    <n v="0"/>
    <n v="51.31077976267126"/>
    <n v="2.0671228244319759"/>
    <n v="0"/>
    <n v="190.72716899263636"/>
    <n v="1"/>
    <n v="0"/>
    <n v="0"/>
    <n v="19.060031595576618"/>
    <n v="1.0024024024024023"/>
    <n v="0"/>
    <n v="265.16750557771871"/>
  </r>
  <r>
    <x v="1"/>
    <x v="986"/>
    <n v="0.33437705385116345"/>
    <n v="1.0050115859978918E-2"/>
    <n v="0"/>
    <n v="0.65041866556801964"/>
    <n v="5.1541647208379572E-3"/>
    <n v="0"/>
    <n v="0"/>
    <n v="0"/>
    <n v="0"/>
    <n v="0"/>
    <n v="33.591465204726319"/>
    <n v="1.0096330275229359"/>
    <n v="0"/>
    <n v="65.340954833156033"/>
    <n v="0.51778656126482214"/>
    <n v="0"/>
    <n v="0"/>
    <n v="0"/>
    <n v="0"/>
    <n v="0"/>
    <n v="100.45983962667012"/>
  </r>
  <r>
    <x v="1"/>
    <x v="987"/>
    <n v="0.2246922461414107"/>
    <n v="1.1484828636126852E-2"/>
    <n v="1.3926020195542616E-2"/>
    <n v="0.71747900862612513"/>
    <n v="3.9763028599077025E-3"/>
    <n v="1.4338268563843517E-3"/>
    <n v="0"/>
    <n v="9.2886436652861015E-3"/>
    <n v="1.7719123019216493E-2"/>
    <n v="0"/>
    <n v="169.86497454323205"/>
    <n v="8.6824096399004542"/>
    <n v="10.527924779903712"/>
    <n v="542.4065833534728"/>
    <n v="3.0060431353261561"/>
    <n v="1.0839580209895052"/>
    <n v="0"/>
    <n v="7.0221169036334912"/>
    <n v="13.395470614919855"/>
    <n v="0"/>
    <n v="755.98948099137806"/>
  </r>
  <r>
    <x v="1"/>
    <x v="988"/>
    <n v="0.26804812150094831"/>
    <n v="1.3798458925377925E-2"/>
    <n v="0"/>
    <n v="0.68962996884949024"/>
    <n v="0"/>
    <n v="0"/>
    <n v="0"/>
    <n v="2.8523450724183351E-2"/>
    <n v="0"/>
    <n v="0"/>
    <n v="47.135782692839051"/>
    <n v="2.4264343199300442"/>
    <n v="0"/>
    <n v="121.27019644136523"/>
    <n v="0"/>
    <n v="0"/>
    <n v="0"/>
    <n v="5.0157977883096363"/>
    <n v="0"/>
    <n v="0"/>
    <n v="175.84821124244399"/>
  </r>
  <r>
    <x v="1"/>
    <x v="989"/>
    <n v="0.21370845442518732"/>
    <n v="8.639128137571752E-3"/>
    <n v="1.0527250999150518E-2"/>
    <n v="0.72461441877946864"/>
    <n v="9.7511233158329297E-3"/>
    <n v="6.5704442027281641E-3"/>
    <n v="0"/>
    <n v="7.1282791406246607E-3"/>
    <n v="1.6006826012957012E-2"/>
    <n v="3.0540749864790776E-3"/>
    <n v="300.75095879452095"/>
    <n v="12.157806660068221"/>
    <n v="14.8149535776716"/>
    <n v="1019.7466534041577"/>
    <n v="13.722712535862707"/>
    <n v="9.2465569459637678"/>
    <n v="0"/>
    <n v="10.031595576619273"/>
    <n v="22.526335158814017"/>
    <n v="4.2979861647705198"/>
    <n v="1407.2955588184486"/>
  </r>
  <r>
    <x v="1"/>
    <x v="990"/>
    <n v="0.25173669584137737"/>
    <n v="0"/>
    <n v="4.9286778549211445E-3"/>
    <n v="0.72463457594991154"/>
    <n v="4.1582689475986347E-3"/>
    <n v="3.8588691734621297E-3"/>
    <n v="0"/>
    <n v="7.218605433329214E-3"/>
    <n v="3.4643067994000517E-3"/>
    <n v="0"/>
    <n v="69.966997027303563"/>
    <n v="0"/>
    <n v="1.3698630136986301"/>
    <n v="201.40291844187826"/>
    <n v="1.1557377049180328"/>
    <n v="1.0725233644859813"/>
    <n v="0"/>
    <n v="2.0063191153238544"/>
    <n v="0.96285979572887648"/>
    <n v="0"/>
    <n v="277.93721846333716"/>
  </r>
  <r>
    <x v="1"/>
    <x v="991"/>
    <n v="0.33563486276171284"/>
    <n v="1.0815127142245886E-2"/>
    <n v="0"/>
    <n v="0.60628460827184349"/>
    <n v="8.0453959935654785E-3"/>
    <n v="0"/>
    <n v="0"/>
    <n v="2.5568428815397172E-3"/>
    <n v="3.6663162949092741E-2"/>
    <n v="0"/>
    <n v="131.68400878086234"/>
    <n v="4.243240067039042"/>
    <n v="0"/>
    <n v="237.87155786630206"/>
    <n v="3.1565552754105819"/>
    <n v="0"/>
    <n v="0"/>
    <n v="1.0031595576619272"/>
    <n v="14.384537506016372"/>
    <n v="0"/>
    <n v="392.34305905329228"/>
  </r>
  <r>
    <x v="1"/>
    <x v="992"/>
    <n v="0.21608280998172194"/>
    <n v="1.2103157857234379E-2"/>
    <n v="1.1142860601423712E-2"/>
    <n v="0.72133676093315591"/>
    <n v="1.1158501050862463E-2"/>
    <n v="6.6659457804535503E-3"/>
    <n v="0"/>
    <n v="1.1597718872117035E-2"/>
    <n v="9.9122449230307566E-3"/>
    <n v="0"/>
    <n v="186.90359584482869"/>
    <n v="10.46878150458172"/>
    <n v="9.6381600858482397"/>
    <n v="623.92947613404601"/>
    <n v="9.6516884930407372"/>
    <n v="5.7657952346085235"/>
    <n v="0"/>
    <n v="10.031595576619273"/>
    <n v="8.573723283058964"/>
    <n v="0"/>
    <n v="864.96281615663236"/>
  </r>
  <r>
    <x v="1"/>
    <x v="993"/>
    <n v="0.18929444030910492"/>
    <n v="5.7620533793592372E-3"/>
    <n v="1.5628758501983939E-3"/>
    <n v="0.75655955663517072"/>
    <n v="5.7162797625948444E-3"/>
    <n v="1.0490218689183066E-2"/>
    <n v="0"/>
    <n v="2.5221229806831533E-2"/>
    <n v="5.3933455675572502E-3"/>
    <n v="0"/>
    <n v="120.46519758963292"/>
    <n v="3.6669164595276058"/>
    <n v="0.99459945994599464"/>
    <n v="481.46737077727687"/>
    <n v="3.6377865612648224"/>
    <n v="6.6758762966696326"/>
    <n v="0"/>
    <n v="16.050552922590835"/>
    <n v="3.4322742834074909"/>
    <n v="0"/>
    <n v="636.39057435031623"/>
  </r>
  <r>
    <x v="1"/>
    <x v="994"/>
    <n v="0.29315173933033717"/>
    <n v="1.9458983468759902E-2"/>
    <n v="7.7486159255445632E-3"/>
    <n v="0.6116200482605324"/>
    <n v="1.7106408331118476E-2"/>
    <n v="2.1782498407380078E-2"/>
    <n v="1.0017861878291454E-3"/>
    <n v="1.4047232603047711E-2"/>
    <n v="1.2603262262185704E-2"/>
    <n v="1.4794252232643605E-3"/>
    <n v="314.02409727020756"/>
    <n v="20.84446004493093"/>
    <n v="8.3003161661980869"/>
    <n v="655.16729993182253"/>
    <n v="18.324381925845621"/>
    <n v="23.333408883374798"/>
    <n v="1.0731132075471699"/>
    <n v="15.04739336492891"/>
    <n v="13.50061256188825"/>
    <n v="1.5847600675186884"/>
    <n v="1071.199843424263"/>
  </r>
  <r>
    <x v="1"/>
    <x v="995"/>
    <n v="0.34148707345186319"/>
    <n v="2.7726295381263998E-2"/>
    <n v="2.1026063278602947E-2"/>
    <n v="0.42058610225305154"/>
    <n v="2.0366234153976381E-2"/>
    <n v="9.1845595664932445E-2"/>
    <n v="0"/>
    <n v="0"/>
    <n v="7.6962635816309605E-2"/>
    <n v="0"/>
    <n v="25.738297769276556"/>
    <n v="2.089764743796326"/>
    <n v="1.5847600675186884"/>
    <n v="31.700088170202378"/>
    <n v="1.535027940575167"/>
    <n v="6.9225147122701705"/>
    <n v="0"/>
    <n v="0"/>
    <n v="5.8007678525723056"/>
    <n v="0"/>
    <n v="75.371221256211584"/>
  </r>
  <r>
    <x v="1"/>
    <x v="996"/>
    <n v="0.42647173711993541"/>
    <n v="1.1307935900711731E-2"/>
    <n v="1.2698670048964709E-2"/>
    <n v="0.37208128152522413"/>
    <n v="3.6600107321753991E-2"/>
    <n v="0.11513942400436433"/>
    <n v="0"/>
    <n v="2.163572648453841E-2"/>
    <n v="4.0651175945066688E-3"/>
    <n v="0"/>
    <n v="118.64243138873519"/>
    <n v="3.1458145815442684"/>
    <n v="3.5327102803738315"/>
    <n v="103.51126246374071"/>
    <n v="10.181977711034957"/>
    <n v="32.031246208314627"/>
    <n v="0"/>
    <n v="6.0189573459715646"/>
    <n v="1.1308965948141205"/>
    <n v="0"/>
    <n v="278.19529657452944"/>
  </r>
  <r>
    <x v="1"/>
    <x v="997"/>
    <n v="0.34765239731760578"/>
    <n v="0"/>
    <n v="0"/>
    <n v="0.65234760268239411"/>
    <n v="0"/>
    <n v="0"/>
    <n v="0"/>
    <n v="0"/>
    <n v="0"/>
    <n v="0"/>
    <n v="3.0077319587628866"/>
    <n v="0"/>
    <n v="0"/>
    <n v="5.6438176406926406"/>
    <n v="0"/>
    <n v="0"/>
    <n v="0"/>
    <n v="0"/>
    <n v="0"/>
    <n v="0"/>
    <n v="8.651549599455528"/>
  </r>
  <r>
    <x v="1"/>
    <x v="998"/>
    <n v="0.29350528455742675"/>
    <n v="2.0466694072798573E-2"/>
    <n v="0"/>
    <n v="0.64576430436640697"/>
    <n v="2.1131197127110212E-2"/>
    <n v="0"/>
    <n v="0"/>
    <n v="1.9132519876257442E-2"/>
    <n v="0"/>
    <n v="0"/>
    <n v="15.389119328366325"/>
    <n v="1.0731132075471699"/>
    <n v="0"/>
    <n v="33.858824562150964"/>
    <n v="1.1079545454545454"/>
    <n v="0"/>
    <n v="0"/>
    <n v="1.0031595576619272"/>
    <n v="0"/>
    <n v="0"/>
    <n v="52.432171201180935"/>
  </r>
  <r>
    <x v="1"/>
    <x v="999"/>
    <n v="0.17701027805534808"/>
    <n v="3.5528357720854574E-2"/>
    <n v="1.1239980908991292E-2"/>
    <n v="0.73513212634098035"/>
    <n v="6.8325490912649767E-3"/>
    <n v="6.8617480190054266E-3"/>
    <n v="0"/>
    <n v="2.0562410772290336E-2"/>
    <n v="6.8325490912649767E-3"/>
    <n v="0"/>
    <n v="25.906916392543099"/>
    <n v="5.1998686355983228"/>
    <n v="1.6450640542577242"/>
    <n v="107.5926592727749"/>
    <n v="1"/>
    <n v="1.0042735042735045"/>
    <n v="0"/>
    <n v="3.0094786729857823"/>
    <n v="1"/>
    <n v="0"/>
    <n v="146.35826053243332"/>
  </r>
  <r>
    <x v="1"/>
    <x v="1000"/>
    <n v="0.21059367260983256"/>
    <n v="2.0759498016048383E-2"/>
    <n v="1.1791311684655734E-2"/>
    <n v="0.71310943102625146"/>
    <n v="6.1180103545726162E-3"/>
    <n v="2.4431292820983105E-3"/>
    <n v="0"/>
    <n v="2.4146530348027235E-2"/>
    <n v="8.5663135034067025E-3"/>
    <n v="2.4721031751072449E-3"/>
    <n v="174.98087917127202"/>
    <n v="17.248928559845165"/>
    <n v="9.7973223012552193"/>
    <n v="592.51787406490712"/>
    <n v="5.0834140330770756"/>
    <n v="2.0299798394355042"/>
    <n v="0"/>
    <n v="20.063191153238545"/>
    <n v="7.117692803904589"/>
    <n v="2.0540540540540539"/>
    <n v="830.89333598098915"/>
  </r>
  <r>
    <x v="1"/>
    <x v="1001"/>
    <n v="0.22231044454946378"/>
    <n v="1.4440481304444544E-2"/>
    <n v="2.6581865324817105E-3"/>
    <n v="0.72841734599590724"/>
    <n v="2.6582776911419459E-3"/>
    <n v="3.1083386869437423E-3"/>
    <n v="0"/>
    <n v="9.520696881360681E-3"/>
    <n v="1.5155450782561489E-2"/>
    <n v="1.7307775756949296E-3"/>
    <n v="187.3920365257917"/>
    <n v="12.172307988212385"/>
    <n v="2.2406639004149378"/>
    <n v="614.0044845104627"/>
    <n v="2.2407407407407405"/>
    <n v="2.6201104403292783"/>
    <n v="0"/>
    <n v="8.0252764612954177"/>
    <n v="12.774976867893862"/>
    <n v="1.4589235127478755"/>
    <n v="842.92952094788882"/>
  </r>
  <r>
    <x v="1"/>
    <x v="1002"/>
    <n v="0.16673790223803711"/>
    <n v="1.7981913905793859E-2"/>
    <n v="2.3603105915562122E-2"/>
    <n v="0.70304560217240131"/>
    <n v="0"/>
    <n v="2.7275715653676664E-2"/>
    <n v="0"/>
    <n v="2.6309514278898837E-2"/>
    <n v="3.5046245835630221E-2"/>
    <n v="0"/>
    <n v="19.072726141744766"/>
    <n v="2.0569055675176866"/>
    <n v="2.6998994780409071"/>
    <n v="80.419604993286995"/>
    <n v="0"/>
    <n v="3.12"/>
    <n v="0"/>
    <n v="3.0094786729857823"/>
    <n v="4.0088512578560742"/>
    <n v="0"/>
    <n v="114.3874661114322"/>
  </r>
  <r>
    <x v="1"/>
    <x v="1003"/>
    <n v="0.23568775307906994"/>
    <n v="1.8794952650597902E-2"/>
    <n v="2.6716036879781925E-3"/>
    <n v="0.72654404056472821"/>
    <n v="3.3342650294057061E-3"/>
    <n v="4.6877198941293573E-3"/>
    <n v="0"/>
    <n v="2.3524359519136503E-3"/>
    <n v="5.9272291421767626E-3"/>
    <n v="0"/>
    <n v="201.0107199159248"/>
    <n v="16.029627817848226"/>
    <n v="2.2785273041759329"/>
    <n v="619.64670941364295"/>
    <n v="2.843690455678801"/>
    <n v="3.9980098175360963"/>
    <n v="0"/>
    <n v="2.0063191153238544"/>
    <n v="5.0551485234614209"/>
    <n v="0"/>
    <n v="852.86875236359231"/>
  </r>
  <r>
    <x v="1"/>
    <x v="1004"/>
    <n v="0.29050855941940307"/>
    <n v="1.9006866661282873E-2"/>
    <n v="0"/>
    <n v="0.68028700562775068"/>
    <n v="0"/>
    <n v="0"/>
    <n v="0"/>
    <n v="0"/>
    <n v="1.0197568291563409E-2"/>
    <n v="0"/>
    <n v="31.438568172760633"/>
    <n v="2.0569055675176866"/>
    <n v="0"/>
    <n v="73.620031871745198"/>
    <n v="0"/>
    <n v="0"/>
    <n v="0"/>
    <n v="0"/>
    <n v="1.1035714285714286"/>
    <n v="0"/>
    <n v="108.21907704059494"/>
  </r>
  <r>
    <x v="1"/>
    <x v="1005"/>
    <n v="0.14299565796585448"/>
    <n v="1.626676055451921E-2"/>
    <n v="0"/>
    <n v="0.81369515699844253"/>
    <n v="4.7186527641621036E-3"/>
    <n v="3.6309866287831411E-3"/>
    <n v="0"/>
    <n v="1.2448910302655016E-2"/>
    <n v="6.2438747855836189E-3"/>
    <n v="0"/>
    <n v="46.091571874209535"/>
    <n v="5.243240067039042"/>
    <n v="0"/>
    <n v="262.27711628450646"/>
    <n v="1.5209561333725876"/>
    <n v="1.1703703703703705"/>
    <n v="0"/>
    <n v="4.0126382306477089"/>
    <n v="2.0125786163522013"/>
    <n v="0"/>
    <n v="322.32847157649786"/>
  </r>
  <r>
    <x v="1"/>
    <x v="1006"/>
    <n v="0.21148558242208604"/>
    <n v="8.8481832989940005E-3"/>
    <n v="9.4037283293517285E-4"/>
    <n v="0.75645999446030932"/>
    <n v="2.8644649744568088E-3"/>
    <n v="9.4509776369094002E-4"/>
    <n v="0"/>
    <n v="1.2217541330114849E-2"/>
    <n v="5.2339685053638674E-3"/>
    <n v="1.0047944120491568E-3"/>
    <n v="225.74093334877776"/>
    <n v="9.4446020077602189"/>
    <n v="1.0037593984962405"/>
    <n v="807.44977144431618"/>
    <n v="3.0575464741999063"/>
    <n v="1.0088028169014085"/>
    <n v="0"/>
    <n v="13.041074249605055"/>
    <n v="5.5867682420111731"/>
    <n v="1.0725233644859813"/>
    <n v="1067.4057813465538"/>
  </r>
  <r>
    <x v="1"/>
    <x v="1007"/>
    <n v="0.31826160182744512"/>
    <n v="3.2082073461155271E-3"/>
    <n v="5.0770374189277843E-3"/>
    <n v="0.63466207835443733"/>
    <n v="6.4251356365558768E-3"/>
    <n v="3.4378932313666156E-3"/>
    <n v="0"/>
    <n v="2.5710282412045132E-2"/>
    <n v="3.2177637731068461E-3"/>
    <n v="0"/>
    <n v="99.343029405362344"/>
    <n v="1.0014184397163122"/>
    <n v="1.5847600675186884"/>
    <n v="198.10512217121706"/>
    <n v="2.0055590583682195"/>
    <n v="1.0731132075471699"/>
    <n v="0"/>
    <n v="8.0252764612954177"/>
    <n v="1.0044014084507042"/>
    <n v="0"/>
    <n v="312.14268021947584"/>
  </r>
  <r>
    <x v="1"/>
    <x v="1008"/>
    <n v="0.30948664257907499"/>
    <n v="4.9159699011000497E-3"/>
    <n v="0"/>
    <n v="0.59947365211995263"/>
    <n v="1.189695233592907E-2"/>
    <n v="0"/>
    <n v="0"/>
    <n v="6.8970556093624374E-2"/>
    <n v="5.2562269703190926E-3"/>
    <n v="0"/>
    <n v="67.521091837462905"/>
    <n v="1.0725233644859813"/>
    <n v="0"/>
    <n v="130.78792409785038"/>
    <n v="2.5955731225296441"/>
    <n v="0"/>
    <n v="0"/>
    <n v="15.04739336492891"/>
    <n v="1.1467576791808873"/>
    <n v="0"/>
    <n v="218.17126346643866"/>
  </r>
  <r>
    <x v="1"/>
    <x v="1009"/>
    <n v="0.22746213979363109"/>
    <n v="2.5568846445183511E-2"/>
    <n v="0"/>
    <n v="0.74696901376118552"/>
    <n v="0"/>
    <n v="0"/>
    <n v="0"/>
    <n v="0"/>
    <n v="0"/>
    <n v="0"/>
    <n v="8.8960657760326498"/>
    <n v="1"/>
    <n v="0"/>
    <n v="29.214028695529773"/>
    <n v="0"/>
    <n v="0"/>
    <n v="0"/>
    <n v="0"/>
    <n v="0"/>
    <n v="0"/>
    <n v="39.110094471562419"/>
  </r>
  <r>
    <x v="1"/>
    <x v="1010"/>
    <n v="0.20457983459522519"/>
    <n v="2.9141590152713524E-2"/>
    <n v="4.915606002562945E-3"/>
    <n v="0.71299107697843522"/>
    <n v="1.5081225034033302E-2"/>
    <n v="1.5992476434155472E-3"/>
    <n v="0"/>
    <n v="2.5582236225546749E-2"/>
    <n v="6.1091833680673013E-3"/>
    <n v="0"/>
    <n v="128.35545075557064"/>
    <n v="18.283727461147066"/>
    <n v="3.0841007641057185"/>
    <n v="447.33778992117129"/>
    <n v="9.4621126320664288"/>
    <n v="1.0033840947546531"/>
    <n v="0"/>
    <n v="16.050552922590835"/>
    <n v="3.8329632366171413"/>
    <n v="0"/>
    <n v="627.41008178802394"/>
  </r>
  <r>
    <x v="1"/>
    <x v="1011"/>
    <n v="0.21748160784288165"/>
    <n v="0"/>
    <n v="1.3842014316651172E-2"/>
    <n v="0.74674010629741649"/>
    <n v="0"/>
    <n v="0"/>
    <n v="0"/>
    <n v="0"/>
    <n v="0"/>
    <n v="2.1936271543050761E-2"/>
    <n v="15.711702275965962"/>
    <n v="0"/>
    <n v="1"/>
    <n v="53.947358326246622"/>
    <n v="0"/>
    <n v="0"/>
    <n v="0"/>
    <n v="0"/>
    <n v="0"/>
    <n v="1.5847600675186884"/>
    <n v="72.243820669731264"/>
  </r>
  <r>
    <x v="1"/>
    <x v="1012"/>
    <n v="0.12981001970860659"/>
    <n v="1.893584375402672E-2"/>
    <n v="1.1310313869174526E-2"/>
    <n v="0.76991388596005106"/>
    <n v="9.1622056757266999E-3"/>
    <n v="0"/>
    <n v="0"/>
    <n v="1.8330961155611426E-2"/>
    <n v="4.2536769876803118E-2"/>
    <n v="0"/>
    <n v="14.207674201645359"/>
    <n v="2.0725233644859813"/>
    <n v="1.2379110251450678"/>
    <n v="84.266882322319645"/>
    <n v="1.0028011204481793"/>
    <n v="0"/>
    <n v="0"/>
    <n v="2.0063191153238544"/>
    <n v="4.6556388278547649"/>
    <n v="0"/>
    <n v="109.44974997722284"/>
  </r>
  <r>
    <x v="1"/>
    <x v="1013"/>
    <n v="0.15562926038772695"/>
    <n v="1.6085473562606728E-2"/>
    <n v="0"/>
    <n v="0.78082039640665457"/>
    <n v="0"/>
    <n v="0"/>
    <n v="0"/>
    <n v="2.420444481577079E-2"/>
    <n v="2.3260424827240927E-2"/>
    <n v="0"/>
    <n v="19.350286428559023"/>
    <n v="2"/>
    <n v="0"/>
    <n v="97.083917780549186"/>
    <n v="0"/>
    <n v="0"/>
    <n v="0"/>
    <n v="3.0094786729857823"/>
    <n v="2.892103205629398"/>
    <n v="0"/>
    <n v="124.33578608772339"/>
  </r>
  <r>
    <x v="1"/>
    <x v="1014"/>
    <n v="0.57982024451367753"/>
    <n v="0"/>
    <n v="0"/>
    <n v="0.42017975548632241"/>
    <n v="0"/>
    <n v="0"/>
    <n v="0"/>
    <n v="0"/>
    <n v="0"/>
    <n v="0"/>
    <n v="7.0112913709809295"/>
    <n v="0"/>
    <n v="0"/>
    <n v="5.0808896753390878"/>
    <n v="0"/>
    <n v="0"/>
    <n v="0"/>
    <n v="0"/>
    <n v="0"/>
    <n v="0"/>
    <n v="12.092181046320018"/>
  </r>
  <r>
    <x v="1"/>
    <x v="1015"/>
    <n v="0.25025055555181647"/>
    <n v="2.3788273763163205E-2"/>
    <n v="0"/>
    <n v="0.67728921581102142"/>
    <n v="0"/>
    <n v="0"/>
    <n v="0"/>
    <n v="4.8671954873999022E-2"/>
    <n v="0"/>
    <n v="0"/>
    <n v="15.473463348363691"/>
    <n v="1.4708737864077668"/>
    <n v="0"/>
    <n v="41.878068298329325"/>
    <n v="0"/>
    <n v="0"/>
    <n v="0"/>
    <n v="3.0094786729857823"/>
    <n v="0"/>
    <n v="0"/>
    <n v="61.831884106086555"/>
  </r>
  <r>
    <x v="1"/>
    <x v="1016"/>
    <n v="0.25564786331770289"/>
    <n v="1.1095688441166233E-2"/>
    <n v="1.1590924573907089E-2"/>
    <n v="0.68859060103470326"/>
    <n v="1.6319994135618351E-2"/>
    <n v="0"/>
    <n v="0"/>
    <n v="1.1321558695599362E-2"/>
    <n v="5.4333698013028535E-3"/>
    <n v="0"/>
    <n v="45.303938155209458"/>
    <n v="1.9662921348314606"/>
    <n v="2.0540540540540539"/>
    <n v="122.02670344545953"/>
    <n v="2.892103205629398"/>
    <n v="0"/>
    <n v="0"/>
    <n v="2.0063191153238544"/>
    <n v="0.96285979572887648"/>
    <n v="0"/>
    <n v="177.21226990623663"/>
  </r>
  <r>
    <x v="1"/>
    <x v="1017"/>
    <n v="0.13185669817326423"/>
    <n v="1.1316202635912626E-2"/>
    <n v="2.1292643705195886E-3"/>
    <n v="0.8156499447380251"/>
    <n v="5.5565907057226437E-3"/>
    <n v="0"/>
    <n v="0"/>
    <n v="1.9542169787089451E-2"/>
    <n v="1.1435687624200811E-2"/>
    <n v="2.5134419652656104E-3"/>
    <n v="162.44661687666698"/>
    <n v="13.941489962681043"/>
    <n v="2.6232402162264017"/>
    <n v="1004.8755650184988"/>
    <n v="6.8456845501080466"/>
    <n v="0"/>
    <n v="0"/>
    <n v="24.075829383886258"/>
    <n v="14.08869471135038"/>
    <n v="3.0965445793031998"/>
    <n v="1231.993665298721"/>
  </r>
  <r>
    <x v="1"/>
    <x v="1018"/>
    <n v="0.1033946018452425"/>
    <n v="5.8119295047987692E-3"/>
    <n v="1.0546920661594936E-2"/>
    <n v="0.841631888672842"/>
    <n v="0"/>
    <n v="0"/>
    <n v="0"/>
    <n v="3.8614659315521764E-2"/>
    <n v="0"/>
    <n v="0"/>
    <n v="18.802418413933417"/>
    <n v="1.0569055675176868"/>
    <n v="1.91796875"/>
    <n v="153.05165491155617"/>
    <n v="0"/>
    <n v="0"/>
    <n v="0"/>
    <n v="7.0221169036334912"/>
    <n v="0"/>
    <n v="0"/>
    <n v="181.85106454664077"/>
  </r>
  <r>
    <x v="1"/>
    <x v="1019"/>
    <n v="0.1231063240887828"/>
    <n v="0"/>
    <n v="0"/>
    <n v="0.87689367591121714"/>
    <n v="0"/>
    <n v="0"/>
    <n v="0"/>
    <n v="0"/>
    <n v="0"/>
    <n v="0"/>
    <n v="1.7230769230769232"/>
    <n v="0"/>
    <n v="0"/>
    <n v="12.27357951054594"/>
    <n v="0"/>
    <n v="0"/>
    <n v="0"/>
    <n v="0"/>
    <n v="0"/>
    <n v="0"/>
    <n v="13.996656433622864"/>
  </r>
  <r>
    <x v="1"/>
    <x v="1020"/>
    <n v="0.19570623863806288"/>
    <n v="1.3613877987297731E-2"/>
    <n v="3.807727225320199E-3"/>
    <n v="0.72973967076842083"/>
    <n v="0"/>
    <n v="0"/>
    <n v="0"/>
    <n v="5.7132485380898629E-2"/>
    <n v="0"/>
    <n v="0"/>
    <n v="75.598686359415595"/>
    <n v="5.2588578640073358"/>
    <n v="1.4708737864077668"/>
    <n v="281.88861468269795"/>
    <n v="0"/>
    <n v="0"/>
    <n v="0"/>
    <n v="22.0695102685624"/>
    <n v="0"/>
    <n v="0"/>
    <n v="386.28654296109096"/>
  </r>
  <r>
    <x v="1"/>
    <x v="1021"/>
    <n v="0.24079978123271328"/>
    <n v="5.671332956219724E-2"/>
    <n v="0"/>
    <n v="0.70248688920508962"/>
    <n v="0"/>
    <n v="0"/>
    <n v="0"/>
    <n v="0"/>
    <n v="0"/>
    <n v="0"/>
    <n v="4.2459115536256657"/>
    <n v="1"/>
    <n v="0"/>
    <n v="12.386627528801242"/>
    <n v="0"/>
    <n v="0"/>
    <n v="0"/>
    <n v="0"/>
    <n v="0"/>
    <n v="0"/>
    <n v="17.632539082426906"/>
  </r>
  <r>
    <x v="1"/>
    <x v="1022"/>
    <n v="0.14382714855914128"/>
    <n v="0"/>
    <n v="0"/>
    <n v="0.78539261558748741"/>
    <n v="0"/>
    <n v="0"/>
    <n v="0"/>
    <n v="7.0780235853371273E-2"/>
    <n v="0"/>
    <n v="0"/>
    <n v="4.0768888938787651"/>
    <n v="0"/>
    <n v="0"/>
    <n v="22.262545450564822"/>
    <n v="0"/>
    <n v="0"/>
    <n v="0"/>
    <n v="2.0063191153238544"/>
    <n v="0"/>
    <n v="0"/>
    <n v="28.345753459767444"/>
  </r>
  <r>
    <x v="1"/>
    <x v="1023"/>
    <n v="4.6426067152807789E-2"/>
    <n v="0"/>
    <n v="0"/>
    <n v="0.90717560964467425"/>
    <n v="0"/>
    <n v="0"/>
    <n v="0"/>
    <n v="4.6398323202517966E-2"/>
    <n v="0"/>
    <n v="0"/>
    <n v="1.0037593984962405"/>
    <n v="0"/>
    <n v="0"/>
    <n v="19.613680419456497"/>
    <n v="0"/>
    <n v="0"/>
    <n v="0"/>
    <n v="1.0031595576619272"/>
    <n v="0"/>
    <n v="0"/>
    <n v="21.620599375614663"/>
  </r>
  <r>
    <x v="1"/>
    <x v="1024"/>
    <n v="9.5168308861292614E-2"/>
    <n v="0"/>
    <n v="0"/>
    <n v="0.90483169113870732"/>
    <n v="0"/>
    <n v="0"/>
    <n v="0"/>
    <n v="0"/>
    <n v="0"/>
    <n v="0"/>
    <n v="2.16790848864719"/>
    <n v="0"/>
    <n v="0"/>
    <n v="20.611822648604672"/>
    <n v="0"/>
    <n v="0"/>
    <n v="0"/>
    <n v="0"/>
    <n v="0"/>
    <n v="0"/>
    <n v="22.779731137251865"/>
  </r>
  <r>
    <x v="1"/>
    <x v="1025"/>
    <n v="0.16207264145680877"/>
    <n v="0.10082348216888093"/>
    <n v="0"/>
    <n v="0.68912581447709198"/>
    <n v="0"/>
    <n v="0"/>
    <n v="0"/>
    <n v="0"/>
    <n v="4.7978061897218427E-2"/>
    <n v="0"/>
    <n v="3.3979282090471035"/>
    <n v="2.1138111350353737"/>
    <n v="0"/>
    <n v="14.447842791642854"/>
    <n v="0"/>
    <n v="0"/>
    <n v="0"/>
    <n v="0"/>
    <n v="1.0058823529411764"/>
    <n v="0"/>
    <n v="20.965464488666505"/>
  </r>
  <r>
    <x v="1"/>
    <x v="1026"/>
    <n v="0.22905657801622978"/>
    <n v="0"/>
    <n v="0"/>
    <n v="0.77094342198377031"/>
    <n v="0"/>
    <n v="0"/>
    <n v="0"/>
    <n v="0"/>
    <n v="0"/>
    <n v="0"/>
    <n v="9.7529042873941751"/>
    <n v="0"/>
    <n v="0"/>
    <n v="32.825677702524203"/>
    <n v="0"/>
    <n v="0"/>
    <n v="0"/>
    <n v="0"/>
    <n v="0"/>
    <n v="0"/>
    <n v="42.578581989918376"/>
  </r>
  <r>
    <x v="1"/>
    <x v="1027"/>
    <n v="0.12086440203969123"/>
    <n v="1.4740997027187792E-2"/>
    <n v="0"/>
    <n v="0.83953769530188549"/>
    <n v="5.208288274580323E-3"/>
    <n v="1.4516959836981893E-2"/>
    <n v="0"/>
    <n v="2.562351367753438E-3"/>
    <n v="2.5693061519197354E-3"/>
    <n v="0"/>
    <n v="47.318366096494266"/>
    <n v="5.7710945670400431"/>
    <n v="0"/>
    <n v="328.67867914537823"/>
    <n v="2.0390428211586902"/>
    <n v="5.6833840947546523"/>
    <n v="0"/>
    <n v="1.0031595576619272"/>
    <n v="1.0058823529411764"/>
    <n v="0"/>
    <n v="391.49960863542901"/>
  </r>
  <r>
    <x v="1"/>
    <x v="1028"/>
    <n v="0.14874399480042724"/>
    <n v="0"/>
    <n v="0"/>
    <n v="0.80038097494793148"/>
    <n v="1.8824783827971887E-2"/>
    <n v="0"/>
    <n v="0"/>
    <n v="3.2050246423669396E-2"/>
    <n v="0"/>
    <n v="0"/>
    <n v="9.3112519670780891"/>
    <n v="0"/>
    <n v="0"/>
    <n v="50.10319198025465"/>
    <n v="1.1784160139251523"/>
    <n v="0"/>
    <n v="0"/>
    <n v="2.0063191153238544"/>
    <n v="0"/>
    <n v="0"/>
    <n v="62.599179076581748"/>
  </r>
  <r>
    <x v="1"/>
    <x v="1029"/>
    <n v="0.32655627303363549"/>
    <n v="4.0275646127738443E-2"/>
    <n v="0"/>
    <n v="0.63316808083862586"/>
    <n v="0"/>
    <n v="0"/>
    <n v="0"/>
    <n v="0"/>
    <n v="0"/>
    <n v="0"/>
    <n v="15.384054807236547"/>
    <n v="1.8973843058350102"/>
    <n v="0"/>
    <n v="29.828526542532238"/>
    <n v="0"/>
    <n v="0"/>
    <n v="0"/>
    <n v="0"/>
    <n v="0"/>
    <n v="0"/>
    <n v="47.109965655603801"/>
  </r>
  <r>
    <x v="1"/>
    <x v="1030"/>
    <n v="0.51622233041608723"/>
    <n v="0"/>
    <n v="0"/>
    <n v="0.48377766958391288"/>
    <n v="0"/>
    <n v="0"/>
    <n v="0"/>
    <n v="0"/>
    <n v="0"/>
    <n v="0"/>
    <n v="1.0725233644859813"/>
    <n v="0"/>
    <n v="0"/>
    <n v="1.0051150895140666"/>
    <n v="0"/>
    <n v="0"/>
    <n v="0"/>
    <n v="0"/>
    <n v="0"/>
    <n v="0"/>
    <n v="2.0776384540000477"/>
  </r>
  <r>
    <x v="1"/>
    <x v="1031"/>
    <n v="0"/>
    <n v="0"/>
    <n v="0"/>
    <n v="0.72366570517425599"/>
    <n v="0.2763342948257439"/>
    <n v="0"/>
    <n v="0"/>
    <n v="0"/>
    <n v="0"/>
    <n v="0"/>
    <n v="0"/>
    <n v="0"/>
    <n v="0"/>
    <n v="3.3438144026379319"/>
    <n v="1.276847290640394"/>
    <n v="0"/>
    <n v="0"/>
    <n v="0"/>
    <n v="0"/>
    <n v="0"/>
    <n v="4.6206616932783264"/>
  </r>
  <r>
    <x v="1"/>
    <x v="1032"/>
    <n v="0.16493165358850567"/>
    <n v="0"/>
    <n v="0"/>
    <n v="0.8350683464114943"/>
    <n v="0"/>
    <n v="0"/>
    <n v="0"/>
    <n v="0"/>
    <n v="0"/>
    <n v="0"/>
    <n v="10.519586198115965"/>
    <n v="0"/>
    <n v="0"/>
    <n v="53.261901280095373"/>
    <n v="0"/>
    <n v="0"/>
    <n v="0"/>
    <n v="0"/>
    <n v="0"/>
    <n v="0"/>
    <n v="63.781487478211339"/>
  </r>
  <r>
    <x v="1"/>
    <x v="1033"/>
    <n v="0.16060950362009299"/>
    <n v="3.6812672477203657E-3"/>
    <n v="0"/>
    <n v="0.8225461326603184"/>
    <n v="0"/>
    <n v="0"/>
    <n v="0"/>
    <n v="3.6576640454391339E-3"/>
    <n v="3.7271692624705768E-3"/>
    <n v="5.7782631639584844E-3"/>
    <n v="44.049140819462743"/>
    <n v="1.0096330275229359"/>
    <n v="0"/>
    <n v="225.59344006045481"/>
    <n v="0"/>
    <n v="0"/>
    <n v="0"/>
    <n v="1.0031595576619272"/>
    <n v="1.0222222222222224"/>
    <n v="1.5847600675186884"/>
    <n v="274.26235575484333"/>
  </r>
  <r>
    <x v="1"/>
    <x v="1034"/>
    <n v="0.16295211610018204"/>
    <n v="0"/>
    <n v="1.8125714741585589E-2"/>
    <n v="0.81892216915823224"/>
    <n v="0"/>
    <n v="0"/>
    <n v="0"/>
    <n v="0"/>
    <n v="0"/>
    <n v="0"/>
    <n v="18.632206935003133"/>
    <n v="0"/>
    <n v="2.0725233644859813"/>
    <n v="93.636877412730811"/>
    <n v="0"/>
    <n v="0"/>
    <n v="0"/>
    <n v="0"/>
    <n v="0"/>
    <n v="0"/>
    <n v="114.34160771221994"/>
  </r>
  <r>
    <x v="1"/>
    <x v="1035"/>
    <n v="0.23424569592149755"/>
    <n v="1.2433404865162772E-2"/>
    <n v="8.1987687440248959E-3"/>
    <n v="0.72557756642489524"/>
    <n v="3.240519619243903E-3"/>
    <n v="3.0129847818170688E-3"/>
    <n v="3.8736762055603586E-3"/>
    <n v="6.2781819209342307E-3"/>
    <n v="3.1392015168643043E-3"/>
    <n v="0"/>
    <n v="74.857916404516203"/>
    <n v="3.9733442203001124"/>
    <n v="2.6200812051029478"/>
    <n v="231.87288286667047"/>
    <n v="1.0355731225296443"/>
    <n v="0.96285979572887648"/>
    <n v="1.2379110251450678"/>
    <n v="2.0063191153238544"/>
    <n v="1.0031948881789137"/>
    <n v="0"/>
    <n v="319.57008264349599"/>
  </r>
  <r>
    <x v="1"/>
    <x v="1036"/>
    <n v="0.30258127856985145"/>
    <n v="0"/>
    <n v="0"/>
    <n v="0.69741872143014838"/>
    <n v="0"/>
    <n v="0"/>
    <n v="0"/>
    <n v="0"/>
    <n v="0"/>
    <n v="0"/>
    <n v="21.102182858416082"/>
    <n v="0"/>
    <n v="0"/>
    <n v="48.638360767268288"/>
    <n v="0"/>
    <n v="0"/>
    <n v="0"/>
    <n v="0"/>
    <n v="0"/>
    <n v="0"/>
    <n v="69.740543625684381"/>
  </r>
  <r>
    <x v="1"/>
    <x v="1037"/>
    <n v="0.38309165870385464"/>
    <n v="4.1405730838673029E-2"/>
    <n v="0"/>
    <n v="0.57550261045747242"/>
    <n v="0"/>
    <n v="0"/>
    <n v="0"/>
    <n v="0"/>
    <n v="0"/>
    <n v="0"/>
    <n v="9.778639303125642"/>
    <n v="1.0569055675176868"/>
    <n v="0"/>
    <n v="14.690041711456926"/>
    <n v="0"/>
    <n v="0"/>
    <n v="0"/>
    <n v="0"/>
    <n v="0"/>
    <n v="0"/>
    <n v="25.525586582100253"/>
  </r>
  <r>
    <x v="1"/>
    <x v="1038"/>
    <n v="0.15033929953515857"/>
    <n v="3.9031299086478965E-3"/>
    <n v="3.7285534182007704E-3"/>
    <n v="0.82753823168056362"/>
    <n v="3.6961734696681881E-3"/>
    <n v="0"/>
    <n v="0"/>
    <n v="0"/>
    <n v="3.7147022562922811E-3"/>
    <n v="7.0799097314685035E-3"/>
    <n v="40.709493768928056"/>
    <n v="1.0569055675176868"/>
    <n v="1.0096330275229359"/>
    <n v="224.08420546266524"/>
    <n v="1.0008650519031141"/>
    <n v="0"/>
    <n v="0"/>
    <n v="0"/>
    <n v="1.0058823529411764"/>
    <n v="1.9171270718232043"/>
    <n v="270.78411230330147"/>
  </r>
  <r>
    <x v="1"/>
    <x v="1039"/>
    <n v="0.1817900063865506"/>
    <n v="0"/>
    <n v="8.4656738765981621E-3"/>
    <n v="0.80974431973685113"/>
    <n v="0"/>
    <n v="0"/>
    <n v="0"/>
    <n v="0"/>
    <n v="0"/>
    <n v="0"/>
    <n v="23.697848508266777"/>
    <n v="0"/>
    <n v="1.1035714285714286"/>
    <n v="105.55694782666069"/>
    <n v="0"/>
    <n v="0"/>
    <n v="0"/>
    <n v="0"/>
    <n v="0"/>
    <n v="0"/>
    <n v="130.3583677634989"/>
  </r>
  <r>
    <x v="1"/>
    <x v="1040"/>
    <n v="0.25111577603178337"/>
    <n v="8.0525614478731845E-3"/>
    <n v="0"/>
    <n v="0.69117765926596975"/>
    <n v="2.0270780376659566E-3"/>
    <n v="0"/>
    <n v="0"/>
    <n v="1.570904198551544E-2"/>
    <n v="9.3297715294313344E-3"/>
    <n v="2.2588111701760942E-2"/>
    <n v="64.143743721163602"/>
    <n v="2.0569055675176866"/>
    <n v="0"/>
    <n v="176.55092540318424"/>
    <n v="0.51778656126482214"/>
    <n v="0"/>
    <n v="0"/>
    <n v="4.0126382306477089"/>
    <n v="2.3831496508013403"/>
    <n v="5.7697930055951048"/>
    <n v="255.43494214017451"/>
  </r>
  <r>
    <x v="1"/>
    <x v="1041"/>
    <n v="0.17300726430717994"/>
    <n v="0"/>
    <n v="0"/>
    <n v="0.82699273569282017"/>
    <n v="0"/>
    <n v="0"/>
    <n v="0"/>
    <n v="0"/>
    <n v="0"/>
    <n v="0"/>
    <n v="15.2963953373827"/>
    <n v="0"/>
    <n v="0"/>
    <n v="73.11836226622556"/>
    <n v="0"/>
    <n v="0"/>
    <n v="0"/>
    <n v="0"/>
    <n v="0"/>
    <n v="0"/>
    <n v="88.414757603608251"/>
  </r>
  <r>
    <x v="1"/>
    <x v="1042"/>
    <n v="9.7145939295874451E-2"/>
    <n v="9.8906187058181248E-3"/>
    <n v="0"/>
    <n v="0.88802282473744265"/>
    <n v="2.470308630432363E-3"/>
    <n v="0"/>
    <n v="0"/>
    <n v="0"/>
    <n v="2.470308630432363E-3"/>
    <n v="0"/>
    <n v="20.362177109848876"/>
    <n v="2.0731132075471699"/>
    <n v="0"/>
    <n v="186.13313295391646"/>
    <n v="0.51778656126482214"/>
    <n v="0"/>
    <n v="0"/>
    <n v="0"/>
    <n v="0.51778656126482214"/>
    <n v="0"/>
    <n v="209.60399639384215"/>
  </r>
  <r>
    <x v="1"/>
    <x v="1043"/>
    <n v="0.26262341543001355"/>
    <n v="0"/>
    <n v="0"/>
    <n v="0.73737658456998645"/>
    <n v="0"/>
    <n v="0"/>
    <n v="0"/>
    <n v="0"/>
    <n v="0"/>
    <n v="0"/>
    <n v="7.0342777116834956"/>
    <n v="0"/>
    <n v="0"/>
    <n v="19.750377800338274"/>
    <n v="0"/>
    <n v="0"/>
    <n v="0"/>
    <n v="0"/>
    <n v="0"/>
    <n v="0"/>
    <n v="26.784655512021772"/>
  </r>
  <r>
    <x v="1"/>
    <x v="1044"/>
    <n v="0.24103060697563"/>
    <n v="0"/>
    <n v="8.1193430957053874E-3"/>
    <n v="0.70351207362608537"/>
    <n v="8.0754942581048195E-3"/>
    <n v="0"/>
    <n v="0"/>
    <n v="1.628999325678648E-2"/>
    <n v="2.2972488787687841E-2"/>
    <n v="0"/>
    <n v="29.685973869378639"/>
    <n v="0"/>
    <n v="1"/>
    <n v="86.646427590699815"/>
    <n v="0.99459945994599464"/>
    <n v="0"/>
    <n v="0"/>
    <n v="2.0063191153238544"/>
    <n v="2.8293531283138922"/>
    <n v="0"/>
    <n v="123.16267316366221"/>
  </r>
  <r>
    <x v="1"/>
    <x v="1045"/>
    <n v="0.20408838947331329"/>
    <n v="0"/>
    <n v="0"/>
    <n v="0.78086456653206049"/>
    <n v="0"/>
    <n v="0"/>
    <n v="0"/>
    <n v="0"/>
    <n v="0"/>
    <n v="1.5047043994626325E-2"/>
    <n v="14.547014430782166"/>
    <n v="0"/>
    <n v="0"/>
    <n v="55.65847301330038"/>
    <n v="0"/>
    <n v="0"/>
    <n v="0"/>
    <n v="0"/>
    <n v="0"/>
    <n v="1.0725233644859813"/>
    <n v="71.278010808568524"/>
  </r>
  <r>
    <x v="1"/>
    <x v="1046"/>
    <n v="0.15302726848651985"/>
    <n v="0"/>
    <n v="0"/>
    <n v="0.76109227457966078"/>
    <n v="0"/>
    <n v="8.5880456933819335E-2"/>
    <n v="0"/>
    <n v="0"/>
    <n v="0"/>
    <n v="0"/>
    <n v="6.0771875205272519"/>
    <n v="0"/>
    <n v="0"/>
    <n v="30.225335123541448"/>
    <n v="0"/>
    <n v="3.410579345088161"/>
    <n v="0"/>
    <n v="0"/>
    <n v="0"/>
    <n v="0"/>
    <n v="39.713101989156861"/>
  </r>
  <r>
    <x v="1"/>
    <x v="1047"/>
    <n v="0.30428441950273455"/>
    <n v="0"/>
    <n v="0"/>
    <n v="0.69571558049726545"/>
    <n v="0"/>
    <n v="0"/>
    <n v="0"/>
    <n v="0"/>
    <n v="0"/>
    <n v="0"/>
    <n v="15.139133167622939"/>
    <n v="0"/>
    <n v="0"/>
    <n v="34.614098339805217"/>
    <n v="0"/>
    <n v="0"/>
    <n v="0"/>
    <n v="0"/>
    <n v="0"/>
    <n v="0"/>
    <n v="49.753231507428154"/>
  </r>
  <r>
    <x v="1"/>
    <x v="1048"/>
    <n v="0.165141700986005"/>
    <n v="0"/>
    <n v="0"/>
    <n v="0.834858299013995"/>
    <n v="0"/>
    <n v="0"/>
    <n v="0"/>
    <n v="0"/>
    <n v="0"/>
    <n v="0"/>
    <n v="1.000767852572306"/>
    <n v="0"/>
    <n v="0"/>
    <n v="5.0592875216733333"/>
    <n v="0"/>
    <n v="0"/>
    <n v="0"/>
    <n v="0"/>
    <n v="0"/>
    <n v="0"/>
    <n v="6.0600553742456391"/>
  </r>
  <r>
    <x v="1"/>
    <x v="1049"/>
    <n v="0.2093019562745326"/>
    <n v="0"/>
    <n v="0"/>
    <n v="0.79069804372546748"/>
    <n v="0"/>
    <n v="0"/>
    <n v="0"/>
    <n v="0"/>
    <n v="0"/>
    <n v="0"/>
    <n v="6.0994413716562992"/>
    <n v="0"/>
    <n v="0"/>
    <n v="23.042385490467808"/>
    <n v="0"/>
    <n v="0"/>
    <n v="0"/>
    <n v="0"/>
    <n v="0"/>
    <n v="0"/>
    <n v="29.141826862124105"/>
  </r>
  <r>
    <x v="1"/>
    <x v="1050"/>
    <n v="1"/>
    <n v="0"/>
    <n v="0"/>
    <n v="0"/>
    <n v="0"/>
    <n v="0"/>
    <n v="0"/>
    <n v="0"/>
    <n v="0"/>
    <n v="0"/>
    <n v="1.0514018691588785"/>
    <n v="0"/>
    <n v="0"/>
    <n v="0"/>
    <n v="0"/>
    <n v="0"/>
    <n v="0"/>
    <n v="0"/>
    <n v="0"/>
    <n v="0"/>
    <n v="1.0514018691588785"/>
  </r>
  <r>
    <x v="1"/>
    <x v="1051"/>
    <n v="0.30573195225807764"/>
    <n v="0"/>
    <n v="0.15666600622099838"/>
    <n v="0.53760204152092395"/>
    <n v="0"/>
    <n v="0"/>
    <n v="0"/>
    <n v="0"/>
    <n v="0"/>
    <n v="0"/>
    <n v="2.4805068139307025"/>
    <n v="0"/>
    <n v="1.2710843373493976"/>
    <n v="4.3617473323496094"/>
    <n v="0"/>
    <n v="0"/>
    <n v="0"/>
    <n v="0"/>
    <n v="0"/>
    <n v="0"/>
    <n v="8.1133384836297093"/>
  </r>
  <r>
    <x v="1"/>
    <x v="1052"/>
    <n v="0.25571822230191033"/>
    <n v="0"/>
    <n v="0"/>
    <n v="0.74428177769808967"/>
    <n v="0"/>
    <n v="0"/>
    <n v="0"/>
    <n v="0"/>
    <n v="0"/>
    <n v="0"/>
    <n v="35.291266866721422"/>
    <n v="0"/>
    <n v="0"/>
    <n v="102.71714938550505"/>
    <n v="0"/>
    <n v="0"/>
    <n v="0"/>
    <n v="0"/>
    <n v="0"/>
    <n v="0"/>
    <n v="138.00841625222648"/>
  </r>
  <r>
    <x v="1"/>
    <x v="1053"/>
    <n v="0.17070207519491515"/>
    <n v="0"/>
    <n v="0"/>
    <n v="0.82929792480508491"/>
    <n v="0"/>
    <n v="0"/>
    <n v="0"/>
    <n v="0"/>
    <n v="0"/>
    <n v="0"/>
    <n v="6.1180428807036833"/>
    <n v="0"/>
    <n v="0"/>
    <n v="29.722428734640378"/>
    <n v="0"/>
    <n v="0"/>
    <n v="0"/>
    <n v="0"/>
    <n v="0"/>
    <n v="0"/>
    <n v="35.840471615344057"/>
  </r>
  <r>
    <x v="1"/>
    <x v="1054"/>
    <n v="0.25916283831813958"/>
    <n v="0"/>
    <n v="0"/>
    <n v="0.60938532973221282"/>
    <n v="0"/>
    <n v="6.3570143162655704E-2"/>
    <n v="0"/>
    <n v="0"/>
    <n v="6.7881688786991856E-2"/>
    <n v="0"/>
    <n v="4.0947449049908213"/>
    <n v="0"/>
    <n v="0"/>
    <n v="9.6282225117245055"/>
    <n v="0"/>
    <n v="1.0044014084507042"/>
    <n v="0"/>
    <n v="0"/>
    <n v="1.0725233644859813"/>
    <n v="0"/>
    <n v="15.799892189652013"/>
  </r>
  <r>
    <x v="1"/>
    <x v="1098"/>
    <n v="0"/>
    <n v="0"/>
    <n v="0"/>
    <n v="1"/>
    <n v="0"/>
    <n v="0"/>
    <n v="0"/>
    <n v="0"/>
    <n v="0"/>
    <n v="0"/>
    <n v="0"/>
    <n v="0"/>
    <n v="0"/>
    <n v="5.9078537494359002"/>
    <n v="0"/>
    <n v="0"/>
    <n v="0"/>
    <n v="0"/>
    <n v="0"/>
    <n v="0"/>
    <n v="5.9078537494359002"/>
  </r>
  <r>
    <x v="1"/>
    <x v="1055"/>
    <n v="0.33379027886488288"/>
    <n v="0"/>
    <n v="0"/>
    <n v="0.66620972113511723"/>
    <n v="0"/>
    <n v="0"/>
    <n v="0"/>
    <n v="0"/>
    <n v="0"/>
    <n v="0"/>
    <n v="3.2502969279378737"/>
    <n v="0"/>
    <n v="0"/>
    <n v="6.4872452766797224"/>
    <n v="0"/>
    <n v="0"/>
    <n v="0"/>
    <n v="0"/>
    <n v="0"/>
    <n v="0"/>
    <n v="9.7375422046175952"/>
  </r>
  <r>
    <x v="1"/>
    <x v="1056"/>
    <n v="0.2333200432457587"/>
    <n v="0"/>
    <n v="0"/>
    <n v="0.76667995675424128"/>
    <n v="0"/>
    <n v="0"/>
    <n v="0"/>
    <n v="0"/>
    <n v="0"/>
    <n v="0"/>
    <n v="2.0014184397163124"/>
    <n v="0"/>
    <n v="0"/>
    <n v="6.5765777404412376"/>
    <n v="0"/>
    <n v="0"/>
    <n v="0"/>
    <n v="0"/>
    <n v="0"/>
    <n v="0"/>
    <n v="8.5779961801575499"/>
  </r>
  <r>
    <x v="1"/>
    <x v="1057"/>
    <n v="0"/>
    <n v="0"/>
    <n v="0"/>
    <n v="1"/>
    <n v="0"/>
    <n v="0"/>
    <n v="0"/>
    <n v="0"/>
    <n v="0"/>
    <n v="0"/>
    <n v="0"/>
    <n v="0"/>
    <n v="0"/>
    <n v="10.392836658838096"/>
    <n v="0"/>
    <n v="0"/>
    <n v="0"/>
    <n v="0"/>
    <n v="0"/>
    <n v="0"/>
    <n v="10.392836658838096"/>
  </r>
  <r>
    <x v="1"/>
    <x v="1058"/>
    <n v="0.67577390439756946"/>
    <n v="0"/>
    <n v="0"/>
    <n v="0.3242260956024306"/>
    <n v="0"/>
    <n v="0"/>
    <n v="0"/>
    <n v="0"/>
    <n v="0"/>
    <n v="0"/>
    <n v="4.7485151526674017"/>
    <n v="0"/>
    <n v="0"/>
    <n v="2.278265730356706"/>
    <n v="0"/>
    <n v="0"/>
    <n v="0"/>
    <n v="0"/>
    <n v="0"/>
    <n v="0"/>
    <n v="7.0267808830241076"/>
  </r>
  <r>
    <x v="1"/>
    <x v="1099"/>
    <n v="0"/>
    <n v="0"/>
    <n v="0"/>
    <n v="1"/>
    <n v="0"/>
    <n v="0"/>
    <n v="0"/>
    <n v="0"/>
    <n v="0"/>
    <n v="0"/>
    <n v="0"/>
    <n v="0"/>
    <n v="0"/>
    <n v="1.0725233644859813"/>
    <n v="0"/>
    <n v="0"/>
    <n v="0"/>
    <n v="0"/>
    <n v="0"/>
    <n v="0"/>
    <n v="1.0725233644859813"/>
  </r>
  <r>
    <x v="1"/>
    <x v="1059"/>
    <n v="0"/>
    <n v="0"/>
    <n v="0"/>
    <n v="0"/>
    <n v="1"/>
    <n v="0"/>
    <n v="0"/>
    <n v="0"/>
    <n v="0"/>
    <n v="0"/>
    <n v="0"/>
    <n v="0"/>
    <n v="0"/>
    <n v="0"/>
    <n v="0.99459945994599464"/>
    <n v="0"/>
    <n v="0"/>
    <n v="0"/>
    <n v="0"/>
    <n v="0"/>
    <n v="0.99459945994599464"/>
  </r>
  <r>
    <x v="1"/>
    <x v="1060"/>
    <n v="0.60726394760640279"/>
    <n v="0"/>
    <n v="0"/>
    <n v="0.39273605239359721"/>
    <n v="0"/>
    <n v="0"/>
    <n v="0"/>
    <n v="0"/>
    <n v="0"/>
    <n v="0"/>
    <n v="3.2195121951219514"/>
    <n v="0"/>
    <n v="0"/>
    <n v="2.0821563920089172"/>
    <n v="0"/>
    <n v="0"/>
    <n v="0"/>
    <n v="0"/>
    <n v="0"/>
    <n v="0"/>
    <n v="5.3016685871308686"/>
  </r>
  <r>
    <x v="1"/>
    <x v="1061"/>
    <n v="0.21594374646289885"/>
    <n v="0"/>
    <n v="0"/>
    <n v="0.76750769047802447"/>
    <n v="0"/>
    <n v="0"/>
    <n v="0"/>
    <n v="0"/>
    <n v="1.6548563059076482E-2"/>
    <n v="0"/>
    <n v="12.564447491055974"/>
    <n v="0"/>
    <n v="0"/>
    <n v="44.656584105572101"/>
    <n v="0"/>
    <n v="0"/>
    <n v="0"/>
    <n v="0"/>
    <n v="0.96285979572887648"/>
    <n v="0"/>
    <n v="58.183891392356962"/>
  </r>
  <r>
    <x v="1"/>
    <x v="1062"/>
    <n v="0.33651952508183391"/>
    <n v="0"/>
    <n v="0"/>
    <n v="0.66348047491816575"/>
    <n v="0"/>
    <n v="0"/>
    <n v="0"/>
    <n v="0"/>
    <n v="0"/>
    <n v="0"/>
    <n v="6.5257402416869015"/>
    <n v="0"/>
    <n v="0"/>
    <n v="12.866121909847955"/>
    <n v="0"/>
    <n v="0"/>
    <n v="0"/>
    <n v="0"/>
    <n v="0"/>
    <n v="0"/>
    <n v="19.391862151534863"/>
  </r>
  <r>
    <x v="2"/>
    <x v="0"/>
    <n v="0.18059306236300307"/>
    <n v="2.7053000010849363E-3"/>
    <n v="1.2230895460407249E-2"/>
    <n v="4.6093224877400168E-2"/>
    <n v="0.46489169951122461"/>
    <n v="1.060362748342956E-3"/>
    <n v="2.5125309452143289E-3"/>
    <n v="1.5471441340929089E-3"/>
    <n v="8.6142684222818011E-2"/>
    <n v="0.20222309573641237"/>
    <n v="988.35670216525887"/>
    <n v="14.805670563720078"/>
    <n v="66.937718113874979"/>
    <n v="252.26078530313339"/>
    <n v="2544.2772882899344"/>
    <n v="5.8031942940563068"/>
    <n v="13.750676612973409"/>
    <n v="8.4672703045078634"/>
    <n v="471.44501665845667"/>
    <n v="1106.7343860748203"/>
    <n v="5472.8387083807329"/>
  </r>
  <r>
    <x v="2"/>
    <x v="110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.0021344717182497"/>
    <n v="2.0021344717182497"/>
  </r>
  <r>
    <x v="2"/>
    <x v="1"/>
    <n v="0.3125070370676547"/>
    <n v="6.7640725198273586E-3"/>
    <n v="1.9995722798360045E-2"/>
    <n v="3.7667776920751232E-2"/>
    <n v="0.50507881990850634"/>
    <n v="9.8475204679847033E-3"/>
    <n v="6.5106258787621706E-3"/>
    <n v="2.7529511352680034E-3"/>
    <n v="6.291952425495051E-2"/>
    <n v="3.5955949047934983E-2"/>
    <n v="817.15907887087053"/>
    <n v="17.687036175512684"/>
    <n v="52.285819150138941"/>
    <n v="98.495592868876173"/>
    <n v="1320.7054378883295"/>
    <n v="25.749790565638779"/>
    <n v="17.024311183144246"/>
    <n v="7.1985547428972065"/>
    <n v="164.52512866786373"/>
    <n v="94.019419465353195"/>
    <n v="2614.8501695786249"/>
  </r>
  <r>
    <x v="2"/>
    <x v="2"/>
    <n v="0.28313875230456698"/>
    <n v="5.2868079412479105E-3"/>
    <n v="1.5456753283912694E-2"/>
    <n v="3.4112485966192811E-2"/>
    <n v="0.44093655720120423"/>
    <n v="4.0775219396060091E-3"/>
    <n v="4.5061819817605146E-3"/>
    <n v="3.0667909941950117E-3"/>
    <n v="0.1254625580882206"/>
    <n v="8.3955590299092442E-2"/>
    <n v="1828.7490960028194"/>
    <n v="34.146668955077175"/>
    <n v="99.83276172909099"/>
    <n v="220.32723308033638"/>
    <n v="2847.9405373267628"/>
    <n v="26.336079043553358"/>
    <n v="29.104727482532649"/>
    <n v="19.807925310876822"/>
    <n v="810.34311911931741"/>
    <n v="542.25607979897813"/>
    <n v="6458.8442278493503"/>
  </r>
  <r>
    <x v="2"/>
    <x v="3"/>
    <n v="0.19851168700517988"/>
    <n v="3.3892958100480274E-3"/>
    <n v="1.6045022860777594E-2"/>
    <n v="1.9430653768745164E-2"/>
    <n v="0.42282996046690247"/>
    <n v="3.6375024308220741E-3"/>
    <n v="2.3523918198631783E-3"/>
    <n v="2.2419352634506168E-3"/>
    <n v="0.13501183052943139"/>
    <n v="0.1965497200447795"/>
    <n v="891.74376731200789"/>
    <n v="15.225216508830368"/>
    <n v="72.076608427108653"/>
    <n v="87.28536165542711"/>
    <n v="1899.4145260037221"/>
    <n v="16.340197245833807"/>
    <n v="10.567290900026473"/>
    <n v="10.07110376250505"/>
    <n v="606.49304937327918"/>
    <n v="882.93032244634878"/>
    <n v="4492.14744363509"/>
  </r>
  <r>
    <x v="2"/>
    <x v="1101"/>
    <n v="0.24597788413190361"/>
    <n v="0"/>
    <n v="0"/>
    <n v="0"/>
    <n v="0.75402211586809642"/>
    <n v="0"/>
    <n v="0"/>
    <n v="0"/>
    <n v="0"/>
    <n v="0"/>
    <n v="1.1524822695035462"/>
    <n v="0"/>
    <n v="0"/>
    <n v="0"/>
    <n v="3.5328262230499434"/>
    <n v="0"/>
    <n v="0"/>
    <n v="0"/>
    <n v="0"/>
    <n v="0"/>
    <n v="4.6853084925534896"/>
  </r>
  <r>
    <x v="2"/>
    <x v="1066"/>
    <n v="0"/>
    <n v="0"/>
    <n v="0"/>
    <n v="1"/>
    <n v="0"/>
    <n v="0"/>
    <n v="0"/>
    <n v="0"/>
    <n v="0"/>
    <n v="0"/>
    <n v="0"/>
    <n v="0"/>
    <n v="0"/>
    <n v="1.5994108983799704"/>
    <n v="0"/>
    <n v="0"/>
    <n v="0"/>
    <n v="0"/>
    <n v="0"/>
    <n v="0"/>
    <n v="1.5994108983799704"/>
  </r>
  <r>
    <x v="2"/>
    <x v="4"/>
    <n v="0.2396423400488622"/>
    <n v="3.4506659860960055E-3"/>
    <n v="1.7132790740987811E-2"/>
    <n v="2.5775890722555542E-2"/>
    <n v="0.40594595409994011"/>
    <n v="1.5118461624582691E-3"/>
    <n v="3.4523386451031524E-3"/>
    <n v="1.0771143388720909E-3"/>
    <n v="0.14271373632489659"/>
    <n v="0.15929732293022897"/>
    <n v="1501.2625240944978"/>
    <n v="21.617029474162464"/>
    <n v="107.33001800664198"/>
    <n v="161.47555043502592"/>
    <n v="2543.0875344221909"/>
    <n v="9.4711059215658722"/>
    <n v="21.62750800764076"/>
    <n v="6.7476865347909074"/>
    <n v="894.04394888810521"/>
    <n v="997.93342468184301"/>
    <n v="6264.5963304664601"/>
  </r>
  <r>
    <x v="2"/>
    <x v="110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.0010672358591248"/>
    <n v="0"/>
    <n v="1.0010672358591248"/>
  </r>
  <r>
    <x v="2"/>
    <x v="5"/>
    <n v="0.20481867268666273"/>
    <n v="2.9166055706013553E-3"/>
    <n v="2.237315001751837E-2"/>
    <n v="2.2188616208768851E-2"/>
    <n v="0.52944580861306823"/>
    <n v="4.7768416439145879E-3"/>
    <n v="2.032902996502271E-3"/>
    <n v="1.8547387292950016E-3"/>
    <n v="0.15023216491960178"/>
    <n v="5.9360498614066996E-2"/>
    <n v="504.57555522940902"/>
    <n v="7.1851255350274323"/>
    <n v="55.116774482716878"/>
    <n v="54.662171160729578"/>
    <n v="1304.3020411205805"/>
    <n v="11.767860288834481"/>
    <n v="5.0081037277147491"/>
    <n v="4.569191919191919"/>
    <n v="370.10042606608658"/>
    <n v="146.23596644778866"/>
    <n v="2463.5232159780794"/>
  </r>
  <r>
    <x v="2"/>
    <x v="6"/>
    <n v="0.31860633657484472"/>
    <n v="9.4217863627533115E-3"/>
    <n v="2.2135396699608918E-2"/>
    <n v="1.8062603580939435E-2"/>
    <n v="0.50130806415963325"/>
    <n v="1.838530771688518E-2"/>
    <n v="4.0017510623138316E-3"/>
    <n v="5.7013425579848015E-3"/>
    <n v="5.3332786075235158E-2"/>
    <n v="4.9044625209801906E-2"/>
    <n v="1475.1486239820445"/>
    <n v="43.622908878346792"/>
    <n v="102.48697603995763"/>
    <n v="83.629927465980259"/>
    <n v="2321.0583599377551"/>
    <n v="85.124048917585014"/>
    <n v="18.528123566381744"/>
    <n v="26.39723904953113"/>
    <n v="246.93101473683467"/>
    <n v="227.07681262628898"/>
    <n v="4630.0040352007036"/>
  </r>
  <r>
    <x v="2"/>
    <x v="7"/>
    <n v="0.27312899051183492"/>
    <n v="5.5240360196377059E-3"/>
    <n v="1.8206192603564458E-2"/>
    <n v="1.6791034258101651E-2"/>
    <n v="0.57336013198072855"/>
    <n v="9.1601259867945331E-3"/>
    <n v="5.1324776737190483E-3"/>
    <n v="7.2568276301854112E-3"/>
    <n v="4.2010346856549231E-2"/>
    <n v="4.9429836478884874E-2"/>
    <n v="963.35821164550259"/>
    <n v="19.483927542700489"/>
    <n v="64.215391835834609"/>
    <n v="59.223961192293373"/>
    <n v="2022.3089110339247"/>
    <n v="32.308846353325876"/>
    <n v="18.102855005610273"/>
    <n v="25.595688231169898"/>
    <n v="148.17545564273919"/>
    <n v="174.3448719339253"/>
    <n v="3527.1181204170248"/>
  </r>
  <r>
    <x v="2"/>
    <x v="8"/>
    <n v="0.26509840576528865"/>
    <n v="7.468665520618205E-3"/>
    <n v="1.5873845664789332E-2"/>
    <n v="1.7259050517224685E-2"/>
    <n v="0.55289178859984878"/>
    <n v="6.343778110897127E-3"/>
    <n v="6.5101434117885689E-3"/>
    <n v="5.5455343800547043E-3"/>
    <n v="5.4035179278675002E-2"/>
    <n v="6.8973608750814958E-2"/>
    <n v="285.44175837195746"/>
    <n v="8.0418024874309282"/>
    <n v="17.091986674164403"/>
    <n v="18.583490584356106"/>
    <n v="595.32008075177112"/>
    <n v="6.8305924868489338"/>
    <n v="7.0097244732576982"/>
    <n v="5.9710924325830952"/>
    <n v="58.181777980607237"/>
    <n v="74.266565678721065"/>
    <n v="1076.7388719216981"/>
  </r>
  <r>
    <x v="2"/>
    <x v="9"/>
    <n v="0.35412036523860807"/>
    <n v="4.7120202541501722E-3"/>
    <n v="1.3276597654659801E-2"/>
    <n v="3.3129780416419619E-2"/>
    <n v="0.50715190519940545"/>
    <n v="9.661434676933308E-3"/>
    <n v="7.5680062888722997E-3"/>
    <n v="2.0627433451436347E-3"/>
    <n v="4.5232875181597354E-2"/>
    <n v="2.3084271744210107E-2"/>
    <n v="515.46778091304475"/>
    <n v="6.8589521034394867"/>
    <n v="19.325797110006736"/>
    <n v="48.224660510223622"/>
    <n v="738.22488854266817"/>
    <n v="14.063461981350596"/>
    <n v="11.016207455429498"/>
    <n v="3.0025884955752211"/>
    <n v="65.842273088316247"/>
    <n v="33.602129383222412"/>
    <n v="1455.6287395832769"/>
  </r>
  <r>
    <x v="2"/>
    <x v="10"/>
    <n v="0.34126525054828732"/>
    <n v="5.7427909476546251E-3"/>
    <n v="1.8059081274163051E-2"/>
    <n v="5.083618305807798E-2"/>
    <n v="0.47934823478711847"/>
    <n v="5.8246253450990274E-3"/>
    <n v="4.4354623145177784E-3"/>
    <n v="9.1781924854525288E-3"/>
    <n v="4.5957145856908015E-2"/>
    <n v="3.9353033382721322E-2"/>
    <n v="462.38925790883121"/>
    <n v="7.7810584005998855"/>
    <n v="24.468723889876369"/>
    <n v="68.879280622262414"/>
    <n v="649.48152267780392"/>
    <n v="7.8919379766626099"/>
    <n v="6.0097244732576982"/>
    <n v="12.435774241515738"/>
    <n v="62.268544875994728"/>
    <n v="53.320459299805769"/>
    <n v="1354.9262843666102"/>
  </r>
  <r>
    <x v="2"/>
    <x v="11"/>
    <n v="0.29043959784292039"/>
    <n v="6.6371021189024423E-3"/>
    <n v="1.7794511842861439E-2"/>
    <n v="7.8777472473049226E-2"/>
    <n v="0.45582966124669277"/>
    <n v="3.3171519028267664E-3"/>
    <n v="7.5574629562652649E-3"/>
    <n v="1.8147088550380416E-3"/>
    <n v="5.9805726896558171E-2"/>
    <n v="7.8026603864885205E-2"/>
    <n v="960.18733910155288"/>
    <n v="21.942123147894161"/>
    <n v="58.82829030168579"/>
    <n v="260.43670435032163"/>
    <n v="1506.9634883351457"/>
    <n v="10.966435990912952"/>
    <n v="24.984817153821794"/>
    <n v="5.9993901647852601"/>
    <n v="197.71650352889415"/>
    <n v="257.95434816940644"/>
    <n v="3305.9794402444218"/>
  </r>
  <r>
    <x v="2"/>
    <x v="12"/>
    <n v="0.43790509526639793"/>
    <n v="9.544802973139652E-3"/>
    <n v="2.9158075527216037E-2"/>
    <n v="2.6140272176348008E-2"/>
    <n v="0.38980555179143822"/>
    <n v="6.6409666245559971E-3"/>
    <n v="6.9361336728866888E-3"/>
    <n v="9.1531243421991305E-3"/>
    <n v="4.1506486822563221E-2"/>
    <n v="4.320949080325516E-2"/>
    <n v="442.65349267796029"/>
    <n v="9.6483014668120237"/>
    <n v="29.474249355418113"/>
    <n v="26.423722636462422"/>
    <n v="394.03238471287995"/>
    <n v="6.7129775444360913"/>
    <n v="7.0113452188006482"/>
    <n v="9.2523756923296112"/>
    <n v="41.956559901688749"/>
    <n v="43.678030303030305"/>
    <n v="1010.8434395098182"/>
  </r>
  <r>
    <x v="2"/>
    <x v="13"/>
    <n v="0.51529226438045628"/>
    <n v="0"/>
    <n v="2.0077054708982713E-2"/>
    <n v="0.1308745456595142"/>
    <n v="0.25804693984610344"/>
    <n v="4.6946259521472074E-3"/>
    <n v="2.0634606352219558E-3"/>
    <n v="0"/>
    <n v="3.5610418283604818E-2"/>
    <n v="3.3340690533969167E-2"/>
    <n v="200.24177040461899"/>
    <n v="0"/>
    <n v="7.801912152263176"/>
    <n v="50.85764436085568"/>
    <n v="100.2766384323734"/>
    <n v="1.8243243243243243"/>
    <n v="0.80185758513931893"/>
    <n v="0"/>
    <n v="13.838153015029992"/>
    <n v="12.956140350877192"/>
    <n v="388.59844062548217"/>
  </r>
  <r>
    <x v="2"/>
    <x v="14"/>
    <n v="0.41871360100430144"/>
    <n v="1.2303813338954538E-2"/>
    <n v="1.9912887087806249E-2"/>
    <n v="5.0009699813465425E-2"/>
    <n v="0.3661098705971787"/>
    <n v="2.2929340150844194E-2"/>
    <n v="6.8597988455541591E-3"/>
    <n v="3.8735962042783494E-3"/>
    <n v="6.7352058291793609E-2"/>
    <n v="3.1935334665823274E-2"/>
    <n v="919.69557871299878"/>
    <n v="27.025066064262532"/>
    <n v="43.738235801608063"/>
    <n v="109.84524911751299"/>
    <n v="804.15259619893357"/>
    <n v="50.3638112279071"/>
    <n v="15.067403241701436"/>
    <n v="8.5082722277217222"/>
    <n v="147.93737313430717"/>
    <n v="70.145287916204808"/>
    <n v="2196.4788736431583"/>
  </r>
  <r>
    <x v="2"/>
    <x v="15"/>
    <n v="0.41956929400976295"/>
    <n v="5.0082460090565568E-3"/>
    <n v="2.407274528308986E-2"/>
    <n v="1.1352043098566987E-2"/>
    <n v="0.37541343288729262"/>
    <n v="1.4570705585214957E-3"/>
    <n v="3.1758905360633589E-3"/>
    <n v="5.2657073409786894E-4"/>
    <n v="0.12112965476989411"/>
    <n v="3.82950521136542E-2"/>
    <n v="1593.5913898769065"/>
    <n v="19.022120618369648"/>
    <n v="91.432142822489936"/>
    <n v="43.116878183575942"/>
    <n v="1425.8803559618941"/>
    <n v="5.5341873908650729"/>
    <n v="12.062541005072587"/>
    <n v="2"/>
    <n v="460.06983269746564"/>
    <n v="145.45074245063017"/>
    <n v="3798.1601910072695"/>
  </r>
  <r>
    <x v="2"/>
    <x v="16"/>
    <n v="0.32584188175905332"/>
    <n v="2.961992959352957E-3"/>
    <n v="1.465667157984343E-2"/>
    <n v="1.4908787875061674E-2"/>
    <n v="0.47974362322394937"/>
    <n v="1.5513300435318785E-3"/>
    <n v="3.9494065914538632E-3"/>
    <n v="1.3499625847389503E-3"/>
    <n v="9.4395915994810523E-2"/>
    <n v="6.0640427388204812E-2"/>
    <n v="1021.9903360030532"/>
    <n v="9.2901752329255309"/>
    <n v="45.970077976798962"/>
    <n v="46.760830890055423"/>
    <n v="1504.6971372959292"/>
    <n v="4.8656860925359702"/>
    <n v="12.387159525420529"/>
    <n v="4.2341049226725973"/>
    <n v="296.06910377527606"/>
    <n v="190.19633212058162"/>
    <n v="3136.4609438352468"/>
  </r>
  <r>
    <x v="2"/>
    <x v="17"/>
    <n v="0.35424154483025388"/>
    <n v="6.0835606199324925E-3"/>
    <n v="1.9643109060111626E-2"/>
    <n v="6.4890298741066457E-2"/>
    <n v="0.38519525174405622"/>
    <n v="9.7363779959059704E-4"/>
    <n v="3.3965256276538916E-3"/>
    <n v="2.4079214398477129E-3"/>
    <n v="0.12525435590063344"/>
    <n v="3.7913794236853378E-2"/>
    <n v="735.57537834925711"/>
    <n v="12.632390158703107"/>
    <n v="40.788517297628154"/>
    <n v="134.74338835815672"/>
    <n v="799.85012253642617"/>
    <n v="2.0217391304347827"/>
    <n v="7.0528165318148872"/>
    <n v="5"/>
    <n v="260.08812793442928"/>
    <n v="78.727224255395981"/>
    <n v="2076.4797045522469"/>
  </r>
  <r>
    <x v="2"/>
    <x v="18"/>
    <n v="0.39037398873026952"/>
    <n v="6.3531527335692678E-3"/>
    <n v="1.8695864786909749E-2"/>
    <n v="0.10812924548278849"/>
    <n v="0.34555747702602269"/>
    <n v="1.8742429900875655E-3"/>
    <n v="4.0051432943521356E-3"/>
    <n v="1.8940292235204675E-3"/>
    <n v="8.2464113573331277E-2"/>
    <n v="4.0652742159148936E-2"/>
    <n v="1891.6279986900659"/>
    <n v="30.7853543978764"/>
    <n v="90.594205330310018"/>
    <n v="523.95987985204101"/>
    <n v="1674.4614589338764"/>
    <n v="9.0819845039622109"/>
    <n v="19.407648596169921"/>
    <n v="9.177862288422272"/>
    <n v="399.59482605346903"/>
    <n v="196.99023887810424"/>
    <n v="4845.681457524297"/>
  </r>
  <r>
    <x v="2"/>
    <x v="19"/>
    <n v="0.31126857269964398"/>
    <n v="2.7324586720819865E-3"/>
    <n v="1.6983199089462272E-2"/>
    <n v="2.5643276543991053E-2"/>
    <n v="0.48550891694750264"/>
    <n v="2.0926802929464804E-3"/>
    <n v="3.3793096341976202E-3"/>
    <n v="1.7886211423071561E-3"/>
    <n v="9.3716198224923206E-2"/>
    <n v="5.6886766752942755E-2"/>
    <n v="964.98033864967374"/>
    <n v="8.4710411714973919"/>
    <n v="52.650523201126497"/>
    <n v="79.498092174520465"/>
    <n v="1505.1521425053049"/>
    <n v="6.4876300239972888"/>
    <n v="10.476378411503715"/>
    <n v="5.5449999999999999"/>
    <n v="290.53459498241784"/>
    <n v="176.35770604734259"/>
    <n v="3100.1534471673872"/>
  </r>
  <r>
    <x v="2"/>
    <x v="20"/>
    <n v="0.30712250814040043"/>
    <n v="7.4812069488245786E-3"/>
    <n v="1.5347607116898049E-2"/>
    <n v="1.0190772991391909E-2"/>
    <n v="0.47986108680554185"/>
    <n v="3.4511573134466335E-3"/>
    <n v="4.3819479658370394E-3"/>
    <n v="1.3767190661046174E-3"/>
    <n v="9.7044867745830543E-2"/>
    <n v="7.3742125905724196E-2"/>
    <n v="1697.6539599701421"/>
    <n v="41.353206832441536"/>
    <n v="84.835612198624503"/>
    <n v="56.330635708680781"/>
    <n v="2652.4857431764462"/>
    <n v="19.07665743916829"/>
    <n v="24.221706711204703"/>
    <n v="7.609968375455102"/>
    <n v="536.42634341919813"/>
    <n v="407.6178356919375"/>
    <n v="5527.6116695232995"/>
  </r>
  <r>
    <x v="2"/>
    <x v="21"/>
    <n v="0.18085443760702916"/>
    <n v="0"/>
    <n v="1.5689573965987899E-2"/>
    <n v="2.8914836884307859E-2"/>
    <n v="0.48385742749867894"/>
    <n v="3.1208668942982864E-3"/>
    <n v="3.4443197243179025E-3"/>
    <n v="1.076477769580067E-2"/>
    <n v="8.2109121341656793E-2"/>
    <n v="0.19124463838792224"/>
    <n v="155.19502487359094"/>
    <n v="0"/>
    <n v="13.463555852570904"/>
    <n v="24.81243418105419"/>
    <n v="415.2083105590915"/>
    <n v="2.6780820072560076"/>
    <n v="2.9556437340486967"/>
    <n v="9.2374838260177157"/>
    <n v="70.459576760044342"/>
    <n v="164.11107631235106"/>
    <n v="858.12118810602556"/>
  </r>
  <r>
    <x v="2"/>
    <x v="22"/>
    <n v="0.51342950127748377"/>
    <n v="1.5499769417150901E-2"/>
    <n v="1.4612260769358119E-2"/>
    <n v="0.32611510094180335"/>
    <n v="4.8620841877652851E-2"/>
    <n v="0"/>
    <n v="7.3487838447037199E-2"/>
    <n v="7.8437453714365031E-4"/>
    <n v="6.5233246430185998E-3"/>
    <n v="9.2698808935158679E-4"/>
    <n v="654.57186199232046"/>
    <n v="19.760673865822181"/>
    <n v="18.629188069477106"/>
    <n v="415.76451745791263"/>
    <n v="61.986767258800533"/>
    <n v="0"/>
    <n v="93.689729800061869"/>
    <n v="1"/>
    <n v="8.3165940939053176"/>
    <n v="1.1818181818181819"/>
    <n v="1274.9011507201183"/>
  </r>
  <r>
    <x v="2"/>
    <x v="23"/>
    <n v="0.63374773555702668"/>
    <n v="1.0819251081784118E-2"/>
    <n v="1.8832301043192012E-2"/>
    <n v="0.20100554806898968"/>
    <n v="3.2551819035626338E-2"/>
    <n v="0"/>
    <n v="0.10304334521338153"/>
    <n v="0"/>
    <n v="0"/>
    <n v="0"/>
    <n v="119.86589861697017"/>
    <n v="2.0463335496430886"/>
    <n v="3.5619073030429655"/>
    <n v="38.017825223642177"/>
    <n v="6.1567920820937507"/>
    <n v="0"/>
    <n v="19.489431642141515"/>
    <n v="0"/>
    <n v="0"/>
    <n v="0"/>
    <n v="189.1381884175336"/>
  </r>
  <r>
    <x v="2"/>
    <x v="24"/>
    <n v="0.44040463780781353"/>
    <n v="1.5395129014016589E-2"/>
    <n v="1.0439903192740936E-2"/>
    <n v="0.46125110707222167"/>
    <n v="3.9487625939327475E-2"/>
    <n v="0"/>
    <n v="0"/>
    <n v="0"/>
    <n v="3.3021596973879644E-2"/>
    <n v="0"/>
    <n v="172.64811160148949"/>
    <n v="6.0352224385319779"/>
    <n v="4.0926670992861771"/>
    <n v="180.82037692996943"/>
    <n v="15.480000583068174"/>
    <n v="0"/>
    <n v="0"/>
    <n v="0"/>
    <n v="12.945177843684899"/>
    <n v="0"/>
    <n v="392.0215564960302"/>
  </r>
  <r>
    <x v="2"/>
    <x v="25"/>
    <n v="0.63149965481533976"/>
    <n v="2.5769395662068054E-2"/>
    <n v="6.5825161796425294E-2"/>
    <n v="0.19786896202238849"/>
    <n v="3.9432479911480085E-2"/>
    <n v="0"/>
    <n v="3.3496709006244026E-2"/>
    <n v="0"/>
    <n v="0"/>
    <n v="6.1076367860541528E-3"/>
    <n v="112.79464357098375"/>
    <n v="4.6027733769586465"/>
    <n v="11.75729172013757"/>
    <n v="35.342155573469192"/>
    <n v="7.0431907330748587"/>
    <n v="0"/>
    <n v="5.9829792848660777"/>
    <n v="0"/>
    <n v="0"/>
    <n v="1.0909090909090908"/>
    <n v="178.61394335039921"/>
  </r>
  <r>
    <x v="2"/>
    <x v="26"/>
    <n v="0.72246516567403274"/>
    <n v="0"/>
    <n v="1.3580245997416659E-2"/>
    <n v="0.20027244519993725"/>
    <n v="2.9232647521100039E-2"/>
    <n v="8.0130204304371105E-3"/>
    <n v="1.3936525909643024E-2"/>
    <n v="0"/>
    <n v="1.249994926743328E-2"/>
    <n v="0"/>
    <n v="172.55210690182011"/>
    <n v="0"/>
    <n v="3.2434782608695651"/>
    <n v="47.832662411325671"/>
    <n v="6.9818659220449391"/>
    <n v="1.9138134592680047"/>
    <n v="3.3285714285714283"/>
    <n v="0"/>
    <n v="2.9854623928465474"/>
    <n v="0"/>
    <n v="238.83796077674623"/>
  </r>
  <r>
    <x v="2"/>
    <x v="27"/>
    <n v="0.67682782190888147"/>
    <n v="1.6394622288170006E-2"/>
    <n v="1.1329543518035749E-2"/>
    <n v="0.22055502806501462"/>
    <n v="1.6190539903618302E-2"/>
    <n v="0"/>
    <n v="5.8702444316280009E-2"/>
    <n v="0"/>
    <n v="0"/>
    <n v="0"/>
    <n v="335.90695899209226"/>
    <n v="8.1365859061635302"/>
    <n v="5.6228074359867275"/>
    <n v="109.46058416864032"/>
    <n v="8.0353006295251141"/>
    <n v="0"/>
    <n v="29.133789890715924"/>
    <n v="0"/>
    <n v="0"/>
    <n v="0"/>
    <n v="496.29602702312383"/>
  </r>
  <r>
    <x v="2"/>
    <x v="28"/>
    <n v="0.38588239386260015"/>
    <n v="1.2847505288363219E-2"/>
    <n v="1.8757094092579082E-2"/>
    <n v="0.55498263465863407"/>
    <n v="7.2814062720186886E-3"/>
    <n v="1.5011128606988663E-3"/>
    <n v="3.004995302321531E-3"/>
    <n v="0"/>
    <n v="1.4240306495288731E-2"/>
    <n v="1.5025511674960864E-3"/>
    <n v="257.06421146971365"/>
    <n v="8.5586537992765344"/>
    <n v="12.495458924951471"/>
    <n v="369.71412955602375"/>
    <n v="4.8506720997838348"/>
    <n v="1"/>
    <n v="2.0018450184501844"/>
    <n v="0"/>
    <n v="9.4864995618377002"/>
    <n v="1.0009581603321622"/>
    <n v="666.17242859036901"/>
  </r>
  <r>
    <x v="2"/>
    <x v="29"/>
    <n v="0.66934223723511832"/>
    <n v="2.1514723307772592E-2"/>
    <n v="0"/>
    <n v="0.24440257947137628"/>
    <n v="2.5875532105322972E-2"/>
    <n v="8.6169940882052775E-3"/>
    <n v="2.1610398597710176E-2"/>
    <n v="0"/>
    <n v="8.6375351944942055E-3"/>
    <n v="0"/>
    <n v="77.676998543064684"/>
    <n v="2.4967782369981428"/>
    <n v="0"/>
    <n v="28.362857972237478"/>
    <n v="3.0028490028490031"/>
    <n v="1"/>
    <n v="2.5078813303690133"/>
    <n v="0"/>
    <n v="1.0023837902264601"/>
    <n v="0"/>
    <n v="116.0497488757448"/>
  </r>
  <r>
    <x v="2"/>
    <x v="30"/>
    <n v="0.44486476725140528"/>
    <n v="2.9070765714682379E-3"/>
    <n v="3.2762772798433505E-3"/>
    <n v="0.49119827543859351"/>
    <n v="2.8380426013785327E-2"/>
    <n v="0"/>
    <n v="1.02409488758254E-2"/>
    <n v="0"/>
    <n v="1.5535635250838457E-2"/>
    <n v="3.5965933182400336E-3"/>
    <n v="186.37289641959899"/>
    <n v="1.217898832684825"/>
    <n v="1.3725728155339805"/>
    <n v="205.78398661557179"/>
    <n v="11.889775471524706"/>
    <n v="0"/>
    <n v="4.2903719165379393"/>
    <n v="0"/>
    <n v="6.5085427135678389"/>
    <n v="1.5067669172932332"/>
    <n v="418.94281170231346"/>
  </r>
  <r>
    <x v="2"/>
    <x v="31"/>
    <n v="0.28838765923504961"/>
    <n v="3.5897972433205742E-3"/>
    <n v="4.2290498511084245E-3"/>
    <n v="0.64190137874961362"/>
    <n v="2.2160181204535369E-2"/>
    <n v="0"/>
    <n v="2.0586487614583954E-2"/>
    <n v="0"/>
    <n v="1.9145446101788477E-2"/>
    <n v="0"/>
    <n v="163.24557431947932"/>
    <n v="2.0320512820512819"/>
    <n v="2.3939085105136764"/>
    <n v="363.35659961454684"/>
    <n v="12.544057943927591"/>
    <n v="0"/>
    <n v="11.653248279686316"/>
    <n v="0"/>
    <n v="10.83752804395052"/>
    <n v="0"/>
    <n v="566.06296799415554"/>
  </r>
  <r>
    <x v="2"/>
    <x v="32"/>
    <n v="0.36951547006373642"/>
    <n v="4.6821873258108869E-3"/>
    <n v="6.547916463598414E-3"/>
    <n v="0.57328153894460387"/>
    <n v="4.675071539601448E-3"/>
    <n v="0"/>
    <n v="3.6622744123047737E-2"/>
    <n v="0"/>
    <n v="4.6750715396014471E-3"/>
    <n v="0"/>
    <n v="79.039532750174303"/>
    <n v="1.0015220700152208"/>
    <n v="1.4006024096385543"/>
    <n v="122.62519067108786"/>
    <n v="1"/>
    <n v="0"/>
    <n v="7.8336221837088384"/>
    <n v="0"/>
    <n v="0.99999999999999989"/>
    <n v="0"/>
    <n v="213.90047008462474"/>
  </r>
  <r>
    <x v="2"/>
    <x v="33"/>
    <n v="0.32326138425722462"/>
    <n v="1.1683004094020824E-2"/>
    <n v="0"/>
    <n v="0.63839100774539714"/>
    <n v="1.1505901407947213E-2"/>
    <n v="0"/>
    <n v="1.1711448966798363E-2"/>
    <n v="0"/>
    <n v="3.447253528612082E-3"/>
    <n v="0"/>
    <n v="93.863453269946916"/>
    <n v="3.3923232474904368"/>
    <n v="0"/>
    <n v="185.36573634104025"/>
    <n v="3.3408990115383164"/>
    <n v="0"/>
    <n v="3.4005826131825652"/>
    <n v="0"/>
    <n v="1.0009581603321622"/>
    <n v="0"/>
    <n v="290.36395264353058"/>
  </r>
  <r>
    <x v="2"/>
    <x v="34"/>
    <n v="0.28516878081628494"/>
    <n v="5.6196854948667449E-3"/>
    <n v="8.5749969403961235E-3"/>
    <n v="0.54659092445839685"/>
    <n v="1.5337510730946134E-2"/>
    <n v="0"/>
    <n v="0.11239922606019129"/>
    <n v="0"/>
    <n v="1.4284890075768662E-2"/>
    <n v="1.2023985423149509E-2"/>
    <n v="101.48923140868648"/>
    <n v="2"/>
    <n v="3.0517711171662123"/>
    <n v="194.52722931120459"/>
    <n v="5.4584943392138419"/>
    <n v="0"/>
    <n v="40.001963157141596"/>
    <n v="0"/>
    <n v="5.0838752769410585"/>
    <n v="4.2792378449408668"/>
    <n v="355.89180245529457"/>
  </r>
  <r>
    <x v="2"/>
    <x v="35"/>
    <n v="0.53943424325154443"/>
    <n v="4.9058162740088944E-2"/>
    <n v="8.5056051959579212E-3"/>
    <n v="0.38914748990646469"/>
    <n v="9.3033925828786453E-3"/>
    <n v="0"/>
    <n v="4.5511063230657704E-3"/>
    <n v="0"/>
    <n v="0"/>
    <n v="0"/>
    <n v="172.96644575933098"/>
    <n v="15.730213924663991"/>
    <n v="2.7272727272727275"/>
    <n v="124.77787431432888"/>
    <n v="2.9830786026200871"/>
    <n v="0"/>
    <n v="1.4592857142857143"/>
    <n v="0"/>
    <n v="0"/>
    <n v="0"/>
    <n v="320.64417104250225"/>
  </r>
  <r>
    <x v="2"/>
    <x v="36"/>
    <n v="0.339484685271364"/>
    <n v="9.5742001004392396E-2"/>
    <n v="0"/>
    <n v="0.52220539987535208"/>
    <n v="5.5430395745971195E-3"/>
    <n v="6.8868067441964229E-3"/>
    <n v="1.6424867103531537E-2"/>
    <n v="0"/>
    <n v="1.3713200426566322E-2"/>
    <n v="0"/>
    <n v="61.245221273030225"/>
    <n v="17.272472930404998"/>
    <n v="0"/>
    <n v="94.209213708041602"/>
    <n v="0.99999999999999989"/>
    <n v="1.2424242424242424"/>
    <n v="2.9631516936671574"/>
    <n v="0"/>
    <n v="2.4739495798319329"/>
    <n v="0"/>
    <n v="180.40643342740017"/>
  </r>
  <r>
    <x v="2"/>
    <x v="37"/>
    <n v="0.53356669112321897"/>
    <n v="3.8305226658692335E-2"/>
    <n v="0"/>
    <n v="0.3684706299655352"/>
    <n v="2.4072856440347543E-2"/>
    <n v="7.6694317528126698E-3"/>
    <n v="2.3907755857892902E-2"/>
    <n v="0"/>
    <n v="0"/>
    <n v="4.0074082015005121E-3"/>
    <n v="133.14508138288309"/>
    <n v="9.5586036491988828"/>
    <n v="0"/>
    <n v="91.94736633706718"/>
    <n v="6.0070886792450615"/>
    <n v="1.9138134592680047"/>
    <n v="5.9658898359645534"/>
    <n v="0"/>
    <n v="0"/>
    <n v="0.99999999999999989"/>
    <n v="249.53784334362675"/>
  </r>
  <r>
    <x v="2"/>
    <x v="38"/>
    <n v="0.49720969562608641"/>
    <n v="7.8908812054749346E-3"/>
    <n v="2.2569617211358417E-2"/>
    <n v="0.42791630247043866"/>
    <n v="2.2833082745860281E-2"/>
    <n v="5.9535311695478417E-3"/>
    <n v="1.5626889571233506E-2"/>
    <n v="0"/>
    <n v="0"/>
    <n v="0"/>
    <n v="83.714173159670068"/>
    <n v="1.3285714285714285"/>
    <n v="3.8"/>
    <n v="72.047387164781981"/>
    <n v="3.8443591498132825"/>
    <n v="1.0023837902264601"/>
    <n v="2.6310672358591249"/>
    <n v="0"/>
    <n v="0"/>
    <n v="0"/>
    <n v="168.36794192892233"/>
  </r>
  <r>
    <x v="2"/>
    <x v="39"/>
    <n v="0.54500595657416173"/>
    <n v="1.040651194745847E-2"/>
    <n v="2.957442004235953E-2"/>
    <n v="0.38694025836622076"/>
    <n v="1.3465126908090581E-2"/>
    <n v="0"/>
    <n v="5.6315481864064442E-3"/>
    <n v="0"/>
    <n v="8.976177975302542E-3"/>
    <n v="0"/>
    <n v="243.09176181567199"/>
    <n v="4.6416691288387497"/>
    <n v="13.191228070175438"/>
    <n v="172.58891942194106"/>
    <n v="6.005918621026928"/>
    <n v="0"/>
    <n v="2.5118679050567594"/>
    <n v="0"/>
    <n v="4.0036900369003687"/>
    <n v="0"/>
    <n v="446.03505499961125"/>
  </r>
  <r>
    <x v="2"/>
    <x v="40"/>
    <n v="0.55867315074502233"/>
    <n v="1.5870076521307095E-2"/>
    <n v="1.8401659414794699E-2"/>
    <n v="0.37329127587845318"/>
    <n v="1.3976181133605539E-2"/>
    <n v="0"/>
    <n v="1.254547296273747E-2"/>
    <n v="0"/>
    <n v="7.2421833440798992E-3"/>
    <n v="0"/>
    <n v="248.42430651335056"/>
    <n v="7.0569218314178119"/>
    <n v="8.1826367934793254"/>
    <n v="165.99084136032252"/>
    <n v="6.2147663641805408"/>
    <n v="0"/>
    <n v="5.5785756242158442"/>
    <n v="0"/>
    <n v="3.2203702155658265"/>
    <n v="0"/>
    <n v="444.66841870253234"/>
  </r>
  <r>
    <x v="2"/>
    <x v="41"/>
    <n v="0.58268488127057283"/>
    <n v="8.0578452346369289E-3"/>
    <n v="3.3665386497148987E-2"/>
    <n v="0.28987381456589617"/>
    <n v="3.1387597308950778E-2"/>
    <n v="2.229318014264548E-3"/>
    <n v="4.7509223491167533E-2"/>
    <n v="0"/>
    <n v="4.591933617362199E-3"/>
    <n v="0"/>
    <n v="261.99223858912461"/>
    <n v="3.6230439111855759"/>
    <n v="15.136946666821967"/>
    <n v="130.33578187387809"/>
    <n v="14.112785739308483"/>
    <n v="1.0023668639053254"/>
    <n v="21.361542432576268"/>
    <n v="0"/>
    <n v="2.0646682392755205"/>
    <n v="0"/>
    <n v="449.62937431607583"/>
  </r>
  <r>
    <x v="2"/>
    <x v="42"/>
    <n v="0.29926172367906789"/>
    <n v="1.4544453316810162E-2"/>
    <n v="2.5805110306936711E-2"/>
    <n v="0.63244325690557213"/>
    <n v="1.0102205394315493E-2"/>
    <n v="8.3101427670472894E-4"/>
    <n v="6.0713985888773648E-3"/>
    <n v="0"/>
    <n v="9.3533601491742249E-3"/>
    <n v="1.5874773825413368E-3"/>
    <n v="360.78064539343393"/>
    <n v="17.534341478834673"/>
    <n v="31.109840030760253"/>
    <n v="762.4539603528234"/>
    <n v="12.178905264766753"/>
    <n v="1.0018450184501844"/>
    <n v="7.3194896908534108"/>
    <n v="0"/>
    <n v="11.27612068035527"/>
    <n v="1.9138134592680047"/>
    <n v="1205.5689613695458"/>
  </r>
  <r>
    <x v="2"/>
    <x v="43"/>
    <n v="0.32190265448001332"/>
    <n v="0"/>
    <n v="0"/>
    <n v="0.66730893790821566"/>
    <n v="0"/>
    <n v="0"/>
    <n v="0"/>
    <n v="0"/>
    <n v="1.0788407611770932E-2"/>
    <n v="0"/>
    <n v="30.315998675194972"/>
    <n v="0"/>
    <n v="0"/>
    <n v="62.845511200428156"/>
    <n v="0"/>
    <n v="0"/>
    <n v="0"/>
    <n v="0"/>
    <n v="1.016025641025641"/>
    <n v="0"/>
    <n v="94.177535516648774"/>
  </r>
  <r>
    <x v="2"/>
    <x v="44"/>
    <n v="0.43307707742649199"/>
    <n v="0"/>
    <n v="0"/>
    <n v="0.56692292257350807"/>
    <n v="0"/>
    <n v="0"/>
    <n v="0"/>
    <n v="0"/>
    <n v="0"/>
    <n v="0"/>
    <n v="10.286896514727184"/>
    <n v="0"/>
    <n v="0"/>
    <n v="13.466142034105324"/>
    <n v="0"/>
    <n v="0"/>
    <n v="0"/>
    <n v="0"/>
    <n v="0"/>
    <n v="0"/>
    <n v="23.753038548832507"/>
  </r>
  <r>
    <x v="2"/>
    <x v="45"/>
    <n v="0.51383848646933772"/>
    <n v="0"/>
    <n v="0"/>
    <n v="0.48616151353066206"/>
    <n v="0"/>
    <n v="0"/>
    <n v="0"/>
    <n v="0"/>
    <n v="0"/>
    <n v="0"/>
    <n v="10.781903798962889"/>
    <n v="0"/>
    <n v="0"/>
    <n v="10.201156214791599"/>
    <n v="0"/>
    <n v="0"/>
    <n v="0"/>
    <n v="0"/>
    <n v="0"/>
    <n v="0"/>
    <n v="20.983060013754493"/>
  </r>
  <r>
    <x v="2"/>
    <x v="46"/>
    <n v="0.51284375605104482"/>
    <n v="8.1029976034387649E-3"/>
    <n v="1.2691559309146989E-2"/>
    <n v="0.4374475227822649"/>
    <n v="1.1429331561024931E-2"/>
    <n v="6.6373189470786767E-4"/>
    <n v="7.0022278712222122E-3"/>
    <n v="6.6265789487824321E-4"/>
    <n v="9.1562150322711464E-3"/>
    <n v="0"/>
    <n v="773.91933305989619"/>
    <n v="12.228025450338306"/>
    <n v="19.15250600233011"/>
    <n v="660.14081498665541"/>
    <n v="17.247710544707168"/>
    <n v="1.0016207455429498"/>
    <n v="10.566882135326859"/>
    <n v="1"/>
    <n v="13.817408806324581"/>
    <n v="0"/>
    <n v="1509.0743017311217"/>
  </r>
  <r>
    <x v="2"/>
    <x v="47"/>
    <n v="0.35798019031508699"/>
    <n v="1.1425250655580354E-2"/>
    <n v="1.2452591512948559E-2"/>
    <n v="0.57663218311264153"/>
    <n v="2.0326358535303138E-2"/>
    <n v="0"/>
    <n v="6.9081084202464683E-3"/>
    <n v="0"/>
    <n v="9.6943876234998356E-3"/>
    <n v="4.5809298246923605E-3"/>
    <n v="683.55255843729981"/>
    <n v="21.816177340805908"/>
    <n v="23.777854244835449"/>
    <n v="1101.0620551293671"/>
    <n v="38.812578897985851"/>
    <n v="0"/>
    <n v="13.190828186513528"/>
    <n v="0"/>
    <n v="18.51114570527935"/>
    <n v="8.7471496647177069"/>
    <n v="1909.4703476068062"/>
  </r>
  <r>
    <x v="2"/>
    <x v="48"/>
    <n v="0.57757907072994963"/>
    <n v="0"/>
    <n v="1.9332561740688283E-2"/>
    <n v="0.39061810364403166"/>
    <n v="1.247026388533091E-2"/>
    <n v="0"/>
    <n v="0"/>
    <n v="0"/>
    <n v="0"/>
    <n v="0"/>
    <n v="121.31049005040319"/>
    <n v="0"/>
    <n v="4.0604700854700857"/>
    <n v="82.042573869114946"/>
    <n v="2.6191631581724044"/>
    <n v="0"/>
    <n v="0"/>
    <n v="0"/>
    <n v="0"/>
    <n v="0"/>
    <n v="210.03269716316052"/>
  </r>
  <r>
    <x v="2"/>
    <x v="49"/>
    <n v="0.46136079893638943"/>
    <n v="3.7291718906275499E-3"/>
    <n v="2.036442828320351E-2"/>
    <n v="0.50692177618401457"/>
    <n v="7.6238247057646797E-3"/>
    <n v="0"/>
    <n v="0"/>
    <n v="0"/>
    <n v="0"/>
    <n v="0"/>
    <n v="123.83522940130072"/>
    <n v="1.0009581603321622"/>
    <n v="5.466076991999798"/>
    <n v="136.06438732328752"/>
    <n v="2.0463335496430886"/>
    <n v="0"/>
    <n v="0"/>
    <n v="0"/>
    <n v="0"/>
    <n v="0"/>
    <n v="268.41298542656335"/>
  </r>
  <r>
    <x v="2"/>
    <x v="50"/>
    <n v="0.41630203864099791"/>
    <n v="1.688478080424877E-2"/>
    <n v="1.6425979377198068E-2"/>
    <n v="0.51363299633982562"/>
    <n v="2.1888118596825386E-2"/>
    <n v="0"/>
    <n v="4.0622769298547662E-3"/>
    <n v="0"/>
    <n v="8.9522035390528498E-3"/>
    <n v="1.8516057719970757E-3"/>
    <n v="224.83297737400625"/>
    <n v="9.1189933946022705"/>
    <n v="8.8712076974579723"/>
    <n v="277.39867962597646"/>
    <n v="11.821154874246069"/>
    <n v="0"/>
    <n v="2.1939210772028108"/>
    <n v="0"/>
    <n v="4.8348323787073335"/>
    <n v="1"/>
    <n v="540.07176642219895"/>
  </r>
  <r>
    <x v="2"/>
    <x v="51"/>
    <n v="0.39129657083137276"/>
    <n v="2.4853612534114352E-3"/>
    <n v="1.5009923626541745E-2"/>
    <n v="0.52289793039666532"/>
    <n v="1.3396769612825474E-2"/>
    <n v="0"/>
    <n v="5.4913444279183425E-2"/>
    <n v="0"/>
    <n v="0"/>
    <n v="0"/>
    <n v="126.24487604345838"/>
    <n v="0.80185758513931893"/>
    <n v="4.8426847790371985"/>
    <n v="168.70371305849235"/>
    <n v="4.3222293401665599"/>
    <n v="0"/>
    <n v="17.716845694342702"/>
    <n v="0"/>
    <n v="0"/>
    <n v="0"/>
    <n v="322.63220650063647"/>
  </r>
  <r>
    <x v="2"/>
    <x v="52"/>
    <n v="0.59333889851002275"/>
    <n v="2.2786435158028886E-2"/>
    <n v="2.3431608915920318E-2"/>
    <n v="0.32508982313631163"/>
    <n v="2.0113067157858672E-2"/>
    <n v="0"/>
    <n v="9.4737473447238357E-3"/>
    <n v="0"/>
    <n v="5.7664197771337966E-3"/>
    <n v="0"/>
    <n v="313.148998448047"/>
    <n v="12.026093967303876"/>
    <n v="12.3666000703354"/>
    <n v="171.57404103528378"/>
    <n v="10.615159147694676"/>
    <n v="0"/>
    <n v="5"/>
    <n v="0"/>
    <n v="3.0433679342025406"/>
    <n v="0"/>
    <n v="527.77426060286734"/>
  </r>
  <r>
    <x v="2"/>
    <x v="53"/>
    <n v="0.41863401885969126"/>
    <n v="1.4941187398882753E-2"/>
    <n v="1.8142100156927833E-2"/>
    <n v="0.53050890867439282"/>
    <n v="4.4034665576123825E-3"/>
    <n v="0"/>
    <n v="6.2555734647685175E-3"/>
    <n v="0"/>
    <n v="7.1147448877247384E-3"/>
    <n v="0"/>
    <n v="121.74328510708399"/>
    <n v="4.3450583454618945"/>
    <n v="5.2759182778846165"/>
    <n v="154.27770895570981"/>
    <n v="1.2805755395683451"/>
    <n v="0"/>
    <n v="1.8191881918819188"/>
    <n v="0"/>
    <n v="2.069044502617801"/>
    <n v="0"/>
    <n v="290.81077892020829"/>
  </r>
  <r>
    <x v="2"/>
    <x v="54"/>
    <n v="0.5069883187476707"/>
    <n v="1.3725657253229174E-2"/>
    <n v="6.3818551155899447E-2"/>
    <n v="0.39082379407718904"/>
    <n v="7.2200531348597455E-3"/>
    <n v="0"/>
    <n v="1.7423625631151695E-2"/>
    <n v="0"/>
    <n v="0"/>
    <n v="0"/>
    <n v="142.23657738610379"/>
    <n v="3.8507603388111349"/>
    <n v="17.904420978726581"/>
    <n v="109.64638981802219"/>
    <n v="2.0256002130088082"/>
    <n v="0"/>
    <n v="4.8882326944997203"/>
    <n v="0"/>
    <n v="0"/>
    <n v="0"/>
    <n v="280.55198142917226"/>
  </r>
  <r>
    <x v="2"/>
    <x v="55"/>
    <n v="0.53147081168302157"/>
    <n v="7.1117069653254053E-2"/>
    <n v="0"/>
    <n v="0.37121267355488846"/>
    <n v="1.8419905703855023E-2"/>
    <n v="0"/>
    <n v="0"/>
    <n v="0"/>
    <n v="7.7795394049807376E-3"/>
    <n v="0"/>
    <n v="138.82260735923268"/>
    <n v="18.576103936449311"/>
    <n v="0"/>
    <n v="96.96244853878504"/>
    <n v="4.8113636363636365"/>
    <n v="0"/>
    <n v="0"/>
    <n v="0"/>
    <n v="2.0320512820512819"/>
    <n v="0"/>
    <n v="261.20457475288197"/>
  </r>
  <r>
    <x v="2"/>
    <x v="56"/>
    <n v="0.61939991522874494"/>
    <n v="0"/>
    <n v="2.2308302043911772E-2"/>
    <n v="0.33633534664626924"/>
    <n v="0"/>
    <n v="0"/>
    <n v="0"/>
    <n v="2.195643608107405E-2"/>
    <n v="0"/>
    <n v="0"/>
    <n v="28.210403224895575"/>
    <n v="0"/>
    <n v="1.016025641025641"/>
    <n v="15.318303271275557"/>
    <n v="0"/>
    <n v="0"/>
    <n v="0"/>
    <n v="1"/>
    <n v="0"/>
    <n v="0"/>
    <n v="45.544732137196775"/>
  </r>
  <r>
    <x v="2"/>
    <x v="57"/>
    <n v="0.49759521547928087"/>
    <n v="2.062713825657481E-2"/>
    <n v="1.4470949349708367E-2"/>
    <n v="0.45088275052595028"/>
    <n v="1.2883182106549691E-2"/>
    <n v="0"/>
    <n v="3.540764281936126E-3"/>
    <n v="0"/>
    <n v="0"/>
    <n v="0"/>
    <n v="140.86828107572723"/>
    <n v="5.8395045195848674"/>
    <n v="4.0966988769453119"/>
    <n v="127.64406902929966"/>
    <n v="3.6472049201421397"/>
    <n v="0"/>
    <n v="1.0023837902264601"/>
    <n v="0"/>
    <n v="0"/>
    <n v="0"/>
    <n v="283.09814221192562"/>
  </r>
  <r>
    <x v="2"/>
    <x v="58"/>
    <n v="0.43292192589785117"/>
    <n v="0"/>
    <n v="6.9703594018150641E-2"/>
    <n v="0.47617841489808999"/>
    <n v="2.1196065185908244E-2"/>
    <n v="0"/>
    <n v="0"/>
    <n v="0"/>
    <n v="0"/>
    <n v="0"/>
    <n v="20.444206540856673"/>
    <n v="0"/>
    <n v="3.2916666666666665"/>
    <n v="22.486941136752009"/>
    <n v="1.0009581603321622"/>
    <n v="0"/>
    <n v="0"/>
    <n v="0"/>
    <n v="0"/>
    <n v="0"/>
    <n v="47.22377250460751"/>
  </r>
  <r>
    <x v="2"/>
    <x v="59"/>
    <n v="0.43675436317300059"/>
    <n v="6.5996068142825326E-2"/>
    <n v="0"/>
    <n v="0.4265855036462356"/>
    <n v="4.8941554277906696E-2"/>
    <n v="0"/>
    <n v="2.1722510760031833E-2"/>
    <n v="0"/>
    <n v="0"/>
    <n v="0"/>
    <n v="25.147961488639542"/>
    <n v="3.8"/>
    <n v="0"/>
    <n v="24.562446816491491"/>
    <n v="2.8180149437624307"/>
    <n v="0"/>
    <n v="1.2507645259938838"/>
    <n v="0"/>
    <n v="0"/>
    <n v="0"/>
    <n v="57.579187774887345"/>
  </r>
  <r>
    <x v="2"/>
    <x v="60"/>
    <n v="0.64104911472288506"/>
    <n v="0"/>
    <n v="0"/>
    <n v="0.28376920669405448"/>
    <n v="7.5181678583060463E-2"/>
    <n v="0"/>
    <n v="0"/>
    <n v="0"/>
    <n v="0"/>
    <n v="0"/>
    <n v="16.347678212041167"/>
    <n v="0"/>
    <n v="0"/>
    <n v="7.236524582872172"/>
    <n v="1.9172413793103449"/>
    <n v="0"/>
    <n v="0"/>
    <n v="0"/>
    <n v="0"/>
    <n v="0"/>
    <n v="25.501444174223685"/>
  </r>
  <r>
    <x v="2"/>
    <x v="61"/>
    <n v="0.51248805094617766"/>
    <n v="7.6599576129397523E-2"/>
    <n v="0"/>
    <n v="0.41091237292442495"/>
    <n v="0"/>
    <n v="0"/>
    <n v="0"/>
    <n v="0"/>
    <n v="0"/>
    <n v="0"/>
    <n v="20.071444654489184"/>
    <n v="3"/>
    <n v="0"/>
    <n v="16.093262927341094"/>
    <n v="0"/>
    <n v="0"/>
    <n v="0"/>
    <n v="0"/>
    <n v="0"/>
    <n v="0"/>
    <n v="39.164707581830271"/>
  </r>
  <r>
    <x v="2"/>
    <x v="62"/>
    <n v="0.61310498295018001"/>
    <n v="2.6848168089012775E-2"/>
    <n v="2.6848168089012775E-2"/>
    <n v="0.33319868087179449"/>
    <n v="0"/>
    <n v="0"/>
    <n v="0"/>
    <n v="0"/>
    <n v="0"/>
    <n v="0"/>
    <n v="22.836008062728286"/>
    <n v="1"/>
    <n v="1"/>
    <n v="12.41048103420327"/>
    <n v="0"/>
    <n v="0"/>
    <n v="0"/>
    <n v="0"/>
    <n v="0"/>
    <n v="0"/>
    <n v="37.246489096931555"/>
  </r>
  <r>
    <x v="2"/>
    <x v="63"/>
    <n v="0.39825691082434356"/>
    <n v="1.6652368351523696E-2"/>
    <n v="1.2619131216459113E-2"/>
    <n v="0.52999971311137328"/>
    <n v="1.7739040799299402E-2"/>
    <n v="2.4594571077947375E-3"/>
    <n v="3.4248220056668885E-3"/>
    <n v="8.069205997213353E-3"/>
    <n v="1.077935058632595E-2"/>
    <n v="0"/>
    <n v="493.55154765150246"/>
    <n v="20.636935477015314"/>
    <n v="15.638628163436461"/>
    <n v="656.81767610642885"/>
    <n v="21.983626152840145"/>
    <n v="3.0479542951860381"/>
    <n v="4.2443110348770725"/>
    <n v="10"/>
    <n v="13.358626102801846"/>
    <n v="0"/>
    <n v="1239.2793049840882"/>
  </r>
  <r>
    <x v="2"/>
    <x v="64"/>
    <n v="0.40835054102977347"/>
    <n v="8.7886209769927372E-3"/>
    <n v="1.4065058281233323E-2"/>
    <n v="0.53989008173698594"/>
    <n v="1.7173105439226545E-2"/>
    <n v="0"/>
    <n v="8.7886209769927372E-3"/>
    <n v="0"/>
    <n v="2.9439715587955971E-3"/>
    <n v="0"/>
    <n v="139.3906536982671"/>
    <n v="3"/>
    <n v="4.8011144130757799"/>
    <n v="184.29173922177395"/>
    <n v="5.8620478061972765"/>
    <n v="0"/>
    <n v="3"/>
    <n v="0"/>
    <n v="1.0049261083743843"/>
    <n v="0"/>
    <n v="341.35048124768838"/>
  </r>
  <r>
    <x v="2"/>
    <x v="65"/>
    <n v="0.44254626269178965"/>
    <n v="2.9783959511324089E-3"/>
    <n v="5.4082843606198076E-3"/>
    <n v="0.52828771972898281"/>
    <n v="6.4790793076141533E-3"/>
    <n v="0"/>
    <n v="2.972910875715959E-3"/>
    <n v="0"/>
    <n v="6.98902071336831E-3"/>
    <n v="4.3383263707769317E-3"/>
    <n v="148.85957944676437"/>
    <n v="1.0018450184501844"/>
    <n v="1.8191881918819188"/>
    <n v="177.70049013048751"/>
    <n v="2.1793721973094171"/>
    <n v="0"/>
    <n v="1"/>
    <n v="0"/>
    <n v="2.3509015256588075"/>
    <n v="1.4592857142857143"/>
    <n v="336.37066222483793"/>
  </r>
  <r>
    <x v="2"/>
    <x v="66"/>
    <n v="0.29114002945836648"/>
    <n v="1.6930067834227239E-2"/>
    <n v="8.3214773761283133E-3"/>
    <n v="0.61695800759978769"/>
    <n v="1.6002514553267122E-2"/>
    <n v="1.3550443479842703E-2"/>
    <n v="0"/>
    <n v="8.826094743360454E-4"/>
    <n v="3.1147079458953442E-2"/>
    <n v="5.0677707650911338E-3"/>
    <n v="329.86279654133602"/>
    <n v="19.181833332304876"/>
    <n v="9.4282665415395126"/>
    <n v="699.01584510397697"/>
    <n v="18.130911822927377"/>
    <n v="15.352705668649435"/>
    <n v="0"/>
    <n v="1"/>
    <n v="35.289763326395565"/>
    <n v="5.7418041755142397"/>
    <n v="1133.0039265126438"/>
  </r>
  <r>
    <x v="2"/>
    <x v="67"/>
    <n v="0.36893631859858034"/>
    <n v="2.1532198044566596E-2"/>
    <n v="6.6243286917357326E-3"/>
    <n v="0.51970392660955766"/>
    <n v="1.3464685486669055E-2"/>
    <n v="2.1778383592816777E-2"/>
    <n v="0"/>
    <n v="0"/>
    <n v="4.7960158976073808E-2"/>
    <n v="0"/>
    <n v="121.2366435656304"/>
    <n v="7.0757236084258182"/>
    <n v="2.1768292682926829"/>
    <n v="170.780583352045"/>
    <n v="4.424647812585655"/>
    <n v="7.1566229616735288"/>
    <n v="0"/>
    <n v="0"/>
    <n v="15.760250227518815"/>
    <n v="0"/>
    <n v="328.61130079617192"/>
  </r>
  <r>
    <x v="2"/>
    <x v="68"/>
    <n v="0.34323491172178267"/>
    <n v="2.0996295499993781E-2"/>
    <n v="1.397560602549763E-2"/>
    <n v="0.56524749882478997"/>
    <n v="1.282665185912075E-2"/>
    <n v="5.8349751683971643E-3"/>
    <n v="0"/>
    <n v="0"/>
    <n v="3.788406090041789E-2"/>
    <n v="0"/>
    <n v="131.90772277145723"/>
    <n v="8.069032116073668"/>
    <n v="5.3709290699098062"/>
    <n v="217.22880693638999"/>
    <n v="4.9293774605606977"/>
    <n v="2.2424242424242422"/>
    <n v="0"/>
    <n v="0"/>
    <n v="14.559125636846424"/>
    <n v="0"/>
    <n v="384.30741823366213"/>
  </r>
  <r>
    <x v="2"/>
    <x v="69"/>
    <n v="0.27064380941852256"/>
    <n v="2.4732310411779836E-2"/>
    <n v="0"/>
    <n v="0.67268013704309682"/>
    <n v="1.7610557545736379E-2"/>
    <n v="1.0670190431336912E-2"/>
    <n v="0"/>
    <n v="0"/>
    <n v="3.6629951495275909E-3"/>
    <n v="0"/>
    <n v="74.253523395362166"/>
    <n v="6.785528158682383"/>
    <n v="0"/>
    <n v="184.55574653948307"/>
    <n v="4.8316122564827229"/>
    <n v="2.9274611398963732"/>
    <n v="0"/>
    <n v="0"/>
    <n v="1.0049751243781095"/>
    <n v="0"/>
    <n v="274.3588466142848"/>
  </r>
  <r>
    <x v="2"/>
    <x v="70"/>
    <n v="0.14975866417591333"/>
    <n v="0"/>
    <n v="1.4062821009204217E-2"/>
    <n v="0.7874612347115576"/>
    <n v="0"/>
    <n v="0"/>
    <n v="0"/>
    <n v="0"/>
    <n v="4.8717280103325045E-2"/>
    <n v="0"/>
    <n v="10.649261913942814"/>
    <n v="0"/>
    <n v="1"/>
    <n v="55.995965119385261"/>
    <n v="0"/>
    <n v="0"/>
    <n v="0"/>
    <n v="0"/>
    <n v="3.4642608386638241"/>
    <n v="0"/>
    <n v="71.109487871991888"/>
  </r>
  <r>
    <x v="2"/>
    <x v="71"/>
    <n v="0.29656578706127878"/>
    <n v="9.3602342392584744E-3"/>
    <n v="2.3838433945035445E-2"/>
    <n v="0.67023554475442737"/>
    <n v="0"/>
    <n v="0"/>
    <n v="0"/>
    <n v="0"/>
    <n v="0"/>
    <n v="0"/>
    <n v="32.191335836599769"/>
    <n v="1.016025641025641"/>
    <n v="2.5875912408759123"/>
    <n v="72.752078803877694"/>
    <n v="0"/>
    <n v="0"/>
    <n v="0"/>
    <n v="0"/>
    <n v="0"/>
    <n v="0"/>
    <n v="108.54703152237902"/>
  </r>
  <r>
    <x v="2"/>
    <x v="72"/>
    <n v="0.48539875119696591"/>
    <n v="1.9567934048752081E-3"/>
    <n v="2.7489787134662137E-2"/>
    <n v="0.29913771038339798"/>
    <n v="5.0334575970892685E-2"/>
    <n v="5.2036504430037475E-2"/>
    <n v="2.7964811762323169E-3"/>
    <n v="0"/>
    <n v="8.0849396302936499E-2"/>
    <n v="0"/>
    <n v="347.43098523748966"/>
    <n v="1.4006024096385543"/>
    <n v="19.676201895066256"/>
    <n v="214.11202477119278"/>
    <n v="36.027680907613821"/>
    <n v="37.245860146654458"/>
    <n v="2.00162074554295"/>
    <n v="0"/>
    <n v="57.869092872855873"/>
    <n v="0"/>
    <n v="715.76406898605421"/>
  </r>
  <r>
    <x v="2"/>
    <x v="73"/>
    <n v="0.26239536090857429"/>
    <n v="1.8053216099082323E-2"/>
    <n v="2.2716316498203851E-3"/>
    <n v="0.69339692041283962"/>
    <n v="4.4771482979551426E-3"/>
    <n v="4.6259727975849962E-3"/>
    <n v="2.7778139818853236E-3"/>
    <n v="0"/>
    <n v="1.2001935852257867E-2"/>
    <n v="0"/>
    <n v="117.360759078334"/>
    <n v="8.0746059604755267"/>
    <n v="1.016025641025641"/>
    <n v="310.13348955732556"/>
    <n v="2.0024802303473832"/>
    <n v="2.069044502617801"/>
    <n v="1.2424242424242424"/>
    <n v="0"/>
    <n v="5.3680686165836375"/>
    <n v="0"/>
    <n v="447.26689782913382"/>
  </r>
  <r>
    <x v="2"/>
    <x v="74"/>
    <n v="0.54307836519960817"/>
    <n v="6.2135853830884409E-3"/>
    <n v="1.252100934139024E-2"/>
    <n v="0.13090738519263134"/>
    <n v="0.17381530013396651"/>
    <n v="7.701440160377665E-2"/>
    <n v="6.6245843523247993E-4"/>
    <n v="0"/>
    <n v="5.5787494710306036E-2"/>
    <n v="0"/>
    <n v="819.79236177892858"/>
    <n v="9.3795852730109406"/>
    <n v="18.900822565563949"/>
    <n v="197.60845093125178"/>
    <n v="262.37917866193163"/>
    <n v="116.25544714627959"/>
    <n v="1"/>
    <n v="0"/>
    <n v="84.212822636530007"/>
    <n v="0"/>
    <n v="1509.5286689934967"/>
  </r>
  <r>
    <x v="2"/>
    <x v="75"/>
    <n v="0.51187738591931775"/>
    <n v="9.6514214713290698E-3"/>
    <n v="1.2628486384132482E-2"/>
    <n v="0.24512709324991777"/>
    <n v="0.15151658072675522"/>
    <n v="3.2142910148179243E-2"/>
    <n v="0"/>
    <n v="0"/>
    <n v="3.1977646203911379E-2"/>
    <n v="5.0784758964572243E-3"/>
    <n v="203.28101858960667"/>
    <n v="3.8328530259365996"/>
    <n v="5.015129884671369"/>
    <n v="97.346916606327568"/>
    <n v="60.171528789130647"/>
    <n v="12.764860677760005"/>
    <n v="0"/>
    <n v="0"/>
    <n v="12.699229681253737"/>
    <n v="2.0168067226890756"/>
    <n v="397.12834397737561"/>
  </r>
  <r>
    <x v="2"/>
    <x v="76"/>
    <n v="0.53559543142411037"/>
    <n v="6.5083357771082229E-3"/>
    <n v="4.362513464459377E-2"/>
    <n v="4.5336175893382222E-2"/>
    <n v="0.19792342570747981"/>
    <n v="8.1005879126781116E-2"/>
    <n v="5.5341449716830157E-3"/>
    <n v="0"/>
    <n v="8.4471472454861557E-2"/>
    <n v="0"/>
    <n v="96.937015216872553"/>
    <n v="1.1779388083735909"/>
    <n v="7.8956803825543851"/>
    <n v="8.2053604541888348"/>
    <n v="35.822012294927568"/>
    <n v="14.661193275472428"/>
    <n v="1.0016207455429498"/>
    <n v="0"/>
    <n v="15.288428411303167"/>
    <n v="0"/>
    <n v="180.98924958923547"/>
  </r>
  <r>
    <x v="2"/>
    <x v="77"/>
    <n v="0.53325157420548397"/>
    <n v="1.091350377907873E-2"/>
    <n v="2.1044929262097927E-2"/>
    <n v="0.11764235871312295"/>
    <n v="0.21403065946192071"/>
    <n v="3.4652599272024749E-2"/>
    <n v="2.6464075687465589E-3"/>
    <n v="0"/>
    <n v="5.5460422176255464E-2"/>
    <n v="1.0357545561269001E-2"/>
    <n v="201.50016970290505"/>
    <n v="4.1238938053097343"/>
    <n v="7.9522631021137915"/>
    <n v="44.45360574933774"/>
    <n v="80.875924778016682"/>
    <n v="13.094203508659689"/>
    <n v="1"/>
    <n v="0"/>
    <n v="20.956871054643962"/>
    <n v="3.9138134592680047"/>
    <n v="377.87074516025461"/>
  </r>
  <r>
    <x v="2"/>
    <x v="78"/>
    <n v="0.47950653691493578"/>
    <n v="1.8759687829180388E-2"/>
    <n v="2.0402044649680127E-2"/>
    <n v="0.32516173915180985"/>
    <n v="6.8524281066386153E-2"/>
    <n v="1.6740645033459182E-2"/>
    <n v="0"/>
    <n v="3.5254026940701884E-3"/>
    <n v="6.7379662660478415E-2"/>
    <n v="0"/>
    <n v="136.01468499512899"/>
    <n v="5.3212893553223388"/>
    <n v="5.7871529638293104"/>
    <n v="92.233928254136657"/>
    <n v="19.437291853678342"/>
    <n v="4.7485766836274754"/>
    <n v="0"/>
    <n v="1"/>
    <n v="19.112614503248839"/>
    <n v="0"/>
    <n v="283.65553860897194"/>
  </r>
  <r>
    <x v="2"/>
    <x v="79"/>
    <n v="0.49782840637046177"/>
    <n v="5.6093723956482195E-3"/>
    <n v="2.1178354298923084E-2"/>
    <n v="0.3976495753343926"/>
    <n v="1.2255723253778531E-2"/>
    <n v="1.5761806305517344E-2"/>
    <n v="2.8251681661298537E-3"/>
    <n v="1.0806840631666587E-3"/>
    <n v="4.2142188861858797E-2"/>
    <n v="3.6687209501229962E-3"/>
    <n v="460.66044955979766"/>
    <n v="5.1905756611339653"/>
    <n v="19.597174623696699"/>
    <n v="367.96098775546454"/>
    <n v="11.340708789455427"/>
    <n v="14.585027060852124"/>
    <n v="2.614240611498837"/>
    <n v="1"/>
    <n v="38.99584559281115"/>
    <n v="3.3948135955413092"/>
    <n v="925.33982325025181"/>
  </r>
  <r>
    <x v="2"/>
    <x v="80"/>
    <n v="0.49465410070374327"/>
    <n v="4.8077120625127237E-3"/>
    <n v="3.2254994097151574E-2"/>
    <n v="0.32883761274820034"/>
    <n v="5.6293283491737942E-2"/>
    <n v="2.0760341080686546E-2"/>
    <n v="2.4020280038561668E-3"/>
    <n v="0"/>
    <n v="5.9989927812111613E-2"/>
    <n v="0"/>
    <n v="205.93186253850314"/>
    <n v="2.0015220700152208"/>
    <n v="13.428233994512162"/>
    <n v="136.89999126583501"/>
    <n v="23.435731557403098"/>
    <n v="8.6428389041919225"/>
    <n v="1"/>
    <n v="0"/>
    <n v="24.974699593762022"/>
    <n v="0"/>
    <n v="416.31487992422251"/>
  </r>
  <r>
    <x v="2"/>
    <x v="81"/>
    <n v="0.45981878859398928"/>
    <n v="1.6493748751361739E-2"/>
    <n v="1.8852270547104009E-2"/>
    <n v="0.34094209637791384"/>
    <n v="7.0919377901032463E-2"/>
    <n v="5.9528400865912261E-2"/>
    <n v="0"/>
    <n v="0"/>
    <n v="3.3445316962686676E-2"/>
    <n v="0"/>
    <n v="111.51424363544298"/>
    <n v="4.0000277551624599"/>
    <n v="4.5720112857922564"/>
    <n v="82.684529088775818"/>
    <n v="17.199211911092327"/>
    <n v="14.436697155607334"/>
    <n v="0"/>
    <n v="0"/>
    <n v="8.1110848811679226"/>
    <n v="0"/>
    <n v="242.51780571304104"/>
  </r>
  <r>
    <x v="2"/>
    <x v="82"/>
    <n v="0.48188042166466416"/>
    <n v="5.4941177291928309E-3"/>
    <n v="8.4842637605893004E-3"/>
    <n v="0.42283258708981725"/>
    <n v="2.2695988503626648E-2"/>
    <n v="1.377046365770168E-2"/>
    <n v="2.7704992237493164E-3"/>
    <n v="0"/>
    <n v="4.2071658370658814E-2"/>
    <n v="0"/>
    <n v="173.93270408953063"/>
    <n v="1.9830786026200873"/>
    <n v="3.0623591906687295"/>
    <n v="152.61963745205384"/>
    <n v="8.192021246233077"/>
    <n v="4.9703907294607044"/>
    <n v="1"/>
    <n v="0"/>
    <n v="15.185587496293625"/>
    <n v="0"/>
    <n v="360.94577880686069"/>
  </r>
  <r>
    <x v="2"/>
    <x v="83"/>
    <n v="0.44487446806480646"/>
    <n v="6.8518906245270865E-3"/>
    <n v="3.5409382207429764E-2"/>
    <n v="0.40478226198101114"/>
    <n v="3.1686554774109033E-2"/>
    <n v="0"/>
    <n v="0"/>
    <n v="0"/>
    <n v="7.6395442348116363E-2"/>
    <n v="0"/>
    <n v="129.85451532817234"/>
    <n v="2"/>
    <n v="10.335653076737108"/>
    <n v="118.15199166549714"/>
    <n v="9.2489960831200584"/>
    <n v="0"/>
    <n v="0"/>
    <n v="0"/>
    <n v="22.299084014753703"/>
    <n v="0"/>
    <n v="291.8902401682804"/>
  </r>
  <r>
    <x v="2"/>
    <x v="84"/>
    <n v="0.51137673536040706"/>
    <n v="1.3099322756146545E-2"/>
    <n v="6.118692595275599E-3"/>
    <n v="0.38090978342435211"/>
    <n v="2.5077744468219691E-2"/>
    <n v="1.228681614583442E-2"/>
    <n v="0"/>
    <n v="0"/>
    <n v="3.888045988291635E-2"/>
    <n v="1.2250445366848477E-2"/>
    <n v="83.576144314760029"/>
    <n v="2.1408695652173915"/>
    <n v="1"/>
    <n v="62.253459786239695"/>
    <n v="4.0985462298895134"/>
    <n v="2.0080786793115557"/>
    <n v="0"/>
    <n v="0"/>
    <n v="6.3543737943195513"/>
    <n v="2.0021344717182497"/>
    <n v="163.43360684145594"/>
  </r>
  <r>
    <x v="2"/>
    <x v="85"/>
    <n v="0.39021452189313932"/>
    <n v="1.6001256819142787E-2"/>
    <n v="5.9787639875712277E-2"/>
    <n v="0.39110902976182721"/>
    <n v="7.1461987271811897E-2"/>
    <n v="3.9930618469871094E-2"/>
    <n v="0"/>
    <n v="0"/>
    <n v="3.1494945908495671E-2"/>
    <n v="0"/>
    <n v="49.139698226258893"/>
    <n v="2.0150375939849621"/>
    <n v="7.5290549590496889"/>
    <n v="49.252343564302905"/>
    <n v="8.9992050325263175"/>
    <n v="5.0284610938561887"/>
    <n v="0"/>
    <n v="0"/>
    <n v="3.9661572052401746"/>
    <n v="0"/>
    <n v="125.9299576752191"/>
  </r>
  <r>
    <x v="2"/>
    <x v="86"/>
    <n v="0.80918448665889897"/>
    <n v="0"/>
    <n v="0"/>
    <n v="0.14639031206892991"/>
    <n v="4.4425201272171158E-2"/>
    <n v="0"/>
    <n v="0"/>
    <n v="0"/>
    <n v="0"/>
    <n v="0"/>
    <n v="18.21453732311593"/>
    <n v="0"/>
    <n v="0"/>
    <n v="3.2952087526192426"/>
    <n v="1"/>
    <n v="0"/>
    <n v="0"/>
    <n v="0"/>
    <n v="0"/>
    <n v="0"/>
    <n v="22.509746075735173"/>
  </r>
  <r>
    <x v="2"/>
    <x v="87"/>
    <n v="0.47485203951983229"/>
    <n v="0"/>
    <n v="0"/>
    <n v="0.43055819538361645"/>
    <n v="0"/>
    <n v="4.7301162862732539E-2"/>
    <n v="0"/>
    <n v="0"/>
    <n v="4.7288602233818991E-2"/>
    <n v="0"/>
    <n v="10.057849701175948"/>
    <n v="0"/>
    <n v="0"/>
    <n v="9.1196609814647296"/>
    <n v="0"/>
    <n v="1.0018867924528303"/>
    <n v="0"/>
    <n v="0"/>
    <n v="1.0016207455429498"/>
    <n v="0"/>
    <n v="21.181018220636453"/>
  </r>
  <r>
    <x v="2"/>
    <x v="88"/>
    <n v="0.44664242422760453"/>
    <n v="0"/>
    <n v="0"/>
    <n v="0.55335757577239553"/>
    <n v="0"/>
    <n v="0"/>
    <n v="0"/>
    <n v="0"/>
    <n v="0"/>
    <n v="0"/>
    <n v="14.519297324956073"/>
    <n v="0"/>
    <n v="0"/>
    <n v="17.988356532746401"/>
    <n v="0"/>
    <n v="0"/>
    <n v="0"/>
    <n v="0"/>
    <n v="0"/>
    <n v="0"/>
    <n v="32.507653857702472"/>
  </r>
  <r>
    <x v="2"/>
    <x v="89"/>
    <n v="0.51959573478121945"/>
    <n v="3.6244608853706222E-3"/>
    <n v="1.9694514759641193E-2"/>
    <n v="0.17547596700391907"/>
    <n v="0.14096560239662007"/>
    <n v="8.3573896895091163E-2"/>
    <n v="1.8481765286080983E-3"/>
    <n v="0"/>
    <n v="5.4034858430636372E-2"/>
    <n v="1.1867883188941381E-3"/>
    <n v="843.87465843943562"/>
    <n v="5.8864815219414304"/>
    <n v="31.985832067925873"/>
    <n v="284.99025647720572"/>
    <n v="228.94202475361948"/>
    <n v="135.73224138664887"/>
    <n v="3.00162074554295"/>
    <n v="0"/>
    <n v="87.757933042264597"/>
    <n v="1.9274611398963732"/>
    <n v="1624.0985095744807"/>
  </r>
  <r>
    <x v="2"/>
    <x v="90"/>
    <n v="0.53606480087798825"/>
    <n v="2.2932048414692468E-2"/>
    <n v="7.5949844794935481E-3"/>
    <n v="6.1076163276094511E-2"/>
    <n v="0.14475915274550971"/>
    <n v="0.13229461570342133"/>
    <n v="0"/>
    <n v="0"/>
    <n v="9.5278234502800235E-2"/>
    <n v="0"/>
    <n v="141.73823503496857"/>
    <n v="6.0633491747852304"/>
    <n v="2.0081521739130435"/>
    <n v="16.148845384518257"/>
    <n v="38.275049549421873"/>
    <n v="34.979363136174776"/>
    <n v="0"/>
    <n v="0"/>
    <n v="25.192045389953659"/>
    <n v="0"/>
    <n v="264.40503984373538"/>
  </r>
  <r>
    <x v="2"/>
    <x v="91"/>
    <n v="0.46385118492631211"/>
    <n v="1.9251356317110328E-3"/>
    <n v="1.8725863509730906E-2"/>
    <n v="0.26080915142135608"/>
    <n v="0.13253796651063016"/>
    <n v="7.3118892436176572E-2"/>
    <n v="0"/>
    <n v="5.4498569259723321E-3"/>
    <n v="4.3581948638110546E-2"/>
    <n v="0"/>
    <n v="252.34071008789772"/>
    <n v="1.0472972972972974"/>
    <n v="10.187098467378531"/>
    <n v="141.88336390159728"/>
    <n v="72.102272603252018"/>
    <n v="39.777570560947332"/>
    <n v="0"/>
    <n v="2.9647887323943665"/>
    <n v="23.709112369955843"/>
    <n v="0"/>
    <n v="544.01221402072053"/>
  </r>
  <r>
    <x v="2"/>
    <x v="92"/>
    <n v="0.61959116252809054"/>
    <n v="3.0402708030841212E-3"/>
    <n v="2.4567444258774357E-2"/>
    <n v="0.15867652606139709"/>
    <n v="7.7914611930800903E-2"/>
    <n v="6.6158576334665042E-2"/>
    <n v="2.8742884511319608E-3"/>
    <n v="2.9203507660539472E-3"/>
    <n v="4.4256768866002237E-2"/>
    <n v="0"/>
    <n v="215.56332047470087"/>
    <n v="1.0577472841623785"/>
    <n v="8.5473134225965151"/>
    <n v="55.205498250847654"/>
    <n v="27.107443548373279"/>
    <n v="23.017375416378364"/>
    <n v="1"/>
    <n v="1.016025641025641"/>
    <n v="15.397469536703214"/>
    <n v="0"/>
    <n v="347.91219357478786"/>
  </r>
  <r>
    <x v="2"/>
    <x v="93"/>
    <n v="0.46556951308434957"/>
    <n v="2.0118539869006399E-2"/>
    <n v="1.3568010422058503E-2"/>
    <n v="0.38279776494574802"/>
    <n v="2.762037107508146E-2"/>
    <n v="2.9962753649667325E-2"/>
    <n v="0"/>
    <n v="0"/>
    <n v="6.0363046954088478E-2"/>
    <n v="0"/>
    <n v="530.20585235512397"/>
    <n v="22.911653962733798"/>
    <n v="15.451695887327979"/>
    <n v="435.94266707477721"/>
    <n v="31.454985725354319"/>
    <n v="34.122567932944186"/>
    <n v="0"/>
    <n v="0"/>
    <n v="68.743420394982721"/>
    <n v="0"/>
    <n v="1138.8328433332445"/>
  </r>
  <r>
    <x v="2"/>
    <x v="94"/>
    <n v="0.51617844182967887"/>
    <n v="7.1268055264952883E-3"/>
    <n v="2.07356192917269E-2"/>
    <n v="0.21394788868435852"/>
    <n v="0.13013244327965137"/>
    <n v="6.0071856827983439E-2"/>
    <n v="0"/>
    <n v="1.5216122320690004E-3"/>
    <n v="4.8787720288902096E-2"/>
    <n v="1.4976120391341581E-3"/>
    <n v="344.66766314733053"/>
    <n v="4.7587795371995263"/>
    <n v="13.845788328274367"/>
    <n v="142.85935415426556"/>
    <n v="86.893294043554306"/>
    <n v="40.111761429691683"/>
    <n v="0"/>
    <n v="1.016025641025641"/>
    <n v="32.577008607054623"/>
    <n v="1"/>
    <n v="667.72967488839652"/>
  </r>
  <r>
    <x v="2"/>
    <x v="95"/>
    <n v="0.43055413388974334"/>
    <n v="2.8001711264623631E-2"/>
    <n v="1.3356957288344816E-2"/>
    <n v="0.41703700742025407"/>
    <n v="3.638265922967443E-2"/>
    <n v="2.1173987362565243E-2"/>
    <n v="0"/>
    <n v="0"/>
    <n v="4.8280828709837756E-2"/>
    <n v="5.2127148349569545E-3"/>
    <n v="165.37011915952394"/>
    <n v="10.755085049740142"/>
    <n v="5.1302297307587716"/>
    <n v="160.17837057553237"/>
    <n v="13.97409574911282"/>
    <n v="8.1326470648319145"/>
    <n v="0"/>
    <n v="0"/>
    <n v="18.544024475470572"/>
    <n v="2.0021344717182497"/>
    <n v="384.08670627668869"/>
  </r>
  <r>
    <x v="2"/>
    <x v="96"/>
    <n v="0.41703489350009953"/>
    <n v="2.1596502466025423E-2"/>
    <n v="0"/>
    <n v="0.42256808340636309"/>
    <n v="4.7085321344853957E-2"/>
    <n v="4.0070283740172241E-2"/>
    <n v="0"/>
    <n v="0"/>
    <n v="5.1644915542485875E-2"/>
    <n v="0"/>
    <n v="64.802996073145792"/>
    <n v="3.3558776167471818"/>
    <n v="0"/>
    <n v="65.662797709306673"/>
    <n v="7.3165817579546264"/>
    <n v="6.2265160070199244"/>
    <n v="0"/>
    <n v="0"/>
    <n v="8.0250964877519522"/>
    <n v="0"/>
    <n v="155.38986565192613"/>
  </r>
  <r>
    <x v="2"/>
    <x v="97"/>
    <n v="0.3832902357298999"/>
    <n v="5.6227613714730819E-3"/>
    <n v="1.4422910072210603E-2"/>
    <n v="0.51732171011996553"/>
    <n v="1.985234033043947E-2"/>
    <n v="7.928708201866308E-3"/>
    <n v="0"/>
    <n v="0"/>
    <n v="4.547105936656981E-2"/>
    <n v="6.0902748075754819E-3"/>
    <n v="144.20822051818436"/>
    <n v="2.115494568324757"/>
    <n v="5.4264419030829982"/>
    <n v="194.63590850353782"/>
    <n v="7.4691980261962412"/>
    <n v="2.9830786026200871"/>
    <n v="0"/>
    <n v="0"/>
    <n v="17.107924870151411"/>
    <n v="2.2913907284768213"/>
    <n v="376.23765772057442"/>
  </r>
  <r>
    <x v="2"/>
    <x v="98"/>
    <n v="0.38083209427618087"/>
    <n v="1.3170102449607632E-2"/>
    <n v="1.2226374733770209E-2"/>
    <n v="0.53797706821876756"/>
    <n v="6.0762926294755616E-3"/>
    <n v="5.8968606059111202E-3"/>
    <n v="0"/>
    <n v="0"/>
    <n v="4.3821207086287055E-2"/>
    <n v="0"/>
    <n v="285.47666811199508"/>
    <n v="9.8724792960359622"/>
    <n v="9.1650487827693148"/>
    <n v="403.27457497417885"/>
    <n v="4.5548676185841348"/>
    <n v="4.4203630507978335"/>
    <n v="0"/>
    <n v="0"/>
    <n v="32.848944140108962"/>
    <n v="0"/>
    <n v="749.61294597447011"/>
  </r>
  <r>
    <x v="2"/>
    <x v="99"/>
    <n v="0.58179659024661778"/>
    <n v="2.1641991180855091E-2"/>
    <n v="1.3950044353539807E-2"/>
    <n v="9.9138264564768055E-2"/>
    <n v="0.15108056301579137"/>
    <n v="8.5033109630892653E-2"/>
    <n v="0"/>
    <n v="2.0677177170634439E-3"/>
    <n v="4.5291719290471641E-2"/>
    <n v="0"/>
    <n v="285.88053808009931"/>
    <n v="10.634342290120676"/>
    <n v="6.8547087640041315"/>
    <n v="48.714105399086939"/>
    <n v="74.237273597788814"/>
    <n v="41.783179110072119"/>
    <n v="0"/>
    <n v="1.016025641025641"/>
    <n v="22.25523713682184"/>
    <n v="0"/>
    <n v="491.37541001901957"/>
  </r>
  <r>
    <x v="2"/>
    <x v="100"/>
    <n v="0.56137992103640866"/>
    <n v="1.6504120274712729E-2"/>
    <n v="3.8933939795077213E-2"/>
    <n v="0.20002658877280466"/>
    <n v="8.6264068717013712E-2"/>
    <n v="5.6338488056996094E-2"/>
    <n v="0"/>
    <n v="3.1307146930823733E-3"/>
    <n v="3.0360767469191838E-2"/>
    <n v="7.0613911847126083E-3"/>
    <n v="182.18727991734423"/>
    <n v="5.3561601824437064"/>
    <n v="12.635415557142313"/>
    <n v="64.915574558461955"/>
    <n v="27.995686067896095"/>
    <n v="18.283795891399926"/>
    <n v="0"/>
    <n v="1.016025641025641"/>
    <n v="9.8531234091935289"/>
    <n v="2.2916666666666665"/>
    <n v="324.53472789157411"/>
  </r>
  <r>
    <x v="2"/>
    <x v="101"/>
    <n v="0.4502691440691966"/>
    <n v="2.8978097488326766E-2"/>
    <n v="6.3017123607453313E-3"/>
    <n v="0.33642209431099218"/>
    <n v="5.8771867588854998E-2"/>
    <n v="9.1934530175446436E-2"/>
    <n v="4.1914837771087716E-3"/>
    <n v="0"/>
    <n v="2.3131070229329018E-2"/>
    <n v="0"/>
    <n v="207.44091828970099"/>
    <n v="13.350333311631907"/>
    <n v="2.903225806451613"/>
    <n v="154.99109609449886"/>
    <n v="27.076450480380235"/>
    <n v="42.354630809869654"/>
    <n v="1.9310344827586206"/>
    <n v="0"/>
    <n v="10.656582874038058"/>
    <n v="0"/>
    <n v="460.70427214932988"/>
  </r>
  <r>
    <x v="2"/>
    <x v="102"/>
    <n v="0.38286168618452082"/>
    <n v="2.6106454342318678E-2"/>
    <n v="7.5150935656032938E-2"/>
    <n v="0.37934512235677431"/>
    <n v="5.0803223446955835E-2"/>
    <n v="4.0496574065732219E-2"/>
    <n v="0"/>
    <n v="0"/>
    <n v="4.5236003947665408E-2"/>
    <n v="0"/>
    <n v="51.824843674582631"/>
    <n v="3.5338164251207727"/>
    <n v="10.172565270726711"/>
    <n v="51.348835295523202"/>
    <n v="6.8768153312537557"/>
    <n v="5.4816888083735904"/>
    <n v="0"/>
    <n v="0"/>
    <n v="6.1232265270876436"/>
    <n v="0"/>
    <n v="135.36179133266828"/>
  </r>
  <r>
    <x v="2"/>
    <x v="103"/>
    <n v="0.27683150070454954"/>
    <n v="1.8311889939374857E-2"/>
    <n v="1.1149161861413993E-2"/>
    <n v="0.61990646631176594"/>
    <n v="2.4841160625422569E-2"/>
    <n v="1.135702650870314E-2"/>
    <n v="0"/>
    <n v="1.1705718723554045E-2"/>
    <n v="2.4029013534146111E-2"/>
    <n v="1.8680617910702834E-3"/>
    <n v="216.25422465868834"/>
    <n v="14.304815567579174"/>
    <n v="8.709461704314915"/>
    <n v="484.25627824859419"/>
    <n v="19.405327489829304"/>
    <n v="8.8718406533111889"/>
    <n v="0"/>
    <n v="9.1442307692307683"/>
    <n v="18.770897379506554"/>
    <n v="1.4592857142857143"/>
    <n v="781.17636218533983"/>
  </r>
  <r>
    <x v="2"/>
    <x v="104"/>
    <n v="0.58524029374497288"/>
    <n v="1.7135392043726334E-2"/>
    <n v="2.8871601708922098E-2"/>
    <n v="4.813922730968255E-2"/>
    <n v="0.18984401648200006"/>
    <n v="7.2506659780424462E-2"/>
    <n v="1.0415298743350293E-3"/>
    <n v="3.9690288816961626E-3"/>
    <n v="4.4155014394814361E-2"/>
    <n v="9.0972357794261906E-3"/>
    <n v="562.81517581708374"/>
    <n v="16.478801594592589"/>
    <n v="27.76530557721426"/>
    <n v="46.294638239321117"/>
    <n v="182.56961227057687"/>
    <n v="69.728364414381375"/>
    <n v="1.0016207455429498"/>
    <n v="3.8169444444444447"/>
    <n v="42.463091580383477"/>
    <n v="8.7486497586893073"/>
    <n v="961.68220444223005"/>
  </r>
  <r>
    <x v="2"/>
    <x v="105"/>
    <n v="0.50845339911890775"/>
    <n v="1.205082247831369E-2"/>
    <n v="9.7877507399910316E-3"/>
    <n v="0.36208246276373135"/>
    <n v="3.5676626310669896E-2"/>
    <n v="1.7409006843111401E-2"/>
    <n v="1.3521681476647675E-3"/>
    <n v="0"/>
    <n v="4.8436088624866772E-2"/>
    <n v="4.7516749727432601E-3"/>
    <n v="467.18659236229547"/>
    <n v="11.072760450736387"/>
    <n v="8.9933628588813228"/>
    <n v="332.69533102909861"/>
    <n v="32.781060175717229"/>
    <n v="15.996066891359385"/>
    <n v="1.2424242424242424"/>
    <n v="0"/>
    <n v="44.504946237398777"/>
    <n v="4.3660222202781913"/>
    <n v="918.8385664681897"/>
  </r>
  <r>
    <x v="2"/>
    <x v="106"/>
    <n v="0.40586490577350981"/>
    <n v="2.7666957592094091E-2"/>
    <n v="2.2171398503551813E-2"/>
    <n v="0.48288514751077871"/>
    <n v="2.1181839006224421E-2"/>
    <n v="1.0651299596830907E-2"/>
    <n v="0"/>
    <n v="0"/>
    <n v="2.5761408442447228E-2"/>
    <n v="3.8170435745629254E-3"/>
    <n v="292.00172807660749"/>
    <n v="19.905144082652001"/>
    <n v="15.951334014882923"/>
    <n v="347.41436258684769"/>
    <n v="15.239390017893278"/>
    <n v="7.6631357978802992"/>
    <n v="0"/>
    <n v="0"/>
    <n v="18.53418631636929"/>
    <n v="2.7461928934010151"/>
    <n v="719.45547378653407"/>
  </r>
  <r>
    <x v="2"/>
    <x v="107"/>
    <n v="0.51303067464047591"/>
    <n v="1.2539503688931589E-2"/>
    <n v="2.9868756595823037E-2"/>
    <n v="0.26851041704224637"/>
    <n v="9.2386010051382125E-2"/>
    <n v="2.9411295023001924E-2"/>
    <n v="0"/>
    <n v="2.4301305621399218E-3"/>
    <n v="4.7959753761199077E-2"/>
    <n v="3.8634586347999762E-3"/>
    <n v="1086.5497997820312"/>
    <n v="26.557467021095196"/>
    <n v="63.259163833961651"/>
    <n v="568.67932912802223"/>
    <n v="195.66471496920946"/>
    <n v="62.290304066063598"/>
    <n v="0"/>
    <n v="5.1467836257309942"/>
    <n v="101.57416198036253"/>
    <n v="8.1824351127734332"/>
    <n v="2117.9041595192502"/>
  </r>
  <r>
    <x v="2"/>
    <x v="108"/>
    <n v="0.64357865794571489"/>
    <n v="4.4083801175161738E-3"/>
    <n v="1.5718690270728183E-2"/>
    <n v="0.21819017565677426"/>
    <n v="2.568882992804962E-2"/>
    <n v="3.2707340237527652E-2"/>
    <n v="0"/>
    <n v="0"/>
    <n v="5.1145880223528485E-2"/>
    <n v="8.5620456201612079E-3"/>
    <n v="291.97965728433064"/>
    <n v="2"/>
    <n v="7.1312771819616181"/>
    <n v="98.988821217944235"/>
    <n v="11.654543956397095"/>
    <n v="14.83871143850274"/>
    <n v="0"/>
    <n v="0"/>
    <n v="23.203933807933854"/>
    <n v="3.8844407205907396"/>
    <n v="453.68138560766073"/>
  </r>
  <r>
    <x v="2"/>
    <x v="109"/>
    <n v="0.6036846945580624"/>
    <n v="7.1302483041875342E-3"/>
    <n v="2.7058568992819467E-2"/>
    <n v="0.19582462621644042"/>
    <n v="9.4720012358915237E-2"/>
    <n v="4.0312594147006206E-2"/>
    <n v="5.1475391339545987E-3"/>
    <n v="3.5881319338473424E-3"/>
    <n v="1.7986345759368833E-2"/>
    <n v="4.5472385953980055E-3"/>
    <n v="239.98656673274343"/>
    <n v="2.8345323741007196"/>
    <n v="10.756762813146404"/>
    <n v="77.847393102801803"/>
    <n v="37.654641192353061"/>
    <n v="16.025718645248865"/>
    <n v="2.0463335496430886"/>
    <n v="1.4264126149802892"/>
    <n v="7.1502249531420015"/>
    <n v="1.8076923076923079"/>
    <n v="397.53627828585195"/>
  </r>
  <r>
    <x v="2"/>
    <x v="110"/>
    <n v="0.61722335827683927"/>
    <n v="4.320148724452781E-3"/>
    <n v="1.2704133744292138E-2"/>
    <n v="0.18434790303341997"/>
    <n v="7.0884602541139291E-2"/>
    <n v="7.8230128059439755E-2"/>
    <n v="4.2481462457119009E-3"/>
    <n v="0"/>
    <n v="1.9538527700710583E-2"/>
    <n v="8.503051673994547E-3"/>
    <n v="145.29239874918792"/>
    <n v="1.0169491525423728"/>
    <n v="2.9905123339658446"/>
    <n v="43.394905064650636"/>
    <n v="16.686008070623874"/>
    <n v="18.415121216320085"/>
    <n v="1"/>
    <n v="0"/>
    <n v="4.5993067494869946"/>
    <n v="2.0015910898965794"/>
    <n v="235.39679242667427"/>
  </r>
  <r>
    <x v="2"/>
    <x v="111"/>
    <n v="0.61608284634221855"/>
    <n v="1.2658455749202156E-2"/>
    <n v="2.4386464258811361E-2"/>
    <n v="0.21069823491190331"/>
    <n v="3.5359641352249276E-2"/>
    <n v="7.6137443234817095E-2"/>
    <n v="0"/>
    <n v="0"/>
    <n v="1.9634270610259626E-2"/>
    <n v="5.0426435405387486E-3"/>
    <n v="363.67584160461661"/>
    <n v="7.4723303454041012"/>
    <n v="14.395414457226662"/>
    <n v="124.37589905502728"/>
    <n v="20.872918965306752"/>
    <n v="44.944196889171451"/>
    <n v="0"/>
    <n v="0"/>
    <n v="11.590178059449793"/>
    <n v="2.9766899766899768"/>
    <n v="590.30346935289253"/>
  </r>
  <r>
    <x v="2"/>
    <x v="112"/>
    <n v="0.63768849983236842"/>
    <n v="1.9777076673241679E-2"/>
    <n v="2.001278901079696E-2"/>
    <n v="0.1320758409604694"/>
    <n v="8.4670836936767649E-2"/>
    <n v="3.4313826017030175E-2"/>
    <n v="1.1193091950301944E-3"/>
    <n v="2.9686347181645941E-3"/>
    <n v="6.4678044384412062E-2"/>
    <n v="2.6951422717189058E-3"/>
    <n v="570.63949216376443"/>
    <n v="17.69763919573451"/>
    <n v="17.90856783665345"/>
    <n v="118.1888819268288"/>
    <n v="75.768221323387735"/>
    <n v="30.705939118709452"/>
    <n v="1.0016207455429498"/>
    <n v="2.6565011105555101"/>
    <n v="57.877547441060038"/>
    <n v="2.4117647058823528"/>
    <n v="894.85617556811917"/>
  </r>
  <r>
    <x v="2"/>
    <x v="113"/>
    <n v="0.74402066983485737"/>
    <n v="2.1160592086964847E-2"/>
    <n v="1.3438432459111579E-2"/>
    <n v="0.12225793399667702"/>
    <n v="2.7089828201436399E-2"/>
    <n v="6.0736015279201069E-2"/>
    <n v="0"/>
    <n v="0"/>
    <n v="1.1296528141751958E-2"/>
    <n v="0"/>
    <n v="143.46370012520572"/>
    <n v="4.0802318547278347"/>
    <n v="2.5912280701754384"/>
    <n v="23.574043426400433"/>
    <n v="5.2235201884872886"/>
    <n v="11.711251899425378"/>
    <n v="0"/>
    <n v="0"/>
    <n v="2.1782213740701151"/>
    <n v="0"/>
    <n v="192.82219693849217"/>
  </r>
  <r>
    <x v="2"/>
    <x v="114"/>
    <n v="0.74889940659601528"/>
    <n v="1.3500157127382513E-2"/>
    <n v="1.7675189142038146E-2"/>
    <n v="4.4479893615101088E-2"/>
    <n v="8.7096785642166219E-2"/>
    <n v="8.7698207723065358E-3"/>
    <n v="0"/>
    <n v="0"/>
    <n v="7.9578747104990133E-2"/>
    <n v="0"/>
    <n v="85.419193770073406"/>
    <n v="1.5398230088495575"/>
    <n v="2.016025641025641"/>
    <n v="5.0733604782119031"/>
    <n v="9.9342276732928685"/>
    <n v="1.0002825656965244"/>
    <n v="0"/>
    <n v="0"/>
    <n v="9.0767229337753736"/>
    <n v="0"/>
    <n v="114.05963607092528"/>
  </r>
  <r>
    <x v="2"/>
    <x v="115"/>
    <n v="0.52176536832477372"/>
    <n v="9.6573623403618941E-3"/>
    <n v="3.0063731316162027E-2"/>
    <n v="3.5944815249896192E-2"/>
    <n v="0.26365169510147035"/>
    <n v="9.8613370839948172E-2"/>
    <n v="0"/>
    <n v="0"/>
    <n v="3.4263600367818059E-2"/>
    <n v="6.0400564595703993E-3"/>
    <n v="365.86244020226258"/>
    <n v="6.771752910904099"/>
    <n v="21.080720892287651"/>
    <n v="25.204543302998118"/>
    <n v="184.872853564411"/>
    <n v="69.14780221598896"/>
    <n v="0"/>
    <n v="0"/>
    <n v="24.025673610599142"/>
    <n v="4.2352941176470589"/>
    <n v="701.20108081709805"/>
  </r>
  <r>
    <x v="2"/>
    <x v="116"/>
    <n v="0.65119271523104261"/>
    <n v="1.9164511185947957E-2"/>
    <n v="2.0665200521384278E-2"/>
    <n v="3.4862752947715514E-2"/>
    <n v="0.10354399959337249"/>
    <n v="7.9094433339387621E-2"/>
    <n v="0"/>
    <n v="0"/>
    <n v="9.1476387181149796E-2"/>
    <n v="0"/>
    <n v="440.74830179228951"/>
    <n v="12.971161320330506"/>
    <n v="13.986876423772172"/>
    <n v="23.596239328411425"/>
    <n v="70.081929533515321"/>
    <n v="53.533671922588972"/>
    <n v="0"/>
    <n v="0"/>
    <n v="61.914178953738634"/>
    <n v="0"/>
    <n v="676.83235927464636"/>
  </r>
  <r>
    <x v="2"/>
    <x v="117"/>
    <n v="0.65783272134888038"/>
    <n v="4.5853341373329574E-3"/>
    <n v="1.6461461476536623E-2"/>
    <n v="0.10513178450549911"/>
    <n v="7.0872517838105109E-2"/>
    <n v="8.6323153685293794E-2"/>
    <n v="0"/>
    <n v="4.374219349042279E-3"/>
    <n v="5.441880765930987E-2"/>
    <n v="0"/>
    <n v="214.51619532621356"/>
    <n v="1.4952561669829223"/>
    <n v="5.3680061372059331"/>
    <n v="34.282986674380368"/>
    <n v="23.111198920973813"/>
    <n v="28.149579514924131"/>
    <n v="0"/>
    <n v="1.4264126149802892"/>
    <n v="17.745720445962782"/>
    <n v="0"/>
    <n v="326.09535580162378"/>
  </r>
  <r>
    <x v="2"/>
    <x v="118"/>
    <n v="0.62623305815415409"/>
    <n v="2.1523256867769593E-2"/>
    <n v="2.0202750498551636E-2"/>
    <n v="0.20149704174161309"/>
    <n v="3.8605487706756654E-2"/>
    <n v="2.4492971747208506E-2"/>
    <n v="0"/>
    <n v="0"/>
    <n v="6.7445433283946352E-2"/>
    <n v="0"/>
    <n v="155.55666828161637"/>
    <n v="5.3463899507130268"/>
    <n v="5.0183753744055037"/>
    <n v="50.051986355232295"/>
    <n v="9.5896263649046816"/>
    <n v="6.0840689128449537"/>
    <n v="0"/>
    <n v="0"/>
    <n v="16.753486191522825"/>
    <n v="0"/>
    <n v="248.40060143123966"/>
  </r>
  <r>
    <x v="2"/>
    <x v="119"/>
    <n v="0.59585340509413898"/>
    <n v="6.9782689442875129E-3"/>
    <n v="1.0276321906824367E-2"/>
    <n v="0.26032855695591084"/>
    <n v="1.3570795234360692E-2"/>
    <n v="7.1996992745350111E-2"/>
    <n v="0"/>
    <n v="0"/>
    <n v="3.8316193943378714E-2"/>
    <n v="2.6794651757484048E-3"/>
    <n v="222.37773809757033"/>
    <n v="2.6043514233538803"/>
    <n v="3.8352138329075598"/>
    <n v="97.156910010296414"/>
    <n v="5.0647402911553856"/>
    <n v="26.869911726037095"/>
    <n v="0"/>
    <n v="0"/>
    <n v="14.299941006949854"/>
    <n v="1"/>
    <n v="373.20880638827066"/>
  </r>
  <r>
    <x v="2"/>
    <x v="120"/>
    <n v="0.5507181715905114"/>
    <n v="5.4708713814987167E-3"/>
    <n v="3.2075743643406811E-2"/>
    <n v="0.27427559769221393"/>
    <n v="5.6036247330277927E-2"/>
    <n v="4.1013770013616002E-2"/>
    <n v="1.3047703722876538E-3"/>
    <n v="5.5868435610001094E-3"/>
    <n v="3.3517984415187448E-2"/>
    <n v="0"/>
    <n v="422.08053101706878"/>
    <n v="4.1929764023585534"/>
    <n v="24.583439603375123"/>
    <n v="210.20986030770041"/>
    <n v="42.947210114856901"/>
    <n v="31.433707328674672"/>
    <n v="1"/>
    <n v="4.2818596127414335"/>
    <n v="25.688799444779214"/>
    <n v="0"/>
    <n v="766.41838383155505"/>
  </r>
  <r>
    <x v="2"/>
    <x v="121"/>
    <n v="0.51281573398019786"/>
    <n v="5.1380703646202747E-3"/>
    <n v="2.2310859561276149E-2"/>
    <n v="5.3528621979423277E-2"/>
    <n v="0.199805471093284"/>
    <n v="7.0332334625031454E-2"/>
    <n v="2.5969915285319802E-3"/>
    <n v="1.5959713694349053E-3"/>
    <n v="5.4017061485571588E-2"/>
    <n v="7.7858884012628346E-2"/>
    <n v="395.25065850169887"/>
    <n v="3.9601470089110933"/>
    <n v="17.196005015075922"/>
    <n v="41.256969480722951"/>
    <n v="153.9992609214915"/>
    <n v="54.208363223853347"/>
    <n v="2.00162074554295"/>
    <n v="1.2300884955752212"/>
    <n v="41.633432259945749"/>
    <n v="60.009420805694432"/>
    <n v="770.74596645851216"/>
  </r>
  <r>
    <x v="2"/>
    <x v="122"/>
    <n v="0.66574701693181826"/>
    <n v="3.0331487664331607E-3"/>
    <n v="1.8253327290926831E-2"/>
    <n v="3.4831550451865166E-2"/>
    <n v="0.18778795753747937"/>
    <n v="3.2511845912004601E-2"/>
    <n v="1.6833454494122183E-3"/>
    <n v="1.6833454494122183E-3"/>
    <n v="5.4468462210648272E-2"/>
    <n v="0"/>
    <n v="395.49043077538261"/>
    <n v="1.8018575851393188"/>
    <n v="10.84348271907019"/>
    <n v="20.691861236223062"/>
    <n v="111.55639955129246"/>
    <n v="19.313828853938993"/>
    <n v="1"/>
    <n v="1"/>
    <n v="32.357269406387907"/>
    <n v="0"/>
    <n v="594.0551301274345"/>
  </r>
  <r>
    <x v="2"/>
    <x v="123"/>
    <n v="0.43703682150286044"/>
    <n v="4.6693916840146515E-3"/>
    <n v="1.0786566354756758E-2"/>
    <n v="8.612595973908288E-3"/>
    <n v="0.34247799436654741"/>
    <n v="2.2119929946703965E-2"/>
    <n v="7.5637169892662267E-4"/>
    <n v="1.9567601674249746E-3"/>
    <n v="9.688757446325709E-2"/>
    <n v="7.4695993841599681E-2"/>
    <n v="578.74342417177456"/>
    <n v="6.1834143006830393"/>
    <n v="14.28404665250185"/>
    <n v="11.405179242809174"/>
    <n v="453.5244570047746"/>
    <n v="29.292186310007388"/>
    <n v="1.0016207455429498"/>
    <n v="2.5912280701754384"/>
    <n v="128.30279703147664"/>
    <n v="98.915727739243223"/>
    <n v="1324.244081268989"/>
  </r>
  <r>
    <x v="2"/>
    <x v="124"/>
    <n v="0.55475486663218643"/>
    <n v="2.1375287219925699E-2"/>
    <n v="5.2248518220374667E-3"/>
    <n v="1.324489722111594E-2"/>
    <n v="0.30222416792039081"/>
    <n v="2.0544708919922539E-2"/>
    <n v="0"/>
    <n v="0"/>
    <n v="8.263122026442106E-2"/>
    <n v="0"/>
    <n v="652.56446675633583"/>
    <n v="25.143993762712924"/>
    <n v="6.1460526949993408"/>
    <n v="15.580123424262954"/>
    <n v="355.50973022938518"/>
    <n v="24.166975050409665"/>
    <n v="0"/>
    <n v="0"/>
    <n v="97.200045340077679"/>
    <n v="0"/>
    <n v="1176.3113872581837"/>
  </r>
  <r>
    <x v="2"/>
    <x v="125"/>
    <n v="0.4215516319264806"/>
    <n v="1.3156251988918895E-2"/>
    <n v="3.5191516536124969E-3"/>
    <n v="0.48383289462968804"/>
    <n v="7.3101002669398391E-3"/>
    <n v="1.4856849776236048E-2"/>
    <n v="0"/>
    <n v="0"/>
    <n v="5.5773119758123817E-2"/>
    <n v="0"/>
    <n v="186.80797391158228"/>
    <n v="5.8301109334782266"/>
    <n v="1.5594900849858357"/>
    <n v="214.40752665218295"/>
    <n v="3.2394252958216723"/>
    <n v="6.5837202259756209"/>
    <n v="0"/>
    <n v="0"/>
    <n v="24.71550982528332"/>
    <n v="0"/>
    <n v="443.14375692931003"/>
  </r>
  <r>
    <x v="2"/>
    <x v="126"/>
    <n v="0.36615698404858898"/>
    <n v="7.3469469213868844E-3"/>
    <n v="1.4797169840619771E-2"/>
    <n v="0.5542683725866101"/>
    <n v="0"/>
    <n v="0"/>
    <n v="0"/>
    <n v="0"/>
    <n v="5.7430526602794414E-2"/>
    <n v="0"/>
    <n v="50.636664238177978"/>
    <n v="1.016025641025641"/>
    <n v="2.0463335496430886"/>
    <n v="76.651006817297556"/>
    <n v="0"/>
    <n v="0"/>
    <n v="0"/>
    <n v="0"/>
    <n v="7.9421953405142363"/>
    <n v="0"/>
    <n v="138.29222558665847"/>
  </r>
  <r>
    <x v="2"/>
    <x v="127"/>
    <n v="0.43960888335623705"/>
    <n v="7.3929648750089057E-3"/>
    <n v="1.1599925932258212E-2"/>
    <n v="0.48530491738778181"/>
    <n v="0"/>
    <n v="0"/>
    <n v="0"/>
    <n v="0"/>
    <n v="5.6093308448713942E-2"/>
    <n v="0"/>
    <n v="130.46000867446512"/>
    <n v="2.1939644493992319"/>
    <n v="3.4424382560059303"/>
    <n v="144.02093799561598"/>
    <n v="0"/>
    <n v="0"/>
    <n v="0"/>
    <n v="0"/>
    <n v="16.646464127224156"/>
    <n v="0"/>
    <n v="296.76381350271043"/>
  </r>
  <r>
    <x v="2"/>
    <x v="128"/>
    <n v="0.30921635553694748"/>
    <n v="3.913631752413313E-3"/>
    <n v="1.433339196699396E-2"/>
    <n v="0.62502757600214931"/>
    <n v="1.8296866888872457E-2"/>
    <n v="2.5383123939160902E-2"/>
    <n v="0"/>
    <n v="0"/>
    <n v="3.829053913462656E-3"/>
    <n v="0"/>
    <n v="93.069038788897757"/>
    <n v="1.1779388083735909"/>
    <n v="4.3141153081510932"/>
    <n v="188.12302348646011"/>
    <n v="5.5070560909974171"/>
    <n v="7.6399029487781736"/>
    <n v="0"/>
    <n v="0"/>
    <n v="1.1524822695035462"/>
    <n v="0"/>
    <n v="300.98355770116166"/>
  </r>
  <r>
    <x v="2"/>
    <x v="129"/>
    <n v="0.26644117210633417"/>
    <n v="5.229797837950711E-3"/>
    <n v="1.1064431272851732E-2"/>
    <n v="0.69136486179830337"/>
    <n v="9.6150430090718077E-3"/>
    <n v="0"/>
    <n v="0"/>
    <n v="0"/>
    <n v="1.3896921926307476E-2"/>
    <n v="2.3877720491806598E-3"/>
    <n v="111.58568180650276"/>
    <n v="2.1902416689002053"/>
    <n v="4.6337887557769104"/>
    <n v="289.54391271794071"/>
    <n v="4.0267843039586273"/>
    <n v="0"/>
    <n v="0"/>
    <n v="0"/>
    <n v="5.8200371057513918"/>
    <n v="1"/>
    <n v="418.80044635883064"/>
  </r>
  <r>
    <x v="2"/>
    <x v="130"/>
    <n v="0.64336314678928197"/>
    <n v="0"/>
    <n v="0"/>
    <n v="0.2922367654056543"/>
    <n v="0"/>
    <n v="5.3323354359346507E-2"/>
    <n v="0"/>
    <n v="0"/>
    <n v="1.1076733445717026E-2"/>
    <n v="0"/>
    <n v="58.170795000312296"/>
    <n v="0"/>
    <n v="0"/>
    <n v="26.423094106032924"/>
    <n v="0"/>
    <n v="4.8213235878468721"/>
    <n v="0"/>
    <n v="0"/>
    <n v="1.0015220700152208"/>
    <n v="0"/>
    <n v="90.416734764207334"/>
  </r>
  <r>
    <x v="2"/>
    <x v="131"/>
    <n v="0.12151771119292885"/>
    <n v="0"/>
    <n v="0"/>
    <n v="0.87848228880707124"/>
    <n v="0"/>
    <n v="0"/>
    <n v="0"/>
    <n v="0"/>
    <n v="0"/>
    <n v="0"/>
    <n v="1.016025641025641"/>
    <n v="0"/>
    <n v="0"/>
    <n v="7.3451065021936905"/>
    <n v="0"/>
    <n v="0"/>
    <n v="0"/>
    <n v="0"/>
    <n v="0"/>
    <n v="0"/>
    <n v="8.3611321432193311"/>
  </r>
  <r>
    <x v="2"/>
    <x v="132"/>
    <n v="0.85597506934108647"/>
    <n v="0"/>
    <n v="0"/>
    <n v="0.14402493065891345"/>
    <n v="0"/>
    <n v="0"/>
    <n v="0"/>
    <n v="0"/>
    <n v="0"/>
    <n v="0"/>
    <n v="11.934498276807112"/>
    <n v="0"/>
    <n v="0"/>
    <n v="2.0080786793115557"/>
    <n v="0"/>
    <n v="0"/>
    <n v="0"/>
    <n v="0"/>
    <n v="0"/>
    <n v="0"/>
    <n v="13.942576956118669"/>
  </r>
  <r>
    <x v="2"/>
    <x v="133"/>
    <n v="0.37196331013054379"/>
    <n v="0"/>
    <n v="0"/>
    <n v="0.59925083662784906"/>
    <n v="0"/>
    <n v="2.8785853241607252E-2"/>
    <n v="0"/>
    <n v="0"/>
    <n v="0"/>
    <n v="0"/>
    <n v="17.455998226870538"/>
    <n v="0"/>
    <n v="0"/>
    <n v="28.122455244188487"/>
    <n v="0"/>
    <n v="1.3509015256588073"/>
    <n v="0"/>
    <n v="0"/>
    <n v="0"/>
    <n v="0"/>
    <n v="46.929354996717827"/>
  </r>
  <r>
    <x v="2"/>
    <x v="134"/>
    <n v="0.14823235137862839"/>
    <n v="1.4461612327547082E-2"/>
    <n v="0"/>
    <n v="0.77311372445833815"/>
    <n v="2.0155274544797163E-2"/>
    <n v="1.193027380239667E-2"/>
    <n v="0"/>
    <n v="0"/>
    <n v="1.8468566436606298E-2"/>
    <n v="1.3638197051686278E-2"/>
    <n v="22.48826076993365"/>
    <n v="2.1939644493992319"/>
    <n v="0"/>
    <n v="117.28872192025679"/>
    <n v="3.0577472841623785"/>
    <n v="1.809936264450875"/>
    <n v="0"/>
    <n v="0"/>
    <n v="2.8018575851393188"/>
    <n v="2.069044502617801"/>
    <n v="151.70953277596004"/>
  </r>
  <r>
    <x v="2"/>
    <x v="135"/>
    <n v="0.47692739199010553"/>
    <n v="1.3736635007120152E-2"/>
    <n v="0"/>
    <n v="0.50933597300277456"/>
    <n v="0"/>
    <n v="0"/>
    <n v="0"/>
    <n v="0"/>
    <n v="0"/>
    <n v="0"/>
    <n v="34.719375723595938"/>
    <n v="1"/>
    <n v="0"/>
    <n v="37.078656653450345"/>
    <n v="0"/>
    <n v="0"/>
    <n v="0"/>
    <n v="0"/>
    <n v="0"/>
    <n v="0"/>
    <n v="72.798032377046269"/>
  </r>
  <r>
    <x v="2"/>
    <x v="136"/>
    <n v="0.27554107134084593"/>
    <n v="1.8338375256474856E-2"/>
    <n v="2.8575367013570316E-2"/>
    <n v="0.65068126029920392"/>
    <n v="0"/>
    <n v="8.9833061608299725E-3"/>
    <n v="0"/>
    <n v="7.3005304027358763E-3"/>
    <n v="1.0580089526339233E-2"/>
    <n v="0"/>
    <n v="76.090069396964324"/>
    <n v="5.0641025641025639"/>
    <n v="7.8910256410256405"/>
    <n v="179.68421916392276"/>
    <n v="0"/>
    <n v="2.4807205178722205"/>
    <n v="0"/>
    <n v="2.016025641025641"/>
    <n v="2.9216687819632114"/>
    <n v="0"/>
    <n v="276.14783170687633"/>
  </r>
  <r>
    <x v="2"/>
    <x v="137"/>
    <n v="0.37826516438482644"/>
    <n v="0"/>
    <n v="0"/>
    <n v="0.58799327963114878"/>
    <n v="0"/>
    <n v="3.3741555984024903E-2"/>
    <n v="0"/>
    <n v="0"/>
    <n v="0"/>
    <n v="0"/>
    <n v="14.27195331328363"/>
    <n v="0"/>
    <n v="0"/>
    <n v="22.184999903620273"/>
    <n v="0"/>
    <n v="1.2730696798493408"/>
    <n v="0"/>
    <n v="0"/>
    <n v="0"/>
    <n v="0"/>
    <n v="37.730022896753241"/>
  </r>
  <r>
    <x v="2"/>
    <x v="138"/>
    <n v="0.19979296590114254"/>
    <n v="5.1455248064876755E-3"/>
    <n v="0"/>
    <n v="0.76532024482226646"/>
    <n v="8.7799542652482916E-3"/>
    <n v="4.4371214579381401E-3"/>
    <n v="0"/>
    <n v="0"/>
    <n v="1.6524188746917075E-2"/>
    <n v="0"/>
    <n v="45.737586937349263"/>
    <n v="1.1779388083735909"/>
    <n v="0"/>
    <n v="175.20086893245156"/>
    <n v="2.0099502487562191"/>
    <n v="1.0157676348547717"/>
    <n v="0"/>
    <n v="0"/>
    <n v="3.7827984382355382"/>
    <n v="0"/>
    <n v="228.9249110000209"/>
  </r>
  <r>
    <x v="2"/>
    <x v="139"/>
    <n v="0.20529802184365076"/>
    <n v="1.6468666292295226E-2"/>
    <n v="0"/>
    <n v="0.72767188921718162"/>
    <n v="0"/>
    <n v="1.6487019189352019E-2"/>
    <n v="0"/>
    <n v="0"/>
    <n v="3.4074403457520525E-2"/>
    <n v="0"/>
    <n v="12.465977402171195"/>
    <n v="1"/>
    <n v="0"/>
    <n v="44.185234936578858"/>
    <n v="0"/>
    <n v="1.0011144130757801"/>
    <n v="0"/>
    <n v="0"/>
    <n v="2.069044502617801"/>
    <n v="0"/>
    <n v="60.721371254443625"/>
  </r>
  <r>
    <x v="2"/>
    <x v="140"/>
    <n v="0.45678000373283467"/>
    <n v="1.4040288316730072E-2"/>
    <n v="6.3336316381463725E-2"/>
    <n v="0.41781506682701391"/>
    <n v="3.4187095265459905E-2"/>
    <n v="0"/>
    <n v="0"/>
    <n v="0"/>
    <n v="1.3841229476497276E-2"/>
    <n v="0"/>
    <n v="33.054890728086924"/>
    <n v="1.016025641025641"/>
    <n v="4.583333333333333"/>
    <n v="30.235192577722984"/>
    <n v="2.4739495798319329"/>
    <n v="0"/>
    <n v="0"/>
    <n v="0"/>
    <n v="1.0016207455429498"/>
    <n v="0"/>
    <n v="72.365012605543797"/>
  </r>
  <r>
    <x v="2"/>
    <x v="141"/>
    <n v="0.33028006463826515"/>
    <n v="2.7145399689497304E-2"/>
    <n v="1.1223931764411331E-2"/>
    <n v="0.59376344645834345"/>
    <n v="1.852008711304232E-2"/>
    <n v="9.5386197203099019E-3"/>
    <n v="0"/>
    <n v="0"/>
    <n v="9.5284506161304669E-3"/>
    <n v="0"/>
    <n v="34.662515234023729"/>
    <n v="2.8488786669622401"/>
    <n v="1.1779388083735909"/>
    <n v="62.314794962905786"/>
    <n v="1.943661971830986"/>
    <n v="1.0010672358591248"/>
    <n v="0"/>
    <n v="0"/>
    <n v="0.99999999999999989"/>
    <n v="0"/>
    <n v="104.94885687995547"/>
  </r>
  <r>
    <x v="2"/>
    <x v="142"/>
    <n v="0.42439024588772506"/>
    <n v="1.0450580715467563E-2"/>
    <n v="0"/>
    <n v="0.5442580119658722"/>
    <n v="2.0901161430935122E-2"/>
    <n v="0"/>
    <n v="0"/>
    <n v="0"/>
    <n v="0"/>
    <n v="0"/>
    <n v="40.609250092638291"/>
    <n v="1"/>
    <n v="0"/>
    <n v="52.079212321697462"/>
    <n v="1.9999999999999998"/>
    <n v="0"/>
    <n v="0"/>
    <n v="0"/>
    <n v="0"/>
    <n v="0"/>
    <n v="95.68846241433576"/>
  </r>
  <r>
    <x v="2"/>
    <x v="143"/>
    <n v="0.17386958998495233"/>
    <n v="0"/>
    <n v="2.4141997842142552E-2"/>
    <n v="0.79562916750269075"/>
    <n v="0"/>
    <n v="0"/>
    <n v="0"/>
    <n v="0"/>
    <n v="6.3592446702142209E-3"/>
    <n v="0"/>
    <n v="27.367430245954438"/>
    <n v="0"/>
    <n v="3.8"/>
    <n v="125.23366360478082"/>
    <n v="0"/>
    <n v="0"/>
    <n v="0"/>
    <n v="0"/>
    <n v="1.0009581603321622"/>
    <n v="0"/>
    <n v="157.40205201106744"/>
  </r>
  <r>
    <x v="2"/>
    <x v="144"/>
    <n v="0.3204342130895218"/>
    <n v="0"/>
    <n v="1.2818102758938974E-2"/>
    <n v="0.65114288582683844"/>
    <n v="0"/>
    <n v="0"/>
    <n v="0"/>
    <n v="0"/>
    <n v="7.7948055188456628E-3"/>
    <n v="7.8099928058553182E-3"/>
    <n v="41.920675522029029"/>
    <n v="0"/>
    <n v="1.676923076923077"/>
    <n v="85.185503046138621"/>
    <n v="0"/>
    <n v="0"/>
    <n v="0"/>
    <n v="0"/>
    <n v="1.019752259792434"/>
    <n v="1.0217391304347827"/>
    <n v="130.82459303531792"/>
  </r>
  <r>
    <x v="2"/>
    <x v="145"/>
    <n v="0.32258000776200763"/>
    <n v="0"/>
    <n v="0"/>
    <n v="0.54480479248651048"/>
    <n v="2.2832886238931076E-2"/>
    <n v="0"/>
    <n v="0"/>
    <n v="0"/>
    <n v="0.10978231351255072"/>
    <n v="0"/>
    <n v="14.127868215451208"/>
    <n v="0"/>
    <n v="0"/>
    <n v="23.860531112251341"/>
    <n v="1"/>
    <n v="0"/>
    <n v="0"/>
    <n v="0"/>
    <n v="4.8080786793115555"/>
    <n v="0"/>
    <n v="43.796478007014109"/>
  </r>
  <r>
    <x v="2"/>
    <x v="146"/>
    <n v="0.3433914953987563"/>
    <n v="0"/>
    <n v="0"/>
    <n v="0.62824885863482527"/>
    <n v="0"/>
    <n v="0"/>
    <n v="0"/>
    <n v="0"/>
    <n v="2.8359645966418351E-2"/>
    <n v="0"/>
    <n v="14.263018987423614"/>
    <n v="0"/>
    <n v="0"/>
    <n v="26.094779630841668"/>
    <n v="0"/>
    <n v="0"/>
    <n v="0"/>
    <n v="0"/>
    <n v="1.1779388083735909"/>
    <n v="0"/>
    <n v="41.535737426638875"/>
  </r>
  <r>
    <x v="2"/>
    <x v="147"/>
    <n v="0.41632164265451288"/>
    <n v="6.3352874700369821E-2"/>
    <n v="0"/>
    <n v="0.4924263603553739"/>
    <n v="0"/>
    <n v="0"/>
    <n v="0"/>
    <n v="0"/>
    <n v="2.7899122289743346E-2"/>
    <n v="0"/>
    <n v="22.383588182318913"/>
    <n v="3.4061756876663711"/>
    <n v="0"/>
    <n v="26.475368395535853"/>
    <n v="0"/>
    <n v="0"/>
    <n v="0"/>
    <n v="0"/>
    <n v="1.5"/>
    <n v="0"/>
    <n v="53.765132265521139"/>
  </r>
  <r>
    <x v="2"/>
    <x v="148"/>
    <n v="0.255432912169753"/>
    <n v="7.4149472242577901E-3"/>
    <n v="0"/>
    <n v="0.72466573204085016"/>
    <n v="0"/>
    <n v="0"/>
    <n v="0"/>
    <n v="0"/>
    <n v="1.2486408565139153E-2"/>
    <n v="0"/>
    <n v="35.000436345289998"/>
    <n v="1.016025641025641"/>
    <n v="0"/>
    <n v="99.296588722493453"/>
    <n v="0"/>
    <n v="0"/>
    <n v="0"/>
    <n v="0"/>
    <n v="1.7109375"/>
    <n v="0"/>
    <n v="137.02398820880907"/>
  </r>
  <r>
    <x v="2"/>
    <x v="149"/>
    <n v="0.357901186824234"/>
    <n v="3.4312742722845485E-2"/>
    <n v="0"/>
    <n v="0.60778607045292032"/>
    <n v="0"/>
    <n v="0"/>
    <n v="0"/>
    <n v="0"/>
    <n v="0"/>
    <n v="0"/>
    <n v="13.749377045959319"/>
    <n v="1.3181818181818181"/>
    <n v="0"/>
    <n v="23.349125830206251"/>
    <n v="0"/>
    <n v="0"/>
    <n v="0"/>
    <n v="0"/>
    <n v="0"/>
    <n v="0"/>
    <n v="38.416684694347396"/>
  </r>
  <r>
    <x v="2"/>
    <x v="150"/>
    <n v="0.37572484559004293"/>
    <n v="0"/>
    <n v="0"/>
    <n v="0.57430029181610942"/>
    <n v="0"/>
    <n v="4.9974862593847764E-2"/>
    <n v="0"/>
    <n v="0"/>
    <n v="0"/>
    <n v="0"/>
    <n v="7.5321480705519495"/>
    <n v="0"/>
    <n v="0"/>
    <n v="11.512985861041408"/>
    <n v="0"/>
    <n v="1.0018450184501844"/>
    <n v="0"/>
    <n v="0"/>
    <n v="0"/>
    <n v="0"/>
    <n v="20.046978950043538"/>
  </r>
  <r>
    <x v="2"/>
    <x v="151"/>
    <n v="0.68274370907847159"/>
    <n v="0"/>
    <n v="0"/>
    <n v="0.31725629092152829"/>
    <n v="0"/>
    <n v="0"/>
    <n v="0"/>
    <n v="0"/>
    <n v="0"/>
    <n v="0"/>
    <n v="7.3743362842103188"/>
    <n v="0"/>
    <n v="0"/>
    <n v="3.4266951806768136"/>
    <n v="0"/>
    <n v="0"/>
    <n v="0"/>
    <n v="0"/>
    <n v="0"/>
    <n v="0"/>
    <n v="10.801031464887133"/>
  </r>
  <r>
    <x v="2"/>
    <x v="152"/>
    <n v="0"/>
    <n v="0.72707615719206498"/>
    <n v="0.27292384280793508"/>
    <n v="0"/>
    <n v="0"/>
    <n v="0"/>
    <n v="0"/>
    <n v="0"/>
    <n v="0"/>
    <n v="0"/>
    <n v="0"/>
    <n v="3.8"/>
    <n v="1.4264126149802892"/>
    <n v="0"/>
    <n v="0"/>
    <n v="0"/>
    <n v="0"/>
    <n v="0"/>
    <n v="0"/>
    <n v="0"/>
    <n v="5.2264126149802888"/>
  </r>
  <r>
    <x v="2"/>
    <x v="153"/>
    <n v="0.2469570861738257"/>
    <n v="2.985937690784303E-2"/>
    <n v="0"/>
    <n v="0.72318353691833137"/>
    <n v="0"/>
    <n v="0"/>
    <n v="0"/>
    <n v="0"/>
    <n v="0"/>
    <n v="0"/>
    <n v="9.7423444804235331"/>
    <n v="1.1779388083735909"/>
    <n v="0"/>
    <n v="28.529260886526476"/>
    <n v="0"/>
    <n v="0"/>
    <n v="0"/>
    <n v="0"/>
    <n v="0"/>
    <n v="0"/>
    <n v="39.449544175323595"/>
  </r>
  <r>
    <x v="2"/>
    <x v="154"/>
    <n v="0.35952652927332857"/>
    <n v="4.6126461944942528E-2"/>
    <n v="4.6126461944942528E-2"/>
    <n v="0.54822054683678656"/>
    <n v="0"/>
    <n v="0"/>
    <n v="0"/>
    <n v="0"/>
    <n v="0"/>
    <n v="0"/>
    <n v="29.618591013318412"/>
    <n v="3.8"/>
    <n v="3.8"/>
    <n v="45.163621707348454"/>
    <n v="0"/>
    <n v="0"/>
    <n v="0"/>
    <n v="0"/>
    <n v="0"/>
    <n v="0"/>
    <n v="82.382212720666857"/>
  </r>
  <r>
    <x v="2"/>
    <x v="155"/>
    <n v="0.29190094120360194"/>
    <n v="0"/>
    <n v="0"/>
    <n v="0.70809905879639812"/>
    <n v="0"/>
    <n v="0"/>
    <n v="0"/>
    <n v="0"/>
    <n v="0"/>
    <n v="0"/>
    <n v="6.4715527624451701"/>
    <n v="0"/>
    <n v="0"/>
    <n v="15.698820295486284"/>
    <n v="0"/>
    <n v="0"/>
    <n v="0"/>
    <n v="0"/>
    <n v="0"/>
    <n v="0"/>
    <n v="22.170373057931453"/>
  </r>
  <r>
    <x v="2"/>
    <x v="156"/>
    <n v="7.450648444710789E-2"/>
    <n v="0"/>
    <n v="8.4438164328184351E-2"/>
    <n v="0.84105535122470787"/>
    <n v="0"/>
    <n v="0"/>
    <n v="0"/>
    <n v="0"/>
    <n v="0"/>
    <n v="0"/>
    <n v="2.0221191236977596"/>
    <n v="0"/>
    <n v="2.2916666666666665"/>
    <n v="22.82639051379687"/>
    <n v="0"/>
    <n v="0"/>
    <n v="0"/>
    <n v="0"/>
    <n v="0"/>
    <n v="0"/>
    <n v="27.140176304161294"/>
  </r>
  <r>
    <x v="2"/>
    <x v="157"/>
    <n v="0.38988571445439058"/>
    <n v="0"/>
    <n v="0"/>
    <n v="0.61011428554560954"/>
    <n v="0"/>
    <n v="0"/>
    <n v="0"/>
    <n v="0"/>
    <n v="0"/>
    <n v="0"/>
    <n v="11.450628961908816"/>
    <n v="0"/>
    <n v="0"/>
    <n v="17.918564464254349"/>
    <n v="0"/>
    <n v="0"/>
    <n v="0"/>
    <n v="0"/>
    <n v="0"/>
    <n v="0"/>
    <n v="29.369193426163161"/>
  </r>
  <r>
    <x v="2"/>
    <x v="158"/>
    <n v="0.34862891606150032"/>
    <n v="0"/>
    <n v="0"/>
    <n v="0.65137108393849985"/>
    <n v="0"/>
    <n v="0"/>
    <n v="0"/>
    <n v="0"/>
    <n v="0"/>
    <n v="0"/>
    <n v="6.9860174876851469"/>
    <n v="0"/>
    <n v="0"/>
    <n v="13.052531140486506"/>
    <n v="0"/>
    <n v="0"/>
    <n v="0"/>
    <n v="0"/>
    <n v="0"/>
    <n v="0"/>
    <n v="20.03854862817165"/>
  </r>
  <r>
    <x v="2"/>
    <x v="159"/>
    <n v="0.27308971176136759"/>
    <n v="0"/>
    <n v="0"/>
    <n v="0.65637784291698487"/>
    <n v="3.4276534278288896E-2"/>
    <n v="0"/>
    <n v="0"/>
    <n v="0"/>
    <n v="3.6255911043358756E-2"/>
    <n v="0"/>
    <n v="7.9672498259062721"/>
    <n v="0"/>
    <n v="0"/>
    <n v="19.149481029438302"/>
    <n v="1"/>
    <n v="0"/>
    <n v="0"/>
    <n v="0"/>
    <n v="1.0577472841623785"/>
    <n v="0"/>
    <n v="29.174478139506949"/>
  </r>
  <r>
    <x v="2"/>
    <x v="160"/>
    <n v="0.2009054753292136"/>
    <n v="0"/>
    <n v="0"/>
    <n v="0.76092955895930947"/>
    <n v="0"/>
    <n v="1.9825917626229768E-2"/>
    <n v="0"/>
    <n v="0"/>
    <n v="1.8339048085246897E-2"/>
    <n v="0"/>
    <n v="22.088788730947769"/>
    <n v="0"/>
    <n v="0"/>
    <n v="83.661295141125521"/>
    <n v="0"/>
    <n v="2.1797838268237753"/>
    <n v="0"/>
    <n v="0"/>
    <n v="2.0163082067221652"/>
    <n v="0"/>
    <n v="109.94617590561926"/>
  </r>
  <r>
    <x v="2"/>
    <x v="161"/>
    <n v="0.31528398680439113"/>
    <n v="0"/>
    <n v="0.15863669017793972"/>
    <n v="0.35482441115804336"/>
    <n v="0.1712549118596258"/>
    <n v="0"/>
    <n v="0"/>
    <n v="0"/>
    <n v="0"/>
    <n v="0"/>
    <n v="4.5545945410418804"/>
    <n v="0"/>
    <n v="2.2916666666666665"/>
    <n v="5.1257957705650146"/>
    <n v="2.4739495798319329"/>
    <n v="0"/>
    <n v="0"/>
    <n v="0"/>
    <n v="0"/>
    <n v="0"/>
    <n v="14.446006558105495"/>
  </r>
  <r>
    <x v="2"/>
    <x v="162"/>
    <n v="0.37384272536809271"/>
    <n v="0"/>
    <n v="0"/>
    <n v="0.62615727463190729"/>
    <n v="0"/>
    <n v="0"/>
    <n v="0"/>
    <n v="0"/>
    <n v="0"/>
    <n v="0"/>
    <n v="3.0612518002791695"/>
    <n v="0"/>
    <n v="0"/>
    <n v="5.1273569181732288"/>
    <n v="0"/>
    <n v="0"/>
    <n v="0"/>
    <n v="0"/>
    <n v="0"/>
    <n v="0"/>
    <n v="8.1886087184523983"/>
  </r>
  <r>
    <x v="2"/>
    <x v="16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1067"/>
    <n v="1"/>
    <n v="0"/>
    <n v="0"/>
    <n v="0"/>
    <n v="0"/>
    <n v="0"/>
    <n v="0"/>
    <n v="0"/>
    <n v="0"/>
    <n v="0"/>
    <n v="4.6300862653872246"/>
    <n v="0"/>
    <n v="0"/>
    <n v="0"/>
    <n v="0"/>
    <n v="0"/>
    <n v="0"/>
    <n v="0"/>
    <n v="0"/>
    <n v="0"/>
    <n v="4.6300862653872246"/>
  </r>
  <r>
    <x v="2"/>
    <x v="164"/>
    <n v="0"/>
    <n v="0"/>
    <n v="0.5"/>
    <n v="0.5"/>
    <n v="0"/>
    <n v="0"/>
    <n v="0"/>
    <n v="0"/>
    <n v="0"/>
    <n v="0"/>
    <n v="0"/>
    <n v="0"/>
    <n v="1"/>
    <n v="1"/>
    <n v="0"/>
    <n v="0"/>
    <n v="0"/>
    <n v="0"/>
    <n v="0"/>
    <n v="0"/>
    <n v="2"/>
  </r>
  <r>
    <x v="2"/>
    <x v="165"/>
    <n v="0.20945201647994646"/>
    <n v="0"/>
    <n v="0"/>
    <n v="0.79054798352005351"/>
    <n v="0"/>
    <n v="0"/>
    <n v="0"/>
    <n v="0"/>
    <n v="0"/>
    <n v="0"/>
    <n v="2.3935926773455378"/>
    <n v="0"/>
    <n v="0"/>
    <n v="9.0342881211890855"/>
    <n v="0"/>
    <n v="0"/>
    <n v="0"/>
    <n v="0"/>
    <n v="0"/>
    <n v="0"/>
    <n v="11.427880798534623"/>
  </r>
  <r>
    <x v="2"/>
    <x v="166"/>
    <n v="0.28538443941054137"/>
    <n v="0"/>
    <n v="0"/>
    <n v="0.71461556058945874"/>
    <n v="0"/>
    <n v="0"/>
    <n v="0"/>
    <n v="0"/>
    <n v="0"/>
    <n v="0"/>
    <n v="8.8616040123096482"/>
    <n v="0"/>
    <n v="0"/>
    <n v="22.189857765400454"/>
    <n v="0"/>
    <n v="0"/>
    <n v="0"/>
    <n v="0"/>
    <n v="0"/>
    <n v="0"/>
    <n v="31.051461777710099"/>
  </r>
  <r>
    <x v="2"/>
    <x v="167"/>
    <n v="0.5184692950484493"/>
    <n v="0"/>
    <n v="0"/>
    <n v="0.4815307049515507"/>
    <n v="0"/>
    <n v="0"/>
    <n v="0"/>
    <n v="0"/>
    <n v="0"/>
    <n v="0"/>
    <n v="13.50186854273489"/>
    <n v="0"/>
    <n v="0"/>
    <n v="12.539921533711553"/>
    <n v="0"/>
    <n v="0"/>
    <n v="0"/>
    <n v="0"/>
    <n v="0"/>
    <n v="0"/>
    <n v="26.041790076446443"/>
  </r>
  <r>
    <x v="2"/>
    <x v="168"/>
    <n v="0.41319928412192786"/>
    <n v="0"/>
    <n v="0"/>
    <n v="0.58680071587807214"/>
    <n v="0"/>
    <n v="0"/>
    <n v="0"/>
    <n v="0"/>
    <n v="0"/>
    <n v="0"/>
    <n v="13.653031726517733"/>
    <n v="0"/>
    <n v="0"/>
    <n v="19.389212660548928"/>
    <n v="0"/>
    <n v="0"/>
    <n v="0"/>
    <n v="0"/>
    <n v="0"/>
    <n v="0"/>
    <n v="33.04224438706666"/>
  </r>
  <r>
    <x v="2"/>
    <x v="169"/>
    <n v="0.25920789964856339"/>
    <n v="0"/>
    <n v="0"/>
    <n v="0.74079210035143661"/>
    <n v="0"/>
    <n v="0"/>
    <n v="0"/>
    <n v="0"/>
    <n v="0"/>
    <n v="0"/>
    <n v="3.0088946682686704"/>
    <n v="0"/>
    <n v="0"/>
    <n v="8.599141477034614"/>
    <n v="0"/>
    <n v="0"/>
    <n v="0"/>
    <n v="0"/>
    <n v="0"/>
    <n v="0"/>
    <n v="11.608036145303284"/>
  </r>
  <r>
    <x v="2"/>
    <x v="170"/>
    <n v="0"/>
    <n v="0"/>
    <n v="0"/>
    <n v="1"/>
    <n v="0"/>
    <n v="0"/>
    <n v="0"/>
    <n v="0"/>
    <n v="0"/>
    <n v="0"/>
    <n v="0"/>
    <n v="0"/>
    <n v="0"/>
    <n v="5.2999031203814111"/>
    <n v="0"/>
    <n v="0"/>
    <n v="0"/>
    <n v="0"/>
    <n v="0"/>
    <n v="0"/>
    <n v="5.2999031203814111"/>
  </r>
  <r>
    <x v="2"/>
    <x v="171"/>
    <n v="0.5"/>
    <n v="0"/>
    <n v="0"/>
    <n v="0.5"/>
    <n v="0"/>
    <n v="0"/>
    <n v="0"/>
    <n v="0"/>
    <n v="0"/>
    <n v="0"/>
    <n v="1"/>
    <n v="0"/>
    <n v="0"/>
    <n v="1"/>
    <n v="0"/>
    <n v="0"/>
    <n v="0"/>
    <n v="0"/>
    <n v="0"/>
    <n v="0"/>
    <n v="2"/>
  </r>
  <r>
    <x v="2"/>
    <x v="172"/>
    <n v="1"/>
    <n v="0"/>
    <n v="0"/>
    <n v="0"/>
    <n v="0"/>
    <n v="0"/>
    <n v="0"/>
    <n v="0"/>
    <n v="0"/>
    <n v="0"/>
    <n v="2.0140718704254614"/>
    <n v="0"/>
    <n v="0"/>
    <n v="0"/>
    <n v="0"/>
    <n v="0"/>
    <n v="0"/>
    <n v="0"/>
    <n v="0"/>
    <n v="0"/>
    <n v="2.0140718704254614"/>
  </r>
  <r>
    <x v="2"/>
    <x v="173"/>
    <n v="0.44062403838490649"/>
    <n v="0"/>
    <n v="0"/>
    <n v="0.55937596161509351"/>
    <n v="0"/>
    <n v="0"/>
    <n v="0"/>
    <n v="0"/>
    <n v="0"/>
    <n v="0"/>
    <n v="9.913986409270013"/>
    <n v="0"/>
    <n v="0"/>
    <n v="12.585890006028201"/>
    <n v="0"/>
    <n v="0"/>
    <n v="0"/>
    <n v="0"/>
    <n v="0"/>
    <n v="0"/>
    <n v="22.499876415298214"/>
  </r>
  <r>
    <x v="2"/>
    <x v="174"/>
    <n v="0.18747953615591445"/>
    <n v="7.2898903959706537E-2"/>
    <n v="0"/>
    <n v="0.73962155988437928"/>
    <n v="0"/>
    <n v="0"/>
    <n v="0"/>
    <n v="0"/>
    <n v="0"/>
    <n v="0"/>
    <n v="15.831528562600129"/>
    <n v="6.1558776167471816"/>
    <n v="0"/>
    <n v="62.456629085568679"/>
    <n v="0"/>
    <n v="0"/>
    <n v="0"/>
    <n v="0"/>
    <n v="0"/>
    <n v="0"/>
    <n v="84.444035264915968"/>
  </r>
  <r>
    <x v="2"/>
    <x v="175"/>
    <n v="0.50850997289368915"/>
    <n v="9.2054309610643439E-2"/>
    <n v="0"/>
    <n v="0.39943571749566747"/>
    <n v="0"/>
    <n v="0"/>
    <n v="0"/>
    <n v="0"/>
    <n v="0"/>
    <n v="0"/>
    <n v="20.991281181392939"/>
    <n v="3.8"/>
    <n v="0"/>
    <n v="16.488698170715953"/>
    <n v="0"/>
    <n v="0"/>
    <n v="0"/>
    <n v="0"/>
    <n v="0"/>
    <n v="0"/>
    <n v="41.279979352108889"/>
  </r>
  <r>
    <x v="2"/>
    <x v="176"/>
    <n v="0.31181954230356129"/>
    <n v="0"/>
    <n v="0"/>
    <n v="0.68818045769643876"/>
    <n v="0"/>
    <n v="0"/>
    <n v="0"/>
    <n v="0"/>
    <n v="0"/>
    <n v="0"/>
    <n v="7.8994634446152867"/>
    <n v="0"/>
    <n v="0"/>
    <n v="17.433982260096297"/>
    <n v="0"/>
    <n v="0"/>
    <n v="0"/>
    <n v="0"/>
    <n v="0"/>
    <n v="0"/>
    <n v="25.333445704711583"/>
  </r>
  <r>
    <x v="2"/>
    <x v="177"/>
    <n v="0.22928562682028428"/>
    <n v="0"/>
    <n v="7.081171330107762E-2"/>
    <n v="0.6764188694473211"/>
    <n v="9.9947678884815729E-3"/>
    <n v="0"/>
    <n v="0"/>
    <n v="0"/>
    <n v="1.3489022542835225E-2"/>
    <n v="0"/>
    <n v="22.962546181500709"/>
    <n v="0"/>
    <n v="7.0916666666666668"/>
    <n v="67.742142161823935"/>
    <n v="1.0009581603321622"/>
    <n v="0"/>
    <n v="0"/>
    <n v="0"/>
    <n v="1.3509015256588073"/>
    <n v="0"/>
    <n v="100.1482146959823"/>
  </r>
  <r>
    <x v="2"/>
    <x v="178"/>
    <n v="0.29645411714294184"/>
    <n v="0"/>
    <n v="0"/>
    <n v="0.7035458828570581"/>
    <n v="0"/>
    <n v="0"/>
    <n v="0"/>
    <n v="0"/>
    <n v="0"/>
    <n v="0"/>
    <n v="3.1922303020390865"/>
    <n v="0"/>
    <n v="0"/>
    <n v="7.5758114199110338"/>
    <n v="0"/>
    <n v="0"/>
    <n v="0"/>
    <n v="0"/>
    <n v="0"/>
    <n v="0"/>
    <n v="10.768041721950121"/>
  </r>
  <r>
    <x v="2"/>
    <x v="179"/>
    <n v="6.3235215531383268E-2"/>
    <n v="0"/>
    <n v="0"/>
    <n v="0.91796826760977479"/>
    <n v="0"/>
    <n v="1.8796516858841823E-2"/>
    <n v="0"/>
    <n v="0"/>
    <n v="0"/>
    <n v="0"/>
    <n v="3.3704055994257001"/>
    <n v="0"/>
    <n v="0"/>
    <n v="48.92725300685656"/>
    <n v="0"/>
    <n v="1.0018450184501844"/>
    <n v="0"/>
    <n v="0"/>
    <n v="0"/>
    <n v="0"/>
    <n v="53.299503624732452"/>
  </r>
  <r>
    <x v="2"/>
    <x v="180"/>
    <n v="0.19437294049911263"/>
    <n v="0"/>
    <n v="0"/>
    <n v="0.68342370310099765"/>
    <n v="6.1045363289161478E-2"/>
    <n v="6.1157993110728184E-2"/>
    <n v="0"/>
    <n v="0"/>
    <n v="0"/>
    <n v="0"/>
    <n v="3.1840737776987442"/>
    <n v="0"/>
    <n v="0"/>
    <n v="11.195341730767268"/>
    <n v="1"/>
    <n v="1.0018450184501844"/>
    <n v="0"/>
    <n v="0"/>
    <n v="0"/>
    <n v="0"/>
    <n v="16.381260526916197"/>
  </r>
  <r>
    <x v="2"/>
    <x v="181"/>
    <n v="0.61639848377420436"/>
    <n v="0"/>
    <n v="0"/>
    <n v="0.38360151622579564"/>
    <n v="0"/>
    <n v="0"/>
    <n v="0"/>
    <n v="0"/>
    <n v="0"/>
    <n v="0"/>
    <n v="5.8047122960603454"/>
    <n v="0"/>
    <n v="0"/>
    <n v="3.612430102665436"/>
    <n v="0"/>
    <n v="0"/>
    <n v="0"/>
    <n v="0"/>
    <n v="0"/>
    <n v="0"/>
    <n v="9.4171423987257814"/>
  </r>
  <r>
    <x v="2"/>
    <x v="182"/>
    <n v="0.17864633918999792"/>
    <n v="0"/>
    <n v="0"/>
    <n v="0.82135366081000216"/>
    <n v="0"/>
    <n v="0"/>
    <n v="0"/>
    <n v="0"/>
    <n v="0"/>
    <n v="0"/>
    <n v="4.5699191291057355"/>
    <n v="0"/>
    <n v="0"/>
    <n v="21.010896855292543"/>
    <n v="0"/>
    <n v="0"/>
    <n v="0"/>
    <n v="0"/>
    <n v="0"/>
    <n v="0"/>
    <n v="25.580815984398278"/>
  </r>
  <r>
    <x v="2"/>
    <x v="183"/>
    <n v="0.28684499822704679"/>
    <n v="0"/>
    <n v="0"/>
    <n v="0.71315500177295321"/>
    <n v="0"/>
    <n v="0"/>
    <n v="0"/>
    <n v="0"/>
    <n v="0"/>
    <n v="0"/>
    <n v="2.0588616972381586"/>
    <n v="0"/>
    <n v="0"/>
    <n v="5.118748893721162"/>
    <n v="0"/>
    <n v="0"/>
    <n v="0"/>
    <n v="0"/>
    <n v="0"/>
    <n v="0"/>
    <n v="7.1776105909593211"/>
  </r>
  <r>
    <x v="2"/>
    <x v="184"/>
    <n v="0.2807269562865049"/>
    <n v="3.6765534523320554E-3"/>
    <n v="0"/>
    <n v="0.69202299846564974"/>
    <n v="3.7064441308063004E-3"/>
    <n v="2.9480722729226081E-3"/>
    <n v="0"/>
    <n v="0"/>
    <n v="1.691897539178442E-2"/>
    <n v="0"/>
    <n v="76.356011119174255"/>
    <n v="1"/>
    <n v="0"/>
    <n v="188.2260131500866"/>
    <n v="1.0081300813008132"/>
    <n v="0.80185758513931893"/>
    <n v="0"/>
    <n v="0"/>
    <n v="4.6018575851393191"/>
    <n v="0"/>
    <n v="271.99386952084029"/>
  </r>
  <r>
    <x v="2"/>
    <x v="185"/>
    <n v="0.52605761284963848"/>
    <n v="0"/>
    <n v="1.2850066518174675E-2"/>
    <n v="0.4610923206321873"/>
    <n v="0"/>
    <n v="0"/>
    <n v="0"/>
    <n v="0"/>
    <n v="0"/>
    <n v="0"/>
    <n v="40.938123713647812"/>
    <n v="0"/>
    <n v="1"/>
    <n v="35.882485120215897"/>
    <n v="0"/>
    <n v="0"/>
    <n v="0"/>
    <n v="0"/>
    <n v="0"/>
    <n v="0"/>
    <n v="77.820608833863673"/>
  </r>
  <r>
    <x v="2"/>
    <x v="186"/>
    <n v="0.34591782641750257"/>
    <n v="2.6608561232117231E-2"/>
    <n v="0"/>
    <n v="0.60879554662279955"/>
    <n v="0"/>
    <n v="0"/>
    <n v="0"/>
    <n v="1.8678065727580215E-2"/>
    <n v="0"/>
    <n v="0"/>
    <n v="26.417165382381995"/>
    <n v="2.0320512820512819"/>
    <n v="0"/>
    <n v="46.492696851596556"/>
    <n v="0"/>
    <n v="0"/>
    <n v="0"/>
    <n v="1.4264126149802892"/>
    <n v="0"/>
    <n v="0"/>
    <n v="76.36832613101015"/>
  </r>
  <r>
    <x v="2"/>
    <x v="187"/>
    <n v="0.56295468396958348"/>
    <n v="0"/>
    <n v="0"/>
    <n v="0.43704531603041646"/>
    <n v="0"/>
    <n v="0"/>
    <n v="0"/>
    <n v="0"/>
    <n v="0"/>
    <n v="0"/>
    <n v="13.611479807655543"/>
    <n v="0"/>
    <n v="0"/>
    <n v="10.567162266474481"/>
    <n v="0"/>
    <n v="0"/>
    <n v="0"/>
    <n v="0"/>
    <n v="0"/>
    <n v="0"/>
    <n v="24.178642074130025"/>
  </r>
  <r>
    <x v="2"/>
    <x v="188"/>
    <n v="0.3850210209164196"/>
    <n v="9.161500022594013E-3"/>
    <n v="0"/>
    <n v="0.57399088990686564"/>
    <n v="2.2665089131526702E-2"/>
    <n v="0"/>
    <n v="0"/>
    <n v="0"/>
    <n v="9.161500022594013E-3"/>
    <n v="0"/>
    <n v="42.025980458100101"/>
    <n v="1"/>
    <n v="0"/>
    <n v="62.652501063285953"/>
    <n v="2.4739495798319329"/>
    <n v="0"/>
    <n v="0"/>
    <n v="0"/>
    <n v="1"/>
    <n v="0"/>
    <n v="109.15243110121799"/>
  </r>
  <r>
    <x v="2"/>
    <x v="189"/>
    <n v="0.39143009143801233"/>
    <n v="2.1430207499826333E-2"/>
    <n v="0"/>
    <n v="0.57854771384473902"/>
    <n v="0"/>
    <n v="0"/>
    <n v="0"/>
    <n v="0"/>
    <n v="8.5919872174226326E-3"/>
    <n v="0"/>
    <n v="36.530686083294754"/>
    <n v="2"/>
    <n v="0"/>
    <n v="53.993664209684155"/>
    <n v="0"/>
    <n v="0"/>
    <n v="0"/>
    <n v="0"/>
    <n v="0.80185758513931893"/>
    <n v="0"/>
    <n v="93.326207878118197"/>
  </r>
  <r>
    <x v="2"/>
    <x v="190"/>
    <n v="0.47661784366279664"/>
    <n v="4.3400864730554854E-3"/>
    <n v="8.979832057961332E-3"/>
    <n v="0.48692819724403241"/>
    <n v="7.9177253224660873E-3"/>
    <n v="4.3480940126736679E-3"/>
    <n v="0"/>
    <n v="0"/>
    <n v="1.086822122701446E-2"/>
    <n v="0"/>
    <n v="109.81759156684512"/>
    <n v="1"/>
    <n v="2.069044502617801"/>
    <n v="112.19320174080028"/>
    <n v="1.8243243243243243"/>
    <n v="1.0018450184501844"/>
    <n v="0"/>
    <n v="0"/>
    <n v="2.5041485450779675"/>
    <n v="0"/>
    <n v="230.41015569811566"/>
  </r>
  <r>
    <x v="2"/>
    <x v="191"/>
    <n v="0.29168990855100413"/>
    <n v="8.165917203881469E-3"/>
    <n v="0"/>
    <n v="0.68849620693261315"/>
    <n v="0"/>
    <n v="0"/>
    <n v="0"/>
    <n v="1.1647967312501097E-2"/>
    <n v="0"/>
    <n v="0"/>
    <n v="35.720409755361771"/>
    <n v="1"/>
    <n v="0"/>
    <n v="84.313395512429807"/>
    <n v="0"/>
    <n v="0"/>
    <n v="0"/>
    <n v="1.4264126149802892"/>
    <n v="0"/>
    <n v="0"/>
    <n v="122.46021788277189"/>
  </r>
  <r>
    <x v="2"/>
    <x v="192"/>
    <n v="0.35058542129977593"/>
    <n v="0"/>
    <n v="7.0809745582688507E-3"/>
    <n v="0.61652548806861363"/>
    <n v="0"/>
    <n v="0"/>
    <n v="0"/>
    <n v="0"/>
    <n v="2.5808116073341571E-2"/>
    <n v="0"/>
    <n v="59.124666660215297"/>
    <n v="0"/>
    <n v="1.1941747572815533"/>
    <n v="103.97427204599686"/>
    <n v="0"/>
    <n v="0"/>
    <n v="0"/>
    <n v="0"/>
    <n v="4.3524235956740283"/>
    <n v="0"/>
    <n v="168.64553705916774"/>
  </r>
  <r>
    <x v="2"/>
    <x v="193"/>
    <n v="0.36801856522380888"/>
    <n v="2.0953592222159909E-2"/>
    <n v="4.3038527071714433E-2"/>
    <n v="0.55166392995225566"/>
    <n v="0"/>
    <n v="0"/>
    <n v="0"/>
    <n v="0"/>
    <n v="1.6325385530061007E-2"/>
    <n v="0"/>
    <n v="67.599807694928998"/>
    <n v="3.8488786669622406"/>
    <n v="7.9055689806071463"/>
    <n v="101.33286497196703"/>
    <n v="0"/>
    <n v="0"/>
    <n v="0"/>
    <n v="0"/>
    <n v="2.9987425273139561"/>
    <n v="0"/>
    <n v="183.6858628417794"/>
  </r>
  <r>
    <x v="2"/>
    <x v="194"/>
    <n v="0.37847187261672255"/>
    <n v="0"/>
    <n v="0"/>
    <n v="0.60778874983599229"/>
    <n v="0"/>
    <n v="0"/>
    <n v="0"/>
    <n v="0"/>
    <n v="1.373937754728519E-2"/>
    <n v="0"/>
    <n v="29.137243955516023"/>
    <n v="0"/>
    <n v="0"/>
    <n v="46.79155931707389"/>
    <n v="0"/>
    <n v="0"/>
    <n v="0"/>
    <n v="0"/>
    <n v="1.0577472841623785"/>
    <n v="0"/>
    <n v="76.986550556752292"/>
  </r>
  <r>
    <x v="2"/>
    <x v="195"/>
    <n v="0.20904490019400748"/>
    <n v="7.6468528153560414E-3"/>
    <n v="5.5223831424739732E-3"/>
    <n v="0.7730161453428267"/>
    <n v="0"/>
    <n v="2.384859252667904E-3"/>
    <n v="0"/>
    <n v="0"/>
    <n v="2.384859252667904E-3"/>
    <n v="0"/>
    <n v="87.752710072970984"/>
    <n v="3.2099900904248728"/>
    <n v="2.3181818181818183"/>
    <n v="324.49613274966282"/>
    <n v="0"/>
    <n v="1.0011144130757801"/>
    <n v="0"/>
    <n v="0"/>
    <n v="1.0011144130757801"/>
    <n v="0"/>
    <n v="419.77924355739208"/>
  </r>
  <r>
    <x v="2"/>
    <x v="196"/>
    <n v="0.55060329663434149"/>
    <n v="4.0855382657650234E-3"/>
    <n v="0"/>
    <n v="0.42475041744316822"/>
    <n v="9.608612742826218E-3"/>
    <n v="4.0930761592442941E-3"/>
    <n v="0"/>
    <n v="0"/>
    <n v="6.85905875465476E-3"/>
    <n v="0"/>
    <n v="134.76885071623241"/>
    <n v="1"/>
    <n v="0"/>
    <n v="103.96437135404803"/>
    <n v="2.3518596859909695"/>
    <n v="1.0018450184501844"/>
    <n v="0"/>
    <n v="0"/>
    <n v="1.6788629327329017"/>
    <n v="0"/>
    <n v="244.7657897074545"/>
  </r>
  <r>
    <x v="2"/>
    <x v="197"/>
    <n v="0.72044943519594895"/>
    <n v="4.8158877046356449E-2"/>
    <n v="0"/>
    <n v="0.23139168775769436"/>
    <n v="0"/>
    <n v="0"/>
    <n v="0"/>
    <n v="0"/>
    <n v="0"/>
    <n v="0"/>
    <n v="42.404170803230919"/>
    <n v="2.8345323741007196"/>
    <n v="0"/>
    <n v="13.619238451420914"/>
    <n v="0"/>
    <n v="0"/>
    <n v="0"/>
    <n v="0"/>
    <n v="0"/>
    <n v="0"/>
    <n v="58.857941628752563"/>
  </r>
  <r>
    <x v="2"/>
    <x v="198"/>
    <n v="0.62182112375282772"/>
    <n v="0.11375281233048253"/>
    <n v="0"/>
    <n v="0.26442606391668994"/>
    <n v="0"/>
    <n v="0"/>
    <n v="0"/>
    <n v="0"/>
    <n v="0"/>
    <n v="0"/>
    <n v="27.49620574903723"/>
    <n v="5.0300168535507126"/>
    <n v="0"/>
    <n v="11.69261252332667"/>
    <n v="0"/>
    <n v="0"/>
    <n v="0"/>
    <n v="0"/>
    <n v="0"/>
    <n v="0"/>
    <n v="44.218835125914602"/>
  </r>
  <r>
    <x v="2"/>
    <x v="199"/>
    <n v="0.78161807959699281"/>
    <n v="0"/>
    <n v="0"/>
    <n v="0.19073989167877356"/>
    <n v="2.7642028724233613E-2"/>
    <n v="0"/>
    <n v="0"/>
    <n v="0"/>
    <n v="0"/>
    <n v="0"/>
    <n v="56.598702606845585"/>
    <n v="0"/>
    <n v="0"/>
    <n v="13.811899553238508"/>
    <n v="2.00162074554295"/>
    <n v="0"/>
    <n v="0"/>
    <n v="0"/>
    <n v="0"/>
    <n v="0"/>
    <n v="72.412222905627047"/>
  </r>
  <r>
    <x v="2"/>
    <x v="200"/>
    <n v="0.27722753172462744"/>
    <n v="8.8998652370938063E-3"/>
    <n v="0"/>
    <n v="0.70901685895451838"/>
    <n v="0"/>
    <n v="4.8557440837602994E-3"/>
    <n v="0"/>
    <n v="0"/>
    <n v="0"/>
    <n v="0"/>
    <n v="57.092698244084929"/>
    <n v="1.8328530259365994"/>
    <n v="0"/>
    <n v="146.0161093179882"/>
    <n v="0"/>
    <n v="1"/>
    <n v="0"/>
    <n v="0"/>
    <n v="0"/>
    <n v="0"/>
    <n v="205.94166058800974"/>
  </r>
  <r>
    <x v="2"/>
    <x v="201"/>
    <n v="0.53272015503869108"/>
    <n v="4.2266534259674275E-3"/>
    <n v="4.0003716821626151E-2"/>
    <n v="0.40100944333932137"/>
    <n v="0"/>
    <n v="4.6830991018633793E-3"/>
    <n v="0"/>
    <n v="0"/>
    <n v="1.7356932272531041E-2"/>
    <n v="0"/>
    <n v="128.05813073887836"/>
    <n v="1.016025641025641"/>
    <n v="9.6163082067221648"/>
    <n v="96.396802780893381"/>
    <n v="0"/>
    <n v="1.125748502994012"/>
    <n v="0"/>
    <n v="0"/>
    <n v="4.1723525591409327"/>
    <n v="0"/>
    <n v="240.38536842965439"/>
  </r>
  <r>
    <x v="2"/>
    <x v="202"/>
    <n v="0.47392667281769457"/>
    <n v="1.8774346870988803E-2"/>
    <n v="1.9466911497753907E-2"/>
    <n v="0.44364764976346183"/>
    <n v="0"/>
    <n v="0"/>
    <n v="0"/>
    <n v="0"/>
    <n v="4.4184419050100808E-2"/>
    <n v="0"/>
    <n v="55.963943717675484"/>
    <n v="2.2169811320754715"/>
    <n v="2.2987630827783065"/>
    <n v="52.388425311086209"/>
    <n v="0"/>
    <n v="0"/>
    <n v="0"/>
    <n v="0"/>
    <n v="5.2175462634685204"/>
    <n v="0"/>
    <n v="118.085659507084"/>
  </r>
  <r>
    <x v="2"/>
    <x v="203"/>
    <n v="0.26518036330379746"/>
    <n v="3.8518405350006523E-3"/>
    <n v="7.8300515900556322E-3"/>
    <n v="0.68193577760447077"/>
    <n v="7.1622352442706301E-3"/>
    <n v="2.6881228861269312E-3"/>
    <n v="0"/>
    <n v="8.2831669583602276E-4"/>
    <n v="2.9116094711598255E-2"/>
    <n v="1.4071974288438927E-3"/>
    <n v="389.90262606341076"/>
    <n v="5.6634764394439632"/>
    <n v="11.512759237293634"/>
    <n v="1002.670586848727"/>
    <n v="10.530848873699551"/>
    <n v="3.9524275456297948"/>
    <n v="0"/>
    <n v="1.217898832684825"/>
    <n v="42.81026561441692"/>
    <n v="2.069044502617801"/>
    <n v="1470.3299339579239"/>
  </r>
  <r>
    <x v="2"/>
    <x v="204"/>
    <n v="0.4981095080185986"/>
    <n v="0"/>
    <n v="0"/>
    <n v="0.50189049198140134"/>
    <n v="0"/>
    <n v="0"/>
    <n v="0"/>
    <n v="0"/>
    <n v="0"/>
    <n v="0"/>
    <n v="22.040375978430344"/>
    <n v="0"/>
    <n v="0"/>
    <n v="22.207677157723385"/>
    <n v="0"/>
    <n v="0"/>
    <n v="0"/>
    <n v="0"/>
    <n v="0"/>
    <n v="0"/>
    <n v="44.248053136153729"/>
  </r>
  <r>
    <x v="2"/>
    <x v="205"/>
    <n v="0.37797131922938704"/>
    <n v="0"/>
    <n v="1.711186119363069E-2"/>
    <n v="0.57457051454484298"/>
    <n v="6.3221468816957501E-3"/>
    <n v="0"/>
    <n v="0"/>
    <n v="0"/>
    <n v="2.4024158150443852E-2"/>
    <n v="0"/>
    <n v="59.785279637161182"/>
    <n v="0"/>
    <n v="2.7066535330227697"/>
    <n v="90.882183741787628"/>
    <n v="0.99999999999999989"/>
    <n v="0"/>
    <n v="0"/>
    <n v="0"/>
    <n v="3.8"/>
    <n v="0"/>
    <n v="158.17411691197154"/>
  </r>
  <r>
    <x v="2"/>
    <x v="206"/>
    <n v="0.29888195442190807"/>
    <n v="7.9599412879570782E-3"/>
    <n v="1.7245643067455657E-2"/>
    <n v="0.60217740545689913"/>
    <n v="1.5214659532268464E-2"/>
    <n v="0"/>
    <n v="0"/>
    <n v="0"/>
    <n v="5.8520396233511636E-2"/>
    <n v="0"/>
    <n v="39.716571283411426"/>
    <n v="1.0577472841623785"/>
    <n v="2.2916666666666665"/>
    <n v="80.019624789149205"/>
    <n v="2.0217818470671851"/>
    <n v="0"/>
    <n v="0"/>
    <n v="0"/>
    <n v="7.7764129086924223"/>
    <n v="0"/>
    <n v="132.88380477914927"/>
  </r>
  <r>
    <x v="2"/>
    <x v="207"/>
    <n v="0.34045161416855629"/>
    <n v="8.1500793709461793E-3"/>
    <n v="0"/>
    <n v="0.64065349301500674"/>
    <n v="0"/>
    <n v="0"/>
    <n v="0"/>
    <n v="0"/>
    <n v="1.0744813445490772E-2"/>
    <n v="0"/>
    <n v="83.625644828710605"/>
    <n v="2.0019163206643245"/>
    <n v="0"/>
    <n v="157.36468630347272"/>
    <n v="0"/>
    <n v="0"/>
    <n v="0"/>
    <n v="0"/>
    <n v="2.6392647752244196"/>
    <n v="0"/>
    <n v="245.63151222807207"/>
  </r>
  <r>
    <x v="2"/>
    <x v="208"/>
    <n v="0.52668411186347885"/>
    <n v="2.7291898862823159E-2"/>
    <n v="1.7040598933276686E-2"/>
    <n v="0.308307631493279"/>
    <n v="3.0909328044575343E-2"/>
    <n v="6.4844552814094444E-2"/>
    <n v="0"/>
    <n v="3.3442667050539118E-3"/>
    <n v="2.1577611283419007E-2"/>
    <n v="0"/>
    <n v="191.80526602821715"/>
    <n v="9.9390313926080243"/>
    <n v="6.205762691631195"/>
    <n v="112.27797828924491"/>
    <n v="11.256409211523632"/>
    <n v="23.614774820114711"/>
    <n v="0"/>
    <n v="1.217898832684825"/>
    <n v="7.8580298498589034"/>
    <n v="0"/>
    <n v="364.17515111588318"/>
  </r>
  <r>
    <x v="2"/>
    <x v="209"/>
    <n v="0.52185973734467372"/>
    <n v="3.7720040383267844E-2"/>
    <n v="3.1107761492080114E-2"/>
    <n v="0.36684097787229047"/>
    <n v="0"/>
    <n v="0"/>
    <n v="0"/>
    <n v="0"/>
    <n v="4.2471482907688048E-2"/>
    <n v="0"/>
    <n v="63.748302892660384"/>
    <n v="4.6077296012736397"/>
    <n v="3.8"/>
    <n v="44.811829879485487"/>
    <n v="0"/>
    <n v="0"/>
    <n v="0"/>
    <n v="0"/>
    <n v="5.1881468581499863"/>
    <n v="0"/>
    <n v="122.15600923156947"/>
  </r>
  <r>
    <x v="2"/>
    <x v="210"/>
    <n v="0.78639184228896009"/>
    <n v="0"/>
    <n v="0"/>
    <n v="0.14448213633750107"/>
    <n v="0"/>
    <n v="0"/>
    <n v="0"/>
    <n v="0"/>
    <n v="6.9126021373538765E-2"/>
    <n v="0"/>
    <n v="43.229581875544717"/>
    <n v="0"/>
    <n v="0"/>
    <n v="7.9424810971787227"/>
    <n v="0"/>
    <n v="0"/>
    <n v="0"/>
    <n v="0"/>
    <n v="3.8"/>
    <n v="0"/>
    <n v="54.972062972723442"/>
  </r>
  <r>
    <x v="2"/>
    <x v="211"/>
    <n v="0.65121532739408161"/>
    <n v="8.0427555681833064E-3"/>
    <n v="0"/>
    <n v="0.26262485874293262"/>
    <n v="9.2302393409368928E-3"/>
    <n v="1.5744546849679606E-2"/>
    <n v="0"/>
    <n v="0"/>
    <n v="5.3142272104186004E-2"/>
    <n v="0"/>
    <n v="83.5396306844126"/>
    <n v="1.0317460317460316"/>
    <n v="0"/>
    <n v="33.690213950775032"/>
    <n v="1.1840796019900497"/>
    <n v="2.0197522597924342"/>
    <n v="0"/>
    <n v="0"/>
    <n v="6.8172317182388973"/>
    <n v="0"/>
    <n v="128.28265424695505"/>
  </r>
  <r>
    <x v="2"/>
    <x v="212"/>
    <n v="0.38057566408444499"/>
    <n v="0"/>
    <n v="6.6779092404326444E-3"/>
    <n v="0.57272901336561777"/>
    <n v="0"/>
    <n v="0"/>
    <n v="0"/>
    <n v="0"/>
    <n v="4.0017413309504972E-2"/>
    <n v="0"/>
    <n v="78.223257005849661"/>
    <n v="0"/>
    <n v="1.3725728155339805"/>
    <n v="117.71832262313204"/>
    <n v="0"/>
    <n v="0"/>
    <n v="0"/>
    <n v="0"/>
    <n v="8.2251512680120911"/>
    <n v="0"/>
    <n v="205.5393037125277"/>
  </r>
  <r>
    <x v="2"/>
    <x v="213"/>
    <n v="0.47809730181661392"/>
    <n v="3.9588623942662125E-2"/>
    <n v="2.1410915104039648E-2"/>
    <n v="0.44561622620218722"/>
    <n v="0"/>
    <n v="0"/>
    <n v="0"/>
    <n v="0"/>
    <n v="1.5286932934497123E-2"/>
    <n v="0"/>
    <n v="31.274900195167326"/>
    <n v="2.5897035142559437"/>
    <n v="1.4006024096385543"/>
    <n v="29.150139410672189"/>
    <n v="0"/>
    <n v="0"/>
    <n v="0"/>
    <n v="0"/>
    <n v="1"/>
    <n v="0"/>
    <n v="65.415345529734012"/>
  </r>
  <r>
    <x v="2"/>
    <x v="214"/>
    <n v="0.62033213009108867"/>
    <n v="4.6184413794324884E-2"/>
    <n v="3.6483778598393364E-2"/>
    <n v="0.23283680070890284"/>
    <n v="2.0721794435610289E-2"/>
    <n v="3.8349735718704557E-2"/>
    <n v="0"/>
    <n v="0"/>
    <n v="5.0913466529751619E-3"/>
    <n v="0"/>
    <n v="121.84048197319143"/>
    <n v="9.0711587605877746"/>
    <n v="7.1658406086086934"/>
    <n v="45.731869499171331"/>
    <n v="4.070002662949963"/>
    <n v="7.5323363998981758"/>
    <n v="0"/>
    <n v="0"/>
    <n v="1"/>
    <n v="0"/>
    <n v="196.41168990440741"/>
  </r>
  <r>
    <x v="2"/>
    <x v="215"/>
    <n v="0.66720471014159488"/>
    <n v="1.4749288554211641E-2"/>
    <n v="0"/>
    <n v="0.308474019488299"/>
    <n v="0"/>
    <n v="0"/>
    <n v="0"/>
    <n v="0"/>
    <n v="9.571981815894479E-3"/>
    <n v="0"/>
    <n v="143.54603631327646"/>
    <n v="3.1732418524871355"/>
    <n v="0"/>
    <n v="66.366771891901848"/>
    <n v="0"/>
    <n v="0"/>
    <n v="0"/>
    <n v="0"/>
    <n v="2.0593680297053281"/>
    <n v="0"/>
    <n v="215.14541808737076"/>
  </r>
  <r>
    <x v="2"/>
    <x v="216"/>
    <n v="0.64433140143221324"/>
    <n v="8.4178291524810211E-2"/>
    <n v="0"/>
    <n v="0.24537425231369067"/>
    <n v="0"/>
    <n v="0"/>
    <n v="0"/>
    <n v="0"/>
    <n v="2.6116054729285871E-2"/>
    <n v="0"/>
    <n v="64.315238919311525"/>
    <n v="8.40242601742451"/>
    <n v="0"/>
    <n v="24.49252609313146"/>
    <n v="0"/>
    <n v="0"/>
    <n v="0"/>
    <n v="0"/>
    <n v="2.6068266978922718"/>
    <n v="0"/>
    <n v="99.817017727759762"/>
  </r>
  <r>
    <x v="2"/>
    <x v="217"/>
    <n v="0.60981421894375354"/>
    <n v="0"/>
    <n v="1.0051144019312213E-2"/>
    <n v="0.36475970417812836"/>
    <n v="0"/>
    <n v="6.8421092962725862E-3"/>
    <n v="0"/>
    <n v="0"/>
    <n v="8.5328235625329926E-3"/>
    <n v="0"/>
    <n v="71.46687312525755"/>
    <n v="0"/>
    <n v="1.1779388083735909"/>
    <n v="42.747831536065235"/>
    <n v="0"/>
    <n v="0.80185758513931893"/>
    <n v="0"/>
    <n v="0"/>
    <n v="0.99999999999999989"/>
    <n v="0"/>
    <n v="117.19450105483573"/>
  </r>
  <r>
    <x v="2"/>
    <x v="218"/>
    <n v="7.4822206928525606E-2"/>
    <n v="2.3897041340234862E-2"/>
    <n v="0"/>
    <n v="0.90128075173123956"/>
    <n v="0"/>
    <n v="0"/>
    <n v="0"/>
    <n v="0"/>
    <n v="0"/>
    <n v="0"/>
    <n v="3.1812005375541288"/>
    <n v="1.016025641025641"/>
    <n v="0"/>
    <n v="38.319570213071593"/>
    <n v="0"/>
    <n v="0"/>
    <n v="0"/>
    <n v="0"/>
    <n v="0"/>
    <n v="0"/>
    <n v="42.516796391651361"/>
  </r>
  <r>
    <x v="2"/>
    <x v="219"/>
    <n v="0.24071718815731274"/>
    <n v="6.5330808989172776E-2"/>
    <n v="0"/>
    <n v="0.67656431744670686"/>
    <n v="1.7387685406807348E-2"/>
    <n v="0"/>
    <n v="0"/>
    <n v="0"/>
    <n v="0"/>
    <n v="0"/>
    <n v="14.001438665016151"/>
    <n v="3.8"/>
    <n v="0"/>
    <n v="39.352710399217109"/>
    <n v="1.0113636363636365"/>
    <n v="0"/>
    <n v="0"/>
    <n v="0"/>
    <n v="0"/>
    <n v="0"/>
    <n v="58.165512700596913"/>
  </r>
  <r>
    <x v="2"/>
    <x v="220"/>
    <n v="0.47737586999974801"/>
    <n v="2.6497903110792326E-2"/>
    <n v="2.180556610158952E-2"/>
    <n v="0.4594657757106077"/>
    <n v="6.6244757776980816E-3"/>
    <n v="8.2304092995642841E-3"/>
    <n v="0"/>
    <n v="0"/>
    <n v="0"/>
    <n v="0"/>
    <n v="72.062437243242485"/>
    <n v="3.9999999999999996"/>
    <n v="3.2916666666666665"/>
    <n v="69.358812852398415"/>
    <n v="0.99999999999999989"/>
    <n v="1.2424242424242424"/>
    <n v="0"/>
    <n v="0"/>
    <n v="0"/>
    <n v="0"/>
    <n v="150.95534100473182"/>
  </r>
  <r>
    <x v="2"/>
    <x v="221"/>
    <n v="0.40735268836010696"/>
    <n v="0"/>
    <n v="0"/>
    <n v="0.5255568817026518"/>
    <n v="1.7894743019949904E-2"/>
    <n v="2.1078912269071423E-2"/>
    <n v="0"/>
    <n v="0"/>
    <n v="2.8116774648220048E-2"/>
    <n v="0"/>
    <n v="22.763818843666598"/>
    <n v="0"/>
    <n v="0"/>
    <n v="29.369345014719471"/>
    <n v="1"/>
    <n v="1.1779388083735909"/>
    <n v="0"/>
    <n v="0"/>
    <n v="1.571230982019364"/>
    <n v="0"/>
    <n v="55.882333648779017"/>
  </r>
  <r>
    <x v="2"/>
    <x v="222"/>
    <n v="0.29905915086889306"/>
    <n v="0"/>
    <n v="3.4265388024962692E-2"/>
    <n v="0.65749283650865209"/>
    <n v="0"/>
    <n v="0"/>
    <n v="0"/>
    <n v="0"/>
    <n v="9.1826245974924448E-3"/>
    <n v="0"/>
    <n v="45.614732790646045"/>
    <n v="0"/>
    <n v="5.2264126149802888"/>
    <n v="100.28571258217157"/>
    <n v="0"/>
    <n v="0"/>
    <n v="0"/>
    <n v="0"/>
    <n v="1.4006024096385543"/>
    <n v="0"/>
    <n v="152.52746039743641"/>
  </r>
  <r>
    <x v="2"/>
    <x v="223"/>
    <n v="0.44171020976576392"/>
    <n v="0"/>
    <n v="3.5350700843794193E-2"/>
    <n v="0.44306589025592957"/>
    <n v="3.0851520736402207E-2"/>
    <n v="4.9021678398110197E-2"/>
    <n v="0"/>
    <n v="0"/>
    <n v="0"/>
    <n v="0"/>
    <n v="28.634582621697668"/>
    <n v="0"/>
    <n v="2.2916666666666665"/>
    <n v="28.72246681397128"/>
    <n v="2"/>
    <n v="3.177910017269828"/>
    <n v="0"/>
    <n v="0"/>
    <n v="0"/>
    <n v="0"/>
    <n v="64.826626119605436"/>
  </r>
  <r>
    <x v="2"/>
    <x v="224"/>
    <n v="0.74175189878701009"/>
    <n v="0"/>
    <n v="2.7890033442158676E-2"/>
    <n v="0.23035806777083095"/>
    <n v="0"/>
    <n v="0"/>
    <n v="0"/>
    <n v="0"/>
    <n v="0"/>
    <n v="0"/>
    <n v="60.948227434442629"/>
    <n v="0"/>
    <n v="2.2916666666666665"/>
    <n v="18.928048487391656"/>
    <n v="0"/>
    <n v="0"/>
    <n v="0"/>
    <n v="0"/>
    <n v="0"/>
    <n v="0"/>
    <n v="82.167942588500978"/>
  </r>
  <r>
    <x v="2"/>
    <x v="225"/>
    <n v="0.40935801695947555"/>
    <n v="0"/>
    <n v="2.2035818010556357E-2"/>
    <n v="0.37039791981852599"/>
    <n v="2.3788583000059132E-2"/>
    <n v="0.17441966221138272"/>
    <n v="0"/>
    <n v="0"/>
    <n v="0"/>
    <n v="0"/>
    <n v="42.572148751155559"/>
    <n v="0"/>
    <n v="2.2916666666666665"/>
    <n v="38.52040191311044"/>
    <n v="2.4739495798319329"/>
    <n v="18.139182566746634"/>
    <n v="0"/>
    <n v="0"/>
    <n v="0"/>
    <n v="0"/>
    <n v="103.99734947751126"/>
  </r>
  <r>
    <x v="2"/>
    <x v="226"/>
    <n v="0.49890634941686096"/>
    <n v="0"/>
    <n v="0"/>
    <n v="0.43635182231810427"/>
    <n v="0"/>
    <n v="0"/>
    <n v="0"/>
    <n v="0"/>
    <n v="0"/>
    <n v="6.4741828265034704E-2"/>
    <n v="14.978033905636339"/>
    <n v="0"/>
    <n v="0"/>
    <n v="13.100038508441338"/>
    <n v="0"/>
    <n v="0"/>
    <n v="0"/>
    <n v="0"/>
    <n v="0"/>
    <n v="1.943661971830986"/>
    <n v="30.021734385908665"/>
  </r>
  <r>
    <x v="2"/>
    <x v="227"/>
    <n v="0.26784563468701306"/>
    <n v="5.6664826797713803E-3"/>
    <n v="5.0860976785833435E-3"/>
    <n v="0.66499168691834765"/>
    <n v="8.9284791402144421E-3"/>
    <n v="1.1074377343670883E-2"/>
    <n v="0"/>
    <n v="0"/>
    <n v="3.2003709987171974E-2"/>
    <n v="4.4035315652266377E-3"/>
    <n v="224.43318649863906"/>
    <n v="4.748058580631783"/>
    <n v="4.2617424404980895"/>
    <n v="557.20976548521878"/>
    <n v="7.4813503171949076"/>
    <n v="9.2794411177644704"/>
    <n v="0"/>
    <n v="0"/>
    <n v="26.816545360511675"/>
    <n v="3.6898067134303503"/>
    <n v="837.91989651388963"/>
  </r>
  <r>
    <x v="2"/>
    <x v="228"/>
    <n v="0.32929748406788845"/>
    <n v="1.6043624154980143E-2"/>
    <n v="1.8291392629030633E-2"/>
    <n v="0.58752867876312853"/>
    <n v="1.746637038147933E-3"/>
    <n v="2.4118737174942374E-2"/>
    <n v="0"/>
    <n v="0"/>
    <n v="2.2973446171881656E-2"/>
    <n v="0"/>
    <n v="189.14046066880348"/>
    <n v="9.2150672576790491"/>
    <n v="10.506130764775493"/>
    <n v="337.46217427668472"/>
    <n v="1.0032258064516129"/>
    <n v="13.853215650678713"/>
    <n v="0"/>
    <n v="0"/>
    <n v="13.195388371700531"/>
    <n v="0"/>
    <n v="574.37566279677378"/>
  </r>
  <r>
    <x v="2"/>
    <x v="229"/>
    <n v="0.18020980510809612"/>
    <n v="9.4305015377754414E-3"/>
    <n v="1.5123853248444064E-2"/>
    <n v="0.76790189016597721"/>
    <n v="3.6448679959579771E-3"/>
    <n v="4.6029652448619047E-3"/>
    <n v="0"/>
    <n v="0"/>
    <n v="1.9086116698887545E-2"/>
    <n v="0"/>
    <n v="171.83449973283746"/>
    <n v="8.9922161172161168"/>
    <n v="14.420967579540878"/>
    <n v="732.21341680837827"/>
    <n v="3.4754716498471536"/>
    <n v="4.3890410383832599"/>
    <n v="0"/>
    <n v="0"/>
    <n v="18.199083633815853"/>
    <n v="0"/>
    <n v="953.5246965600187"/>
  </r>
  <r>
    <x v="2"/>
    <x v="230"/>
    <n v="0.36475806909228808"/>
    <n v="6.9738817991026056E-3"/>
    <n v="2.4336827427499239E-2"/>
    <n v="0.57425537820232275"/>
    <n v="0"/>
    <n v="8.9833203031301941E-3"/>
    <n v="0"/>
    <n v="0"/>
    <n v="2.0692523175657188E-2"/>
    <n v="0"/>
    <n v="81.566709696915026"/>
    <n v="1.5594900849858357"/>
    <n v="5.442168675425525"/>
    <n v="128.41421669514841"/>
    <n v="0"/>
    <n v="2.0088380254431915"/>
    <n v="0"/>
    <n v="0"/>
    <n v="4.6272342513647793"/>
    <n v="0"/>
    <n v="223.61865742928276"/>
  </r>
  <r>
    <x v="2"/>
    <x v="231"/>
    <n v="0.43659866373431966"/>
    <n v="0"/>
    <n v="0"/>
    <n v="0.54907305462171507"/>
    <n v="0"/>
    <n v="0"/>
    <n v="0"/>
    <n v="0"/>
    <n v="1.4328281643965437E-2"/>
    <n v="0"/>
    <n v="30.471111231834243"/>
    <n v="0"/>
    <n v="0"/>
    <n v="38.32092837545283"/>
    <n v="0"/>
    <n v="0"/>
    <n v="0"/>
    <n v="0"/>
    <n v="1"/>
    <n v="0"/>
    <n v="69.792039607287066"/>
  </r>
  <r>
    <x v="2"/>
    <x v="232"/>
    <n v="0.39727655460391847"/>
    <n v="9.3889306338051804E-3"/>
    <n v="9.8849443292220503E-3"/>
    <n v="0.54275225418623541"/>
    <n v="1.3608350352255976E-2"/>
    <n v="4.8469650963506947E-3"/>
    <n v="0"/>
    <n v="0"/>
    <n v="2.2242000798211869E-2"/>
    <n v="0"/>
    <n v="245.89194271464638"/>
    <n v="5.8112223507906968"/>
    <n v="6.1182270551098927"/>
    <n v="335.93325517954094"/>
    <n v="8.422806899827961"/>
    <n v="3"/>
    <n v="0"/>
    <n v="0"/>
    <n v="13.766553104513576"/>
    <n v="0"/>
    <n v="618.94400730442965"/>
  </r>
  <r>
    <x v="2"/>
    <x v="233"/>
    <n v="0.57863367880794569"/>
    <n v="4.8188829184367598E-3"/>
    <n v="2.292405544694007E-2"/>
    <n v="0.17084676664222898"/>
    <n v="8.0858509758732405E-2"/>
    <n v="0.10298550139883948"/>
    <n v="1.1079012214591736E-2"/>
    <n v="0"/>
    <n v="2.7853592812285329E-2"/>
    <n v="0"/>
    <n v="171.27836323773059"/>
    <n v="1.4264126149802892"/>
    <n v="6.7856311160658986"/>
    <n v="50.571467971279205"/>
    <n v="23.934509366701548"/>
    <n v="30.484205746801791"/>
    <n v="3.2794411177644709"/>
    <n v="0"/>
    <n v="8.2447979816983601"/>
    <n v="0"/>
    <n v="296.004829153022"/>
  </r>
  <r>
    <x v="2"/>
    <x v="234"/>
    <n v="0.66974648627695299"/>
    <n v="0"/>
    <n v="0"/>
    <n v="0.3302535137230474"/>
    <n v="0"/>
    <n v="0"/>
    <n v="0"/>
    <n v="0"/>
    <n v="0"/>
    <n v="0"/>
    <n v="50.070060604588726"/>
    <n v="0"/>
    <n v="0"/>
    <n v="24.689660619068157"/>
    <n v="0"/>
    <n v="0"/>
    <n v="0"/>
    <n v="0"/>
    <n v="0"/>
    <n v="0"/>
    <n v="74.759721223656854"/>
  </r>
  <r>
    <x v="2"/>
    <x v="235"/>
    <n v="0.44294714602981522"/>
    <n v="2.4868739826785297E-2"/>
    <n v="0"/>
    <n v="0.50248649279684987"/>
    <n v="0"/>
    <n v="0"/>
    <n v="0"/>
    <n v="0"/>
    <n v="2.9697621346549428E-2"/>
    <n v="0"/>
    <n v="17.811402954673703"/>
    <n v="1"/>
    <n v="0"/>
    <n v="20.205547056133433"/>
    <n v="0"/>
    <n v="0"/>
    <n v="0"/>
    <n v="0"/>
    <n v="1.1941747572815533"/>
    <n v="0"/>
    <n v="40.211124768088695"/>
  </r>
  <r>
    <x v="2"/>
    <x v="236"/>
    <n v="0.66566890264062206"/>
    <n v="0"/>
    <n v="2.5676708285691699E-2"/>
    <n v="0.29513699733550641"/>
    <n v="0"/>
    <n v="1.3517391738179979E-2"/>
    <n v="0"/>
    <n v="0"/>
    <n v="0"/>
    <n v="0"/>
    <n v="49.615631844822602"/>
    <n v="0"/>
    <n v="1.9138134592680047"/>
    <n v="21.998036179092004"/>
    <n v="0"/>
    <n v="1.007518796992481"/>
    <n v="0"/>
    <n v="0"/>
    <n v="0"/>
    <n v="0"/>
    <n v="74.535000280175083"/>
  </r>
  <r>
    <x v="2"/>
    <x v="237"/>
    <n v="0.52129994582822459"/>
    <n v="1.5485339560537914E-2"/>
    <n v="1.2176523136710405E-2"/>
    <n v="0.39617521065028305"/>
    <n v="0"/>
    <n v="0"/>
    <n v="0"/>
    <n v="0"/>
    <n v="5.4862980824243804E-2"/>
    <n v="0"/>
    <n v="34.329037197395458"/>
    <n v="1.019752259792434"/>
    <n v="0.80185758513931893"/>
    <n v="26.089228767311319"/>
    <n v="0"/>
    <n v="0"/>
    <n v="0"/>
    <n v="0"/>
    <n v="3.6128783909293998"/>
    <n v="0"/>
    <n v="65.852754200567944"/>
  </r>
  <r>
    <x v="2"/>
    <x v="238"/>
    <n v="0.43043638252664174"/>
    <n v="5.579986592155748E-2"/>
    <n v="0.16590001176466238"/>
    <n v="0.34786373978713836"/>
    <n v="0"/>
    <n v="0"/>
    <n v="0"/>
    <n v="0"/>
    <n v="0"/>
    <n v="0"/>
    <n v="7.7590429153167104"/>
    <n v="1.0058479532163742"/>
    <n v="2.9905123339658446"/>
    <n v="6.270589093439173"/>
    <n v="0"/>
    <n v="0"/>
    <n v="0"/>
    <n v="0"/>
    <n v="0"/>
    <n v="0"/>
    <n v="18.025992295938103"/>
  </r>
  <r>
    <x v="2"/>
    <x v="239"/>
    <n v="0.62631059720598037"/>
    <n v="2.2882158406773937E-2"/>
    <n v="0"/>
    <n v="0.27418923285529007"/>
    <n v="4.8464978029259427E-2"/>
    <n v="0"/>
    <n v="0"/>
    <n v="0"/>
    <n v="2.8153033502696261E-2"/>
    <n v="0"/>
    <n v="95.669120823973628"/>
    <n v="3.4952561669829221"/>
    <n v="0"/>
    <n v="41.882482850658867"/>
    <n v="7.4030390983270662"/>
    <n v="0"/>
    <n v="0"/>
    <n v="0"/>
    <n v="4.3003838283212561"/>
    <n v="0"/>
    <n v="152.75028276826373"/>
  </r>
  <r>
    <x v="2"/>
    <x v="240"/>
    <n v="0.73774162494414142"/>
    <n v="3.545616576604467E-2"/>
    <n v="2.326865776939355E-2"/>
    <n v="0.10604952581733845"/>
    <n v="5.9586351697807939E-2"/>
    <n v="3.1306363372605672E-2"/>
    <n v="0"/>
    <n v="0"/>
    <n v="6.5913106326684961E-3"/>
    <n v="0"/>
    <n v="112.28744598521082"/>
    <n v="5.3965808132337223"/>
    <n v="3.5415897166260111"/>
    <n v="16.14119360944726"/>
    <n v="9.0692988188513599"/>
    <n v="4.7649630539160723"/>
    <n v="0"/>
    <n v="0"/>
    <n v="1.0032258064516129"/>
    <n v="0"/>
    <n v="152.20429780373684"/>
  </r>
  <r>
    <x v="2"/>
    <x v="241"/>
    <n v="0.52189723387687459"/>
    <n v="0"/>
    <n v="2.1764256237098357E-2"/>
    <n v="0.33160871279827453"/>
    <n v="2.5305602287454682E-2"/>
    <n v="2.486898943266827E-2"/>
    <n v="0"/>
    <n v="0"/>
    <n v="7.4555205367630023E-2"/>
    <n v="0"/>
    <n v="186.11673311588453"/>
    <n v="0"/>
    <n v="7.7614748778327396"/>
    <n v="118.25686417287831"/>
    <n v="9.0243743816853605"/>
    <n v="8.8686713947858014"/>
    <n v="0"/>
    <n v="0"/>
    <n v="26.587554712123197"/>
    <n v="0"/>
    <n v="356.61567265518977"/>
  </r>
  <r>
    <x v="2"/>
    <x v="242"/>
    <n v="0.46237965193009556"/>
    <n v="3.9325951160467547E-2"/>
    <n v="1.1866100331772685E-2"/>
    <n v="0.37846252002087843"/>
    <n v="2.1782215962385068E-2"/>
    <n v="3.8261631579873709E-2"/>
    <n v="0"/>
    <n v="0"/>
    <n v="4.792192901452702E-2"/>
    <n v="0"/>
    <n v="113.6745026459826"/>
    <n v="9.668154557809558"/>
    <n v="2.9172413793103447"/>
    <n v="93.043754313009345"/>
    <n v="5.3550854924425826"/>
    <n v="9.4064951217263371"/>
    <n v="0"/>
    <n v="0"/>
    <n v="11.781447180521727"/>
    <n v="0"/>
    <n v="245.84668069080249"/>
  </r>
  <r>
    <x v="2"/>
    <x v="243"/>
    <n v="0.64029729011568548"/>
    <n v="5.3871991341225825E-3"/>
    <n v="2.2950524499717771E-2"/>
    <n v="0.24370873715806873"/>
    <n v="3.6202840550643496E-2"/>
    <n v="2.4898911943678895E-2"/>
    <n v="0"/>
    <n v="0"/>
    <n v="2.6554496598083378E-2"/>
    <n v="0"/>
    <n v="218.04393684390899"/>
    <n v="1.8345323741007196"/>
    <n v="7.8154675832641924"/>
    <n v="82.991468671688196"/>
    <n v="12.328351221302853"/>
    <n v="8.4789626118028387"/>
    <n v="0"/>
    <n v="0"/>
    <n v="9.0427479055989348"/>
    <n v="0"/>
    <n v="340.53546721166663"/>
  </r>
  <r>
    <x v="2"/>
    <x v="244"/>
    <n v="0.61789236748642984"/>
    <n v="7.5471881699867059E-3"/>
    <n v="1.2280859161585677E-2"/>
    <n v="3.7125126401974219E-2"/>
    <n v="0.2085122090748959"/>
    <n v="4.2130523242862053E-2"/>
    <n v="0"/>
    <n v="0"/>
    <n v="7.2718198575921156E-2"/>
    <n v="1.7935278863441164E-3"/>
    <n v="819.25255121667499"/>
    <n v="10.006683183232086"/>
    <n v="16.282973748632209"/>
    <n v="49.223547853141085"/>
    <n v="276.46264662459168"/>
    <n v="55.860114911625274"/>
    <n v="0"/>
    <n v="0"/>
    <n v="96.415772128003454"/>
    <n v="2.3780068728522337"/>
    <n v="1325.8822965387535"/>
  </r>
  <r>
    <x v="2"/>
    <x v="245"/>
    <n v="0.60138489556730668"/>
    <n v="4.3057252840482917E-3"/>
    <n v="2.4978485217991259E-2"/>
    <n v="0.18981407477988699"/>
    <n v="8.6578191821602118E-2"/>
    <n v="6.5858678820834168E-2"/>
    <n v="1.0830979474016052E-3"/>
    <n v="0"/>
    <n v="2.5996850560928549E-2"/>
    <n v="0"/>
    <n v="837.57321089300422"/>
    <n v="5.9967587778896885"/>
    <n v="34.78855259166528"/>
    <n v="264.36178437122294"/>
    <n v="120.58097011053682"/>
    <n v="91.724061398485063"/>
    <n v="1.5084745762711864"/>
    <n v="0"/>
    <n v="36.20687143610769"/>
    <n v="0"/>
    <n v="1392.7406841551833"/>
  </r>
  <r>
    <x v="2"/>
    <x v="246"/>
    <n v="0.44273777339925258"/>
    <n v="0"/>
    <n v="8.5780718433977644E-3"/>
    <n v="0.500378738995511"/>
    <n v="0"/>
    <n v="0"/>
    <n v="0"/>
    <n v="0"/>
    <n v="4.8305415761838603E-2"/>
    <n v="0"/>
    <n v="88.18256719833191"/>
    <n v="0"/>
    <n v="1.7085427135678393"/>
    <n v="99.663241826663437"/>
    <n v="0"/>
    <n v="0"/>
    <n v="0"/>
    <n v="0"/>
    <n v="9.6212607719386547"/>
    <n v="0"/>
    <n v="199.17561251050185"/>
  </r>
  <r>
    <x v="2"/>
    <x v="247"/>
    <n v="0.36169945879825299"/>
    <n v="0"/>
    <n v="5.4655124404920492E-2"/>
    <n v="0.55890514284416737"/>
    <n v="9.819654160599562E-3"/>
    <n v="0"/>
    <n v="0"/>
    <n v="0"/>
    <n v="1.4920619792059381E-2"/>
    <n v="0"/>
    <n v="34.162322508560379"/>
    <n v="0"/>
    <n v="5.1621475820560487"/>
    <n v="52.788295025305345"/>
    <n v="0.92746113989637313"/>
    <n v="0"/>
    <n v="0"/>
    <n v="0"/>
    <n v="1.4092446448703495"/>
    <n v="0"/>
    <n v="94.44947090068851"/>
  </r>
  <r>
    <x v="2"/>
    <x v="248"/>
    <n v="0.4903721241643938"/>
    <n v="2.6519650064845558E-2"/>
    <n v="0"/>
    <n v="0.4260631944809733"/>
    <n v="0"/>
    <n v="1.6337200941256246E-2"/>
    <n v="0"/>
    <n v="0"/>
    <n v="4.0707830348531072E-2"/>
    <n v="0"/>
    <n v="30.071055105915626"/>
    <n v="1.6262626262626263"/>
    <n v="0"/>
    <n v="26.127443156912822"/>
    <n v="0"/>
    <n v="1.0018450184501844"/>
    <n v="0"/>
    <n v="0"/>
    <n v="2.4963234028420471"/>
    <n v="0"/>
    <n v="61.322929310383309"/>
  </r>
  <r>
    <x v="2"/>
    <x v="249"/>
    <n v="0.50353240234287722"/>
    <n v="2.1422686853091382E-2"/>
    <n v="0"/>
    <n v="0.42570110789508325"/>
    <n v="0"/>
    <n v="2.3597889289589547E-2"/>
    <n v="0"/>
    <n v="0"/>
    <n v="2.5745913619359063E-2"/>
    <n v="0"/>
    <n v="79.464481058878164"/>
    <n v="3.3808006907737367"/>
    <n v="0"/>
    <n v="67.181610294936391"/>
    <n v="0"/>
    <n v="3.7240781680722725"/>
    <n v="0"/>
    <n v="0"/>
    <n v="4.0630665586361587"/>
    <n v="0"/>
    <n v="157.81403677129666"/>
  </r>
  <r>
    <x v="2"/>
    <x v="250"/>
    <n v="0.41974521212766297"/>
    <n v="1.8787928698155792E-2"/>
    <n v="1.2565023380619419E-2"/>
    <n v="0.50115474694720785"/>
    <n v="0"/>
    <n v="4.7747088846353793E-2"/>
    <n v="0"/>
    <n v="0"/>
    <n v="0"/>
    <n v="0"/>
    <n v="33.405844096962653"/>
    <n v="1.4952561669829223"/>
    <n v="1"/>
    <n v="39.884903654075202"/>
    <n v="0"/>
    <n v="3.8"/>
    <n v="0"/>
    <n v="0"/>
    <n v="0"/>
    <n v="0"/>
    <n v="79.586003918020793"/>
  </r>
  <r>
    <x v="2"/>
    <x v="251"/>
    <n v="0.32856179723309242"/>
    <n v="2.8608251893012644E-2"/>
    <n v="0"/>
    <n v="0.64282995087389538"/>
    <n v="0"/>
    <n v="0"/>
    <n v="0"/>
    <n v="0"/>
    <n v="0"/>
    <n v="0"/>
    <n v="47.026682199878714"/>
    <n v="4.0946670653628923"/>
    <n v="0"/>
    <n v="92.007531194699624"/>
    <n v="0"/>
    <n v="0"/>
    <n v="0"/>
    <n v="0"/>
    <n v="0"/>
    <n v="0"/>
    <n v="143.12888045994117"/>
  </r>
  <r>
    <x v="2"/>
    <x v="252"/>
    <n v="0.53700037213953733"/>
    <n v="1.5056790540177563E-2"/>
    <n v="3.4787425259523962E-2"/>
    <n v="0.36568167942063912"/>
    <n v="2.4099334946545817E-2"/>
    <n v="1.5615091495191297E-2"/>
    <n v="0"/>
    <n v="0"/>
    <n v="7.7593061983851205E-3"/>
    <n v="0"/>
    <n v="139.80108856229413"/>
    <n v="3.919840314792765"/>
    <n v="9.0564553990610328"/>
    <n v="95.200486820164059"/>
    <n v="6.2739495798319327"/>
    <n v="4.0651867340984245"/>
    <n v="0"/>
    <n v="0"/>
    <n v="2.0200348254889584"/>
    <n v="0"/>
    <n v="260.33704223573125"/>
  </r>
  <r>
    <x v="2"/>
    <x v="253"/>
    <n v="0.4369463944038442"/>
    <n v="1.5768992862272457E-2"/>
    <n v="1.3343192485842472E-2"/>
    <n v="0.4585205928760866"/>
    <n v="5.8367981254404972E-3"/>
    <n v="3.3824281562997986E-2"/>
    <n v="0"/>
    <n v="0"/>
    <n v="3.5759747683515794E-2"/>
    <n v="0"/>
    <n v="149.84259330759724"/>
    <n v="5.4076811585908979"/>
    <n v="4.5757982917080016"/>
    <n v="157.24106114945744"/>
    <n v="2.0016207455429496"/>
    <n v="11.59940471206089"/>
    <n v="0"/>
    <n v="0"/>
    <n v="12.263136617099425"/>
    <n v="0"/>
    <n v="342.93129598205684"/>
  </r>
  <r>
    <x v="2"/>
    <x v="254"/>
    <n v="0.44134852059681001"/>
    <n v="7.0562219211067747E-3"/>
    <n v="1.0384442003337907E-2"/>
    <n v="0.51156138883433311"/>
    <n v="7.0010308676639529E-3"/>
    <n v="0"/>
    <n v="0"/>
    <n v="0"/>
    <n v="2.2648395776748577E-2"/>
    <n v="0"/>
    <n v="63.549788905272543"/>
    <n v="1.016025641025641"/>
    <n v="1.4952561669829223"/>
    <n v="73.659742256638907"/>
    <n v="1.0080786793115559"/>
    <n v="0"/>
    <n v="0"/>
    <n v="0"/>
    <n v="3.2611432994250333"/>
    <n v="0"/>
    <n v="143.99003494865656"/>
  </r>
  <r>
    <x v="2"/>
    <x v="255"/>
    <n v="0.47496897857841791"/>
    <n v="5.4369201888646674E-3"/>
    <n v="8.3145911626806221E-3"/>
    <n v="0.48296374856513524"/>
    <n v="0"/>
    <n v="0"/>
    <n v="0"/>
    <n v="0"/>
    <n v="2.2676266707263526E-2"/>
    <n v="5.6394947976381787E-3"/>
    <n v="89.085488182931655"/>
    <n v="1.019752259792434"/>
    <n v="1.5594900849858357"/>
    <n v="90.584992401730602"/>
    <n v="0"/>
    <n v="0"/>
    <n v="0"/>
    <n v="0"/>
    <n v="4.2531752196304886"/>
    <n v="1.0577472841623785"/>
    <n v="187.56064543323336"/>
  </r>
  <r>
    <x v="2"/>
    <x v="256"/>
    <n v="0.18937486246547028"/>
    <n v="0"/>
    <n v="2.0702392142811988E-2"/>
    <n v="0.77978139641601363"/>
    <n v="7.2220927393502644E-3"/>
    <n v="0"/>
    <n v="0"/>
    <n v="2.9192562363542169E-3"/>
    <n v="0"/>
    <n v="0"/>
    <n v="64.870928460180536"/>
    <n v="0"/>
    <n v="7.0916666666666668"/>
    <n v="267.11646161964268"/>
    <n v="2.4739495798319329"/>
    <n v="0"/>
    <n v="0"/>
    <n v="1"/>
    <n v="0"/>
    <n v="0"/>
    <n v="342.55300632632168"/>
  </r>
  <r>
    <x v="2"/>
    <x v="257"/>
    <n v="0.26922557339116104"/>
    <n v="0"/>
    <n v="0"/>
    <n v="0.67493241986193098"/>
    <n v="0"/>
    <n v="0"/>
    <n v="0"/>
    <n v="0"/>
    <n v="5.5842006746907674E-2"/>
    <n v="0"/>
    <n v="30.247975877962563"/>
    <n v="0"/>
    <n v="0"/>
    <n v="75.829867490251004"/>
    <n v="0"/>
    <n v="0"/>
    <n v="0"/>
    <n v="0"/>
    <n v="6.2739495798319327"/>
    <n v="0"/>
    <n v="112.35179294804553"/>
  </r>
  <r>
    <x v="2"/>
    <x v="258"/>
    <n v="0.32486996222770215"/>
    <n v="0"/>
    <n v="4.201130348263326E-2"/>
    <n v="0.63311873428966448"/>
    <n v="0"/>
    <n v="0"/>
    <n v="0"/>
    <n v="0"/>
    <n v="0"/>
    <n v="0"/>
    <n v="29.392687447600629"/>
    <n v="0"/>
    <n v="3.8009827195591672"/>
    <n v="57.281568743968649"/>
    <n v="0"/>
    <n v="0"/>
    <n v="0"/>
    <n v="0"/>
    <n v="0"/>
    <n v="0"/>
    <n v="90.475238911128457"/>
  </r>
  <r>
    <x v="2"/>
    <x v="259"/>
    <n v="0.36430091696301031"/>
    <n v="5.2810308893598799E-3"/>
    <n v="1.4615138423849287E-2"/>
    <n v="0.60346975633592459"/>
    <n v="7.0114721749824794E-3"/>
    <n v="5.321685212873635E-3"/>
    <n v="0"/>
    <n v="0"/>
    <n v="0"/>
    <n v="0"/>
    <n v="103.14713247066449"/>
    <n v="1.4952561669829223"/>
    <n v="4.1380890052356021"/>
    <n v="170.86472199338843"/>
    <n v="1.9852084240587518"/>
    <n v="1.5067669172932332"/>
    <n v="0"/>
    <n v="0"/>
    <n v="0"/>
    <n v="0"/>
    <n v="283.13717497762337"/>
  </r>
  <r>
    <x v="2"/>
    <x v="260"/>
    <n v="0.21273578321086267"/>
    <n v="0"/>
    <n v="0"/>
    <n v="0.78726421678913716"/>
    <n v="0"/>
    <n v="0"/>
    <n v="0"/>
    <n v="0"/>
    <n v="0"/>
    <n v="0"/>
    <n v="5.4895768833849337"/>
    <n v="0"/>
    <n v="0"/>
    <n v="20.315094058802966"/>
    <n v="0"/>
    <n v="0"/>
    <n v="0"/>
    <n v="0"/>
    <n v="0"/>
    <n v="0"/>
    <n v="25.804670942187904"/>
  </r>
  <r>
    <x v="2"/>
    <x v="261"/>
    <n v="0.47615641062966674"/>
    <n v="0"/>
    <n v="0"/>
    <n v="0.52384358937033348"/>
    <n v="0"/>
    <n v="0"/>
    <n v="0"/>
    <n v="0"/>
    <n v="0"/>
    <n v="0"/>
    <n v="23.557789208134647"/>
    <n v="0"/>
    <n v="0"/>
    <n v="25.917107448159356"/>
    <n v="0"/>
    <n v="0"/>
    <n v="0"/>
    <n v="0"/>
    <n v="0"/>
    <n v="0"/>
    <n v="49.474896656293993"/>
  </r>
  <r>
    <x v="2"/>
    <x v="262"/>
    <n v="0.45642871636699478"/>
    <n v="1.6207956064958728E-2"/>
    <n v="2.3553562864361537E-2"/>
    <n v="0.49028456352955513"/>
    <n v="1.3525201174129965E-2"/>
    <n v="0"/>
    <n v="0"/>
    <n v="0"/>
    <n v="0"/>
    <n v="0"/>
    <n v="68.054135554194588"/>
    <n v="2.4166280506641953"/>
    <n v="3.5118679050567594"/>
    <n v="73.102087905751716"/>
    <n v="2.0166256878585642"/>
    <n v="0"/>
    <n v="0"/>
    <n v="0"/>
    <n v="0"/>
    <n v="0"/>
    <n v="149.1013451035258"/>
  </r>
  <r>
    <x v="2"/>
    <x v="263"/>
    <n v="0.22045480335722689"/>
    <n v="0"/>
    <n v="0"/>
    <n v="0.71882690822171935"/>
    <n v="3.0206209979084683E-2"/>
    <n v="0"/>
    <n v="0"/>
    <n v="0"/>
    <n v="3.0512078441969199E-2"/>
    <n v="0"/>
    <n v="7.3346372675382661"/>
    <n v="0"/>
    <n v="0"/>
    <n v="23.915716734958114"/>
    <n v="1.0049751243781095"/>
    <n v="0"/>
    <n v="0"/>
    <n v="0"/>
    <n v="1.0151515151515151"/>
    <n v="0"/>
    <n v="33.270480642026001"/>
  </r>
  <r>
    <x v="2"/>
    <x v="264"/>
    <n v="0.37863214492219899"/>
    <n v="1.7652748788012235E-2"/>
    <n v="1.2556141837766904E-2"/>
    <n v="0.52268511680552676"/>
    <n v="0"/>
    <n v="0"/>
    <n v="0"/>
    <n v="2.3611671602239714E-2"/>
    <n v="4.4862176044255457E-2"/>
    <n v="0"/>
    <n v="32.071608592615135"/>
    <n v="1.4952561669829223"/>
    <n v="1.0635538261997406"/>
    <n v="44.273453028708637"/>
    <n v="0"/>
    <n v="0"/>
    <n v="0"/>
    <n v="2"/>
    <n v="3.8"/>
    <n v="0"/>
    <n v="84.703871614506426"/>
  </r>
  <r>
    <x v="2"/>
    <x v="265"/>
    <n v="0.26706772680709967"/>
    <n v="2.7492105045508024E-2"/>
    <n v="3.1397803671904777E-2"/>
    <n v="0.64655025942997968"/>
    <n v="0"/>
    <n v="0"/>
    <n v="0"/>
    <n v="0"/>
    <n v="2.7492105045508024E-2"/>
    <n v="0"/>
    <n v="36.914501824690134"/>
    <n v="3.8"/>
    <n v="4.3398515230368897"/>
    <n v="89.367146741473618"/>
    <n v="0"/>
    <n v="0"/>
    <n v="0"/>
    <n v="0"/>
    <n v="3.8"/>
    <n v="0"/>
    <n v="138.22150008920062"/>
  </r>
  <r>
    <x v="2"/>
    <x v="266"/>
    <n v="0.17655453802252924"/>
    <n v="1.4905938285487592E-2"/>
    <n v="4.9229326923463872E-2"/>
    <n v="0.74737592189262481"/>
    <n v="0"/>
    <n v="0"/>
    <n v="0"/>
    <n v="0"/>
    <n v="1.1934274875894799E-2"/>
    <n v="0"/>
    <n v="11.862605560567726"/>
    <n v="1.0015220700152208"/>
    <n v="3.3076923076923075"/>
    <n v="50.215790917515577"/>
    <n v="0"/>
    <n v="0"/>
    <n v="0"/>
    <n v="0"/>
    <n v="0.80185758513931893"/>
    <n v="0"/>
    <n v="67.189468440930128"/>
  </r>
  <r>
    <x v="2"/>
    <x v="267"/>
    <n v="0.2312703675681731"/>
    <n v="1.3699438861002418E-2"/>
    <n v="7.4657042018035191E-2"/>
    <n v="0.65558438170479705"/>
    <n v="4.2728045414342679E-3"/>
    <n v="1.6236657257450215E-2"/>
    <n v="0"/>
    <n v="0"/>
    <n v="4.279308049107684E-3"/>
    <n v="0"/>
    <n v="54.126128477325977"/>
    <n v="3.2061936669829221"/>
    <n v="17.472608750077484"/>
    <n v="153.43186783936872"/>
    <n v="1"/>
    <n v="3.8"/>
    <n v="0"/>
    <n v="0"/>
    <n v="1.0015220700152208"/>
    <n v="0"/>
    <n v="234.03832080377035"/>
  </r>
  <r>
    <x v="2"/>
    <x v="268"/>
    <n v="0.13132513844588986"/>
    <n v="0"/>
    <n v="0"/>
    <n v="0.82975624785649971"/>
    <n v="3.891861369761028E-2"/>
    <n v="0"/>
    <n v="0"/>
    <n v="0"/>
    <n v="0"/>
    <n v="0"/>
    <n v="4.924145036349227"/>
    <n v="0"/>
    <n v="0"/>
    <n v="31.112399024394239"/>
    <n v="1.4592857142857143"/>
    <n v="0"/>
    <n v="0"/>
    <n v="0"/>
    <n v="0"/>
    <n v="0"/>
    <n v="37.495829775029186"/>
  </r>
  <r>
    <x v="2"/>
    <x v="269"/>
    <n v="0.20982232162432812"/>
    <n v="1.944655791910687E-2"/>
    <n v="1.6773538094719407E-2"/>
    <n v="0.73165558791613594"/>
    <n v="0"/>
    <n v="0"/>
    <n v="0"/>
    <n v="0"/>
    <n v="2.2301994445709787E-2"/>
    <n v="0"/>
    <n v="12.709593982259495"/>
    <n v="1.1779388083735909"/>
    <n v="1.016025641025641"/>
    <n v="44.318666313847821"/>
    <n v="0"/>
    <n v="0"/>
    <n v="0"/>
    <n v="0"/>
    <n v="1.3509015256588073"/>
    <n v="0"/>
    <n v="60.57312627116535"/>
  </r>
  <r>
    <x v="2"/>
    <x v="270"/>
    <n v="0.26875466149348098"/>
    <n v="7.459118632178071E-3"/>
    <n v="2.8431339088561265E-3"/>
    <n v="0.70680852936221317"/>
    <n v="6.0097563898465359E-3"/>
    <n v="2.5742382831269936E-3"/>
    <n v="0"/>
    <n v="0"/>
    <n v="4.3099216791607255E-3"/>
    <n v="1.2406402511372188E-3"/>
    <n v="216.62577950951541"/>
    <n v="6.0123139043254108"/>
    <n v="2.2916666666666665"/>
    <n v="569.71271786025409"/>
    <n v="4.8440765841167579"/>
    <n v="2.0749272649886596"/>
    <n v="0"/>
    <n v="0"/>
    <n v="3.4739495798319329"/>
    <n v="0.99999999999999989"/>
    <n v="806.03543136969904"/>
  </r>
  <r>
    <x v="2"/>
    <x v="271"/>
    <n v="0.38020365350024782"/>
    <n v="1.7130170263674548E-2"/>
    <n v="1.0133157881987287E-2"/>
    <n v="0.57798276234093804"/>
    <n v="0"/>
    <n v="7.2712479383061478E-3"/>
    <n v="0"/>
    <n v="0"/>
    <n v="7.2790080748464953E-3"/>
    <n v="0"/>
    <n v="52.288638308875633"/>
    <n v="2.3558776167471818"/>
    <n v="1.3935926773455378"/>
    <n v="79.488798517793398"/>
    <n v="0"/>
    <n v="1"/>
    <n v="0"/>
    <n v="0"/>
    <n v="1.0010672358591248"/>
    <n v="0"/>
    <n v="137.52797435662083"/>
  </r>
  <r>
    <x v="2"/>
    <x v="272"/>
    <n v="0.44927198072018593"/>
    <n v="0"/>
    <n v="0"/>
    <n v="0.55072801927981418"/>
    <n v="0"/>
    <n v="0"/>
    <n v="0"/>
    <n v="0"/>
    <n v="0"/>
    <n v="0"/>
    <n v="8.0372099019075485"/>
    <n v="0"/>
    <n v="0"/>
    <n v="9.8521984004393932"/>
    <n v="0"/>
    <n v="0"/>
    <n v="0"/>
    <n v="0"/>
    <n v="0"/>
    <n v="0"/>
    <n v="17.88940830234694"/>
  </r>
  <r>
    <x v="2"/>
    <x v="273"/>
    <n v="0.31797510394309481"/>
    <n v="2.7614460492823633E-2"/>
    <n v="1.7632651393595284E-2"/>
    <n v="0.63677778417048625"/>
    <n v="0"/>
    <n v="0"/>
    <n v="0"/>
    <n v="0"/>
    <n v="0"/>
    <n v="0"/>
    <n v="43.7562557232567"/>
    <n v="3.8"/>
    <n v="2.4264126149802889"/>
    <n v="87.626393442547496"/>
    <n v="0"/>
    <n v="0"/>
    <n v="0"/>
    <n v="0"/>
    <n v="0"/>
    <n v="0"/>
    <n v="137.60906178078449"/>
  </r>
  <r>
    <x v="2"/>
    <x v="274"/>
    <n v="0.42616762299611666"/>
    <n v="3.4809872914195822E-2"/>
    <n v="0"/>
    <n v="0.51966808321258551"/>
    <n v="4.6485679310561707E-3"/>
    <n v="0"/>
    <n v="0"/>
    <n v="0"/>
    <n v="1.4705852946045858E-2"/>
    <n v="0"/>
    <n v="92.133290570013713"/>
    <n v="7.5255555862301584"/>
    <n v="0"/>
    <n v="112.34717967071722"/>
    <n v="1.0049751243781095"/>
    <n v="0"/>
    <n v="0"/>
    <n v="0"/>
    <n v="3.1792622185432453"/>
    <n v="0"/>
    <n v="216.19026316988246"/>
  </r>
  <r>
    <x v="2"/>
    <x v="275"/>
    <n v="0.30575059025532214"/>
    <n v="6.6016458232378266E-3"/>
    <n v="1.0648086093065072E-2"/>
    <n v="0.65226290965366429"/>
    <n v="4.4192904228082738E-3"/>
    <n v="0"/>
    <n v="0"/>
    <n v="0"/>
    <n v="2.0317477751902343E-2"/>
    <n v="0"/>
    <n v="69.251739320622008"/>
    <n v="1.4952561669829223"/>
    <n v="2.4117647058823528"/>
    <n v="147.73590772179944"/>
    <n v="1.0009581603321622"/>
    <n v="0"/>
    <n v="0"/>
    <n v="0"/>
    <n v="4.6018575851393191"/>
    <n v="0"/>
    <n v="226.49748366075821"/>
  </r>
  <r>
    <x v="2"/>
    <x v="276"/>
    <n v="0.40347904214159253"/>
    <n v="0"/>
    <n v="0"/>
    <n v="0.5965209578584072"/>
    <n v="0"/>
    <n v="0"/>
    <n v="0"/>
    <n v="0"/>
    <n v="0"/>
    <n v="0"/>
    <n v="24.739221774143676"/>
    <n v="0"/>
    <n v="0"/>
    <n v="36.575541051782629"/>
    <n v="0"/>
    <n v="0"/>
    <n v="0"/>
    <n v="0"/>
    <n v="0"/>
    <n v="0"/>
    <n v="61.314762825926323"/>
  </r>
  <r>
    <x v="2"/>
    <x v="277"/>
    <n v="0.12831930799915789"/>
    <n v="0"/>
    <n v="0.12710853172940803"/>
    <n v="0.74457216027143414"/>
    <n v="0"/>
    <n v="0"/>
    <n v="0"/>
    <n v="0"/>
    <n v="0"/>
    <n v="0"/>
    <n v="2.0658259634739347"/>
    <n v="0"/>
    <n v="2.0463335496430886"/>
    <n v="11.986945100878339"/>
    <n v="0"/>
    <n v="0"/>
    <n v="0"/>
    <n v="0"/>
    <n v="0"/>
    <n v="0"/>
    <n v="16.099104613995362"/>
  </r>
  <r>
    <x v="2"/>
    <x v="278"/>
    <n v="0.11835093507578247"/>
    <n v="4.3712041910612717E-2"/>
    <n v="0.32667465987864569"/>
    <n v="0.51126236313495932"/>
    <n v="0"/>
    <n v="0"/>
    <n v="0"/>
    <n v="0"/>
    <n v="0"/>
    <n v="0"/>
    <n v="2.7534033613445379"/>
    <n v="1.0169491525423728"/>
    <n v="7.6"/>
    <n v="11.894384343337574"/>
    <n v="0"/>
    <n v="0"/>
    <n v="0"/>
    <n v="0"/>
    <n v="0"/>
    <n v="0"/>
    <n v="23.264736857224481"/>
  </r>
  <r>
    <x v="2"/>
    <x v="279"/>
    <n v="0.21505169896712706"/>
    <n v="0"/>
    <n v="1.3154557186870534E-2"/>
    <n v="0.77179374384600252"/>
    <n v="0"/>
    <n v="0"/>
    <n v="0"/>
    <n v="0"/>
    <n v="0"/>
    <n v="0"/>
    <n v="33.453616131100645"/>
    <n v="0"/>
    <n v="2.0463335496430886"/>
    <n v="120.06085868196719"/>
    <n v="0"/>
    <n v="0"/>
    <n v="0"/>
    <n v="0"/>
    <n v="0"/>
    <n v="0"/>
    <n v="155.5608083627109"/>
  </r>
  <r>
    <x v="2"/>
    <x v="280"/>
    <n v="0.3740477581827289"/>
    <n v="0"/>
    <n v="0"/>
    <n v="0.62595224181727105"/>
    <n v="0"/>
    <n v="0"/>
    <n v="0"/>
    <n v="0"/>
    <n v="0"/>
    <n v="0"/>
    <n v="7.3746657476401385"/>
    <n v="0"/>
    <n v="0"/>
    <n v="12.341174238860956"/>
    <n v="0"/>
    <n v="0"/>
    <n v="0"/>
    <n v="0"/>
    <n v="0"/>
    <n v="0"/>
    <n v="19.715839986501095"/>
  </r>
  <r>
    <x v="2"/>
    <x v="281"/>
    <n v="0.16865803066379204"/>
    <n v="3.7580933023307417E-3"/>
    <n v="3.0664745328119164E-2"/>
    <n v="0.75321509732234893"/>
    <n v="2.3704447469807214E-2"/>
    <n v="4.6620580138445316E-3"/>
    <n v="0"/>
    <n v="0"/>
    <n v="5.3427375107643607E-3"/>
    <n v="9.9947903889936497E-3"/>
    <n v="67.105029112721965"/>
    <n v="1.4952561669829223"/>
    <n v="12.200774667407559"/>
    <n v="299.68641774737006"/>
    <n v="9.431437277560331"/>
    <n v="1.8549222797927463"/>
    <n v="0"/>
    <n v="0"/>
    <n v="2.125748502994012"/>
    <n v="3.9766899766899768"/>
    <n v="397.87627573151934"/>
  </r>
  <r>
    <x v="2"/>
    <x v="282"/>
    <n v="0.17541655886258403"/>
    <n v="8.3726464672435625E-3"/>
    <n v="4.0843616635061475E-2"/>
    <n v="0.76132410774527226"/>
    <n v="0"/>
    <n v="0"/>
    <n v="0"/>
    <n v="0"/>
    <n v="1.4043070289838807E-2"/>
    <n v="0"/>
    <n v="20.971222986403774"/>
    <n v="1.0009581603321622"/>
    <n v="4.882894736842105"/>
    <n v="91.017049541817741"/>
    <n v="0"/>
    <n v="0"/>
    <n v="0"/>
    <n v="0"/>
    <n v="1.6788629327329017"/>
    <n v="0"/>
    <n v="119.55098835812866"/>
  </r>
  <r>
    <x v="2"/>
    <x v="283"/>
    <n v="0.19455510357957514"/>
    <n v="0"/>
    <n v="0"/>
    <n v="0.80544489642042483"/>
    <n v="0"/>
    <n v="0"/>
    <n v="0"/>
    <n v="0"/>
    <n v="0"/>
    <n v="0"/>
    <n v="9.3508976976384748"/>
    <n v="0"/>
    <n v="0"/>
    <n v="38.712080479718132"/>
    <n v="0"/>
    <n v="0"/>
    <n v="0"/>
    <n v="0"/>
    <n v="0"/>
    <n v="0"/>
    <n v="48.062978177356605"/>
  </r>
  <r>
    <x v="2"/>
    <x v="284"/>
    <n v="0.24166497862899944"/>
    <n v="4.2018181094453558E-2"/>
    <n v="5.4841632458307796E-2"/>
    <n v="0.62790844735184226"/>
    <n v="2.5125881075960668E-2"/>
    <n v="0"/>
    <n v="0"/>
    <n v="0"/>
    <n v="8.4408793904362771E-3"/>
    <n v="0"/>
    <n v="28.630308223905175"/>
    <n v="4.9779388083735903"/>
    <n v="6.4971467926013382"/>
    <n v="74.38898464338655"/>
    <n v="2.9766899766899768"/>
    <n v="0"/>
    <n v="0"/>
    <n v="0"/>
    <n v="1"/>
    <n v="0"/>
    <n v="118.47106844495663"/>
  </r>
  <r>
    <x v="2"/>
    <x v="285"/>
    <n v="0.36119517791700351"/>
    <n v="0"/>
    <n v="0"/>
    <n v="0.63880482208299671"/>
    <n v="0"/>
    <n v="0"/>
    <n v="0"/>
    <n v="0"/>
    <n v="0"/>
    <n v="0"/>
    <n v="13.24146394395388"/>
    <n v="0"/>
    <n v="0"/>
    <n v="23.418670945766454"/>
    <n v="0"/>
    <n v="0"/>
    <n v="0"/>
    <n v="0"/>
    <n v="0"/>
    <n v="0"/>
    <n v="36.660134889720325"/>
  </r>
  <r>
    <x v="2"/>
    <x v="286"/>
    <n v="0.25155506827029728"/>
    <n v="0"/>
    <n v="0"/>
    <n v="0.7484449317297025"/>
    <n v="0"/>
    <n v="0"/>
    <n v="0"/>
    <n v="0"/>
    <n v="0"/>
    <n v="0"/>
    <n v="4.660675368402913"/>
    <n v="0"/>
    <n v="0"/>
    <n v="13.866780271628125"/>
    <n v="0"/>
    <n v="0"/>
    <n v="0"/>
    <n v="0"/>
    <n v="0"/>
    <n v="0"/>
    <n v="18.527455640031043"/>
  </r>
  <r>
    <x v="2"/>
    <x v="287"/>
    <n v="0.3458598529362612"/>
    <n v="0"/>
    <n v="6.9940089010596299E-2"/>
    <n v="0.58420005805314279"/>
    <n v="0"/>
    <n v="0"/>
    <n v="0"/>
    <n v="0"/>
    <n v="0"/>
    <n v="0"/>
    <n v="14.835262200646968"/>
    <n v="0"/>
    <n v="3"/>
    <n v="25.058592274509405"/>
    <n v="0"/>
    <n v="0"/>
    <n v="0"/>
    <n v="0"/>
    <n v="0"/>
    <n v="0"/>
    <n v="42.89385447515636"/>
  </r>
  <r>
    <x v="2"/>
    <x v="288"/>
    <n v="0.8844745472135862"/>
    <n v="0"/>
    <n v="0"/>
    <n v="0.11552545278641378"/>
    <n v="0"/>
    <n v="0"/>
    <n v="0"/>
    <n v="0"/>
    <n v="0"/>
    <n v="0"/>
    <n v="7.7179522947917523"/>
    <n v="0"/>
    <n v="0"/>
    <n v="1.0080786793115559"/>
    <n v="0"/>
    <n v="0"/>
    <n v="0"/>
    <n v="0"/>
    <n v="0"/>
    <n v="0"/>
    <n v="8.726030974103308"/>
  </r>
  <r>
    <x v="2"/>
    <x v="289"/>
    <n v="0.20560572951425293"/>
    <n v="0"/>
    <n v="2.0835857085486308E-2"/>
    <n v="0.77355841340026077"/>
    <n v="0"/>
    <n v="0"/>
    <n v="0"/>
    <n v="0"/>
    <n v="0"/>
    <n v="0"/>
    <n v="9.8678796207271109"/>
    <n v="0"/>
    <n v="1"/>
    <n v="37.126306358623495"/>
    <n v="0"/>
    <n v="0"/>
    <n v="0"/>
    <n v="0"/>
    <n v="0"/>
    <n v="0"/>
    <n v="47.994185979350604"/>
  </r>
  <r>
    <x v="2"/>
    <x v="290"/>
    <n v="0.46561106272661767"/>
    <n v="0"/>
    <n v="0.25971094718343873"/>
    <n v="0.27467799008994348"/>
    <n v="0"/>
    <n v="0"/>
    <n v="0"/>
    <n v="0"/>
    <n v="0"/>
    <n v="0"/>
    <n v="6.8126586790022436"/>
    <n v="0"/>
    <n v="3.8"/>
    <n v="4.0189925517638896"/>
    <n v="0"/>
    <n v="0"/>
    <n v="0"/>
    <n v="0"/>
    <n v="0"/>
    <n v="0"/>
    <n v="14.631651230766135"/>
  </r>
  <r>
    <x v="2"/>
    <x v="291"/>
    <n v="0.17079281925765963"/>
    <n v="0"/>
    <n v="0"/>
    <n v="0.76978888708686588"/>
    <n v="5.9418293655474415E-2"/>
    <n v="0"/>
    <n v="0"/>
    <n v="0"/>
    <n v="0"/>
    <n v="0"/>
    <n v="2.8797180907362567"/>
    <n v="0"/>
    <n v="0"/>
    <n v="12.979321928327268"/>
    <n v="1.0018450184501844"/>
    <n v="0"/>
    <n v="0"/>
    <n v="0"/>
    <n v="0"/>
    <n v="0"/>
    <n v="16.860885037513711"/>
  </r>
  <r>
    <x v="2"/>
    <x v="292"/>
    <n v="0.3667702110339216"/>
    <n v="0"/>
    <n v="0"/>
    <n v="0.6332297889660784"/>
    <n v="0"/>
    <n v="0"/>
    <n v="0"/>
    <n v="0"/>
    <n v="0"/>
    <n v="0"/>
    <n v="6.0767054957412814"/>
    <n v="0"/>
    <n v="0"/>
    <n v="10.491448931552879"/>
    <n v="0"/>
    <n v="0"/>
    <n v="0"/>
    <n v="0"/>
    <n v="0"/>
    <n v="0"/>
    <n v="16.568154427294161"/>
  </r>
  <r>
    <x v="2"/>
    <x v="293"/>
    <n v="0.23397406989173289"/>
    <n v="3.5773303052954702E-2"/>
    <n v="0"/>
    <n v="0.7162550490272579"/>
    <n v="2.3535067797996515E-3"/>
    <n v="0"/>
    <n v="0"/>
    <n v="0"/>
    <n v="2.700745485015994E-3"/>
    <n v="8.9433257632386756E-3"/>
    <n v="99.41508216587782"/>
    <n v="15.2"/>
    <n v="0"/>
    <n v="304.33523930117207"/>
    <n v="1"/>
    <n v="0"/>
    <n v="0"/>
    <n v="0"/>
    <n v="1.1475409836065575"/>
    <n v="3.8"/>
    <n v="424.89786245065653"/>
  </r>
  <r>
    <x v="2"/>
    <x v="294"/>
    <n v="0"/>
    <n v="0"/>
    <n v="0"/>
    <n v="1"/>
    <n v="0"/>
    <n v="0"/>
    <n v="0"/>
    <n v="0"/>
    <n v="0"/>
    <n v="0"/>
    <n v="0"/>
    <n v="0"/>
    <n v="0"/>
    <n v="1.0002825656965244"/>
    <n v="0"/>
    <n v="0"/>
    <n v="0"/>
    <n v="0"/>
    <n v="0"/>
    <n v="0"/>
    <n v="1.0002825656965244"/>
  </r>
  <r>
    <x v="2"/>
    <x v="295"/>
    <n v="0.41628681343370683"/>
    <n v="0"/>
    <n v="0"/>
    <n v="0.58371318656629301"/>
    <n v="0"/>
    <n v="0"/>
    <n v="0"/>
    <n v="0"/>
    <n v="0"/>
    <n v="0"/>
    <n v="16.370370796826762"/>
    <n v="0"/>
    <n v="0"/>
    <n v="22.954369426859717"/>
    <n v="0"/>
    <n v="0"/>
    <n v="0"/>
    <n v="0"/>
    <n v="0"/>
    <n v="0"/>
    <n v="39.324740223686483"/>
  </r>
  <r>
    <x v="2"/>
    <x v="296"/>
    <n v="0.17468843589610347"/>
    <n v="0"/>
    <n v="0"/>
    <n v="0.79791293938195873"/>
    <n v="0"/>
    <n v="0"/>
    <n v="0"/>
    <n v="0"/>
    <n v="2.7398624721937999E-2"/>
    <n v="0"/>
    <n v="13.191835416189067"/>
    <n v="0"/>
    <n v="0"/>
    <n v="60.255483534323808"/>
    <n v="0"/>
    <n v="0"/>
    <n v="0"/>
    <n v="0"/>
    <n v="2.069044502617801"/>
    <n v="0"/>
    <n v="75.516363453130666"/>
  </r>
  <r>
    <x v="2"/>
    <x v="297"/>
    <n v="0.23659240072665963"/>
    <n v="0"/>
    <n v="0"/>
    <n v="0.76340759927334034"/>
    <n v="0"/>
    <n v="0"/>
    <n v="0"/>
    <n v="0"/>
    <n v="0"/>
    <n v="0"/>
    <n v="7.0278927018116661"/>
    <n v="0"/>
    <n v="0"/>
    <n v="22.676749882762063"/>
    <n v="0"/>
    <n v="0"/>
    <n v="0"/>
    <n v="0"/>
    <n v="0"/>
    <n v="0"/>
    <n v="29.70464258457373"/>
  </r>
  <r>
    <x v="2"/>
    <x v="298"/>
    <n v="0.27884913897202851"/>
    <n v="7.1048436653834285E-2"/>
    <n v="5.8509296152352577E-2"/>
    <n v="0.49117966806785185"/>
    <n v="1.3484127908346313E-2"/>
    <n v="8.6929332245586369E-2"/>
    <n v="0"/>
    <n v="0"/>
    <n v="0"/>
    <n v="0"/>
    <n v="20.782689842899241"/>
    <n v="5.2952561669829219"/>
    <n v="4.3607111692844676"/>
    <n v="36.607732540340884"/>
    <n v="1.0049751243781095"/>
    <n v="6.4788629327329019"/>
    <n v="0"/>
    <n v="0"/>
    <n v="0"/>
    <n v="0"/>
    <n v="74.530227776618531"/>
  </r>
  <r>
    <x v="2"/>
    <x v="299"/>
    <n v="0.46621934313291141"/>
    <n v="0"/>
    <n v="0"/>
    <n v="0.430089556547184"/>
    <n v="0"/>
    <n v="0.10369110031990424"/>
    <n v="0"/>
    <n v="0"/>
    <n v="0"/>
    <n v="0"/>
    <n v="33.224626880386374"/>
    <n v="0"/>
    <n v="0"/>
    <n v="30.649875969125777"/>
    <n v="0"/>
    <n v="7.3894362593260965"/>
    <n v="0"/>
    <n v="0"/>
    <n v="0"/>
    <n v="0"/>
    <n v="71.263939108838272"/>
  </r>
  <r>
    <x v="2"/>
    <x v="300"/>
    <n v="0.32898026426059263"/>
    <n v="1.0575120746779586E-2"/>
    <n v="2.6735492933547322E-2"/>
    <n v="0.58294854247453842"/>
    <n v="0"/>
    <n v="1.0575120746779586E-2"/>
    <n v="0"/>
    <n v="0"/>
    <n v="4.0185458837762429E-2"/>
    <n v="0"/>
    <n v="31.108889641829961"/>
    <n v="1"/>
    <n v="2.5281501340482575"/>
    <n v="55.12452826149169"/>
    <n v="0"/>
    <n v="1"/>
    <n v="0"/>
    <n v="0"/>
    <n v="3.8"/>
    <n v="0"/>
    <n v="94.561568037369909"/>
  </r>
  <r>
    <x v="2"/>
    <x v="301"/>
    <n v="0.28971677036201637"/>
    <n v="0"/>
    <n v="2.100950520364259E-2"/>
    <n v="0.67425388362282979"/>
    <n v="0"/>
    <n v="0"/>
    <n v="0"/>
    <n v="0"/>
    <n v="1.501984081151125E-2"/>
    <n v="0"/>
    <n v="19.669937583493315"/>
    <n v="0"/>
    <n v="1.4264126149802892"/>
    <n v="45.777577147904815"/>
    <n v="0"/>
    <n v="0"/>
    <n v="0"/>
    <n v="0"/>
    <n v="1.019752259792434"/>
    <n v="0"/>
    <n v="67.893679606170849"/>
  </r>
  <r>
    <x v="2"/>
    <x v="302"/>
    <n v="0.38215071610013551"/>
    <n v="9.9685082387651839E-3"/>
    <n v="5.5459434922667514E-2"/>
    <n v="0.54248830761795352"/>
    <n v="0"/>
    <n v="0"/>
    <n v="0"/>
    <n v="9.933033120477764E-3"/>
    <n v="0"/>
    <n v="0"/>
    <n v="38.472711352618006"/>
    <n v="1.0035714285714286"/>
    <n v="5.583333333333333"/>
    <n v="54.614567477840104"/>
    <n v="0"/>
    <n v="0"/>
    <n v="0"/>
    <n v="1"/>
    <n v="0"/>
    <n v="0"/>
    <n v="100.67418359236292"/>
  </r>
  <r>
    <x v="2"/>
    <x v="303"/>
    <n v="0.3974084601401392"/>
    <n v="6.2502846096231593E-2"/>
    <n v="9.7374673779485072E-3"/>
    <n v="0.530351226385681"/>
    <n v="0"/>
    <n v="0"/>
    <n v="0"/>
    <n v="0"/>
    <n v="0"/>
    <n v="0"/>
    <n v="40.812302081762184"/>
    <n v="6.4187990234273542"/>
    <n v="1"/>
    <n v="54.465006741559478"/>
    <n v="0"/>
    <n v="0"/>
    <n v="0"/>
    <n v="0"/>
    <n v="0"/>
    <n v="0"/>
    <n v="102.69610784674899"/>
  </r>
  <r>
    <x v="2"/>
    <x v="304"/>
    <n v="0.45068102375034819"/>
    <n v="0"/>
    <n v="0"/>
    <n v="0.54931897624965187"/>
    <n v="0"/>
    <n v="0"/>
    <n v="0"/>
    <n v="0"/>
    <n v="0"/>
    <n v="0"/>
    <n v="33.040008925820132"/>
    <n v="0"/>
    <n v="0"/>
    <n v="40.271284837731876"/>
    <n v="0"/>
    <n v="0"/>
    <n v="0"/>
    <n v="0"/>
    <n v="0"/>
    <n v="0"/>
    <n v="73.311293763552001"/>
  </r>
  <r>
    <x v="2"/>
    <x v="305"/>
    <n v="0.26248586247639749"/>
    <n v="0"/>
    <n v="0"/>
    <n v="0.73751413752360251"/>
    <n v="0"/>
    <n v="0"/>
    <n v="0"/>
    <n v="0"/>
    <n v="0"/>
    <n v="0"/>
    <n v="9.3116728458301665"/>
    <n v="0"/>
    <n v="0"/>
    <n v="26.163277149495634"/>
    <n v="0"/>
    <n v="0"/>
    <n v="0"/>
    <n v="0"/>
    <n v="0"/>
    <n v="0"/>
    <n v="35.474949995325801"/>
  </r>
  <r>
    <x v="2"/>
    <x v="306"/>
    <n v="0.38253793678287157"/>
    <n v="0"/>
    <n v="0"/>
    <n v="0.61746206321712849"/>
    <n v="0"/>
    <n v="0"/>
    <n v="0"/>
    <n v="0"/>
    <n v="0"/>
    <n v="0"/>
    <n v="7.0715364246339245"/>
    <n v="0"/>
    <n v="0"/>
    <n v="11.414307055636968"/>
    <n v="0"/>
    <n v="0"/>
    <n v="0"/>
    <n v="0"/>
    <n v="0"/>
    <n v="0"/>
    <n v="18.485843480270891"/>
  </r>
  <r>
    <x v="2"/>
    <x v="307"/>
    <n v="0.36860198197942506"/>
    <n v="0"/>
    <n v="4.3410800841844191E-2"/>
    <n v="0.58798721717873093"/>
    <n v="0"/>
    <n v="0"/>
    <n v="0"/>
    <n v="0"/>
    <n v="0"/>
    <n v="0"/>
    <n v="19.458587701411094"/>
    <n v="0"/>
    <n v="2.2916666666666665"/>
    <n v="31.039987282053282"/>
    <n v="0"/>
    <n v="0"/>
    <n v="0"/>
    <n v="0"/>
    <n v="0"/>
    <n v="0"/>
    <n v="52.790241650131037"/>
  </r>
  <r>
    <x v="2"/>
    <x v="308"/>
    <n v="0.47237292580538809"/>
    <n v="0"/>
    <n v="4.3684203761119179E-2"/>
    <n v="0.48394287043349243"/>
    <n v="0"/>
    <n v="0"/>
    <n v="0"/>
    <n v="0"/>
    <n v="0"/>
    <n v="0"/>
    <n v="24.780611642222603"/>
    <n v="0"/>
    <n v="2.2916666666666665"/>
    <n v="25.387569172784364"/>
    <n v="0"/>
    <n v="0"/>
    <n v="0"/>
    <n v="0"/>
    <n v="0"/>
    <n v="0"/>
    <n v="52.459847481673648"/>
  </r>
  <r>
    <x v="2"/>
    <x v="309"/>
    <n v="0.30608221391662782"/>
    <n v="2.3222603717046354E-2"/>
    <n v="7.0169921501777907E-2"/>
    <n v="0.60052526086454783"/>
    <n v="0"/>
    <n v="0"/>
    <n v="0"/>
    <n v="0"/>
    <n v="0"/>
    <n v="0"/>
    <n v="26.571938230374329"/>
    <n v="2.016025641025641"/>
    <n v="6.0916666666666668"/>
    <n v="52.133444584332082"/>
    <n v="0"/>
    <n v="0"/>
    <n v="0"/>
    <n v="0"/>
    <n v="0"/>
    <n v="0"/>
    <n v="86.813075122398729"/>
  </r>
  <r>
    <x v="2"/>
    <x v="310"/>
    <n v="0.41176375651942321"/>
    <n v="0"/>
    <n v="3.6397566333409646E-2"/>
    <n v="0.50756820160745519"/>
    <n v="0"/>
    <n v="2.8718857077659039E-2"/>
    <n v="0"/>
    <n v="7.5575939678050111E-3"/>
    <n v="7.994024494247725E-3"/>
    <n v="0"/>
    <n v="54.483445164362777"/>
    <n v="0"/>
    <n v="4.8160256410256412"/>
    <n v="67.160025236824239"/>
    <n v="0"/>
    <n v="3.8"/>
    <n v="0"/>
    <n v="1"/>
    <n v="1.0577472841623785"/>
    <n v="0"/>
    <n v="132.31724332637506"/>
  </r>
  <r>
    <x v="2"/>
    <x v="311"/>
    <n v="0.35330617455578928"/>
    <n v="0"/>
    <n v="0"/>
    <n v="0.47996386835817761"/>
    <n v="0"/>
    <n v="0.16672995708603325"/>
    <n v="0"/>
    <n v="0"/>
    <n v="0"/>
    <n v="0"/>
    <n v="8.0523229704859318"/>
    <n v="0"/>
    <n v="0"/>
    <n v="10.939022186756489"/>
    <n v="0"/>
    <n v="3.8"/>
    <n v="0"/>
    <n v="0"/>
    <n v="0"/>
    <n v="0"/>
    <n v="22.791345157242418"/>
  </r>
  <r>
    <x v="2"/>
    <x v="312"/>
    <n v="0.34858755568108868"/>
    <n v="0.65141244431891132"/>
    <n v="0"/>
    <n v="0"/>
    <n v="0"/>
    <n v="0"/>
    <n v="0"/>
    <n v="0"/>
    <n v="0"/>
    <n v="0"/>
    <n v="2.0334777499885126"/>
    <n v="3.8"/>
    <n v="0"/>
    <n v="0"/>
    <n v="0"/>
    <n v="0"/>
    <n v="0"/>
    <n v="0"/>
    <n v="0"/>
    <n v="0"/>
    <n v="5.8334777499885124"/>
  </r>
  <r>
    <x v="2"/>
    <x v="313"/>
    <n v="0.50937591592255604"/>
    <n v="0.18624747143071527"/>
    <n v="4.9537587260234141E-2"/>
    <n v="0.20031090517093653"/>
    <n v="0"/>
    <n v="5.4528120215558161E-2"/>
    <n v="0"/>
    <n v="0"/>
    <n v="0"/>
    <n v="0"/>
    <n v="23.56432502839273"/>
    <n v="8.6160256410256402"/>
    <n v="2.2916666666666665"/>
    <n v="9.2666165176469502"/>
    <n v="0"/>
    <n v="2.5225345521480049"/>
    <n v="0"/>
    <n v="0"/>
    <n v="0"/>
    <n v="0"/>
    <n v="46.261168405879985"/>
  </r>
  <r>
    <x v="2"/>
    <x v="314"/>
    <n v="0.65750025942549162"/>
    <n v="0"/>
    <n v="0"/>
    <n v="0.34249974057450827"/>
    <n v="0"/>
    <n v="0"/>
    <n v="0"/>
    <n v="0"/>
    <n v="0"/>
    <n v="0"/>
    <n v="3.0163082067221652"/>
    <n v="0"/>
    <n v="0"/>
    <n v="1.571230982019364"/>
    <n v="0"/>
    <n v="0"/>
    <n v="0"/>
    <n v="0"/>
    <n v="0"/>
    <n v="0"/>
    <n v="4.5875391887415295"/>
  </r>
  <r>
    <x v="2"/>
    <x v="315"/>
    <n v="0.75131931923876283"/>
    <n v="0"/>
    <n v="0"/>
    <n v="0.24868068076123706"/>
    <n v="0"/>
    <n v="0"/>
    <n v="0"/>
    <n v="0"/>
    <n v="0"/>
    <n v="0"/>
    <n v="4.5435116246123819"/>
    <n v="0"/>
    <n v="0"/>
    <n v="1.5038659793814433"/>
    <n v="0"/>
    <n v="0"/>
    <n v="0"/>
    <n v="0"/>
    <n v="0"/>
    <n v="0"/>
    <n v="6.0473776039938256"/>
  </r>
  <r>
    <x v="2"/>
    <x v="316"/>
    <n v="0.46786427784772505"/>
    <n v="0"/>
    <n v="0"/>
    <n v="0.42209487960297193"/>
    <n v="7.3371493353001235E-2"/>
    <n v="3.6669349196301784E-2"/>
    <n v="0"/>
    <n v="0"/>
    <n v="0"/>
    <n v="0"/>
    <n v="19.224841211944362"/>
    <n v="0"/>
    <n v="0"/>
    <n v="17.34414748240939"/>
    <n v="3.0148814003999913"/>
    <n v="1.5067669172932332"/>
    <n v="0"/>
    <n v="0"/>
    <n v="0"/>
    <n v="0"/>
    <n v="41.090637012046976"/>
  </r>
  <r>
    <x v="2"/>
    <x v="317"/>
    <n v="0.20714786471965632"/>
    <n v="0.17861921972617542"/>
    <n v="0"/>
    <n v="0.61423291555416815"/>
    <n v="0"/>
    <n v="0"/>
    <n v="0"/>
    <n v="0"/>
    <n v="0"/>
    <n v="0"/>
    <n v="4.4069271332694147"/>
    <n v="3.8"/>
    <n v="0"/>
    <n v="13.067379214196592"/>
    <n v="0"/>
    <n v="0"/>
    <n v="0"/>
    <n v="0"/>
    <n v="0"/>
    <n v="0"/>
    <n v="21.274306347466009"/>
  </r>
  <r>
    <x v="2"/>
    <x v="318"/>
    <n v="0.76093181545606747"/>
    <n v="6.9345183566927829E-2"/>
    <n v="0"/>
    <n v="9.7205884201471637E-2"/>
    <n v="0"/>
    <n v="7.2517116775532908E-2"/>
    <n v="0"/>
    <n v="0"/>
    <n v="0"/>
    <n v="0"/>
    <n v="15.810707000308156"/>
    <n v="1.4408602150537635"/>
    <n v="0"/>
    <n v="2.0197522597924342"/>
    <n v="0"/>
    <n v="1.5067669172932332"/>
    <n v="0"/>
    <n v="0"/>
    <n v="0"/>
    <n v="0"/>
    <n v="20.778086392447591"/>
  </r>
  <r>
    <x v="2"/>
    <x v="319"/>
    <n v="0.49987358975923729"/>
    <n v="0"/>
    <n v="0"/>
    <n v="0.50012641024076265"/>
    <n v="0"/>
    <n v="0"/>
    <n v="0"/>
    <n v="0"/>
    <n v="0"/>
    <n v="0"/>
    <n v="1.0011144130757801"/>
    <n v="0"/>
    <n v="0"/>
    <n v="1.0016207455429498"/>
    <n v="0"/>
    <n v="0"/>
    <n v="0"/>
    <n v="0"/>
    <n v="0"/>
    <n v="0"/>
    <n v="2.0027351586187301"/>
  </r>
  <r>
    <x v="2"/>
    <x v="320"/>
    <n v="0.55305251968281788"/>
    <n v="0"/>
    <n v="0"/>
    <n v="0.3919828065107353"/>
    <n v="0"/>
    <n v="0"/>
    <n v="0"/>
    <n v="0"/>
    <n v="5.4964673806446755E-2"/>
    <n v="0"/>
    <n v="10.223212509371326"/>
    <n v="0"/>
    <n v="0"/>
    <n v="7.2458281779048335"/>
    <n v="0"/>
    <n v="0"/>
    <n v="0"/>
    <n v="0"/>
    <n v="1.016025641025641"/>
    <n v="0"/>
    <n v="18.485066328301802"/>
  </r>
  <r>
    <x v="2"/>
    <x v="321"/>
    <n v="0.60464941288084295"/>
    <n v="0"/>
    <n v="0"/>
    <n v="0.30692403010746133"/>
    <n v="0"/>
    <n v="0"/>
    <n v="0"/>
    <n v="0"/>
    <n v="8.8426557011695911E-2"/>
    <n v="0"/>
    <n v="15.823622559759484"/>
    <n v="0"/>
    <n v="0"/>
    <n v="8.0321751803268757"/>
    <n v="0"/>
    <n v="0"/>
    <n v="0"/>
    <n v="0"/>
    <n v="2.3141153081510932"/>
    <n v="0"/>
    <n v="26.169913048237447"/>
  </r>
  <r>
    <x v="2"/>
    <x v="322"/>
    <n v="0.3662628662727403"/>
    <n v="8.3220749055422011E-2"/>
    <n v="0"/>
    <n v="0.55051638467183783"/>
    <n v="0"/>
    <n v="0"/>
    <n v="0"/>
    <n v="0"/>
    <n v="0"/>
    <n v="0"/>
    <n v="4.4011003317072097"/>
    <n v="1"/>
    <n v="0"/>
    <n v="6.6151337367224823"/>
    <n v="0"/>
    <n v="0"/>
    <n v="0"/>
    <n v="0"/>
    <n v="0"/>
    <n v="0"/>
    <n v="12.016234068429691"/>
  </r>
  <r>
    <x v="2"/>
    <x v="323"/>
    <n v="0.40280169045802944"/>
    <n v="9.9447709904796303E-2"/>
    <n v="8.5037673871081326E-3"/>
    <n v="0.48149966631033636"/>
    <n v="7.7471659397297301E-3"/>
    <n v="0"/>
    <n v="0"/>
    <n v="0"/>
    <n v="0"/>
    <n v="0"/>
    <n v="54.99590397993456"/>
    <n v="13.577938808373592"/>
    <n v="1.1610486891385767"/>
    <n v="65.740810036478649"/>
    <n v="1.0577472841623785"/>
    <n v="0"/>
    <n v="0"/>
    <n v="0"/>
    <n v="0"/>
    <n v="0"/>
    <n v="136.53344879808776"/>
  </r>
  <r>
    <x v="2"/>
    <x v="324"/>
    <n v="0.13431277636278188"/>
    <n v="0"/>
    <n v="0"/>
    <n v="0.86568722363721828"/>
    <n v="0"/>
    <n v="0"/>
    <n v="0"/>
    <n v="0"/>
    <n v="0"/>
    <n v="0"/>
    <n v="2.0088946682686704"/>
    <n v="0"/>
    <n v="0"/>
    <n v="12.947945050706389"/>
    <n v="0"/>
    <n v="0"/>
    <n v="0"/>
    <n v="0"/>
    <n v="0"/>
    <n v="0"/>
    <n v="14.956839718975058"/>
  </r>
  <r>
    <x v="2"/>
    <x v="325"/>
    <n v="0.5"/>
    <n v="0"/>
    <n v="0"/>
    <n v="0.5"/>
    <n v="0"/>
    <n v="0"/>
    <n v="0"/>
    <n v="0"/>
    <n v="0"/>
    <n v="0"/>
    <n v="1.0079365079365079"/>
    <n v="0"/>
    <n v="0"/>
    <n v="1.0079365079365079"/>
    <n v="0"/>
    <n v="0"/>
    <n v="0"/>
    <n v="0"/>
    <n v="0"/>
    <n v="0"/>
    <n v="2.0158730158730158"/>
  </r>
  <r>
    <x v="2"/>
    <x v="326"/>
    <n v="0"/>
    <n v="0"/>
    <n v="0"/>
    <n v="1"/>
    <n v="0"/>
    <n v="0"/>
    <n v="0"/>
    <n v="0"/>
    <n v="0"/>
    <n v="0"/>
    <n v="0"/>
    <n v="0"/>
    <n v="0"/>
    <n v="2.1874508766209733"/>
    <n v="0"/>
    <n v="0"/>
    <n v="0"/>
    <n v="0"/>
    <n v="0"/>
    <n v="0"/>
    <n v="2.1874508766209733"/>
  </r>
  <r>
    <x v="2"/>
    <x v="327"/>
    <n v="0.2014201415391107"/>
    <n v="0"/>
    <n v="0"/>
    <n v="0.7985798584608893"/>
    <n v="0"/>
    <n v="0"/>
    <n v="0"/>
    <n v="0"/>
    <n v="0"/>
    <n v="0"/>
    <n v="1.0137254901960784"/>
    <n v="0"/>
    <n v="0"/>
    <n v="4.0191648774201045"/>
    <n v="0"/>
    <n v="0"/>
    <n v="0"/>
    <n v="0"/>
    <n v="0"/>
    <n v="0"/>
    <n v="5.0328903676161829"/>
  </r>
  <r>
    <x v="2"/>
    <x v="329"/>
    <n v="0.21932180261255299"/>
    <n v="0"/>
    <n v="0"/>
    <n v="0.78067819738744726"/>
    <n v="0"/>
    <n v="0"/>
    <n v="0"/>
    <n v="0"/>
    <n v="0"/>
    <n v="0"/>
    <n v="4.964772556703549"/>
    <n v="0"/>
    <n v="0"/>
    <n v="17.67215864467893"/>
    <n v="0"/>
    <n v="0"/>
    <n v="0"/>
    <n v="0"/>
    <n v="0"/>
    <n v="0"/>
    <n v="22.636931201382474"/>
  </r>
  <r>
    <x v="2"/>
    <x v="1068"/>
    <n v="1"/>
    <n v="0"/>
    <n v="0"/>
    <n v="0"/>
    <n v="0"/>
    <n v="0"/>
    <n v="0"/>
    <n v="0"/>
    <n v="0"/>
    <n v="0"/>
    <n v="1.0079365079365079"/>
    <n v="0"/>
    <n v="0"/>
    <n v="0"/>
    <n v="0"/>
    <n v="0"/>
    <n v="0"/>
    <n v="0"/>
    <n v="0"/>
    <n v="0"/>
    <n v="1.0079365079365079"/>
  </r>
  <r>
    <x v="2"/>
    <x v="330"/>
    <n v="0.35478243767018636"/>
    <n v="2.2644739249808508E-2"/>
    <n v="0"/>
    <n v="0.62257282308000517"/>
    <n v="0"/>
    <n v="0"/>
    <n v="0"/>
    <n v="0"/>
    <n v="0"/>
    <n v="0"/>
    <n v="31.33464543409892"/>
    <n v="2"/>
    <n v="0"/>
    <n v="54.986088928824373"/>
    <n v="0"/>
    <n v="0"/>
    <n v="0"/>
    <n v="0"/>
    <n v="0"/>
    <n v="0"/>
    <n v="88.320734362923289"/>
  </r>
  <r>
    <x v="2"/>
    <x v="331"/>
    <n v="0.66665099570523467"/>
    <n v="0"/>
    <n v="0"/>
    <n v="0.33334900429476527"/>
    <n v="0"/>
    <n v="0"/>
    <n v="0"/>
    <n v="0"/>
    <n v="0"/>
    <n v="0"/>
    <n v="2.0160151872480636"/>
    <n v="0"/>
    <n v="0"/>
    <n v="1.0080786793115559"/>
    <n v="0"/>
    <n v="0"/>
    <n v="0"/>
    <n v="0"/>
    <n v="0"/>
    <n v="0"/>
    <n v="3.0240938665596198"/>
  </r>
  <r>
    <x v="2"/>
    <x v="333"/>
    <n v="0.45195274237986882"/>
    <n v="0"/>
    <n v="0"/>
    <n v="0.54804725762013096"/>
    <n v="0"/>
    <n v="0"/>
    <n v="0"/>
    <n v="0"/>
    <n v="0"/>
    <n v="0"/>
    <n v="15.60415944858736"/>
    <n v="0"/>
    <n v="0"/>
    <n v="18.921926987839157"/>
    <n v="0"/>
    <n v="0"/>
    <n v="0"/>
    <n v="0"/>
    <n v="0"/>
    <n v="0"/>
    <n v="34.526086436426525"/>
  </r>
  <r>
    <x v="2"/>
    <x v="334"/>
    <n v="0"/>
    <n v="0"/>
    <n v="0"/>
    <n v="1"/>
    <n v="0"/>
    <n v="0"/>
    <n v="0"/>
    <n v="0"/>
    <n v="0"/>
    <n v="0"/>
    <n v="0"/>
    <n v="0"/>
    <n v="0"/>
    <n v="2.039504519584868"/>
    <n v="0"/>
    <n v="0"/>
    <n v="0"/>
    <n v="0"/>
    <n v="0"/>
    <n v="0"/>
    <n v="2.039504519584868"/>
  </r>
  <r>
    <x v="2"/>
    <x v="1069"/>
    <n v="1"/>
    <n v="0"/>
    <n v="0"/>
    <n v="0"/>
    <n v="0"/>
    <n v="0"/>
    <n v="0"/>
    <n v="0"/>
    <n v="0"/>
    <n v="0"/>
    <n v="1.2507645259938838"/>
    <n v="0"/>
    <n v="0"/>
    <n v="0"/>
    <n v="0"/>
    <n v="0"/>
    <n v="0"/>
    <n v="0"/>
    <n v="0"/>
    <n v="0"/>
    <n v="1.2507645259938838"/>
  </r>
  <r>
    <x v="2"/>
    <x v="1103"/>
    <n v="0.70041349630041616"/>
    <n v="0"/>
    <n v="0"/>
    <n v="0.29958650369958373"/>
    <n v="0"/>
    <n v="0"/>
    <n v="0"/>
    <n v="0"/>
    <n v="0"/>
    <n v="0"/>
    <n v="2.3379340779742521"/>
    <n v="0"/>
    <n v="0"/>
    <n v="1"/>
    <n v="0"/>
    <n v="0"/>
    <n v="0"/>
    <n v="0"/>
    <n v="0"/>
    <n v="0"/>
    <n v="3.3379340779742526"/>
  </r>
  <r>
    <x v="2"/>
    <x v="335"/>
    <n v="0.22805011097530728"/>
    <n v="2.6485414762965065E-2"/>
    <n v="0"/>
    <n v="0.73098868302172693"/>
    <n v="8.8597202828832287E-3"/>
    <n v="5.6160709571175865E-3"/>
    <n v="0"/>
    <n v="0"/>
    <n v="0"/>
    <n v="0"/>
    <n v="78.412938770322626"/>
    <n v="9.106766917293232"/>
    <n v="0"/>
    <n v="251.34375334633276"/>
    <n v="3.0463335496430886"/>
    <n v="1.9310344827586206"/>
    <n v="0"/>
    <n v="0"/>
    <n v="0"/>
    <n v="0"/>
    <n v="343.8408270663503"/>
  </r>
  <r>
    <x v="2"/>
    <x v="336"/>
    <n v="0.44198515026678287"/>
    <n v="0"/>
    <n v="0"/>
    <n v="0.55801484973321702"/>
    <n v="0"/>
    <n v="0"/>
    <n v="0"/>
    <n v="0"/>
    <n v="0"/>
    <n v="0"/>
    <n v="10.987726542949286"/>
    <n v="0"/>
    <n v="0"/>
    <n v="13.872218494383025"/>
    <n v="0"/>
    <n v="0"/>
    <n v="0"/>
    <n v="0"/>
    <n v="0"/>
    <n v="0"/>
    <n v="24.859945037332313"/>
  </r>
  <r>
    <x v="2"/>
    <x v="337"/>
    <n v="0.24198104552501729"/>
    <n v="0"/>
    <n v="0"/>
    <n v="0.75801895447498258"/>
    <n v="0"/>
    <n v="0"/>
    <n v="0"/>
    <n v="0"/>
    <n v="0"/>
    <n v="0"/>
    <n v="11.009953287571264"/>
    <n v="0"/>
    <n v="0"/>
    <n v="34.489285149403727"/>
    <n v="0"/>
    <n v="0"/>
    <n v="0"/>
    <n v="0"/>
    <n v="0"/>
    <n v="0"/>
    <n v="45.499238436974998"/>
  </r>
  <r>
    <x v="2"/>
    <x v="338"/>
    <n v="0.43250164669890362"/>
    <n v="0"/>
    <n v="0"/>
    <n v="0.53984048558829434"/>
    <n v="0"/>
    <n v="0"/>
    <n v="0"/>
    <n v="0"/>
    <n v="2.7657867712802212E-2"/>
    <n v="0"/>
    <n v="12.539098443595257"/>
    <n v="0"/>
    <n v="0"/>
    <n v="15.651068716837441"/>
    <n v="0"/>
    <n v="0"/>
    <n v="0"/>
    <n v="0"/>
    <n v="0.80185758513931893"/>
    <n v="0"/>
    <n v="28.992024745572014"/>
  </r>
  <r>
    <x v="2"/>
    <x v="339"/>
    <n v="0"/>
    <n v="0.70283439709011053"/>
    <n v="0"/>
    <n v="0.29716560290988953"/>
    <n v="0"/>
    <n v="0"/>
    <n v="0"/>
    <n v="0"/>
    <n v="0"/>
    <n v="0"/>
    <n v="0"/>
    <n v="3.8"/>
    <n v="0"/>
    <n v="1.6066790352504638"/>
    <n v="0"/>
    <n v="0"/>
    <n v="0"/>
    <n v="0"/>
    <n v="0"/>
    <n v="0"/>
    <n v="5.4066790352504634"/>
  </r>
  <r>
    <x v="2"/>
    <x v="340"/>
    <n v="0.19577340246690841"/>
    <n v="2.5974100897583355E-2"/>
    <n v="1.9928537024162939E-2"/>
    <n v="0.74415255550527371"/>
    <n v="0"/>
    <n v="1.4171404106071423E-2"/>
    <n v="0"/>
    <n v="0"/>
    <n v="0"/>
    <n v="0"/>
    <n v="13.814679265481793"/>
    <n v="1.8328530259365994"/>
    <n v="1.40625"/>
    <n v="52.5108556594232"/>
    <n v="0"/>
    <n v="1"/>
    <n v="0"/>
    <n v="0"/>
    <n v="0"/>
    <n v="0"/>
    <n v="70.5646379508416"/>
  </r>
  <r>
    <x v="2"/>
    <x v="341"/>
    <n v="0.25682317346994737"/>
    <n v="0"/>
    <n v="0"/>
    <n v="0.74317682653005257"/>
    <n v="0"/>
    <n v="0"/>
    <n v="0"/>
    <n v="0"/>
    <n v="0"/>
    <n v="0"/>
    <n v="8.7635808941077986"/>
    <n v="0"/>
    <n v="0"/>
    <n v="25.35943369099655"/>
    <n v="0"/>
    <n v="0"/>
    <n v="0"/>
    <n v="0"/>
    <n v="0"/>
    <n v="0"/>
    <n v="34.12301458510435"/>
  </r>
  <r>
    <x v="2"/>
    <x v="342"/>
    <n v="0.23108253873742091"/>
    <n v="0.15578199664192444"/>
    <n v="2.8885831567967157E-2"/>
    <n v="0.5842496330526874"/>
    <n v="0"/>
    <n v="0"/>
    <n v="0"/>
    <n v="0"/>
    <n v="0"/>
    <n v="0"/>
    <n v="18.333006963196258"/>
    <n v="12.359014423076923"/>
    <n v="2.2916666666666665"/>
    <n v="46.351631107752134"/>
    <n v="0"/>
    <n v="0"/>
    <n v="0"/>
    <n v="0"/>
    <n v="0"/>
    <n v="0"/>
    <n v="79.335319160691995"/>
  </r>
  <r>
    <x v="2"/>
    <x v="343"/>
    <n v="0.22253756319401891"/>
    <n v="4.720402717066665E-2"/>
    <n v="1.4233670473611106E-2"/>
    <n v="0.71602473916170384"/>
    <n v="0"/>
    <n v="0"/>
    <n v="0"/>
    <n v="0"/>
    <n v="0"/>
    <n v="0"/>
    <n v="35.829262494059741"/>
    <n v="7.6"/>
    <n v="2.2916666666666665"/>
    <n v="115.2822829703514"/>
    <n v="0"/>
    <n v="0"/>
    <n v="0"/>
    <n v="0"/>
    <n v="0"/>
    <n v="0"/>
    <n v="161.00321213107773"/>
  </r>
  <r>
    <x v="2"/>
    <x v="344"/>
    <n v="0.28035089622101811"/>
    <n v="4.4470398483874234E-2"/>
    <n v="0"/>
    <n v="0.67517870529510782"/>
    <n v="0"/>
    <n v="0"/>
    <n v="0"/>
    <n v="0"/>
    <n v="0"/>
    <n v="0"/>
    <n v="6.4052427852285216"/>
    <n v="1.016025641025641"/>
    <n v="0"/>
    <n v="15.425966491014909"/>
    <n v="0"/>
    <n v="0"/>
    <n v="0"/>
    <n v="0"/>
    <n v="0"/>
    <n v="0"/>
    <n v="22.84723491726907"/>
  </r>
  <r>
    <x v="2"/>
    <x v="345"/>
    <n v="0.36955363866896401"/>
    <n v="0.3108375660647647"/>
    <n v="0"/>
    <n v="0.31960879526627123"/>
    <n v="0"/>
    <n v="0"/>
    <n v="0"/>
    <n v="0"/>
    <n v="0"/>
    <n v="0"/>
    <n v="9.0356120382789822"/>
    <n v="7.6"/>
    <n v="0"/>
    <n v="7.8144571609390372"/>
    <n v="0"/>
    <n v="0"/>
    <n v="0"/>
    <n v="0"/>
    <n v="0"/>
    <n v="0"/>
    <n v="24.450069199218021"/>
  </r>
  <r>
    <x v="2"/>
    <x v="346"/>
    <n v="0.47924076673197352"/>
    <n v="0"/>
    <n v="0.10520350602870956"/>
    <n v="0.41555572723931705"/>
    <n v="0"/>
    <n v="0"/>
    <n v="0"/>
    <n v="0"/>
    <n v="0"/>
    <n v="0"/>
    <n v="9.4252607281599019"/>
    <n v="0"/>
    <n v="2.069044502617801"/>
    <n v="8.1727627284704258"/>
    <n v="0"/>
    <n v="0"/>
    <n v="0"/>
    <n v="0"/>
    <n v="0"/>
    <n v="0"/>
    <n v="19.667067959248126"/>
  </r>
  <r>
    <x v="2"/>
    <x v="347"/>
    <n v="0.42076921253534255"/>
    <n v="0.14071951153522977"/>
    <n v="0"/>
    <n v="0.43851127592942774"/>
    <n v="0"/>
    <n v="0"/>
    <n v="0"/>
    <n v="0"/>
    <n v="0"/>
    <n v="0"/>
    <n v="14.352609656863436"/>
    <n v="4.8"/>
    <n v="0"/>
    <n v="14.957798684045983"/>
    <n v="0"/>
    <n v="0"/>
    <n v="0"/>
    <n v="0"/>
    <n v="0"/>
    <n v="0"/>
    <n v="34.110408340909416"/>
  </r>
  <r>
    <x v="2"/>
    <x v="348"/>
    <n v="0.25303229402526578"/>
    <n v="0"/>
    <n v="0"/>
    <n v="0.74696770597473428"/>
    <n v="0"/>
    <n v="0"/>
    <n v="0"/>
    <n v="0"/>
    <n v="0"/>
    <n v="0"/>
    <n v="2.002658325755704"/>
    <n v="0"/>
    <n v="0"/>
    <n v="5.9119769719653643"/>
    <n v="0"/>
    <n v="0"/>
    <n v="0"/>
    <n v="0"/>
    <n v="0"/>
    <n v="0"/>
    <n v="7.9146352977210679"/>
  </r>
  <r>
    <x v="2"/>
    <x v="349"/>
    <n v="0.39279700011604185"/>
    <n v="0.14306869642928477"/>
    <n v="0"/>
    <n v="0.40740504590732735"/>
    <n v="0"/>
    <n v="5.6729257547346007E-2"/>
    <n v="0"/>
    <n v="0"/>
    <n v="0"/>
    <n v="0"/>
    <n v="10.432950307747632"/>
    <n v="3.8"/>
    <n v="0"/>
    <n v="10.820949747124102"/>
    <n v="0"/>
    <n v="1.5067669172932332"/>
    <n v="0"/>
    <n v="0"/>
    <n v="0"/>
    <n v="0"/>
    <n v="26.560666972164967"/>
  </r>
  <r>
    <x v="2"/>
    <x v="350"/>
    <n v="0.35505194787294164"/>
    <n v="0.42189109480524678"/>
    <n v="0"/>
    <n v="0.22305695732181161"/>
    <n v="0"/>
    <n v="0"/>
    <n v="0"/>
    <n v="0"/>
    <n v="0"/>
    <n v="0"/>
    <n v="3.197975540441294"/>
    <n v="3.8"/>
    <n v="0"/>
    <n v="2.0090882416329752"/>
    <n v="0"/>
    <n v="0"/>
    <n v="0"/>
    <n v="0"/>
    <n v="0"/>
    <n v="0"/>
    <n v="9.0070637820742689"/>
  </r>
  <r>
    <x v="2"/>
    <x v="351"/>
    <n v="0.21547418715824326"/>
    <n v="0.15527065480371638"/>
    <n v="0"/>
    <n v="0.62925515803804022"/>
    <n v="0"/>
    <n v="0"/>
    <n v="0"/>
    <n v="0"/>
    <n v="0"/>
    <n v="0"/>
    <n v="5.2733848017605354"/>
    <n v="3.8"/>
    <n v="0"/>
    <n v="15.400009767250111"/>
    <n v="0"/>
    <n v="0"/>
    <n v="0"/>
    <n v="0"/>
    <n v="0"/>
    <n v="0"/>
    <n v="24.473394569010651"/>
  </r>
  <r>
    <x v="2"/>
    <x v="352"/>
    <n v="8.625118246679378E-2"/>
    <n v="0"/>
    <n v="0.32677172127974197"/>
    <n v="0.26020537497372231"/>
    <n v="0"/>
    <n v="0.32677172127974197"/>
    <n v="0"/>
    <n v="0"/>
    <n v="0"/>
    <n v="0"/>
    <n v="1.0030075187969925"/>
    <n v="0"/>
    <n v="3.8"/>
    <n v="3.0259057332983597"/>
    <n v="0"/>
    <n v="3.8"/>
    <n v="0"/>
    <n v="0"/>
    <n v="0"/>
    <n v="0"/>
    <n v="11.628913252095352"/>
  </r>
  <r>
    <x v="2"/>
    <x v="353"/>
    <n v="0.47688437164300668"/>
    <n v="7.5008387456821563E-2"/>
    <n v="0"/>
    <n v="0.44810724090017173"/>
    <n v="0"/>
    <n v="0"/>
    <n v="0"/>
    <n v="0"/>
    <n v="0"/>
    <n v="0"/>
    <n v="6.3577472841623788"/>
    <n v="1"/>
    <n v="0"/>
    <n v="5.9740951124715735"/>
    <n v="0"/>
    <n v="0"/>
    <n v="0"/>
    <n v="0"/>
    <n v="0"/>
    <n v="0"/>
    <n v="13.331842396633952"/>
  </r>
  <r>
    <x v="2"/>
    <x v="354"/>
    <n v="0.15266763059676222"/>
    <n v="0.18332202765712119"/>
    <n v="0.23277073248568678"/>
    <n v="0.30902492415568239"/>
    <n v="0"/>
    <n v="0.12221468510474746"/>
    <n v="0"/>
    <n v="0"/>
    <n v="0"/>
    <n v="0"/>
    <n v="9.493736301336849"/>
    <n v="11.4"/>
    <n v="14.475"/>
    <n v="19.216916703342669"/>
    <n v="0"/>
    <n v="7.6"/>
    <n v="0"/>
    <n v="0"/>
    <n v="0"/>
    <n v="0"/>
    <n v="62.185653004679516"/>
  </r>
  <r>
    <x v="2"/>
    <x v="355"/>
    <n v="0.54378048927057498"/>
    <n v="0"/>
    <n v="0"/>
    <n v="0.45621951072942507"/>
    <n v="0"/>
    <n v="0"/>
    <n v="0"/>
    <n v="0"/>
    <n v="0"/>
    <n v="0"/>
    <n v="10.565256946695165"/>
    <n v="0"/>
    <n v="0"/>
    <n v="8.864011214189679"/>
    <n v="0"/>
    <n v="0"/>
    <n v="0"/>
    <n v="0"/>
    <n v="0"/>
    <n v="0"/>
    <n v="19.429268160884842"/>
  </r>
  <r>
    <x v="2"/>
    <x v="356"/>
    <n v="0.26325297935524189"/>
    <n v="5.888977136236135E-2"/>
    <n v="2.8115776258071826E-2"/>
    <n v="0.64974147302432494"/>
    <n v="0"/>
    <n v="0"/>
    <n v="0"/>
    <n v="0"/>
    <n v="0"/>
    <n v="0"/>
    <n v="21.457279790235084"/>
    <n v="4.8"/>
    <n v="2.2916666666666665"/>
    <n v="52.959266072309376"/>
    <n v="0"/>
    <n v="0"/>
    <n v="0"/>
    <n v="0"/>
    <n v="0"/>
    <n v="0"/>
    <n v="81.508212529211121"/>
  </r>
  <r>
    <x v="2"/>
    <x v="357"/>
    <n v="0.32366925063419583"/>
    <n v="0.20502217887809793"/>
    <n v="0"/>
    <n v="0.169166610903807"/>
    <n v="2.7485594983657619E-2"/>
    <n v="0.20502217887809793"/>
    <n v="0"/>
    <n v="0"/>
    <n v="0"/>
    <n v="6.9634185722143707E-2"/>
    <n v="11.998147314015657"/>
    <n v="7.6"/>
    <n v="0"/>
    <n v="6.2708642055421944"/>
    <n v="1.0188679245283019"/>
    <n v="7.6"/>
    <n v="0"/>
    <n v="0"/>
    <n v="0"/>
    <n v="2.5812807881773399"/>
    <n v="37.069160232263492"/>
  </r>
  <r>
    <x v="2"/>
    <x v="358"/>
    <n v="0.15062071310035999"/>
    <n v="1.4190506702230637E-2"/>
    <n v="8.1670720111460191E-3"/>
    <n v="0.80151131084075211"/>
    <n v="1.1195889535836818E-2"/>
    <n v="0"/>
    <n v="3.8617058872830548E-3"/>
    <n v="1.1879377470757845E-3"/>
    <n v="2.551144997818488E-3"/>
    <n v="6.7137191774973388E-3"/>
    <n v="126.79175610938066"/>
    <n v="11.945496922849571"/>
    <n v="6.875"/>
    <n v="674.70817626070402"/>
    <n v="9.4246433059278623"/>
    <n v="0"/>
    <n v="3.2507645259938838"/>
    <n v="1"/>
    <n v="2.1475409836065573"/>
    <n v="5.6515749196654133"/>
    <n v="841.79495302812779"/>
  </r>
  <r>
    <x v="2"/>
    <x v="359"/>
    <n v="0.14982564818563249"/>
    <n v="4.0616060379159248E-2"/>
    <n v="8.1870600093521262E-3"/>
    <n v="0.79242064423729319"/>
    <n v="3.5779729256313489E-3"/>
    <n v="0"/>
    <n v="0"/>
    <n v="0"/>
    <n v="5.3726142629319205E-3"/>
    <n v="0"/>
    <n v="41.938185791545422"/>
    <n v="11.36897391687808"/>
    <n v="2.2916666666666665"/>
    <n v="221.80904675216058"/>
    <n v="1.0015220700152208"/>
    <n v="0"/>
    <n v="0"/>
    <n v="0"/>
    <n v="1.5038659793814433"/>
    <n v="0"/>
    <n v="279.91326117664732"/>
  </r>
  <r>
    <x v="2"/>
    <x v="360"/>
    <n v="0.15632968154907487"/>
    <n v="0"/>
    <n v="0"/>
    <n v="0.84367031845092511"/>
    <n v="0"/>
    <n v="0"/>
    <n v="0"/>
    <n v="0"/>
    <n v="0"/>
    <n v="0"/>
    <n v="15.864900464712029"/>
    <n v="0"/>
    <n v="0"/>
    <n v="85.618709733340694"/>
    <n v="0"/>
    <n v="0"/>
    <n v="0"/>
    <n v="0"/>
    <n v="0"/>
    <n v="0"/>
    <n v="101.48361019805273"/>
  </r>
  <r>
    <x v="2"/>
    <x v="361"/>
    <n v="0.12425746213747139"/>
    <n v="1.6009030093576786E-2"/>
    <n v="0"/>
    <n v="0.84723207415655177"/>
    <n v="0"/>
    <n v="0"/>
    <n v="1.2501433612399852E-2"/>
    <n v="0"/>
    <n v="0"/>
    <n v="0"/>
    <n v="9.9394570246906397"/>
    <n v="1.2805755395683451"/>
    <n v="0"/>
    <n v="67.770793368546464"/>
    <n v="0"/>
    <n v="0"/>
    <n v="1"/>
    <n v="0"/>
    <n v="0"/>
    <n v="0"/>
    <n v="79.990825932805464"/>
  </r>
  <r>
    <x v="2"/>
    <x v="362"/>
    <n v="0.27250932271731398"/>
    <n v="0"/>
    <n v="0"/>
    <n v="0.59428298757617359"/>
    <n v="0.13320768970651253"/>
    <n v="0"/>
    <n v="0"/>
    <n v="0"/>
    <n v="0"/>
    <n v="0"/>
    <n v="7.7738411994631704"/>
    <n v="0"/>
    <n v="0"/>
    <n v="16.953040457085958"/>
    <n v="3.8"/>
    <n v="0"/>
    <n v="0"/>
    <n v="0"/>
    <n v="0"/>
    <n v="0"/>
    <n v="28.526881656549126"/>
  </r>
  <r>
    <x v="2"/>
    <x v="363"/>
    <n v="0.14305666584038756"/>
    <n v="2.1117431015867057E-2"/>
    <n v="1.8224575929916675E-2"/>
    <n v="0.80294519971774181"/>
    <n v="0"/>
    <n v="0"/>
    <n v="0"/>
    <n v="1.4656127496086838E-2"/>
    <n v="0"/>
    <n v="0"/>
    <n v="9.7608775495835083"/>
    <n v="1.4408602150537635"/>
    <n v="1.2434782608695651"/>
    <n v="54.785631465892124"/>
    <n v="0"/>
    <n v="0"/>
    <n v="0"/>
    <n v="1"/>
    <n v="0"/>
    <n v="0"/>
    <n v="68.230847491398961"/>
  </r>
  <r>
    <x v="2"/>
    <x v="364"/>
    <n v="0.28367838223160896"/>
    <n v="0"/>
    <n v="0"/>
    <n v="0.66474769694938451"/>
    <n v="0"/>
    <n v="0"/>
    <n v="0"/>
    <n v="0"/>
    <n v="5.1573920819006018E-2"/>
    <n v="0"/>
    <n v="11.380620048796475"/>
    <n v="0"/>
    <n v="0"/>
    <n v="26.668373204119639"/>
    <n v="0"/>
    <n v="0"/>
    <n v="0"/>
    <n v="0"/>
    <n v="2.069044502617801"/>
    <n v="0"/>
    <n v="40.118037755533933"/>
  </r>
  <r>
    <x v="2"/>
    <x v="365"/>
    <n v="0.2366602336509756"/>
    <n v="0"/>
    <n v="0"/>
    <n v="0.76333976634902445"/>
    <n v="0"/>
    <n v="0"/>
    <n v="0"/>
    <n v="0"/>
    <n v="0"/>
    <n v="0"/>
    <n v="2.0011144130757801"/>
    <n v="0"/>
    <n v="0"/>
    <n v="6.4545284391450366"/>
    <n v="0"/>
    <n v="0"/>
    <n v="0"/>
    <n v="0"/>
    <n v="0"/>
    <n v="0"/>
    <n v="8.4556428522208158"/>
  </r>
  <r>
    <x v="2"/>
    <x v="366"/>
    <n v="0.2970855325977747"/>
    <n v="0"/>
    <n v="0"/>
    <n v="0.70291446740222541"/>
    <n v="0"/>
    <n v="0"/>
    <n v="0"/>
    <n v="0"/>
    <n v="0"/>
    <n v="0"/>
    <n v="6.5225897021033603"/>
    <n v="0"/>
    <n v="0"/>
    <n v="15.43266892348014"/>
    <n v="0"/>
    <n v="0"/>
    <n v="0"/>
    <n v="0"/>
    <n v="0"/>
    <n v="0"/>
    <n v="21.955258625583497"/>
  </r>
  <r>
    <x v="2"/>
    <x v="367"/>
    <n v="0.10596856975409087"/>
    <n v="0.19304617612321709"/>
    <n v="0"/>
    <n v="0.70098525412269197"/>
    <n v="0"/>
    <n v="0"/>
    <n v="0"/>
    <n v="0"/>
    <n v="0"/>
    <n v="0"/>
    <n v="2.0859287303806693"/>
    <n v="3.8"/>
    <n v="0"/>
    <n v="13.798480856549165"/>
    <n v="0"/>
    <n v="0"/>
    <n v="0"/>
    <n v="0"/>
    <n v="0"/>
    <n v="0"/>
    <n v="19.684409586929835"/>
  </r>
  <r>
    <x v="2"/>
    <x v="368"/>
    <n v="0.31717934469368975"/>
    <n v="0"/>
    <n v="0"/>
    <n v="0.66526635921912003"/>
    <n v="1.7554296087190047E-2"/>
    <n v="0"/>
    <n v="0"/>
    <n v="0"/>
    <n v="0"/>
    <n v="0"/>
    <n v="18.273797698042237"/>
    <n v="0"/>
    <n v="0"/>
    <n v="38.328293021172748"/>
    <n v="1.0113636363636365"/>
    <n v="0"/>
    <n v="0"/>
    <n v="0"/>
    <n v="0"/>
    <n v="0"/>
    <n v="57.613454355578632"/>
  </r>
  <r>
    <x v="2"/>
    <x v="369"/>
    <n v="0.26695874974109685"/>
    <n v="5.5841249818511469E-2"/>
    <n v="0"/>
    <n v="0.6571661328110131"/>
    <n v="2.003386762937848E-2"/>
    <n v="0"/>
    <n v="0"/>
    <n v="0"/>
    <n v="0"/>
    <n v="0"/>
    <n v="13.325372548115354"/>
    <n v="2.7873424568615786"/>
    <n v="0"/>
    <n v="32.802759056235246"/>
    <n v="0.99999999999999989"/>
    <n v="0"/>
    <n v="0"/>
    <n v="0"/>
    <n v="0"/>
    <n v="0"/>
    <n v="49.91547406121218"/>
  </r>
  <r>
    <x v="2"/>
    <x v="370"/>
    <n v="0.22507255120207934"/>
    <n v="1.6614118024773448E-2"/>
    <n v="0"/>
    <n v="0.74921190049932385"/>
    <n v="9.1014302738233691E-3"/>
    <n v="0"/>
    <n v="0"/>
    <n v="0"/>
    <n v="0"/>
    <n v="0"/>
    <n v="25.301137722006985"/>
    <n v="1.8676470588235294"/>
    <n v="0"/>
    <n v="84.221347188980829"/>
    <n v="1.023121387283237"/>
    <n v="0"/>
    <n v="0"/>
    <n v="0"/>
    <n v="0"/>
    <n v="0"/>
    <n v="112.41325335709458"/>
  </r>
  <r>
    <x v="2"/>
    <x v="371"/>
    <n v="0.44037947142688033"/>
    <n v="0.19223326808032534"/>
    <n v="0"/>
    <n v="0.36738726049279441"/>
    <n v="0"/>
    <n v="0"/>
    <n v="0"/>
    <n v="0"/>
    <n v="0"/>
    <n v="0"/>
    <n v="11.89779282689118"/>
    <n v="5.1935926773455376"/>
    <n v="0"/>
    <n v="9.925752211881063"/>
    <n v="0"/>
    <n v="0"/>
    <n v="0"/>
    <n v="0"/>
    <n v="0"/>
    <n v="0"/>
    <n v="27.01713771611778"/>
  </r>
  <r>
    <x v="2"/>
    <x v="372"/>
    <n v="0.22105879955204411"/>
    <n v="0"/>
    <n v="0"/>
    <n v="0.77894120044795578"/>
    <n v="0"/>
    <n v="0"/>
    <n v="0"/>
    <n v="0"/>
    <n v="0"/>
    <n v="0"/>
    <n v="9.038523714417499"/>
    <n v="0"/>
    <n v="0"/>
    <n v="31.848895075213395"/>
    <n v="0"/>
    <n v="0"/>
    <n v="0"/>
    <n v="0"/>
    <n v="0"/>
    <n v="0"/>
    <n v="40.8874187896309"/>
  </r>
  <r>
    <x v="2"/>
    <x v="373"/>
    <n v="0.4912169195657024"/>
    <n v="8.0740720790710124E-2"/>
    <n v="0"/>
    <n v="0.38481110756667186"/>
    <n v="0"/>
    <n v="0"/>
    <n v="0"/>
    <n v="0"/>
    <n v="4.3231252076915659E-2"/>
    <n v="0"/>
    <n v="11.362542049250505"/>
    <n v="1.8676470588235294"/>
    <n v="0"/>
    <n v="8.9012251341235338"/>
    <n v="0"/>
    <n v="0"/>
    <n v="0"/>
    <n v="0"/>
    <n v="1"/>
    <n v="0"/>
    <n v="23.131414242197568"/>
  </r>
  <r>
    <x v="2"/>
    <x v="374"/>
    <n v="0.63761002970940783"/>
    <n v="0"/>
    <n v="0"/>
    <n v="0.36238997029059211"/>
    <n v="0"/>
    <n v="0"/>
    <n v="0"/>
    <n v="0"/>
    <n v="0"/>
    <n v="0"/>
    <n v="9.6712824258368073"/>
    <n v="0"/>
    <n v="0"/>
    <n v="5.4967387394584044"/>
    <n v="0"/>
    <n v="0"/>
    <n v="0"/>
    <n v="0"/>
    <n v="0"/>
    <n v="0"/>
    <n v="15.168021165295213"/>
  </r>
  <r>
    <x v="2"/>
    <x v="375"/>
    <n v="0.24397424766708137"/>
    <n v="0"/>
    <n v="0"/>
    <n v="0.75602575233291869"/>
    <n v="0"/>
    <n v="0"/>
    <n v="0"/>
    <n v="0"/>
    <n v="0"/>
    <n v="0"/>
    <n v="4.4177916534173578"/>
    <n v="0"/>
    <n v="0"/>
    <n v="13.689822964358697"/>
    <n v="0"/>
    <n v="0"/>
    <n v="0"/>
    <n v="0"/>
    <n v="0"/>
    <n v="0"/>
    <n v="18.107614617776054"/>
  </r>
  <r>
    <x v="2"/>
    <x v="376"/>
    <n v="0.42601895340159107"/>
    <n v="7.5491205261048328E-2"/>
    <n v="0"/>
    <n v="0.4860659306051181"/>
    <n v="0"/>
    <n v="0"/>
    <n v="0"/>
    <n v="0"/>
    <n v="0"/>
    <n v="1.2423910732242381E-2"/>
    <n v="42.889023094226467"/>
    <n v="7.6"/>
    <n v="0"/>
    <n v="48.934191205779648"/>
    <n v="0"/>
    <n v="0"/>
    <n v="0"/>
    <n v="0"/>
    <n v="0"/>
    <n v="1.2507645259938838"/>
    <n v="100.67397882600001"/>
  </r>
  <r>
    <x v="2"/>
    <x v="377"/>
    <n v="0.23331694356522761"/>
    <n v="2.3956396044437205E-2"/>
    <n v="0"/>
    <n v="0.74272666039033519"/>
    <n v="0"/>
    <n v="0"/>
    <n v="0"/>
    <n v="0"/>
    <n v="0"/>
    <n v="0"/>
    <n v="11.630347233150573"/>
    <n v="1.1941747572815533"/>
    <n v="0"/>
    <n v="37.023324700132449"/>
    <n v="0"/>
    <n v="0"/>
    <n v="0"/>
    <n v="0"/>
    <n v="0"/>
    <n v="0"/>
    <n v="49.847846690564573"/>
  </r>
  <r>
    <x v="2"/>
    <x v="378"/>
    <n v="0.10930157343160982"/>
    <n v="0"/>
    <n v="0"/>
    <n v="0.89069842656839016"/>
    <n v="0"/>
    <n v="0"/>
    <n v="0"/>
    <n v="0"/>
    <n v="0"/>
    <n v="0"/>
    <n v="1.0080786793115559"/>
    <n v="0"/>
    <n v="0"/>
    <n v="8.2148322785285206"/>
    <n v="0"/>
    <n v="0"/>
    <n v="0"/>
    <n v="0"/>
    <n v="0"/>
    <n v="0"/>
    <n v="9.2229109578400763"/>
  </r>
  <r>
    <x v="2"/>
    <x v="379"/>
    <n v="0.22269017077798078"/>
    <n v="0.21837673674124375"/>
    <n v="0"/>
    <n v="0.34055635573953169"/>
    <n v="0.21837673674124375"/>
    <n v="0"/>
    <n v="0"/>
    <n v="0"/>
    <n v="0"/>
    <n v="0"/>
    <n v="1.019752259792434"/>
    <n v="1"/>
    <n v="0"/>
    <n v="1.5594900849858357"/>
    <n v="1"/>
    <n v="0"/>
    <n v="0"/>
    <n v="0"/>
    <n v="0"/>
    <n v="0"/>
    <n v="4.5792423447782697"/>
  </r>
  <r>
    <x v="2"/>
    <x v="1070"/>
    <n v="0"/>
    <n v="0"/>
    <n v="0"/>
    <n v="1"/>
    <n v="0"/>
    <n v="0"/>
    <n v="0"/>
    <n v="0"/>
    <n v="0"/>
    <n v="0"/>
    <n v="0"/>
    <n v="0"/>
    <n v="0"/>
    <n v="3.3469677204748018"/>
    <n v="0"/>
    <n v="0"/>
    <n v="0"/>
    <n v="0"/>
    <n v="0"/>
    <n v="0"/>
    <n v="3.3469677204748018"/>
  </r>
  <r>
    <x v="2"/>
    <x v="381"/>
    <n v="0.4266095279954083"/>
    <n v="0"/>
    <n v="0"/>
    <n v="0.5733904720045917"/>
    <n v="0"/>
    <n v="0"/>
    <n v="0"/>
    <n v="0"/>
    <n v="0"/>
    <n v="0"/>
    <n v="4.0044701177737672"/>
    <n v="0"/>
    <n v="0"/>
    <n v="5.3822637805297617"/>
    <n v="0"/>
    <n v="0"/>
    <n v="0"/>
    <n v="0"/>
    <n v="0"/>
    <n v="0"/>
    <n v="9.3867338983035289"/>
  </r>
  <r>
    <x v="2"/>
    <x v="382"/>
    <n v="0.1227788576570082"/>
    <n v="0"/>
    <n v="0"/>
    <n v="0.87722114234299176"/>
    <n v="0"/>
    <n v="0"/>
    <n v="0"/>
    <n v="0"/>
    <n v="0"/>
    <n v="0"/>
    <n v="1"/>
    <n v="0"/>
    <n v="0"/>
    <n v="7.1447247440074229"/>
    <n v="0"/>
    <n v="0"/>
    <n v="0"/>
    <n v="0"/>
    <n v="0"/>
    <n v="0"/>
    <n v="8.1447247440074229"/>
  </r>
  <r>
    <x v="2"/>
    <x v="383"/>
    <n v="0"/>
    <n v="0"/>
    <n v="0"/>
    <n v="1"/>
    <n v="0"/>
    <n v="0"/>
    <n v="0"/>
    <n v="0"/>
    <n v="0"/>
    <n v="0"/>
    <n v="0"/>
    <n v="0"/>
    <n v="0"/>
    <n v="2.6520048142872912"/>
    <n v="0"/>
    <n v="0"/>
    <n v="0"/>
    <n v="0"/>
    <n v="0"/>
    <n v="0"/>
    <n v="2.6520048142872912"/>
  </r>
  <r>
    <x v="2"/>
    <x v="384"/>
    <n v="0.68243011002974796"/>
    <n v="0"/>
    <n v="0"/>
    <n v="0.31756988997025209"/>
    <n v="0"/>
    <n v="0"/>
    <n v="0"/>
    <n v="0"/>
    <n v="0"/>
    <n v="0"/>
    <n v="8.6"/>
    <n v="0"/>
    <n v="0"/>
    <n v="4.0020230842761553"/>
    <n v="0"/>
    <n v="0"/>
    <n v="0"/>
    <n v="0"/>
    <n v="0"/>
    <n v="0"/>
    <n v="12.602023084276155"/>
  </r>
  <r>
    <x v="2"/>
    <x v="1104"/>
    <n v="0"/>
    <n v="0"/>
    <n v="0"/>
    <n v="1"/>
    <n v="0"/>
    <n v="0"/>
    <n v="0"/>
    <n v="0"/>
    <n v="0"/>
    <n v="0"/>
    <n v="0"/>
    <n v="0"/>
    <n v="0"/>
    <n v="0.99999999999999989"/>
    <n v="0"/>
    <n v="0"/>
    <n v="0"/>
    <n v="0"/>
    <n v="0"/>
    <n v="0"/>
    <n v="0.99999999999999989"/>
  </r>
  <r>
    <x v="2"/>
    <x v="385"/>
    <n v="0"/>
    <n v="0"/>
    <n v="0"/>
    <n v="1"/>
    <n v="0"/>
    <n v="0"/>
    <n v="0"/>
    <n v="0"/>
    <n v="0"/>
    <n v="0"/>
    <n v="0"/>
    <n v="0"/>
    <n v="0"/>
    <n v="13.434758014902481"/>
    <n v="0"/>
    <n v="0"/>
    <n v="0"/>
    <n v="0"/>
    <n v="0"/>
    <n v="0"/>
    <n v="13.434758014902481"/>
  </r>
  <r>
    <x v="2"/>
    <x v="386"/>
    <n v="0.46411581056141865"/>
    <n v="0"/>
    <n v="0"/>
    <n v="0.53588418943858152"/>
    <n v="0"/>
    <n v="0"/>
    <n v="0"/>
    <n v="0"/>
    <n v="0"/>
    <n v="0"/>
    <n v="20.537938681520551"/>
    <n v="0"/>
    <n v="0"/>
    <n v="23.713815329351853"/>
    <n v="0"/>
    <n v="0"/>
    <n v="0"/>
    <n v="0"/>
    <n v="0"/>
    <n v="0"/>
    <n v="44.251754010872396"/>
  </r>
  <r>
    <x v="2"/>
    <x v="387"/>
    <n v="0.41411500753788494"/>
    <n v="7.5323066987367571E-2"/>
    <n v="0"/>
    <n v="0.48349891703964554"/>
    <n v="2.7063008435101954E-2"/>
    <n v="0"/>
    <n v="0"/>
    <n v="0"/>
    <n v="0"/>
    <n v="0"/>
    <n v="15.37801247061023"/>
    <n v="2.7970951121600693"/>
    <n v="0"/>
    <n v="17.954559096924307"/>
    <n v="1.0049751243781095"/>
    <n v="0"/>
    <n v="0"/>
    <n v="0"/>
    <n v="0"/>
    <n v="0"/>
    <n v="37.134641804072714"/>
  </r>
  <r>
    <x v="2"/>
    <x v="388"/>
    <n v="0.40474970713695591"/>
    <n v="0"/>
    <n v="0"/>
    <n v="0.59525029286304432"/>
    <n v="0"/>
    <n v="0"/>
    <n v="0"/>
    <n v="0"/>
    <n v="0"/>
    <n v="0"/>
    <n v="11.735901018010248"/>
    <n v="0"/>
    <n v="0"/>
    <n v="17.259551754582251"/>
    <n v="0"/>
    <n v="0"/>
    <n v="0"/>
    <n v="0"/>
    <n v="0"/>
    <n v="0"/>
    <n v="28.995452772592493"/>
  </r>
  <r>
    <x v="2"/>
    <x v="389"/>
    <n v="0.45209441834676778"/>
    <n v="6.0325887164445494E-2"/>
    <n v="3.6380743355751123E-2"/>
    <n v="0.39429252580287538"/>
    <n v="1.4723662124946475E-2"/>
    <n v="0"/>
    <n v="4.2182763205213768E-2"/>
    <n v="0"/>
    <n v="0"/>
    <n v="0"/>
    <n v="28.477969748453823"/>
    <n v="3.8"/>
    <n v="2.2916666666666665"/>
    <n v="24.836959197410565"/>
    <n v="0.92746113989637313"/>
    <n v="0"/>
    <n v="2.657142857142857"/>
    <n v="0"/>
    <n v="0"/>
    <n v="0"/>
    <n v="62.99119960957028"/>
  </r>
  <r>
    <x v="2"/>
    <x v="390"/>
    <n v="0.44716866893318552"/>
    <n v="0"/>
    <n v="0"/>
    <n v="0.55283133106681448"/>
    <n v="0"/>
    <n v="0"/>
    <n v="0"/>
    <n v="0"/>
    <n v="0"/>
    <n v="0"/>
    <n v="22.876800651607635"/>
    <n v="0"/>
    <n v="0"/>
    <n v="28.282420109956522"/>
    <n v="0"/>
    <n v="0"/>
    <n v="0"/>
    <n v="0"/>
    <n v="0"/>
    <n v="0"/>
    <n v="51.159220761564157"/>
  </r>
  <r>
    <x v="2"/>
    <x v="391"/>
    <n v="0.55825455552159609"/>
    <n v="0"/>
    <n v="0"/>
    <n v="0.44174544447840386"/>
    <n v="0"/>
    <n v="0"/>
    <n v="0"/>
    <n v="0"/>
    <n v="0"/>
    <n v="0"/>
    <n v="8.3805925727263961"/>
    <n v="0"/>
    <n v="0"/>
    <n v="6.6315421064006292"/>
    <n v="0"/>
    <n v="0"/>
    <n v="0"/>
    <n v="0"/>
    <n v="0"/>
    <n v="0"/>
    <n v="15.012134679127026"/>
  </r>
  <r>
    <x v="2"/>
    <x v="393"/>
    <n v="0.15295612653205098"/>
    <n v="6.5297516722602797E-2"/>
    <n v="0"/>
    <n v="0.7817463567453462"/>
    <n v="0"/>
    <n v="0"/>
    <n v="0"/>
    <n v="0"/>
    <n v="0"/>
    <n v="0"/>
    <n v="3.3751420946835795"/>
    <n v="1.4408602150537635"/>
    <n v="0"/>
    <n v="17.250077495025103"/>
    <n v="0"/>
    <n v="0"/>
    <n v="0"/>
    <n v="0"/>
    <n v="0"/>
    <n v="0"/>
    <n v="22.066079804762445"/>
  </r>
  <r>
    <x v="2"/>
    <x v="394"/>
    <n v="0.26890840400745891"/>
    <n v="5.7563280206887613E-2"/>
    <n v="0"/>
    <n v="0.66201565974427579"/>
    <n v="1.1512656041377523E-2"/>
    <n v="0"/>
    <n v="0"/>
    <n v="0"/>
    <n v="0"/>
    <n v="0"/>
    <n v="23.357633811083897"/>
    <n v="5"/>
    <n v="0"/>
    <n v="57.503295274776896"/>
    <n v="1"/>
    <n v="0"/>
    <n v="0"/>
    <n v="0"/>
    <n v="0"/>
    <n v="0"/>
    <n v="86.860929085860803"/>
  </r>
  <r>
    <x v="2"/>
    <x v="395"/>
    <n v="0.36954764614568658"/>
    <n v="1.7043674974550473E-2"/>
    <n v="0"/>
    <n v="0.6134086788797628"/>
    <n v="0"/>
    <n v="0"/>
    <n v="0"/>
    <n v="0"/>
    <n v="0"/>
    <n v="0"/>
    <n v="39.195093679083485"/>
    <n v="1.8076923076923079"/>
    <n v="0"/>
    <n v="65.059569132735959"/>
    <n v="0"/>
    <n v="0"/>
    <n v="0"/>
    <n v="0"/>
    <n v="0"/>
    <n v="0"/>
    <n v="106.06235511951176"/>
  </r>
  <r>
    <x v="2"/>
    <x v="396"/>
    <n v="0.24827194833612348"/>
    <n v="0"/>
    <n v="0"/>
    <n v="0.75172805166387646"/>
    <n v="0"/>
    <n v="0"/>
    <n v="0"/>
    <n v="0"/>
    <n v="0"/>
    <n v="0"/>
    <n v="2.2916666666666665"/>
    <n v="0"/>
    <n v="0"/>
    <n v="6.9388029132638414"/>
    <n v="0"/>
    <n v="0"/>
    <n v="0"/>
    <n v="0"/>
    <n v="0"/>
    <n v="0"/>
    <n v="9.2304695799305083"/>
  </r>
  <r>
    <x v="2"/>
    <x v="397"/>
    <n v="0"/>
    <n v="0.65339611872146119"/>
    <n v="0"/>
    <n v="0.34660388127853881"/>
    <n v="0"/>
    <n v="0"/>
    <n v="0"/>
    <n v="0"/>
    <n v="0"/>
    <n v="0"/>
    <n v="0"/>
    <n v="3.8"/>
    <n v="0"/>
    <n v="2.0157676348547717"/>
    <n v="0"/>
    <n v="0"/>
    <n v="0"/>
    <n v="0"/>
    <n v="0"/>
    <n v="0"/>
    <n v="5.8157676348547716"/>
  </r>
  <r>
    <x v="2"/>
    <x v="398"/>
    <n v="0.38938998689028215"/>
    <n v="5.1920831326197694E-2"/>
    <n v="2.094243931323641E-3"/>
    <n v="0.54652574958041267"/>
    <n v="5.181053893963697E-3"/>
    <n v="0"/>
    <n v="2.7938904464967856E-3"/>
    <n v="2.094243931323641E-3"/>
    <n v="0"/>
    <n v="0"/>
    <n v="185.93344407791744"/>
    <n v="24.792160335105653"/>
    <n v="1"/>
    <n v="260.96565992433739"/>
    <n v="2.4739495798319329"/>
    <n v="0"/>
    <n v="1.3340807174887892"/>
    <n v="1"/>
    <n v="0"/>
    <n v="0"/>
    <n v="477.49929463468106"/>
  </r>
  <r>
    <x v="2"/>
    <x v="399"/>
    <n v="0.42743124318642378"/>
    <n v="0"/>
    <n v="4.9578822350576805E-2"/>
    <n v="0.52298993446299935"/>
    <n v="0"/>
    <n v="0"/>
    <n v="0"/>
    <n v="0"/>
    <n v="0"/>
    <n v="0"/>
    <n v="63.721598314098003"/>
    <n v="0"/>
    <n v="7.3912280701754387"/>
    <n v="77.967521226876457"/>
    <n v="0"/>
    <n v="0"/>
    <n v="0"/>
    <n v="0"/>
    <n v="0"/>
    <n v="0"/>
    <n v="149.0803476111499"/>
  </r>
  <r>
    <x v="2"/>
    <x v="400"/>
    <n v="0.25485855497230248"/>
    <n v="3.0469360805853465E-2"/>
    <n v="6.0808214803241105E-3"/>
    <n v="0.69850513631245925"/>
    <n v="3.8056050221358549E-3"/>
    <n v="0"/>
    <n v="0"/>
    <n v="0"/>
    <n v="6.2805214069254454E-3"/>
    <n v="0"/>
    <n v="96.048018682128728"/>
    <n v="11.482925249384635"/>
    <n v="2.2916666666666665"/>
    <n v="263.24419201620742"/>
    <n v="1.4342105263157894"/>
    <n v="0"/>
    <n v="0"/>
    <n v="0"/>
    <n v="2.366927166684448"/>
    <n v="0"/>
    <n v="376.86794030738747"/>
  </r>
  <r>
    <x v="2"/>
    <x v="401"/>
    <n v="0.24349297522608018"/>
    <n v="0"/>
    <n v="6.3328397000162628E-2"/>
    <n v="0.69317862777375705"/>
    <n v="0"/>
    <n v="0"/>
    <n v="0"/>
    <n v="0"/>
    <n v="0"/>
    <n v="0"/>
    <n v="18.77436700610626"/>
    <n v="0"/>
    <n v="4.882894736842105"/>
    <n v="53.447085882170974"/>
    <n v="0"/>
    <n v="0"/>
    <n v="0"/>
    <n v="0"/>
    <n v="0"/>
    <n v="0"/>
    <n v="77.104347625119345"/>
  </r>
  <r>
    <x v="2"/>
    <x v="402"/>
    <n v="0.43906557924755502"/>
    <n v="2.7249700157278848E-2"/>
    <n v="0"/>
    <n v="0.53368472059516614"/>
    <n v="0"/>
    <n v="0"/>
    <n v="0"/>
    <n v="0"/>
    <n v="0"/>
    <n v="0"/>
    <n v="23.216113252106769"/>
    <n v="1.4408602150537635"/>
    <n v="0"/>
    <n v="28.219212572959464"/>
    <n v="0"/>
    <n v="0"/>
    <n v="0"/>
    <n v="0"/>
    <n v="0"/>
    <n v="0"/>
    <n v="52.876186040119997"/>
  </r>
  <r>
    <x v="2"/>
    <x v="403"/>
    <n v="8.1956761851607079E-2"/>
    <n v="0"/>
    <n v="0"/>
    <n v="0.91804323814839295"/>
    <n v="0"/>
    <n v="0"/>
    <n v="0"/>
    <n v="0"/>
    <n v="0"/>
    <n v="0"/>
    <n v="1.019752259792434"/>
    <n v="0"/>
    <n v="0"/>
    <n v="11.422811803912554"/>
    <n v="0"/>
    <n v="0"/>
    <n v="0"/>
    <n v="0"/>
    <n v="0"/>
    <n v="0"/>
    <n v="12.442564063704987"/>
  </r>
  <r>
    <x v="2"/>
    <x v="404"/>
    <n v="0.44461506620774888"/>
    <n v="0"/>
    <n v="0"/>
    <n v="0.5553849337922514"/>
    <n v="0"/>
    <n v="0"/>
    <n v="0"/>
    <n v="0"/>
    <n v="0"/>
    <n v="0"/>
    <n v="10.929596078597282"/>
    <n v="0"/>
    <n v="0"/>
    <n v="13.6525580346652"/>
    <n v="0"/>
    <n v="0"/>
    <n v="0"/>
    <n v="0"/>
    <n v="0"/>
    <n v="0"/>
    <n v="24.582154113262476"/>
  </r>
  <r>
    <x v="2"/>
    <x v="405"/>
    <n v="0.28750348159817207"/>
    <n v="0"/>
    <n v="0"/>
    <n v="0.6999564680830862"/>
    <n v="0"/>
    <n v="0"/>
    <n v="0"/>
    <n v="0"/>
    <n v="0"/>
    <n v="1.2540050318741919E-2"/>
    <n v="22.926820410638978"/>
    <n v="0"/>
    <n v="0"/>
    <n v="55.817676188823242"/>
    <n v="0"/>
    <n v="0"/>
    <n v="0"/>
    <n v="0"/>
    <n v="0"/>
    <n v="0.99999999999999989"/>
    <n v="79.744496599462209"/>
  </r>
  <r>
    <x v="2"/>
    <x v="406"/>
    <n v="0.30822979228340314"/>
    <n v="0.2458808599421814"/>
    <n v="0.11585704421844946"/>
    <n v="0.33003230355596608"/>
    <n v="0"/>
    <n v="0"/>
    <n v="0"/>
    <n v="0"/>
    <n v="0"/>
    <n v="0"/>
    <n v="6.0968234207461549"/>
    <n v="4.8635538261997402"/>
    <n v="2.2916666666666665"/>
    <n v="6.5280797907839485"/>
    <n v="0"/>
    <n v="0"/>
    <n v="0"/>
    <n v="0"/>
    <n v="0"/>
    <n v="0"/>
    <n v="19.780123704396509"/>
  </r>
  <r>
    <x v="2"/>
    <x v="407"/>
    <n v="0.19728767154847532"/>
    <n v="7.9004413690691458E-2"/>
    <n v="0"/>
    <n v="0.59746068837475441"/>
    <n v="0.12624722638607891"/>
    <n v="0"/>
    <n v="0"/>
    <n v="0"/>
    <n v="0"/>
    <n v="0"/>
    <n v="5.9382940389641199"/>
    <n v="2.3780068728522337"/>
    <n v="0"/>
    <n v="17.983370255446776"/>
    <n v="3.8"/>
    <n v="0"/>
    <n v="0"/>
    <n v="0"/>
    <n v="0"/>
    <n v="0"/>
    <n v="30.099671167263125"/>
  </r>
  <r>
    <x v="2"/>
    <x v="408"/>
    <n v="0.43738625344312937"/>
    <n v="0"/>
    <n v="0"/>
    <n v="0.56261374655687069"/>
    <n v="0"/>
    <n v="0"/>
    <n v="0"/>
    <n v="0"/>
    <n v="0"/>
    <n v="0"/>
    <n v="18.304302256833065"/>
    <n v="0"/>
    <n v="0"/>
    <n v="23.544983386555497"/>
    <n v="0"/>
    <n v="0"/>
    <n v="0"/>
    <n v="0"/>
    <n v="0"/>
    <n v="0"/>
    <n v="41.849285643388562"/>
  </r>
  <r>
    <x v="2"/>
    <x v="409"/>
    <n v="0.36027131404497847"/>
    <n v="0"/>
    <n v="0"/>
    <n v="0.63972868595502153"/>
    <n v="0"/>
    <n v="0"/>
    <n v="0"/>
    <n v="0"/>
    <n v="0"/>
    <n v="0"/>
    <n v="8.8456287953026624"/>
    <n v="0"/>
    <n v="0"/>
    <n v="15.707058167163407"/>
    <n v="0"/>
    <n v="0"/>
    <n v="0"/>
    <n v="0"/>
    <n v="0"/>
    <n v="0"/>
    <n v="24.552686962466069"/>
  </r>
  <r>
    <x v="2"/>
    <x v="410"/>
    <n v="0.23206301409390645"/>
    <n v="0"/>
    <n v="0"/>
    <n v="0.76793698590609372"/>
    <n v="0"/>
    <n v="0"/>
    <n v="0"/>
    <n v="0"/>
    <n v="0"/>
    <n v="0"/>
    <n v="21.651426501780993"/>
    <n v="0"/>
    <n v="0"/>
    <n v="71.648346347931053"/>
    <n v="0"/>
    <n v="0"/>
    <n v="0"/>
    <n v="0"/>
    <n v="0"/>
    <n v="0"/>
    <n v="93.299772849712028"/>
  </r>
  <r>
    <x v="2"/>
    <x v="411"/>
    <n v="0.13736602066804024"/>
    <n v="0"/>
    <n v="0"/>
    <n v="0.82025902919265381"/>
    <n v="1.8781420549573276E-2"/>
    <n v="0"/>
    <n v="2.3593529589732692E-2"/>
    <n v="0"/>
    <n v="0"/>
    <n v="0"/>
    <n v="9.1480058856586908"/>
    <n v="0"/>
    <n v="0"/>
    <n v="54.625841167464998"/>
    <n v="1.2507645259938838"/>
    <n v="0"/>
    <n v="1.571230982019364"/>
    <n v="0"/>
    <n v="0"/>
    <n v="0"/>
    <n v="66.595842561136934"/>
  </r>
  <r>
    <x v="2"/>
    <x v="412"/>
    <n v="0.11659804588686759"/>
    <n v="1.5619420255427629E-2"/>
    <n v="2.4842454790582186E-2"/>
    <n v="0.8320876545375071"/>
    <n v="1.0852424529615398E-2"/>
    <n v="0"/>
    <n v="0"/>
    <n v="0"/>
    <n v="0"/>
    <n v="0"/>
    <n v="10.755936054222076"/>
    <n v="1.4408602150537635"/>
    <n v="2.2916666666666665"/>
    <n v="76.758418510692039"/>
    <n v="1.0011144130757801"/>
    <n v="0"/>
    <n v="0"/>
    <n v="0"/>
    <n v="0"/>
    <n v="0"/>
    <n v="92.247995859710329"/>
  </r>
  <r>
    <x v="2"/>
    <x v="413"/>
    <n v="0.26541180581933194"/>
    <n v="0"/>
    <n v="0"/>
    <n v="0.68527092582198268"/>
    <n v="0"/>
    <n v="0"/>
    <n v="0"/>
    <n v="0"/>
    <n v="0"/>
    <n v="4.9317268358685322E-2"/>
    <n v="8.0933879466905516"/>
    <n v="0"/>
    <n v="0"/>
    <n v="20.896445936698196"/>
    <n v="0"/>
    <n v="0"/>
    <n v="0"/>
    <n v="0"/>
    <n v="0"/>
    <n v="1.5038659793814433"/>
    <n v="30.493699862770193"/>
  </r>
  <r>
    <x v="2"/>
    <x v="414"/>
    <n v="0.18039558559076962"/>
    <n v="0"/>
    <n v="0"/>
    <n v="0.81960441440923026"/>
    <n v="0"/>
    <n v="0"/>
    <n v="0"/>
    <n v="0"/>
    <n v="0"/>
    <n v="0"/>
    <n v="13.707360133436739"/>
    <n v="0"/>
    <n v="0"/>
    <n v="62.277648527097284"/>
    <n v="0"/>
    <n v="0"/>
    <n v="0"/>
    <n v="0"/>
    <n v="0"/>
    <n v="0"/>
    <n v="75.985008660534035"/>
  </r>
  <r>
    <x v="2"/>
    <x v="415"/>
    <n v="0.3348950073024361"/>
    <n v="9.9986885706896719E-2"/>
    <n v="0"/>
    <n v="0.56511810699066711"/>
    <n v="0"/>
    <n v="0"/>
    <n v="0"/>
    <n v="0"/>
    <n v="0"/>
    <n v="0"/>
    <n v="9.6520036368916777"/>
    <n v="2.881720430107527"/>
    <n v="0"/>
    <n v="16.28725990238906"/>
    <n v="0"/>
    <n v="0"/>
    <n v="0"/>
    <n v="0"/>
    <n v="0"/>
    <n v="0"/>
    <n v="28.820983969388266"/>
  </r>
  <r>
    <x v="2"/>
    <x v="416"/>
    <n v="0.51756302128845977"/>
    <n v="0"/>
    <n v="0"/>
    <n v="0.48243697871154029"/>
    <n v="0"/>
    <n v="0"/>
    <n v="0"/>
    <n v="0"/>
    <n v="0"/>
    <n v="0"/>
    <n v="5.0171890135567621"/>
    <n v="0"/>
    <n v="0"/>
    <n v="4.6766816982004267"/>
    <n v="0"/>
    <n v="0"/>
    <n v="0"/>
    <n v="0"/>
    <n v="0"/>
    <n v="0"/>
    <n v="9.6938707117571887"/>
  </r>
  <r>
    <x v="2"/>
    <x v="417"/>
    <n v="0.61692147520288121"/>
    <n v="0"/>
    <n v="0"/>
    <n v="0.38307852479711874"/>
    <n v="0"/>
    <n v="0"/>
    <n v="0"/>
    <n v="0"/>
    <n v="0"/>
    <n v="0"/>
    <n v="3.2526713532569009"/>
    <n v="0"/>
    <n v="0"/>
    <n v="2.0197522597924342"/>
    <n v="0"/>
    <n v="0"/>
    <n v="0"/>
    <n v="0"/>
    <n v="0"/>
    <n v="0"/>
    <n v="5.2724236130493356"/>
  </r>
  <r>
    <x v="2"/>
    <x v="418"/>
    <n v="0.57292407502991516"/>
    <n v="0"/>
    <n v="0"/>
    <n v="0.42707592497008473"/>
    <n v="0"/>
    <n v="0"/>
    <n v="0"/>
    <n v="0"/>
    <n v="0"/>
    <n v="0"/>
    <n v="2.7109375"/>
    <n v="0"/>
    <n v="0"/>
    <n v="2.0208194956515588"/>
    <n v="0"/>
    <n v="0"/>
    <n v="0"/>
    <n v="0"/>
    <n v="0"/>
    <n v="0"/>
    <n v="4.7317569956515593"/>
  </r>
  <r>
    <x v="2"/>
    <x v="419"/>
    <n v="0.32779732566388115"/>
    <n v="0"/>
    <n v="0"/>
    <n v="0.58101130689365699"/>
    <n v="0"/>
    <n v="0"/>
    <n v="0"/>
    <n v="0"/>
    <n v="9.1191367442461854E-2"/>
    <n v="0"/>
    <n v="3.5946091703330172"/>
    <n v="0"/>
    <n v="0"/>
    <n v="6.3713410949808607"/>
    <n v="0"/>
    <n v="0"/>
    <n v="0"/>
    <n v="0"/>
    <n v="1"/>
    <n v="0"/>
    <n v="10.965950265313879"/>
  </r>
  <r>
    <x v="2"/>
    <x v="420"/>
    <n v="0.2086464926076303"/>
    <n v="7.8748454045026131E-2"/>
    <n v="0.10712837452737062"/>
    <n v="0.59511504012983796"/>
    <n v="0"/>
    <n v="0"/>
    <n v="0"/>
    <n v="1.0361638690135016E-2"/>
    <n v="0"/>
    <n v="0"/>
    <n v="20.13643776309976"/>
    <n v="7.6"/>
    <n v="10.338941332645009"/>
    <n v="57.434452013505151"/>
    <n v="0"/>
    <n v="0"/>
    <n v="0"/>
    <n v="1"/>
    <n v="0"/>
    <n v="0"/>
    <n v="96.509831109249916"/>
  </r>
  <r>
    <x v="2"/>
    <x v="421"/>
    <n v="0.22029142037369193"/>
    <n v="2.5735735071430833E-2"/>
    <n v="9.1951898307656169E-2"/>
    <n v="0.66202094624722108"/>
    <n v="0"/>
    <n v="0"/>
    <n v="0"/>
    <n v="0"/>
    <n v="0"/>
    <n v="0"/>
    <n v="9.1037532973947251"/>
    <n v="1.0635538261997406"/>
    <n v="3.8"/>
    <n v="27.358647749961435"/>
    <n v="0"/>
    <n v="0"/>
    <n v="0"/>
    <n v="0"/>
    <n v="0"/>
    <n v="0"/>
    <n v="41.325954873555901"/>
  </r>
  <r>
    <x v="2"/>
    <x v="422"/>
    <n v="0.28359956526479757"/>
    <n v="0"/>
    <n v="0"/>
    <n v="0.66880769880748681"/>
    <n v="4.7592735927715603E-2"/>
    <n v="0"/>
    <n v="0"/>
    <n v="0"/>
    <n v="0"/>
    <n v="0"/>
    <n v="5.9655240824950369"/>
    <n v="0"/>
    <n v="0"/>
    <n v="14.068386988071984"/>
    <n v="1.0011144130757801"/>
    <n v="0"/>
    <n v="0"/>
    <n v="0"/>
    <n v="0"/>
    <n v="0"/>
    <n v="21.035025483642801"/>
  </r>
  <r>
    <x v="2"/>
    <x v="423"/>
    <n v="0.19328010155334696"/>
    <n v="0.10584482865499524"/>
    <n v="3.0570816722708272E-2"/>
    <n v="0.62185054931930916"/>
    <n v="4.8453703749640267E-2"/>
    <n v="0"/>
    <n v="0"/>
    <n v="0"/>
    <n v="0"/>
    <n v="0"/>
    <n v="20.817201801045844"/>
    <n v="11.4"/>
    <n v="3.2926248269988285"/>
    <n v="66.976311949516884"/>
    <n v="5.218698256353882"/>
    <n v="0"/>
    <n v="0"/>
    <n v="0"/>
    <n v="0"/>
    <n v="0"/>
    <n v="107.70483683391545"/>
  </r>
  <r>
    <x v="2"/>
    <x v="424"/>
    <n v="0.38388490803823422"/>
    <n v="9.2447752312986409E-2"/>
    <n v="3.8624690975128634E-2"/>
    <n v="0.48504264867365049"/>
    <n v="0"/>
    <n v="0"/>
    <n v="0"/>
    <n v="0"/>
    <n v="0"/>
    <n v="0"/>
    <n v="37.767619978749408"/>
    <n v="9.0952561669829226"/>
    <n v="3.8"/>
    <n v="47.719788001585002"/>
    <n v="0"/>
    <n v="0"/>
    <n v="0"/>
    <n v="0"/>
    <n v="0"/>
    <n v="0"/>
    <n v="98.382664147317357"/>
  </r>
  <r>
    <x v="2"/>
    <x v="425"/>
    <n v="0.30662688157178808"/>
    <n v="3.7527194509198745E-2"/>
    <n v="0"/>
    <n v="0.58958578654317551"/>
    <n v="6.6260137375837774E-2"/>
    <n v="0"/>
    <n v="0"/>
    <n v="0"/>
    <n v="0"/>
    <n v="0"/>
    <n v="17.58496429555678"/>
    <n v="2.1521739130434785"/>
    <n v="0"/>
    <n v="33.812576876441156"/>
    <n v="3.8"/>
    <n v="0"/>
    <n v="0"/>
    <n v="0"/>
    <n v="0"/>
    <n v="0"/>
    <n v="57.34971508504141"/>
  </r>
  <r>
    <x v="2"/>
    <x v="426"/>
    <n v="0.4653743864556884"/>
    <n v="0"/>
    <n v="0"/>
    <n v="0.5346256135443116"/>
    <n v="0"/>
    <n v="0"/>
    <n v="0"/>
    <n v="0"/>
    <n v="0"/>
    <n v="0"/>
    <n v="12.130848747680705"/>
    <n v="0"/>
    <n v="0"/>
    <n v="13.936010754557435"/>
    <n v="0"/>
    <n v="0"/>
    <n v="0"/>
    <n v="0"/>
    <n v="0"/>
    <n v="0"/>
    <n v="26.066859502238138"/>
  </r>
  <r>
    <x v="2"/>
    <x v="427"/>
    <n v="0.40300668275321239"/>
    <n v="1.7071013369540752E-2"/>
    <n v="3.111086778346037E-2"/>
    <n v="0.54881143609378635"/>
    <n v="0"/>
    <n v="0"/>
    <n v="0"/>
    <n v="0"/>
    <n v="0"/>
    <n v="0"/>
    <n v="29.527623909285808"/>
    <n v="1.2507645259938838"/>
    <n v="2.2794411177644709"/>
    <n v="40.210493710387965"/>
    <n v="0"/>
    <n v="0"/>
    <n v="0"/>
    <n v="0"/>
    <n v="0"/>
    <n v="0"/>
    <n v="73.268323263432137"/>
  </r>
  <r>
    <x v="2"/>
    <x v="428"/>
    <n v="0.27028956542901705"/>
    <n v="0"/>
    <n v="0"/>
    <n v="0.69081962826151877"/>
    <n v="0"/>
    <n v="0"/>
    <n v="0"/>
    <n v="0"/>
    <n v="0"/>
    <n v="3.8890806309464399E-2"/>
    <n v="6.9566196189398184"/>
    <n v="0"/>
    <n v="0"/>
    <n v="17.780077345882138"/>
    <n v="0"/>
    <n v="0"/>
    <n v="0"/>
    <n v="0"/>
    <n v="0"/>
    <n v="1.0009581603321622"/>
    <n v="25.737655125154113"/>
  </r>
  <r>
    <x v="2"/>
    <x v="429"/>
    <n v="0.30417811071435208"/>
    <n v="0"/>
    <n v="0"/>
    <n v="0.69582188928564803"/>
    <n v="0"/>
    <n v="0"/>
    <n v="0"/>
    <n v="0"/>
    <n v="0"/>
    <n v="0"/>
    <n v="4.9608067994220786"/>
    <n v="0"/>
    <n v="0"/>
    <n v="11.348081396943503"/>
    <n v="0"/>
    <n v="0"/>
    <n v="0"/>
    <n v="0"/>
    <n v="0"/>
    <n v="0"/>
    <n v="16.308888196365579"/>
  </r>
  <r>
    <x v="2"/>
    <x v="430"/>
    <n v="0.56109353164188747"/>
    <n v="0"/>
    <n v="0"/>
    <n v="0.38558894312883307"/>
    <n v="0"/>
    <n v="5.3317525229279343E-2"/>
    <n v="0"/>
    <n v="0"/>
    <n v="0"/>
    <n v="0"/>
    <n v="10.540679055633472"/>
    <n v="0"/>
    <n v="0"/>
    <n v="7.2436573721116799"/>
    <n v="0"/>
    <n v="1.0016207455429498"/>
    <n v="0"/>
    <n v="0"/>
    <n v="0"/>
    <n v="0"/>
    <n v="18.785957173288104"/>
  </r>
  <r>
    <x v="2"/>
    <x v="431"/>
    <n v="0.34711732518692656"/>
    <n v="0.11043835283114008"/>
    <n v="0"/>
    <n v="0.50633608860014101"/>
    <n v="0"/>
    <n v="3.6108233381792212E-2"/>
    <n v="0"/>
    <n v="0"/>
    <n v="0"/>
    <n v="0"/>
    <n v="11.943729708891423"/>
    <n v="3.8"/>
    <n v="0"/>
    <n v="17.422182487839567"/>
    <n v="0"/>
    <n v="1.2424242424242424"/>
    <n v="0"/>
    <n v="0"/>
    <n v="0"/>
    <n v="0"/>
    <n v="34.408336439155235"/>
  </r>
  <r>
    <x v="2"/>
    <x v="432"/>
    <n v="0.44328788448491441"/>
    <n v="0"/>
    <n v="4.0506184604946344E-2"/>
    <n v="0.28543339660475442"/>
    <n v="0.23077253430538475"/>
    <n v="0"/>
    <n v="0"/>
    <n v="0"/>
    <n v="0"/>
    <n v="0"/>
    <n v="11.032923707117256"/>
    <n v="0"/>
    <n v="1.0081521739130435"/>
    <n v="7.1041077332010119"/>
    <n v="5.7436619718309858"/>
    <n v="0"/>
    <n v="0"/>
    <n v="0"/>
    <n v="0"/>
    <n v="0"/>
    <n v="24.888845586062299"/>
  </r>
  <r>
    <x v="2"/>
    <x v="433"/>
    <n v="0.43773157346418029"/>
    <n v="0"/>
    <n v="0"/>
    <n v="0.45941963395261459"/>
    <n v="0"/>
    <n v="0"/>
    <n v="0"/>
    <n v="0"/>
    <n v="0.1028487925832051"/>
    <n v="0"/>
    <n v="4.9050442358011352"/>
    <n v="0"/>
    <n v="0"/>
    <n v="5.1480719325299988"/>
    <n v="0"/>
    <n v="0"/>
    <n v="0"/>
    <n v="0"/>
    <n v="1.1524822695035462"/>
    <n v="0"/>
    <n v="11.205598437834681"/>
  </r>
  <r>
    <x v="2"/>
    <x v="434"/>
    <n v="0.19098153052208119"/>
    <n v="6.6170307895821595E-2"/>
    <n v="4.6882414260610794E-2"/>
    <n v="0.69596574732148664"/>
    <n v="0"/>
    <n v="0"/>
    <n v="0"/>
    <n v="0"/>
    <n v="0"/>
    <n v="0"/>
    <n v="9.3353982372479898"/>
    <n v="3.2344812296778009"/>
    <n v="2.2916666666666665"/>
    <n v="34.019611178991951"/>
    <n v="0"/>
    <n v="0"/>
    <n v="0"/>
    <n v="0"/>
    <n v="0"/>
    <n v="0"/>
    <n v="48.881157312584399"/>
  </r>
  <r>
    <x v="2"/>
    <x v="435"/>
    <n v="0.22218082429330072"/>
    <n v="0"/>
    <n v="0"/>
    <n v="0.77781917570669923"/>
    <n v="0"/>
    <n v="0"/>
    <n v="0"/>
    <n v="0"/>
    <n v="0"/>
    <n v="0"/>
    <n v="1.1941747572815533"/>
    <n v="0"/>
    <n v="0"/>
    <n v="4.1806129233381037"/>
    <n v="0"/>
    <n v="0"/>
    <n v="0"/>
    <n v="0"/>
    <n v="0"/>
    <n v="0"/>
    <n v="5.3747876806196571"/>
  </r>
  <r>
    <x v="2"/>
    <x v="436"/>
    <n v="0.64232789847141547"/>
    <n v="0"/>
    <n v="0"/>
    <n v="0.35767210152858447"/>
    <n v="0"/>
    <n v="0"/>
    <n v="0"/>
    <n v="0"/>
    <n v="0"/>
    <n v="0"/>
    <n v="4.0574197477516369"/>
    <n v="0"/>
    <n v="0"/>
    <n v="2.2593224604060831"/>
    <n v="0"/>
    <n v="0"/>
    <n v="0"/>
    <n v="0"/>
    <n v="0"/>
    <n v="0"/>
    <n v="6.31674220815772"/>
  </r>
  <r>
    <x v="2"/>
    <x v="437"/>
    <n v="0.49822787744881364"/>
    <n v="0"/>
    <n v="0"/>
    <n v="0.50177212255118642"/>
    <n v="0"/>
    <n v="0"/>
    <n v="0"/>
    <n v="0"/>
    <n v="0"/>
    <n v="0"/>
    <n v="1.0009581603321622"/>
    <n v="0"/>
    <n v="0"/>
    <n v="1.0080786793115559"/>
    <n v="0"/>
    <n v="0"/>
    <n v="0"/>
    <n v="0"/>
    <n v="0"/>
    <n v="0"/>
    <n v="2.0090368396437182"/>
  </r>
  <r>
    <x v="2"/>
    <x v="438"/>
    <n v="0.31937566440719939"/>
    <n v="0"/>
    <n v="0"/>
    <n v="0.68062433559280044"/>
    <n v="0"/>
    <n v="0"/>
    <n v="0"/>
    <n v="0"/>
    <n v="0"/>
    <n v="0"/>
    <n v="6.5279663636667946"/>
    <n v="0"/>
    <n v="0"/>
    <n v="13.911807517613434"/>
    <n v="0"/>
    <n v="0"/>
    <n v="0"/>
    <n v="0"/>
    <n v="0"/>
    <n v="0"/>
    <n v="20.439773881280232"/>
  </r>
  <r>
    <x v="2"/>
    <x v="439"/>
    <n v="0.40691228540459173"/>
    <n v="0"/>
    <n v="0"/>
    <n v="0.59308771459540832"/>
    <n v="0"/>
    <n v="0"/>
    <n v="0"/>
    <n v="0"/>
    <n v="0"/>
    <n v="0"/>
    <n v="5.0805755395683452"/>
    <n v="0"/>
    <n v="0"/>
    <n v="7.4051018946156431"/>
    <n v="0"/>
    <n v="0"/>
    <n v="0"/>
    <n v="0"/>
    <n v="0"/>
    <n v="0"/>
    <n v="12.485677434183987"/>
  </r>
  <r>
    <x v="2"/>
    <x v="440"/>
    <n v="0.29382538098565558"/>
    <n v="0"/>
    <n v="0"/>
    <n v="0.68502388473476361"/>
    <n v="0"/>
    <n v="0"/>
    <n v="2.1150734279580637E-2"/>
    <n v="0"/>
    <n v="0"/>
    <n v="0"/>
    <n v="14.004199480591616"/>
    <n v="0"/>
    <n v="0"/>
    <n v="32.649361667172528"/>
    <n v="0"/>
    <n v="0"/>
    <n v="1.0080786793115559"/>
    <n v="0"/>
    <n v="0"/>
    <n v="0"/>
    <n v="47.66163982707571"/>
  </r>
  <r>
    <x v="2"/>
    <x v="441"/>
    <n v="0.10083920796071534"/>
    <n v="0"/>
    <n v="0"/>
    <n v="0.81047188607840537"/>
    <n v="0"/>
    <n v="0"/>
    <n v="8.8688905960879236E-2"/>
    <n v="0"/>
    <n v="0"/>
    <n v="0"/>
    <n v="2.0742551498997912"/>
    <n v="0"/>
    <n v="0"/>
    <n v="16.671347559592668"/>
    <n v="0"/>
    <n v="0"/>
    <n v="1.8243243243243243"/>
    <n v="0"/>
    <n v="0"/>
    <n v="0"/>
    <n v="20.569927033816786"/>
  </r>
  <r>
    <x v="2"/>
    <x v="442"/>
    <n v="0.1724467939557221"/>
    <n v="0.10227427155132535"/>
    <n v="0"/>
    <n v="0.72527893449295255"/>
    <n v="0"/>
    <n v="0"/>
    <n v="0"/>
    <n v="0"/>
    <n v="0"/>
    <n v="0"/>
    <n v="2.0135231001152789"/>
    <n v="1.1941747572815533"/>
    <n v="0"/>
    <n v="8.4685012410466936"/>
    <n v="0"/>
    <n v="0"/>
    <n v="0"/>
    <n v="0"/>
    <n v="0"/>
    <n v="0"/>
    <n v="11.676199098443526"/>
  </r>
  <r>
    <x v="2"/>
    <x v="1071"/>
    <n v="0.33651986957010971"/>
    <n v="0"/>
    <n v="0"/>
    <n v="0.6634801304298904"/>
    <n v="0"/>
    <n v="0"/>
    <n v="0"/>
    <n v="0"/>
    <n v="0"/>
    <n v="0"/>
    <n v="1.4408602150537635"/>
    <n v="0"/>
    <n v="0"/>
    <n v="2.8407895338731075"/>
    <n v="0"/>
    <n v="0"/>
    <n v="0"/>
    <n v="0"/>
    <n v="0"/>
    <n v="0"/>
    <n v="4.2816497489268706"/>
  </r>
  <r>
    <x v="2"/>
    <x v="443"/>
    <n v="0.14023565040105182"/>
    <n v="0"/>
    <n v="0"/>
    <n v="0.78142931551902661"/>
    <n v="0"/>
    <n v="7.8335034079921553E-2"/>
    <n v="0"/>
    <n v="0"/>
    <n v="0"/>
    <n v="0"/>
    <n v="3.5501142100877408"/>
    <n v="0"/>
    <n v="0"/>
    <n v="19.782154603836926"/>
    <n v="0"/>
    <n v="1.9830786026200873"/>
    <n v="0"/>
    <n v="0"/>
    <n v="0"/>
    <n v="0"/>
    <n v="25.315347416544753"/>
  </r>
  <r>
    <x v="2"/>
    <x v="444"/>
    <n v="0.28378774040822563"/>
    <n v="0"/>
    <n v="0"/>
    <n v="0.71621225959177415"/>
    <n v="0"/>
    <n v="0"/>
    <n v="0"/>
    <n v="0"/>
    <n v="0"/>
    <n v="0"/>
    <n v="11.330478026621936"/>
    <n v="0"/>
    <n v="0"/>
    <n v="28.595411690541894"/>
    <n v="0"/>
    <n v="0"/>
    <n v="0"/>
    <n v="0"/>
    <n v="0"/>
    <n v="0"/>
    <n v="39.925889717163841"/>
  </r>
  <r>
    <x v="2"/>
    <x v="445"/>
    <n v="0.5"/>
    <n v="0"/>
    <n v="0"/>
    <n v="0.5"/>
    <n v="0"/>
    <n v="0"/>
    <n v="0"/>
    <n v="0"/>
    <n v="0"/>
    <n v="0"/>
    <n v="1"/>
    <n v="0"/>
    <n v="0"/>
    <n v="1"/>
    <n v="0"/>
    <n v="0"/>
    <n v="0"/>
    <n v="0"/>
    <n v="0"/>
    <n v="0"/>
    <n v="2"/>
  </r>
  <r>
    <x v="2"/>
    <x v="446"/>
    <n v="0"/>
    <n v="0"/>
    <n v="0"/>
    <n v="1"/>
    <n v="0"/>
    <n v="0"/>
    <n v="0"/>
    <n v="0"/>
    <n v="0"/>
    <n v="0"/>
    <n v="0"/>
    <n v="0"/>
    <n v="0"/>
    <n v="7.4340902568561162"/>
    <n v="0"/>
    <n v="0"/>
    <n v="0"/>
    <n v="0"/>
    <n v="0"/>
    <n v="0"/>
    <n v="7.4340902568561162"/>
  </r>
  <r>
    <x v="2"/>
    <x v="447"/>
    <n v="0.31703588103901648"/>
    <n v="0.12293449861281855"/>
    <n v="0"/>
    <n v="0.56002962034816495"/>
    <n v="0"/>
    <n v="0"/>
    <n v="0"/>
    <n v="0"/>
    <n v="0"/>
    <n v="0"/>
    <n v="6.6731412099678646"/>
    <n v="2.5875912408759123"/>
    <n v="0"/>
    <n v="11.787803721459776"/>
    <n v="0"/>
    <n v="0"/>
    <n v="0"/>
    <n v="0"/>
    <n v="0"/>
    <n v="0"/>
    <n v="21.048536172303553"/>
  </r>
  <r>
    <x v="2"/>
    <x v="448"/>
    <n v="0.24438370422455408"/>
    <n v="0.42678677303992119"/>
    <n v="0"/>
    <n v="0.32882952273552479"/>
    <n v="0"/>
    <n v="0"/>
    <n v="0"/>
    <n v="0"/>
    <n v="0"/>
    <n v="0"/>
    <n v="4.35185968599097"/>
    <n v="7.6"/>
    <n v="0"/>
    <n v="5.8556275186068723"/>
    <n v="0"/>
    <n v="0"/>
    <n v="0"/>
    <n v="0"/>
    <n v="0"/>
    <n v="0"/>
    <n v="17.807487204597841"/>
  </r>
  <r>
    <x v="2"/>
    <x v="449"/>
    <n v="1"/>
    <n v="0"/>
    <n v="0"/>
    <n v="0"/>
    <n v="0"/>
    <n v="0"/>
    <n v="0"/>
    <n v="0"/>
    <n v="0"/>
    <n v="0"/>
    <n v="3.0195865579225858"/>
    <n v="0"/>
    <n v="0"/>
    <n v="0"/>
    <n v="0"/>
    <n v="0"/>
    <n v="0"/>
    <n v="0"/>
    <n v="0"/>
    <n v="0"/>
    <n v="3.0195865579225858"/>
  </r>
  <r>
    <x v="2"/>
    <x v="450"/>
    <n v="0"/>
    <n v="0"/>
    <n v="0"/>
    <n v="1"/>
    <n v="0"/>
    <n v="0"/>
    <n v="0"/>
    <n v="0"/>
    <n v="0"/>
    <n v="0"/>
    <n v="0"/>
    <n v="0"/>
    <n v="0"/>
    <n v="4.9766899766899773"/>
    <n v="0"/>
    <n v="0"/>
    <n v="0"/>
    <n v="0"/>
    <n v="0"/>
    <n v="0"/>
    <n v="4.9766899766899773"/>
  </r>
  <r>
    <x v="2"/>
    <x v="451"/>
    <n v="1"/>
    <n v="0"/>
    <n v="0"/>
    <n v="0"/>
    <n v="0"/>
    <n v="0"/>
    <n v="0"/>
    <n v="0"/>
    <n v="0"/>
    <n v="0"/>
    <n v="2.0009581603321624"/>
    <n v="0"/>
    <n v="0"/>
    <n v="0"/>
    <n v="0"/>
    <n v="0"/>
    <n v="0"/>
    <n v="0"/>
    <n v="0"/>
    <n v="0"/>
    <n v="2.0009581603321624"/>
  </r>
  <r>
    <x v="2"/>
    <x v="452"/>
    <n v="0.34067458698262565"/>
    <n v="0"/>
    <n v="0"/>
    <n v="0.65932541301737413"/>
    <n v="0"/>
    <n v="0"/>
    <n v="0"/>
    <n v="0"/>
    <n v="0"/>
    <n v="0"/>
    <n v="6.0231969482435375"/>
    <n v="0"/>
    <n v="0"/>
    <n v="11.657009261416352"/>
    <n v="0"/>
    <n v="0"/>
    <n v="0"/>
    <n v="0"/>
    <n v="0"/>
    <n v="0"/>
    <n v="17.680206209659893"/>
  </r>
  <r>
    <x v="2"/>
    <x v="453"/>
    <n v="0.4422705383691341"/>
    <n v="0.14730006988391109"/>
    <n v="0"/>
    <n v="0.4104293917469547"/>
    <n v="0"/>
    <n v="0"/>
    <n v="0"/>
    <n v="0"/>
    <n v="0"/>
    <n v="0"/>
    <n v="11.409553621578267"/>
    <n v="3.8"/>
    <n v="0"/>
    <n v="10.588125924635282"/>
    <n v="0"/>
    <n v="0"/>
    <n v="0"/>
    <n v="0"/>
    <n v="0"/>
    <n v="0"/>
    <n v="25.797679546213551"/>
  </r>
  <r>
    <x v="2"/>
    <x v="454"/>
    <n v="0.2077965742323723"/>
    <n v="0"/>
    <n v="0"/>
    <n v="0.7922034257676277"/>
    <n v="0"/>
    <n v="0"/>
    <n v="0"/>
    <n v="0"/>
    <n v="0"/>
    <n v="0"/>
    <n v="1.0661764705882353"/>
    <n v="0"/>
    <n v="0"/>
    <n v="4.0646899766899764"/>
    <n v="0"/>
    <n v="0"/>
    <n v="0"/>
    <n v="0"/>
    <n v="0"/>
    <n v="0"/>
    <n v="5.130866447278212"/>
  </r>
  <r>
    <x v="2"/>
    <x v="455"/>
    <n v="0.21515484355243233"/>
    <n v="4.7618027001655912E-2"/>
    <n v="0"/>
    <n v="0.70636763081443843"/>
    <n v="0"/>
    <n v="0"/>
    <n v="0"/>
    <n v="0"/>
    <n v="0"/>
    <n v="3.0859498631473484E-2"/>
    <n v="11.691639147269601"/>
    <n v="2.5875912408759123"/>
    <n v="0"/>
    <n v="38.384427273102894"/>
    <n v="0"/>
    <n v="0"/>
    <n v="0"/>
    <n v="0"/>
    <n v="0"/>
    <n v="1.676923076923077"/>
    <n v="54.340580738171475"/>
  </r>
  <r>
    <x v="2"/>
    <x v="456"/>
    <n v="0.3844050083473502"/>
    <n v="0"/>
    <n v="0"/>
    <n v="0.61559499165264986"/>
    <n v="0"/>
    <n v="0"/>
    <n v="0"/>
    <n v="0"/>
    <n v="0"/>
    <n v="0"/>
    <n v="4.721803389969967"/>
    <n v="0"/>
    <n v="0"/>
    <n v="7.5616041813052828"/>
    <n v="0"/>
    <n v="0"/>
    <n v="0"/>
    <n v="0"/>
    <n v="0"/>
    <n v="0"/>
    <n v="12.28340757127525"/>
  </r>
  <r>
    <x v="2"/>
    <x v="457"/>
    <n v="0.71252936133801958"/>
    <n v="0"/>
    <n v="0"/>
    <n v="0.28747063866198042"/>
    <n v="0"/>
    <n v="0"/>
    <n v="0"/>
    <n v="0"/>
    <n v="0"/>
    <n v="0"/>
    <n v="7.6664505875467537"/>
    <n v="0"/>
    <n v="0"/>
    <n v="3.0930366750557994"/>
    <n v="0"/>
    <n v="0"/>
    <n v="0"/>
    <n v="0"/>
    <n v="0"/>
    <n v="0"/>
    <n v="10.759487262602553"/>
  </r>
  <r>
    <x v="2"/>
    <x v="458"/>
    <n v="0.11659733543589491"/>
    <n v="0"/>
    <n v="0"/>
    <n v="0.8834026645641051"/>
    <n v="0"/>
    <n v="0"/>
    <n v="0"/>
    <n v="0"/>
    <n v="0"/>
    <n v="0"/>
    <n v="1.016025641025641"/>
    <n v="0"/>
    <n v="0"/>
    <n v="7.6979439983942139"/>
    <n v="0"/>
    <n v="0"/>
    <n v="0"/>
    <n v="0"/>
    <n v="0"/>
    <n v="0"/>
    <n v="8.7139696394198545"/>
  </r>
  <r>
    <x v="2"/>
    <x v="459"/>
    <n v="0.16929544046659409"/>
    <n v="0.32013984523955191"/>
    <n v="0"/>
    <n v="0.51056471429385408"/>
    <n v="0"/>
    <n v="0"/>
    <n v="0"/>
    <n v="0"/>
    <n v="0"/>
    <n v="0"/>
    <n v="2.009505168879171"/>
    <n v="3.8"/>
    <n v="0"/>
    <n v="6.0603075286204593"/>
    <n v="0"/>
    <n v="0"/>
    <n v="0"/>
    <n v="0"/>
    <n v="0"/>
    <n v="0"/>
    <n v="11.869812697499629"/>
  </r>
  <r>
    <x v="2"/>
    <x v="460"/>
    <n v="9.1616466319478063E-2"/>
    <n v="7.8710691586955567E-2"/>
    <n v="4.7468070584238548E-2"/>
    <n v="0.78220477150932766"/>
    <n v="0"/>
    <n v="0"/>
    <n v="0"/>
    <n v="0"/>
    <n v="0"/>
    <n v="0"/>
    <n v="4.4230658503286868"/>
    <n v="3.8"/>
    <n v="2.2916666666666665"/>
    <n v="37.763333948752226"/>
    <n v="0"/>
    <n v="0"/>
    <n v="0"/>
    <n v="0"/>
    <n v="0"/>
    <n v="0"/>
    <n v="48.278066465747585"/>
  </r>
  <r>
    <x v="2"/>
    <x v="461"/>
    <n v="0.54989453034180147"/>
    <n v="0"/>
    <n v="0"/>
    <n v="0.35788284641328355"/>
    <n v="9.2222623244914911E-2"/>
    <n v="0"/>
    <n v="0"/>
    <n v="0"/>
    <n v="0"/>
    <n v="0"/>
    <n v="12.201644093502884"/>
    <n v="0"/>
    <n v="0"/>
    <n v="7.941084841106469"/>
    <n v="2.0463335496430886"/>
    <n v="0"/>
    <n v="0"/>
    <n v="0"/>
    <n v="0"/>
    <n v="0"/>
    <n v="22.189062484252442"/>
  </r>
  <r>
    <x v="2"/>
    <x v="462"/>
    <n v="0.37054953965783094"/>
    <n v="0"/>
    <n v="0"/>
    <n v="0.31487593658617047"/>
    <n v="0.31457452375599865"/>
    <n v="0"/>
    <n v="0"/>
    <n v="0"/>
    <n v="0"/>
    <n v="0"/>
    <n v="1.1779388083735909"/>
    <n v="0"/>
    <n v="0"/>
    <n v="1.0009581603321622"/>
    <n v="1"/>
    <n v="0"/>
    <n v="0"/>
    <n v="0"/>
    <n v="0"/>
    <n v="0"/>
    <n v="3.1788969687057529"/>
  </r>
  <r>
    <x v="2"/>
    <x v="463"/>
    <n v="0.38321427955319082"/>
    <n v="0"/>
    <n v="0"/>
    <n v="0.61678572044680913"/>
    <n v="0"/>
    <n v="0"/>
    <n v="0"/>
    <n v="0"/>
    <n v="0"/>
    <n v="0"/>
    <n v="3.1419368010765165"/>
    <n v="0"/>
    <n v="0"/>
    <n v="5.056966446317765"/>
    <n v="0"/>
    <n v="0"/>
    <n v="0"/>
    <n v="0"/>
    <n v="0"/>
    <n v="0"/>
    <n v="8.1989032473942824"/>
  </r>
  <r>
    <x v="2"/>
    <x v="465"/>
    <n v="0"/>
    <n v="0"/>
    <n v="0"/>
    <n v="1"/>
    <n v="0"/>
    <n v="0"/>
    <n v="0"/>
    <n v="0"/>
    <n v="0"/>
    <n v="0"/>
    <n v="0"/>
    <n v="0"/>
    <n v="0"/>
    <n v="1.0011144130757801"/>
    <n v="0"/>
    <n v="0"/>
    <n v="0"/>
    <n v="0"/>
    <n v="0"/>
    <n v="0"/>
    <n v="1.0011144130757801"/>
  </r>
  <r>
    <x v="2"/>
    <x v="466"/>
    <n v="0"/>
    <n v="0"/>
    <n v="0"/>
    <n v="1"/>
    <n v="0"/>
    <n v="0"/>
    <n v="0"/>
    <n v="0"/>
    <n v="0"/>
    <n v="0"/>
    <n v="0"/>
    <n v="0"/>
    <n v="0"/>
    <n v="2.0463335496430886"/>
    <n v="0"/>
    <n v="0"/>
    <n v="0"/>
    <n v="0"/>
    <n v="0"/>
    <n v="0"/>
    <n v="2.0463335496430886"/>
  </r>
  <r>
    <x v="2"/>
    <x v="467"/>
    <n v="0.44760406836531408"/>
    <n v="0"/>
    <n v="0"/>
    <n v="0.55239593163468592"/>
    <n v="0"/>
    <n v="0"/>
    <n v="0"/>
    <n v="0"/>
    <n v="0"/>
    <n v="0"/>
    <n v="1.6338028169014085"/>
    <n v="0"/>
    <n v="0"/>
    <n v="2.0163043478260869"/>
    <n v="0"/>
    <n v="0"/>
    <n v="0"/>
    <n v="0"/>
    <n v="0"/>
    <n v="0"/>
    <n v="3.6501071647274954"/>
  </r>
  <r>
    <x v="2"/>
    <x v="469"/>
    <n v="0"/>
    <n v="0"/>
    <n v="0"/>
    <n v="1"/>
    <n v="0"/>
    <n v="0"/>
    <n v="0"/>
    <n v="0"/>
    <n v="0"/>
    <n v="0"/>
    <n v="0"/>
    <n v="0"/>
    <n v="0"/>
    <n v="1.0080786793115559"/>
    <n v="0"/>
    <n v="0"/>
    <n v="0"/>
    <n v="0"/>
    <n v="0"/>
    <n v="0"/>
    <n v="1.0080786793115559"/>
  </r>
  <r>
    <x v="2"/>
    <x v="1073"/>
    <n v="0.43012425248859532"/>
    <n v="0"/>
    <n v="0"/>
    <n v="0.43012425248859532"/>
    <n v="0.13975149502280937"/>
    <n v="0"/>
    <n v="0"/>
    <n v="0"/>
    <n v="0"/>
    <n v="0"/>
    <n v="3.3730885671586828"/>
    <n v="0"/>
    <n v="0"/>
    <n v="3.3730885671586828"/>
    <n v="1.095948827292111"/>
    <n v="0"/>
    <n v="0"/>
    <n v="0"/>
    <n v="0"/>
    <n v="0"/>
    <n v="7.8421259616094767"/>
  </r>
  <r>
    <x v="2"/>
    <x v="1105"/>
    <n v="0"/>
    <n v="1"/>
    <n v="0"/>
    <n v="0"/>
    <n v="0"/>
    <n v="0"/>
    <n v="0"/>
    <n v="0"/>
    <n v="0"/>
    <n v="0"/>
    <n v="0"/>
    <n v="1.4952561669829223"/>
    <n v="0"/>
    <n v="0"/>
    <n v="0"/>
    <n v="0"/>
    <n v="0"/>
    <n v="0"/>
    <n v="0"/>
    <n v="0"/>
    <n v="1.4952561669829223"/>
  </r>
  <r>
    <x v="2"/>
    <x v="1106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2"/>
    <x v="471"/>
    <n v="0.18865487943786091"/>
    <n v="2.0240292409820212E-2"/>
    <n v="1.810940834089193E-2"/>
    <n v="0.77299541981142694"/>
    <n v="0"/>
    <n v="0"/>
    <n v="0"/>
    <n v="0"/>
    <n v="0"/>
    <n v="0"/>
    <n v="23.873452438284964"/>
    <n v="2.5613207547169812"/>
    <n v="2.2916666666666665"/>
    <n v="97.819200038017655"/>
    <n v="0"/>
    <n v="0"/>
    <n v="0"/>
    <n v="0"/>
    <n v="0"/>
    <n v="0"/>
    <n v="126.54563989768627"/>
  </r>
  <r>
    <x v="2"/>
    <x v="472"/>
    <n v="0.12285960640581717"/>
    <n v="0"/>
    <n v="0"/>
    <n v="0.87714039359418272"/>
    <n v="0"/>
    <n v="0"/>
    <n v="0"/>
    <n v="0"/>
    <n v="0"/>
    <n v="0"/>
    <n v="4.0791794617974375"/>
    <n v="0"/>
    <n v="0"/>
    <n v="29.122778294143213"/>
    <n v="0"/>
    <n v="0"/>
    <n v="0"/>
    <n v="0"/>
    <n v="0"/>
    <n v="0"/>
    <n v="33.201957755940654"/>
  </r>
  <r>
    <x v="2"/>
    <x v="473"/>
    <n v="0.20903163246012524"/>
    <n v="0"/>
    <n v="0.15681130196764517"/>
    <n v="0.63415706557222973"/>
    <n v="0"/>
    <n v="0"/>
    <n v="0"/>
    <n v="0"/>
    <n v="0"/>
    <n v="0"/>
    <n v="6.1096466693022577"/>
    <n v="0"/>
    <n v="4.583333333333333"/>
    <n v="18.535355428690725"/>
    <n v="0"/>
    <n v="0"/>
    <n v="0"/>
    <n v="0"/>
    <n v="0"/>
    <n v="0"/>
    <n v="29.228335431326311"/>
  </r>
  <r>
    <x v="2"/>
    <x v="474"/>
    <n v="0.14261565540412416"/>
    <n v="0"/>
    <n v="0"/>
    <n v="0.85738434459587587"/>
    <n v="0"/>
    <n v="0"/>
    <n v="0"/>
    <n v="0"/>
    <n v="0"/>
    <n v="0"/>
    <n v="2.1408695652173915"/>
    <n v="0"/>
    <n v="0"/>
    <n v="12.870592950246966"/>
    <n v="0"/>
    <n v="0"/>
    <n v="0"/>
    <n v="0"/>
    <n v="0"/>
    <n v="0"/>
    <n v="15.011462515464357"/>
  </r>
  <r>
    <x v="2"/>
    <x v="475"/>
    <n v="0.52027241610501429"/>
    <n v="0"/>
    <n v="0"/>
    <n v="0.47972758389498571"/>
    <n v="0"/>
    <n v="0"/>
    <n v="0"/>
    <n v="0"/>
    <n v="0"/>
    <n v="0"/>
    <n v="3.8"/>
    <n v="0"/>
    <n v="0"/>
    <n v="3.5038659793814428"/>
    <n v="0"/>
    <n v="0"/>
    <n v="0"/>
    <n v="0"/>
    <n v="0"/>
    <n v="0"/>
    <n v="7.3038659793814427"/>
  </r>
  <r>
    <x v="2"/>
    <x v="476"/>
    <n v="0.6996032386159583"/>
    <n v="0"/>
    <n v="0"/>
    <n v="0.30039676138404164"/>
    <n v="0"/>
    <n v="0"/>
    <n v="0"/>
    <n v="0"/>
    <n v="0"/>
    <n v="0"/>
    <n v="2.4344912942918451"/>
    <n v="0"/>
    <n v="0"/>
    <n v="1.0453257790368273"/>
    <n v="0"/>
    <n v="0"/>
    <n v="0"/>
    <n v="0"/>
    <n v="0"/>
    <n v="0"/>
    <n v="3.4798170733286726"/>
  </r>
  <r>
    <x v="2"/>
    <x v="477"/>
    <n v="1"/>
    <n v="0"/>
    <n v="0"/>
    <n v="0"/>
    <n v="0"/>
    <n v="0"/>
    <n v="0"/>
    <n v="0"/>
    <n v="0"/>
    <n v="0"/>
    <n v="1.0080786793115559"/>
    <n v="0"/>
    <n v="0"/>
    <n v="0"/>
    <n v="0"/>
    <n v="0"/>
    <n v="0"/>
    <n v="0"/>
    <n v="0"/>
    <n v="0"/>
    <n v="1.0080786793115559"/>
  </r>
  <r>
    <x v="2"/>
    <x v="479"/>
    <n v="0.56820578426050306"/>
    <n v="0"/>
    <n v="0"/>
    <n v="0.431794215739497"/>
    <n v="0"/>
    <n v="0"/>
    <n v="0"/>
    <n v="0"/>
    <n v="0"/>
    <n v="0"/>
    <n v="7.9422823769352"/>
    <n v="0"/>
    <n v="0"/>
    <n v="6.0355450175390768"/>
    <n v="0"/>
    <n v="0"/>
    <n v="0"/>
    <n v="0"/>
    <n v="0"/>
    <n v="0"/>
    <n v="13.977827394474277"/>
  </r>
  <r>
    <x v="2"/>
    <x v="480"/>
    <n v="0"/>
    <n v="0"/>
    <n v="0"/>
    <n v="1"/>
    <n v="0"/>
    <n v="0"/>
    <n v="0"/>
    <n v="0"/>
    <n v="0"/>
    <n v="0"/>
    <n v="0"/>
    <n v="0"/>
    <n v="0"/>
    <n v="30.15864553781509"/>
    <n v="0"/>
    <n v="0"/>
    <n v="0"/>
    <n v="0"/>
    <n v="0"/>
    <n v="0"/>
    <n v="30.15864553781509"/>
  </r>
  <r>
    <x v="2"/>
    <x v="481"/>
    <n v="1"/>
    <n v="0"/>
    <n v="0"/>
    <n v="0"/>
    <n v="0"/>
    <n v="0"/>
    <n v="0"/>
    <n v="0"/>
    <n v="0"/>
    <n v="0"/>
    <n v="1.0016207455429498"/>
    <n v="0"/>
    <n v="0"/>
    <n v="0"/>
    <n v="0"/>
    <n v="0"/>
    <n v="0"/>
    <n v="0"/>
    <n v="0"/>
    <n v="0"/>
    <n v="1.0016207455429498"/>
  </r>
  <r>
    <x v="2"/>
    <x v="482"/>
    <n v="0.26976611631608288"/>
    <n v="5.8897041622290799E-2"/>
    <n v="0"/>
    <n v="0.67133684206162636"/>
    <n v="0"/>
    <n v="0"/>
    <n v="0"/>
    <n v="0"/>
    <n v="0"/>
    <n v="0"/>
    <n v="9.3728214383792157"/>
    <n v="2.0463335496430886"/>
    <n v="0"/>
    <n v="23.325095203121617"/>
    <n v="0"/>
    <n v="0"/>
    <n v="0"/>
    <n v="0"/>
    <n v="0"/>
    <n v="0"/>
    <n v="34.744250191143919"/>
  </r>
  <r>
    <x v="2"/>
    <x v="483"/>
    <n v="0.1902515077356573"/>
    <n v="0"/>
    <n v="0"/>
    <n v="0.80974849226434265"/>
    <n v="0"/>
    <n v="0"/>
    <n v="0"/>
    <n v="0"/>
    <n v="0"/>
    <n v="0"/>
    <n v="3.0028031787823464"/>
    <n v="0"/>
    <n v="0"/>
    <n v="12.78053128474556"/>
    <n v="0"/>
    <n v="0"/>
    <n v="0"/>
    <n v="0"/>
    <n v="0"/>
    <n v="0"/>
    <n v="15.783334463527908"/>
  </r>
  <r>
    <x v="2"/>
    <x v="484"/>
    <n v="0.71993845526729372"/>
    <n v="0"/>
    <n v="0"/>
    <n v="0.28006154473270628"/>
    <n v="0"/>
    <n v="0"/>
    <n v="0"/>
    <n v="0"/>
    <n v="0"/>
    <n v="0"/>
    <n v="5.1920634920634914"/>
    <n v="0"/>
    <n v="0"/>
    <n v="2.0197522597924342"/>
    <n v="0"/>
    <n v="0"/>
    <n v="0"/>
    <n v="0"/>
    <n v="0"/>
    <n v="0"/>
    <n v="7.2118157518559256"/>
  </r>
  <r>
    <x v="2"/>
    <x v="1107"/>
    <n v="0"/>
    <n v="0"/>
    <n v="0"/>
    <n v="1"/>
    <n v="0"/>
    <n v="0"/>
    <n v="0"/>
    <n v="0"/>
    <n v="0"/>
    <n v="0"/>
    <n v="0"/>
    <n v="0"/>
    <n v="0"/>
    <n v="1.0002825656965244"/>
    <n v="0"/>
    <n v="0"/>
    <n v="0"/>
    <n v="0"/>
    <n v="0"/>
    <n v="0"/>
    <n v="1.0002825656965244"/>
  </r>
  <r>
    <x v="2"/>
    <x v="485"/>
    <n v="0.3056440268935906"/>
    <n v="4.0514576834558919E-2"/>
    <n v="6.6696602400107691E-2"/>
    <n v="0.5871447938717429"/>
    <n v="0"/>
    <n v="0"/>
    <n v="0"/>
    <n v="0"/>
    <n v="0"/>
    <n v="0"/>
    <n v="10.501797739200592"/>
    <n v="1.392063492063492"/>
    <n v="2.2916666666666665"/>
    <n v="20.174043417548532"/>
    <n v="0"/>
    <n v="0"/>
    <n v="0"/>
    <n v="0"/>
    <n v="0"/>
    <n v="0"/>
    <n v="34.359571315479279"/>
  </r>
  <r>
    <x v="2"/>
    <x v="486"/>
    <n v="0.33315663927908823"/>
    <n v="0"/>
    <n v="0"/>
    <n v="0.66684336072091177"/>
    <n v="0"/>
    <n v="0"/>
    <n v="0"/>
    <n v="0"/>
    <n v="0"/>
    <n v="0"/>
    <n v="1"/>
    <n v="0"/>
    <n v="0"/>
    <n v="2.0015910898965794"/>
    <n v="0"/>
    <n v="0"/>
    <n v="0"/>
    <n v="0"/>
    <n v="0"/>
    <n v="0"/>
    <n v="3.0015910898965794"/>
  </r>
  <r>
    <x v="2"/>
    <x v="487"/>
    <n v="0.18763947278663437"/>
    <n v="2.9891331940899716E-2"/>
    <n v="0"/>
    <n v="0.78246919527246583"/>
    <n v="0"/>
    <n v="0"/>
    <n v="0"/>
    <n v="0"/>
    <n v="0"/>
    <n v="0"/>
    <n v="6.2773874766647992"/>
    <n v="1"/>
    <n v="0"/>
    <n v="26.177127095558721"/>
    <n v="0"/>
    <n v="0"/>
    <n v="0"/>
    <n v="0"/>
    <n v="0"/>
    <n v="0"/>
    <n v="33.454514572223523"/>
  </r>
  <r>
    <x v="2"/>
    <x v="488"/>
    <n v="0.27884733189665101"/>
    <n v="0"/>
    <n v="0"/>
    <n v="0.72115266810334899"/>
    <n v="0"/>
    <n v="0"/>
    <n v="0"/>
    <n v="0"/>
    <n v="0"/>
    <n v="0"/>
    <n v="4.0186125898454659"/>
    <n v="0"/>
    <n v="0"/>
    <n v="10.392902709626295"/>
    <n v="0"/>
    <n v="0"/>
    <n v="0"/>
    <n v="0"/>
    <n v="0"/>
    <n v="0"/>
    <n v="14.411515299471761"/>
  </r>
  <r>
    <x v="2"/>
    <x v="489"/>
    <n v="0.16141952339667351"/>
    <n v="0.20651202164330704"/>
    <n v="0"/>
    <n v="0.6320684549600194"/>
    <n v="0"/>
    <n v="0"/>
    <n v="0"/>
    <n v="0"/>
    <n v="0"/>
    <n v="0"/>
    <n v="1.0009581603321622"/>
    <n v="1.2805755395683451"/>
    <n v="0"/>
    <n v="3.9194396351055705"/>
    <n v="0"/>
    <n v="0"/>
    <n v="0"/>
    <n v="0"/>
    <n v="0"/>
    <n v="0"/>
    <n v="6.2009733350060783"/>
  </r>
  <r>
    <x v="2"/>
    <x v="490"/>
    <n v="0.17769820374483686"/>
    <n v="0"/>
    <n v="0"/>
    <n v="0.8223017962551632"/>
    <n v="0"/>
    <n v="0"/>
    <n v="0"/>
    <n v="0"/>
    <n v="0"/>
    <n v="0"/>
    <n v="2.0011144130757801"/>
    <n v="0"/>
    <n v="0"/>
    <n v="9.2601947667809359"/>
    <n v="0"/>
    <n v="0"/>
    <n v="0"/>
    <n v="0"/>
    <n v="0"/>
    <n v="0"/>
    <n v="11.261309179856715"/>
  </r>
  <r>
    <x v="2"/>
    <x v="491"/>
    <n v="0.1943498308036003"/>
    <n v="0"/>
    <n v="0"/>
    <n v="0.80565016919639976"/>
    <n v="0"/>
    <n v="0"/>
    <n v="0"/>
    <n v="0"/>
    <n v="0"/>
    <n v="0"/>
    <n v="3.0753223857589163"/>
    <n v="0"/>
    <n v="0"/>
    <n v="12.748320850991185"/>
    <n v="0"/>
    <n v="0"/>
    <n v="0"/>
    <n v="0"/>
    <n v="0"/>
    <n v="0"/>
    <n v="15.823643236750101"/>
  </r>
  <r>
    <x v="2"/>
    <x v="492"/>
    <n v="0.46740266900834654"/>
    <n v="0"/>
    <n v="0"/>
    <n v="0.53259733099165341"/>
    <n v="0"/>
    <n v="0"/>
    <n v="0"/>
    <n v="0"/>
    <n v="0"/>
    <n v="0"/>
    <n v="21.542173203132386"/>
    <n v="0"/>
    <n v="0"/>
    <n v="24.546937175370182"/>
    <n v="0"/>
    <n v="0"/>
    <n v="0"/>
    <n v="0"/>
    <n v="0"/>
    <n v="0"/>
    <n v="46.089110378502568"/>
  </r>
  <r>
    <x v="2"/>
    <x v="493"/>
    <n v="9.4789434843284281E-2"/>
    <n v="5.2026670082756611E-2"/>
    <n v="0"/>
    <n v="0.85318389507395898"/>
    <n v="0"/>
    <n v="0"/>
    <n v="0"/>
    <n v="0"/>
    <n v="0"/>
    <n v="0"/>
    <n v="3.4027395739724504"/>
    <n v="1.8676470588235294"/>
    <n v="0"/>
    <n v="30.627491433448551"/>
    <n v="0"/>
    <n v="0"/>
    <n v="0"/>
    <n v="0"/>
    <n v="0"/>
    <n v="0"/>
    <n v="35.897878066244537"/>
  </r>
  <r>
    <x v="2"/>
    <x v="494"/>
    <n v="0.50081761373591072"/>
    <n v="0"/>
    <n v="0"/>
    <n v="0.24940138994335107"/>
    <n v="0"/>
    <n v="0"/>
    <n v="0"/>
    <n v="0"/>
    <n v="0"/>
    <n v="0.24978099632073822"/>
    <n v="2.0080786793115557"/>
    <n v="0"/>
    <n v="0"/>
    <n v="1"/>
    <n v="0"/>
    <n v="0"/>
    <n v="0"/>
    <n v="0"/>
    <n v="0"/>
    <n v="1.0015220700152208"/>
    <n v="4.0096007493267765"/>
  </r>
  <r>
    <x v="2"/>
    <x v="495"/>
    <n v="0.40876429761579769"/>
    <n v="0"/>
    <n v="0"/>
    <n v="0.3872828732971777"/>
    <n v="0.2039528290870245"/>
    <n v="0"/>
    <n v="0"/>
    <n v="0"/>
    <n v="0"/>
    <n v="0"/>
    <n v="7.6159979633195114"/>
    <n v="0"/>
    <n v="0"/>
    <n v="7.2157612381112255"/>
    <n v="3.8"/>
    <n v="0"/>
    <n v="0"/>
    <n v="0"/>
    <n v="0"/>
    <n v="0"/>
    <n v="18.631759201430739"/>
  </r>
  <r>
    <x v="2"/>
    <x v="496"/>
    <n v="0.27808916049966126"/>
    <n v="0"/>
    <n v="0"/>
    <n v="0.72191083950033885"/>
    <n v="0"/>
    <n v="0"/>
    <n v="0"/>
    <n v="0"/>
    <n v="0"/>
    <n v="0"/>
    <n v="2.0011144130757801"/>
    <n v="0"/>
    <n v="0"/>
    <n v="5.1948309789713072"/>
    <n v="0"/>
    <n v="0"/>
    <n v="0"/>
    <n v="0"/>
    <n v="0"/>
    <n v="0"/>
    <n v="7.1959453920470864"/>
  </r>
  <r>
    <x v="2"/>
    <x v="497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</r>
  <r>
    <x v="2"/>
    <x v="499"/>
    <n v="0.54827701135645546"/>
    <n v="0"/>
    <n v="0"/>
    <n v="0.28526778538045006"/>
    <n v="0.16645520326309446"/>
    <n v="0"/>
    <n v="0"/>
    <n v="0"/>
    <n v="0"/>
    <n v="0"/>
    <n v="6.652743266481993"/>
    <n v="0"/>
    <n v="0"/>
    <n v="3.4614132984324231"/>
    <n v="2.0197522597924342"/>
    <n v="0"/>
    <n v="0"/>
    <n v="0"/>
    <n v="0"/>
    <n v="0"/>
    <n v="12.13390882470685"/>
  </r>
  <r>
    <x v="2"/>
    <x v="500"/>
    <n v="0.35358136363026343"/>
    <n v="0"/>
    <n v="0"/>
    <n v="0.64641863636973651"/>
    <n v="0"/>
    <n v="0"/>
    <n v="0"/>
    <n v="0"/>
    <n v="0"/>
    <n v="0"/>
    <n v="2.4264126149802889"/>
    <n v="0"/>
    <n v="0"/>
    <n v="4.4359756909756909"/>
    <n v="0"/>
    <n v="0"/>
    <n v="0"/>
    <n v="0"/>
    <n v="0"/>
    <n v="0"/>
    <n v="6.8623883059559798"/>
  </r>
  <r>
    <x v="2"/>
    <x v="501"/>
    <n v="0.21476135283634928"/>
    <n v="2.5498633827738426E-2"/>
    <n v="0"/>
    <n v="0.7280514681310577"/>
    <n v="9.7516586082232286E-3"/>
    <n v="0"/>
    <n v="7.4045944293130951E-3"/>
    <n v="0"/>
    <n v="1.0500598641506858E-2"/>
    <n v="4.0316935258117512E-3"/>
    <n v="110.21442815927922"/>
    <n v="13.085768500948767"/>
    <n v="0"/>
    <n v="373.63229077688578"/>
    <n v="5.0045013356235746"/>
    <n v="0"/>
    <n v="3.8"/>
    <n v="0"/>
    <n v="5.3888535312294863"/>
    <n v="2.069044502617801"/>
    <n v="513.19488680658446"/>
  </r>
  <r>
    <x v="2"/>
    <x v="502"/>
    <n v="0.25815454650988534"/>
    <n v="1.2218151115944299E-2"/>
    <n v="5.5946253800286859E-2"/>
    <n v="0.66389320974408939"/>
    <n v="0"/>
    <n v="0"/>
    <n v="9.7878388297940652E-3"/>
    <n v="0"/>
    <n v="0"/>
    <n v="0"/>
    <n v="21.149018170082389"/>
    <n v="1.0009581603321622"/>
    <n v="4.583333333333333"/>
    <n v="54.388697567774258"/>
    <n v="0"/>
    <n v="0"/>
    <n v="0.80185758513931893"/>
    <n v="0"/>
    <n v="0"/>
    <n v="0"/>
    <n v="81.923864816661464"/>
  </r>
  <r>
    <x v="2"/>
    <x v="503"/>
    <n v="0.20392828300983404"/>
    <n v="1.3200789608486075E-2"/>
    <n v="0"/>
    <n v="0.76350725932687424"/>
    <n v="9.6995572301003547E-3"/>
    <n v="0"/>
    <n v="0"/>
    <n v="0"/>
    <n v="9.6641108247051532E-3"/>
    <n v="0"/>
    <n v="21.439775290930235"/>
    <n v="1.3878504672897196"/>
    <n v="0"/>
    <n v="80.270494270639247"/>
    <n v="1.019752259792434"/>
    <n v="0"/>
    <n v="0"/>
    <n v="0"/>
    <n v="1.016025641025641"/>
    <n v="0"/>
    <n v="105.13389792967729"/>
  </r>
  <r>
    <x v="2"/>
    <x v="504"/>
    <n v="0.36044722758128062"/>
    <n v="0"/>
    <n v="0"/>
    <n v="0.63955277241871966"/>
    <n v="0"/>
    <n v="0"/>
    <n v="0"/>
    <n v="0"/>
    <n v="0"/>
    <n v="0"/>
    <n v="11.888591057757576"/>
    <n v="0"/>
    <n v="0"/>
    <n v="21.094298386375296"/>
    <n v="0"/>
    <n v="0"/>
    <n v="0"/>
    <n v="0"/>
    <n v="0"/>
    <n v="0"/>
    <n v="32.982889444132866"/>
  </r>
  <r>
    <x v="2"/>
    <x v="505"/>
    <n v="0.25803411320029229"/>
    <n v="1.4548805865697265E-2"/>
    <n v="1.4460093634808867E-2"/>
    <n v="0.66271336579562656"/>
    <n v="3.3154419935164152E-2"/>
    <n v="0"/>
    <n v="0"/>
    <n v="0"/>
    <n v="0"/>
    <n v="1.708920156841048E-2"/>
    <n v="17.844567242576016"/>
    <n v="1.0061349693251533"/>
    <n v="1"/>
    <n v="45.830503075050544"/>
    <n v="2.2928219396417751"/>
    <n v="0"/>
    <n v="0"/>
    <n v="0"/>
    <n v="0"/>
    <n v="1.1818181818181819"/>
    <n v="69.155845408411693"/>
  </r>
  <r>
    <x v="2"/>
    <x v="506"/>
    <n v="0.30320984116241922"/>
    <n v="1.5162139219575418E-2"/>
    <n v="1.2513791454682678E-2"/>
    <n v="0.65070332269854714"/>
    <n v="1.8410905464776025E-2"/>
    <n v="0"/>
    <n v="0"/>
    <n v="0"/>
    <n v="0"/>
    <n v="0"/>
    <n v="115.98739816816413"/>
    <n v="5.8"/>
    <n v="4.786922833649589"/>
    <n v="248.91469580881861"/>
    <n v="7.0427563122383186"/>
    <n v="0"/>
    <n v="0"/>
    <n v="0"/>
    <n v="0"/>
    <n v="0"/>
    <n v="382.53177312287045"/>
  </r>
  <r>
    <x v="2"/>
    <x v="507"/>
    <n v="0.60687953893587754"/>
    <n v="0"/>
    <n v="0"/>
    <n v="0.39312046106412241"/>
    <n v="0"/>
    <n v="0"/>
    <n v="0"/>
    <n v="0"/>
    <n v="0"/>
    <n v="0"/>
    <n v="6.5710466310345321"/>
    <n v="0"/>
    <n v="0"/>
    <n v="4.2565496371745102"/>
    <n v="0"/>
    <n v="0"/>
    <n v="0"/>
    <n v="0"/>
    <n v="0"/>
    <n v="0"/>
    <n v="10.827596268209042"/>
  </r>
  <r>
    <x v="2"/>
    <x v="508"/>
    <n v="0.32481039568350001"/>
    <n v="0"/>
    <n v="0"/>
    <n v="0.57200968256870555"/>
    <n v="0"/>
    <n v="0"/>
    <n v="0"/>
    <n v="0"/>
    <n v="0"/>
    <n v="0.10317992174779447"/>
    <n v="10.464973038101267"/>
    <n v="0"/>
    <n v="0"/>
    <n v="18.429416007507587"/>
    <n v="0"/>
    <n v="0"/>
    <n v="0"/>
    <n v="0"/>
    <n v="0"/>
    <n v="3.3243243243243246"/>
    <n v="32.218713369933177"/>
  </r>
  <r>
    <x v="2"/>
    <x v="509"/>
    <n v="0.39358504485813706"/>
    <n v="0"/>
    <n v="0"/>
    <n v="0.60641495514186305"/>
    <n v="0"/>
    <n v="0"/>
    <n v="0"/>
    <n v="0"/>
    <n v="0"/>
    <n v="0"/>
    <n v="10.2886542188799"/>
    <n v="0"/>
    <n v="0"/>
    <n v="15.85221254750936"/>
    <n v="0"/>
    <n v="0"/>
    <n v="0"/>
    <n v="0"/>
    <n v="0"/>
    <n v="0"/>
    <n v="26.140866766389259"/>
  </r>
  <r>
    <x v="2"/>
    <x v="510"/>
    <n v="0.22987327142394764"/>
    <n v="7.7119380003686138E-3"/>
    <n v="5.6883949933134439E-3"/>
    <n v="0.73984596442595929"/>
    <n v="1.0483510373889761E-2"/>
    <n v="0"/>
    <n v="0"/>
    <n v="0"/>
    <n v="4.7922227312196313E-3"/>
    <n v="1.6046980513019257E-3"/>
    <n v="182.36745026279354"/>
    <n v="6.1181818181818182"/>
    <n v="4.5128260653889214"/>
    <n v="586.94871867353436"/>
    <n v="8.3169785023151199"/>
    <n v="0"/>
    <n v="0"/>
    <n v="0"/>
    <n v="3.8018575851393188"/>
    <n v="1.2730696798493408"/>
    <n v="793.33908258720214"/>
  </r>
  <r>
    <x v="2"/>
    <x v="511"/>
    <n v="0.35238905798435821"/>
    <n v="0"/>
    <n v="2.1928492526301187E-2"/>
    <n v="0.60083071476698768"/>
    <n v="2.4851734722352765E-2"/>
    <n v="0"/>
    <n v="0"/>
    <n v="0"/>
    <n v="0"/>
    <n v="0"/>
    <n v="34.40359652855679"/>
    <n v="0"/>
    <n v="2.1408695652173915"/>
    <n v="58.658851699434329"/>
    <n v="2.426264479700448"/>
    <n v="0"/>
    <n v="0"/>
    <n v="0"/>
    <n v="0"/>
    <n v="0"/>
    <n v="97.629582272908976"/>
  </r>
  <r>
    <x v="2"/>
    <x v="512"/>
    <n v="0.32977662210864117"/>
    <n v="0"/>
    <n v="0"/>
    <n v="0.67022337789135888"/>
    <n v="0"/>
    <n v="0"/>
    <n v="0"/>
    <n v="0"/>
    <n v="0"/>
    <n v="0"/>
    <n v="52.255500319173322"/>
    <n v="0"/>
    <n v="0"/>
    <n v="106.20176079607438"/>
    <n v="0"/>
    <n v="0"/>
    <n v="0"/>
    <n v="0"/>
    <n v="0"/>
    <n v="0"/>
    <n v="158.45726111524769"/>
  </r>
  <r>
    <x v="2"/>
    <x v="513"/>
    <n v="0.33673436902888376"/>
    <n v="1.8314697753858196E-2"/>
    <n v="0"/>
    <n v="0.61412738440413117"/>
    <n v="1.1444338856043441E-2"/>
    <n v="9.2272386545484662E-3"/>
    <n v="0"/>
    <n v="4.6529868469949876E-3"/>
    <n v="0"/>
    <n v="5.4989844555395307E-3"/>
    <n v="72.369508038982545"/>
    <n v="3.936116382036686"/>
    <n v="0"/>
    <n v="131.98562656603031"/>
    <n v="2.4595682799822387"/>
    <n v="1.9830786026200873"/>
    <n v="0"/>
    <n v="1"/>
    <n v="0"/>
    <n v="1.1818181818181819"/>
    <n v="214.91571605147013"/>
  </r>
  <r>
    <x v="2"/>
    <x v="514"/>
    <n v="0.49076086329770435"/>
    <n v="0"/>
    <n v="0"/>
    <n v="0.50923913670229559"/>
    <n v="0"/>
    <n v="0"/>
    <n v="0"/>
    <n v="0"/>
    <n v="0"/>
    <n v="0"/>
    <n v="37.023032100510882"/>
    <n v="0"/>
    <n v="0"/>
    <n v="38.417034272613996"/>
    <n v="0"/>
    <n v="0"/>
    <n v="0"/>
    <n v="0"/>
    <n v="0"/>
    <n v="0"/>
    <n v="75.440066373124878"/>
  </r>
  <r>
    <x v="2"/>
    <x v="515"/>
    <n v="0.36524383831010998"/>
    <n v="2.0517095420799866E-2"/>
    <n v="0"/>
    <n v="0.59688234823517683"/>
    <n v="8.5947144217335316E-3"/>
    <n v="0"/>
    <n v="8.7620036121797661E-3"/>
    <n v="0"/>
    <n v="0"/>
    <n v="0"/>
    <n v="42.508340098633994"/>
    <n v="2.3878504672897196"/>
    <n v="0"/>
    <n v="69.467230371480497"/>
    <n v="1.0002825656965244"/>
    <n v="0"/>
    <n v="1.019752259792434"/>
    <n v="0"/>
    <n v="0"/>
    <n v="0"/>
    <n v="116.38345576289318"/>
  </r>
  <r>
    <x v="2"/>
    <x v="516"/>
    <n v="0.36627079036287458"/>
    <n v="3.1267686361923473E-2"/>
    <n v="0"/>
    <n v="0.60246152327520186"/>
    <n v="0"/>
    <n v="0"/>
    <n v="0"/>
    <n v="0"/>
    <n v="0"/>
    <n v="0"/>
    <n v="44.513335181519423"/>
    <n v="3.8"/>
    <n v="0"/>
    <n v="73.217882575208677"/>
    <n v="0"/>
    <n v="0"/>
    <n v="0"/>
    <n v="0"/>
    <n v="0"/>
    <n v="0"/>
    <n v="121.53121775672811"/>
  </r>
  <r>
    <x v="2"/>
    <x v="517"/>
    <n v="0.25424655769141652"/>
    <n v="4.1044029754580017E-3"/>
    <n v="1.0430808881538316E-2"/>
    <n v="0.71382745228475342"/>
    <n v="1.100275001969586E-2"/>
    <n v="0"/>
    <n v="3.4346012486343113E-3"/>
    <n v="0"/>
    <n v="2.9534268985035206E-3"/>
    <n v="0"/>
    <n v="92.623393851781387"/>
    <n v="1.4952561669829223"/>
    <n v="3.8"/>
    <n v="260.05119540470594"/>
    <n v="4.0083612450080803"/>
    <n v="0"/>
    <n v="1.2512437810945274"/>
    <n v="0"/>
    <n v="1.0759493670886076"/>
    <n v="0"/>
    <n v="364.30539981666146"/>
  </r>
  <r>
    <x v="2"/>
    <x v="518"/>
    <n v="0.44915674203278744"/>
    <n v="4.6298590603217407E-2"/>
    <n v="0"/>
    <n v="0.49019284982596084"/>
    <n v="1.435181753803438E-2"/>
    <n v="0"/>
    <n v="0"/>
    <n v="0"/>
    <n v="0"/>
    <n v="0"/>
    <n v="36.864958468217012"/>
    <n v="3.8"/>
    <n v="0"/>
    <n v="40.233035283998582"/>
    <n v="1.1779388083735909"/>
    <n v="0"/>
    <n v="0"/>
    <n v="0"/>
    <n v="0"/>
    <n v="0"/>
    <n v="82.07593256058918"/>
  </r>
  <r>
    <x v="2"/>
    <x v="519"/>
    <n v="0.26819861184029131"/>
    <n v="3.7545696974408953E-2"/>
    <n v="0"/>
    <n v="0.69425569118530006"/>
    <n v="0"/>
    <n v="0"/>
    <n v="0"/>
    <n v="0"/>
    <n v="0"/>
    <n v="0"/>
    <n v="44.580076579949278"/>
    <n v="6.2408602150537629"/>
    <n v="0"/>
    <n v="115.39944844135356"/>
    <n v="0"/>
    <n v="0"/>
    <n v="0"/>
    <n v="0"/>
    <n v="0"/>
    <n v="0"/>
    <n v="166.22038523635655"/>
  </r>
  <r>
    <x v="2"/>
    <x v="520"/>
    <n v="0.33056951973140758"/>
    <n v="2.3861169075028558E-2"/>
    <n v="0"/>
    <n v="0.63556699646410553"/>
    <n v="1.0002314729458056E-2"/>
    <n v="0"/>
    <n v="0"/>
    <n v="0"/>
    <n v="0"/>
    <n v="0"/>
    <n v="33.080968483998518"/>
    <n v="2.3878504672897196"/>
    <n v="0"/>
    <n v="63.602874810060896"/>
    <n v="1.0009581603321622"/>
    <n v="0"/>
    <n v="0"/>
    <n v="0"/>
    <n v="0"/>
    <n v="0"/>
    <n v="100.07265192168133"/>
  </r>
  <r>
    <x v="2"/>
    <x v="521"/>
    <n v="0.3492644222989133"/>
    <n v="0"/>
    <n v="0"/>
    <n v="0.64352437752870328"/>
    <n v="7.2112001723833707E-3"/>
    <n v="0"/>
    <n v="0"/>
    <n v="0"/>
    <n v="0"/>
    <n v="0"/>
    <n v="48.433605218239016"/>
    <n v="0"/>
    <n v="0"/>
    <n v="89.239566527802026"/>
    <n v="1"/>
    <n v="0"/>
    <n v="0"/>
    <n v="0"/>
    <n v="0"/>
    <n v="0"/>
    <n v="138.67317174604105"/>
  </r>
  <r>
    <x v="2"/>
    <x v="522"/>
    <n v="0.3498741836963582"/>
    <n v="4.8748428569129712E-2"/>
    <n v="1.3335811027217405E-2"/>
    <n v="0.58398768167173831"/>
    <n v="4.0538950355560807E-3"/>
    <n v="0"/>
    <n v="0"/>
    <n v="0"/>
    <n v="0"/>
    <n v="0"/>
    <n v="86.388378630623521"/>
    <n v="12.036606017586879"/>
    <n v="3.2927810797424466"/>
    <n v="144.19397403628238"/>
    <n v="1.0009581603321622"/>
    <n v="0"/>
    <n v="0"/>
    <n v="0"/>
    <n v="0"/>
    <n v="0"/>
    <n v="246.91269792456745"/>
  </r>
  <r>
    <x v="2"/>
    <x v="523"/>
    <n v="0.29097770131038247"/>
    <n v="2.0307051370124649E-2"/>
    <n v="3.9893217240600944E-2"/>
    <n v="0.63587681474560531"/>
    <n v="1.294521533328645E-2"/>
    <n v="0"/>
    <n v="0"/>
    <n v="0"/>
    <n v="0"/>
    <n v="0"/>
    <n v="78.492291492299415"/>
    <n v="5.4779008436549494"/>
    <n v="10.761340206185567"/>
    <n v="171.53007969833055"/>
    <n v="3.4920188412892932"/>
    <n v="0"/>
    <n v="0"/>
    <n v="0"/>
    <n v="0"/>
    <n v="0"/>
    <n v="269.75363108175981"/>
  </r>
  <r>
    <x v="2"/>
    <x v="524"/>
    <n v="0.45553098164642092"/>
    <n v="2.549186437086462E-2"/>
    <n v="2.833748789910712E-2"/>
    <n v="0.46996261812594725"/>
    <n v="1.80359523486598E-2"/>
    <n v="0"/>
    <n v="2.641095609000475E-3"/>
    <n v="0"/>
    <n v="0"/>
    <n v="0"/>
    <n v="172.75757829428804"/>
    <n v="9.6676470588235297"/>
    <n v="10.746833874393408"/>
    <n v="178.23069575386327"/>
    <n v="6.8400341042097033"/>
    <n v="0"/>
    <n v="1.0016207455429498"/>
    <n v="0"/>
    <n v="0"/>
    <n v="0"/>
    <n v="379.24440983112083"/>
  </r>
  <r>
    <x v="2"/>
    <x v="525"/>
    <n v="0.45567323920399977"/>
    <n v="0.12844904196190757"/>
    <n v="0"/>
    <n v="0.40081412615718437"/>
    <n v="0"/>
    <n v="0"/>
    <n v="1.5063592676908261E-2"/>
    <n v="0"/>
    <n v="0"/>
    <n v="0"/>
    <n v="30.508517598103548"/>
    <n v="8.6"/>
    <n v="0"/>
    <n v="26.835556204257383"/>
    <n v="0"/>
    <n v="0"/>
    <n v="1.0085470085470085"/>
    <n v="0"/>
    <n v="0"/>
    <n v="0"/>
    <n v="66.952620810907945"/>
  </r>
  <r>
    <x v="2"/>
    <x v="526"/>
    <n v="0"/>
    <n v="0"/>
    <n v="0"/>
    <n v="0.33312054473880198"/>
    <n v="0.66687945526119796"/>
    <n v="0"/>
    <n v="0"/>
    <n v="0"/>
    <n v="0"/>
    <n v="0"/>
    <n v="0"/>
    <n v="0"/>
    <n v="0"/>
    <n v="1"/>
    <n v="2.0019163206643245"/>
    <n v="0"/>
    <n v="0"/>
    <n v="0"/>
    <n v="0"/>
    <n v="0"/>
    <n v="3.0019163206643245"/>
  </r>
  <r>
    <x v="2"/>
    <x v="527"/>
    <n v="0.21656438001960571"/>
    <n v="0"/>
    <n v="0"/>
    <n v="0.78343561998039435"/>
    <n v="0"/>
    <n v="0"/>
    <n v="0"/>
    <n v="0"/>
    <n v="0"/>
    <n v="0"/>
    <n v="1"/>
    <n v="0"/>
    <n v="0"/>
    <n v="3.6175645316624525"/>
    <n v="0"/>
    <n v="0"/>
    <n v="0"/>
    <n v="0"/>
    <n v="0"/>
    <n v="0"/>
    <n v="4.6175645316624525"/>
  </r>
  <r>
    <x v="2"/>
    <x v="528"/>
    <n v="0.1586346932377431"/>
    <n v="0"/>
    <n v="0"/>
    <n v="0.84136530676225696"/>
    <n v="0"/>
    <n v="0"/>
    <n v="0"/>
    <n v="0"/>
    <n v="0"/>
    <n v="0"/>
    <n v="1.0025974025974025"/>
    <n v="0"/>
    <n v="0"/>
    <n v="5.3175673869220441"/>
    <n v="0"/>
    <n v="0"/>
    <n v="0"/>
    <n v="0"/>
    <n v="0"/>
    <n v="0"/>
    <n v="6.3201647895194464"/>
  </r>
  <r>
    <x v="2"/>
    <x v="529"/>
    <n v="0.38349886626964458"/>
    <n v="3.4784861801372725E-2"/>
    <n v="0.11442386316418635"/>
    <n v="0.46729240876479627"/>
    <n v="0"/>
    <n v="0"/>
    <n v="0"/>
    <n v="0"/>
    <n v="0"/>
    <n v="0"/>
    <n v="11.035441850040201"/>
    <n v="1.0009581603321622"/>
    <n v="3.2926248269988285"/>
    <n v="13.446658275811711"/>
    <n v="0"/>
    <n v="0"/>
    <n v="0"/>
    <n v="0"/>
    <n v="0"/>
    <n v="0"/>
    <n v="28.775683113182904"/>
  </r>
  <r>
    <x v="2"/>
    <x v="530"/>
    <n v="0.45639024556131214"/>
    <n v="0"/>
    <n v="0"/>
    <n v="0.50401866567140241"/>
    <n v="3.9591088767285586E-2"/>
    <n v="0"/>
    <n v="0"/>
    <n v="0"/>
    <n v="0"/>
    <n v="0"/>
    <n v="48.644569669853233"/>
    <n v="0"/>
    <n v="0"/>
    <n v="53.721067300649061"/>
    <n v="4.2198348772264467"/>
    <n v="0"/>
    <n v="0"/>
    <n v="0"/>
    <n v="0"/>
    <n v="0"/>
    <n v="106.58547184772873"/>
  </r>
  <r>
    <x v="2"/>
    <x v="531"/>
    <n v="0.18464649638903963"/>
    <n v="0"/>
    <n v="0"/>
    <n v="0.81535350361096026"/>
    <n v="0"/>
    <n v="0"/>
    <n v="0"/>
    <n v="0"/>
    <n v="0"/>
    <n v="0"/>
    <n v="3.4568858560794045"/>
    <n v="0"/>
    <n v="0"/>
    <n v="15.264757520223512"/>
    <n v="0"/>
    <n v="0"/>
    <n v="0"/>
    <n v="0"/>
    <n v="0"/>
    <n v="0"/>
    <n v="18.721643376302918"/>
  </r>
  <r>
    <x v="2"/>
    <x v="532"/>
    <n v="0.24785955991067068"/>
    <n v="0"/>
    <n v="0"/>
    <n v="0.75214044008932934"/>
    <n v="0"/>
    <n v="0"/>
    <n v="0"/>
    <n v="0"/>
    <n v="0"/>
    <n v="0"/>
    <n v="1"/>
    <n v="0"/>
    <n v="0"/>
    <n v="3.0345427885065357"/>
    <n v="0"/>
    <n v="0"/>
    <n v="0"/>
    <n v="0"/>
    <n v="0"/>
    <n v="0"/>
    <n v="4.0345427885065357"/>
  </r>
  <r>
    <x v="2"/>
    <x v="533"/>
    <n v="1"/>
    <n v="0"/>
    <n v="0"/>
    <n v="0"/>
    <n v="0"/>
    <n v="0"/>
    <n v="0"/>
    <n v="0"/>
    <n v="0"/>
    <n v="0"/>
    <n v="1.0011144130757801"/>
    <n v="0"/>
    <n v="0"/>
    <n v="0"/>
    <n v="0"/>
    <n v="0"/>
    <n v="0"/>
    <n v="0"/>
    <n v="0"/>
    <n v="0"/>
    <n v="1.0011144130757801"/>
  </r>
  <r>
    <x v="2"/>
    <x v="534"/>
    <n v="0.64742527830594188"/>
    <n v="0"/>
    <n v="0"/>
    <n v="0.35257472169405812"/>
    <n v="0"/>
    <n v="0"/>
    <n v="0"/>
    <n v="0"/>
    <n v="0"/>
    <n v="0"/>
    <n v="8.6002825656965243"/>
    <n v="0"/>
    <n v="0"/>
    <n v="4.683540068168023"/>
    <n v="0"/>
    <n v="0"/>
    <n v="0"/>
    <n v="0"/>
    <n v="0"/>
    <n v="0"/>
    <n v="13.283822633864547"/>
  </r>
  <r>
    <x v="2"/>
    <x v="535"/>
    <n v="0"/>
    <n v="0"/>
    <n v="0"/>
    <n v="1"/>
    <n v="0"/>
    <n v="0"/>
    <n v="0"/>
    <n v="0"/>
    <n v="0"/>
    <n v="0"/>
    <n v="0"/>
    <n v="0"/>
    <n v="0"/>
    <n v="1.392063492063492"/>
    <n v="0"/>
    <n v="0"/>
    <n v="0"/>
    <n v="0"/>
    <n v="0"/>
    <n v="0"/>
    <n v="1.392063492063492"/>
  </r>
  <r>
    <x v="2"/>
    <x v="536"/>
    <n v="0.29338575591543753"/>
    <n v="0"/>
    <n v="0"/>
    <n v="0.6493197263971161"/>
    <n v="3.8296197980959769E-2"/>
    <n v="0"/>
    <n v="0"/>
    <n v="0"/>
    <n v="1.8998319706486834E-2"/>
    <n v="0"/>
    <n v="15.442721274727424"/>
    <n v="0"/>
    <n v="0"/>
    <n v="34.177745002123039"/>
    <n v="2.0157676348547717"/>
    <n v="0"/>
    <n v="0"/>
    <n v="0"/>
    <n v="1"/>
    <n v="0"/>
    <n v="52.636233911705226"/>
  </r>
  <r>
    <x v="2"/>
    <x v="537"/>
    <n v="0.49984196903912731"/>
    <n v="0"/>
    <n v="0"/>
    <n v="0.50015803096087263"/>
    <n v="0"/>
    <n v="0"/>
    <n v="0"/>
    <n v="0"/>
    <n v="0"/>
    <n v="0"/>
    <n v="1.0009581603321622"/>
    <n v="0"/>
    <n v="0"/>
    <n v="1.0015910898965792"/>
    <n v="0"/>
    <n v="0"/>
    <n v="0"/>
    <n v="0"/>
    <n v="0"/>
    <n v="0"/>
    <n v="2.0025492502287414"/>
  </r>
  <r>
    <x v="2"/>
    <x v="538"/>
    <n v="0.24949620028845562"/>
    <n v="0"/>
    <n v="0"/>
    <n v="0.75050379971154446"/>
    <n v="0"/>
    <n v="0"/>
    <n v="0"/>
    <n v="0"/>
    <n v="0"/>
    <n v="0"/>
    <n v="3.0152681256880753"/>
    <n v="0"/>
    <n v="0"/>
    <n v="9.0701589156935825"/>
    <n v="0"/>
    <n v="0"/>
    <n v="0"/>
    <n v="0"/>
    <n v="0"/>
    <n v="0"/>
    <n v="12.085427041381656"/>
  </r>
  <r>
    <x v="2"/>
    <x v="539"/>
    <n v="0.72259680623234945"/>
    <n v="0"/>
    <n v="0"/>
    <n v="0.27740319376765044"/>
    <n v="0"/>
    <n v="0"/>
    <n v="0"/>
    <n v="0"/>
    <n v="0"/>
    <n v="0"/>
    <n v="3.0721008347467489"/>
    <n v="0"/>
    <n v="0"/>
    <n v="1.1793721973094171"/>
    <n v="0"/>
    <n v="0"/>
    <n v="0"/>
    <n v="0"/>
    <n v="0"/>
    <n v="0"/>
    <n v="4.2514730320561664"/>
  </r>
  <r>
    <x v="2"/>
    <x v="540"/>
    <n v="0"/>
    <n v="0"/>
    <n v="0"/>
    <n v="1"/>
    <n v="0"/>
    <n v="0"/>
    <n v="0"/>
    <n v="0"/>
    <n v="0"/>
    <n v="0"/>
    <n v="0"/>
    <n v="0"/>
    <n v="0"/>
    <n v="6.9088325657612799"/>
    <n v="0"/>
    <n v="0"/>
    <n v="0"/>
    <n v="0"/>
    <n v="0"/>
    <n v="0"/>
    <n v="6.9088325657612799"/>
  </r>
  <r>
    <x v="2"/>
    <x v="541"/>
    <n v="0.59018023767515748"/>
    <n v="0.15906229792975662"/>
    <n v="0"/>
    <n v="0.25075746439508578"/>
    <n v="0"/>
    <n v="0"/>
    <n v="0"/>
    <n v="0"/>
    <n v="0"/>
    <n v="0"/>
    <n v="10.510937500000001"/>
    <n v="2.8328530259365996"/>
    <n v="0"/>
    <n v="4.4659171345651565"/>
    <n v="0"/>
    <n v="0"/>
    <n v="0"/>
    <n v="0"/>
    <n v="0"/>
    <n v="0"/>
    <n v="17.809707660501758"/>
  </r>
  <r>
    <x v="2"/>
    <x v="1074"/>
    <n v="0.34857292100092563"/>
    <n v="0"/>
    <n v="0"/>
    <n v="0.65142707899907448"/>
    <n v="0"/>
    <n v="0"/>
    <n v="0"/>
    <n v="0"/>
    <n v="0"/>
    <n v="0"/>
    <n v="1.8676470588235294"/>
    <n v="0"/>
    <n v="0"/>
    <n v="3.4903338579401399"/>
    <n v="0"/>
    <n v="0"/>
    <n v="0"/>
    <n v="0"/>
    <n v="0"/>
    <n v="0"/>
    <n v="5.3579809167636689"/>
  </r>
  <r>
    <x v="2"/>
    <x v="542"/>
    <n v="1"/>
    <n v="0"/>
    <n v="0"/>
    <n v="0"/>
    <n v="0"/>
    <n v="0"/>
    <n v="0"/>
    <n v="0"/>
    <n v="0"/>
    <n v="0"/>
    <n v="1.0080786793115559"/>
    <n v="0"/>
    <n v="0"/>
    <n v="0"/>
    <n v="0"/>
    <n v="0"/>
    <n v="0"/>
    <n v="0"/>
    <n v="0"/>
    <n v="0"/>
    <n v="1.0080786793115559"/>
  </r>
  <r>
    <x v="2"/>
    <x v="543"/>
    <n v="0"/>
    <n v="0.38461694313193806"/>
    <n v="0"/>
    <n v="0.61538305686806194"/>
    <n v="0"/>
    <n v="0"/>
    <n v="0"/>
    <n v="0"/>
    <n v="0"/>
    <n v="0"/>
    <n v="0"/>
    <n v="3.8"/>
    <n v="0"/>
    <n v="6.0799599649890022"/>
    <n v="0"/>
    <n v="0"/>
    <n v="0"/>
    <n v="0"/>
    <n v="0"/>
    <n v="0"/>
    <n v="9.879959964989002"/>
  </r>
  <r>
    <x v="2"/>
    <x v="544"/>
    <n v="0.37450165329310486"/>
    <n v="0"/>
    <n v="0"/>
    <n v="0.54962152233470585"/>
    <n v="7.5876824372189108E-2"/>
    <n v="0"/>
    <n v="0"/>
    <n v="0"/>
    <n v="0"/>
    <n v="0"/>
    <n v="9.5932404646132898"/>
    <n v="0"/>
    <n v="0"/>
    <n v="14.079113888869806"/>
    <n v="1.943661971830986"/>
    <n v="0"/>
    <n v="0"/>
    <n v="0"/>
    <n v="0"/>
    <n v="0"/>
    <n v="25.616016325314085"/>
  </r>
  <r>
    <x v="2"/>
    <x v="545"/>
    <n v="0.51840270273443145"/>
    <n v="6.7281629657385489E-2"/>
    <n v="0"/>
    <n v="0.41431566760818278"/>
    <n v="0"/>
    <n v="0"/>
    <n v="0"/>
    <n v="0"/>
    <n v="0"/>
    <n v="0"/>
    <n v="65.643747351767416"/>
    <n v="8.5196668060335128"/>
    <n v="0"/>
    <n v="52.463524717160006"/>
    <n v="0"/>
    <n v="0"/>
    <n v="0"/>
    <n v="0"/>
    <n v="0"/>
    <n v="0"/>
    <n v="126.62693887496097"/>
  </r>
  <r>
    <x v="2"/>
    <x v="546"/>
    <n v="0.2774559262056111"/>
    <n v="6.2245538008358338E-2"/>
    <n v="0"/>
    <n v="0.59514304939211271"/>
    <n v="6.5155486393917703E-2"/>
    <n v="0"/>
    <n v="0"/>
    <n v="0"/>
    <n v="0"/>
    <n v="0"/>
    <n v="16.938282699713291"/>
    <n v="3.8"/>
    <n v="0"/>
    <n v="36.332621743687845"/>
    <n v="3.9776481370221388"/>
    <n v="0"/>
    <n v="0"/>
    <n v="0"/>
    <n v="0"/>
    <n v="0"/>
    <n v="61.048552580423284"/>
  </r>
  <r>
    <x v="2"/>
    <x v="547"/>
    <n v="0.2713964626827472"/>
    <n v="0"/>
    <n v="0"/>
    <n v="0.56985502147568334"/>
    <n v="0.15874851584156949"/>
    <n v="0"/>
    <n v="0"/>
    <n v="0"/>
    <n v="0"/>
    <n v="0"/>
    <n v="2.4092446448703493"/>
    <n v="0"/>
    <n v="0"/>
    <n v="5.0587253248310127"/>
    <n v="1.4092446448703495"/>
    <n v="0"/>
    <n v="0"/>
    <n v="0"/>
    <n v="0"/>
    <n v="0"/>
    <n v="8.8772146145717112"/>
  </r>
  <r>
    <x v="2"/>
    <x v="548"/>
    <n v="0"/>
    <n v="0"/>
    <n v="0"/>
    <n v="1"/>
    <n v="0"/>
    <n v="0"/>
    <n v="0"/>
    <n v="0"/>
    <n v="0"/>
    <n v="0"/>
    <n v="0"/>
    <n v="0"/>
    <n v="0"/>
    <n v="5.4159052761464634"/>
    <n v="0"/>
    <n v="0"/>
    <n v="0"/>
    <n v="0"/>
    <n v="0"/>
    <n v="0"/>
    <n v="5.4159052761464634"/>
  </r>
  <r>
    <x v="2"/>
    <x v="549"/>
    <n v="0.7958042064169244"/>
    <n v="0"/>
    <n v="0"/>
    <n v="0.20419579358307577"/>
    <n v="0"/>
    <n v="0"/>
    <n v="0"/>
    <n v="0"/>
    <n v="0"/>
    <n v="0"/>
    <n v="4.2515569401811213"/>
    <n v="0"/>
    <n v="0"/>
    <n v="1.0909090909090908"/>
    <n v="0"/>
    <n v="0"/>
    <n v="0"/>
    <n v="0"/>
    <n v="0"/>
    <n v="0"/>
    <n v="5.3424660310902112"/>
  </r>
  <r>
    <x v="2"/>
    <x v="550"/>
    <n v="0.23402379903040987"/>
    <n v="0"/>
    <n v="0"/>
    <n v="0.76597620096959007"/>
    <n v="0"/>
    <n v="0"/>
    <n v="0"/>
    <n v="0"/>
    <n v="0"/>
    <n v="0"/>
    <n v="1"/>
    <n v="0"/>
    <n v="0"/>
    <n v="3.2730696798493408"/>
    <n v="0"/>
    <n v="0"/>
    <n v="0"/>
    <n v="0"/>
    <n v="0"/>
    <n v="0"/>
    <n v="4.2730696798493408"/>
  </r>
  <r>
    <x v="2"/>
    <x v="551"/>
    <n v="0.46339285714285711"/>
    <n v="0"/>
    <n v="0"/>
    <n v="0.53660714285714284"/>
    <n v="0"/>
    <n v="0"/>
    <n v="0"/>
    <n v="0"/>
    <n v="0"/>
    <n v="0"/>
    <n v="0.86356073211314477"/>
    <n v="0"/>
    <n v="0"/>
    <n v="1"/>
    <n v="0"/>
    <n v="0"/>
    <n v="0"/>
    <n v="0"/>
    <n v="0"/>
    <n v="0"/>
    <n v="1.8635607321131449"/>
  </r>
  <r>
    <x v="2"/>
    <x v="552"/>
    <n v="0.35794593446912881"/>
    <n v="0"/>
    <n v="0"/>
    <n v="0.64205406553087119"/>
    <n v="0"/>
    <n v="0"/>
    <n v="0"/>
    <n v="0"/>
    <n v="0"/>
    <n v="0"/>
    <n v="2.0697650063239639"/>
    <n v="0"/>
    <n v="0"/>
    <n v="3.7125747467274053"/>
    <n v="0"/>
    <n v="0"/>
    <n v="0"/>
    <n v="0"/>
    <n v="0"/>
    <n v="0"/>
    <n v="5.7823397530513692"/>
  </r>
  <r>
    <x v="2"/>
    <x v="553"/>
    <n v="0.28339063292422895"/>
    <n v="0"/>
    <n v="0"/>
    <n v="0.51219751993791685"/>
    <n v="0.20441184713785426"/>
    <n v="0"/>
    <n v="0"/>
    <n v="0"/>
    <n v="0"/>
    <n v="0"/>
    <n v="1.3878504672897196"/>
    <n v="0"/>
    <n v="0"/>
    <n v="2.5083876628361832"/>
    <n v="1.0010672358591248"/>
    <n v="0"/>
    <n v="0"/>
    <n v="0"/>
    <n v="0"/>
    <n v="0"/>
    <n v="4.8973053659850274"/>
  </r>
  <r>
    <x v="2"/>
    <x v="554"/>
    <n v="0"/>
    <n v="0"/>
    <n v="0"/>
    <n v="1"/>
    <n v="0"/>
    <n v="0"/>
    <n v="0"/>
    <n v="0"/>
    <n v="0"/>
    <n v="0"/>
    <n v="0"/>
    <n v="0"/>
    <n v="0"/>
    <n v="2.4613259668508287"/>
    <n v="0"/>
    <n v="0"/>
    <n v="0"/>
    <n v="0"/>
    <n v="0"/>
    <n v="0"/>
    <n v="2.4613259668508287"/>
  </r>
  <r>
    <x v="2"/>
    <x v="555"/>
    <n v="0.36050302440416832"/>
    <n v="1.276573488295177E-2"/>
    <n v="1.7529501927807077E-2"/>
    <n v="0.60920173878507267"/>
    <n v="0"/>
    <n v="0"/>
    <n v="0"/>
    <n v="0"/>
    <n v="0"/>
    <n v="0"/>
    <n v="42.550940916200148"/>
    <n v="1.5067669172932332"/>
    <n v="2.069044502617801"/>
    <n v="71.905380643986348"/>
    <n v="0"/>
    <n v="0"/>
    <n v="0"/>
    <n v="0"/>
    <n v="0"/>
    <n v="0"/>
    <n v="118.03213298009754"/>
  </r>
  <r>
    <x v="2"/>
    <x v="556"/>
    <n v="0.30825594029023223"/>
    <n v="3.374304600346921E-2"/>
    <n v="4.3656605139524941E-2"/>
    <n v="0.61434440856677364"/>
    <n v="0"/>
    <n v="0"/>
    <n v="0"/>
    <n v="0"/>
    <n v="0"/>
    <n v="0"/>
    <n v="18.270783275377074"/>
    <n v="2"/>
    <n v="2.5875912408759123"/>
    <n v="36.413097294394305"/>
    <n v="0"/>
    <n v="0"/>
    <n v="0"/>
    <n v="0"/>
    <n v="0"/>
    <n v="0"/>
    <n v="59.271471810647292"/>
  </r>
  <r>
    <x v="2"/>
    <x v="557"/>
    <n v="0.35873749251360643"/>
    <n v="0"/>
    <n v="0"/>
    <n v="0.46246846735180847"/>
    <n v="0"/>
    <n v="0"/>
    <n v="0"/>
    <n v="0"/>
    <n v="0"/>
    <n v="0.17879404013458511"/>
    <n v="4.0171400541014215"/>
    <n v="0"/>
    <n v="0"/>
    <n v="5.1787188201059902"/>
    <n v="0"/>
    <n v="0"/>
    <n v="0"/>
    <n v="0"/>
    <n v="0"/>
    <n v="2.0021344717182497"/>
    <n v="11.197993345925662"/>
  </r>
  <r>
    <x v="2"/>
    <x v="107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</r>
  <r>
    <x v="2"/>
    <x v="1076"/>
    <n v="0.63931469792605955"/>
    <n v="0"/>
    <n v="0"/>
    <n v="0.36068530207394045"/>
    <n v="0"/>
    <n v="0"/>
    <n v="0"/>
    <n v="0"/>
    <n v="0"/>
    <n v="0"/>
    <n v="1.7725"/>
    <n v="0"/>
    <n v="0"/>
    <n v="0.99999999999999989"/>
    <n v="0"/>
    <n v="0"/>
    <n v="0"/>
    <n v="0"/>
    <n v="0"/>
    <n v="0"/>
    <n v="2.7725"/>
  </r>
  <r>
    <x v="2"/>
    <x v="560"/>
    <n v="0"/>
    <n v="0"/>
    <n v="0"/>
    <n v="1"/>
    <n v="0"/>
    <n v="0"/>
    <n v="0"/>
    <n v="0"/>
    <n v="0"/>
    <n v="0"/>
    <n v="0"/>
    <n v="0"/>
    <n v="0"/>
    <n v="5.1625615763546797"/>
    <n v="0"/>
    <n v="0"/>
    <n v="0"/>
    <n v="0"/>
    <n v="0"/>
    <n v="0"/>
    <n v="5.1625615763546797"/>
  </r>
  <r>
    <x v="2"/>
    <x v="561"/>
    <n v="0.12786311215500024"/>
    <n v="0"/>
    <n v="0"/>
    <n v="0.60161676246065254"/>
    <n v="0.27052012538434711"/>
    <n v="0"/>
    <n v="0"/>
    <n v="0"/>
    <n v="0"/>
    <n v="0"/>
    <n v="1"/>
    <n v="0"/>
    <n v="0"/>
    <n v="4.7051628285986906"/>
    <n v="2.115701087084545"/>
    <n v="0"/>
    <n v="0"/>
    <n v="0"/>
    <n v="0"/>
    <n v="0"/>
    <n v="7.8208639156832369"/>
  </r>
  <r>
    <x v="2"/>
    <x v="562"/>
    <n v="0.19210699279155513"/>
    <n v="0"/>
    <n v="0"/>
    <n v="0.72897511338514909"/>
    <n v="7.8917893823295657E-2"/>
    <n v="0"/>
    <n v="0"/>
    <n v="0"/>
    <n v="0"/>
    <n v="0"/>
    <n v="3.0989877702206465"/>
    <n v="0"/>
    <n v="0"/>
    <n v="11.759514468205728"/>
    <n v="1.2730696798493408"/>
    <n v="0"/>
    <n v="0"/>
    <n v="0"/>
    <n v="0"/>
    <n v="0"/>
    <n v="16.131571918275718"/>
  </r>
  <r>
    <x v="2"/>
    <x v="563"/>
    <n v="1"/>
    <n v="0"/>
    <n v="0"/>
    <n v="0"/>
    <n v="0"/>
    <n v="0"/>
    <n v="0"/>
    <n v="0"/>
    <n v="0"/>
    <n v="0"/>
    <n v="3.0064830222106149"/>
    <n v="0"/>
    <n v="0"/>
    <n v="0"/>
    <n v="0"/>
    <n v="0"/>
    <n v="0"/>
    <n v="0"/>
    <n v="0"/>
    <n v="0"/>
    <n v="3.0064830222106149"/>
  </r>
  <r>
    <x v="2"/>
    <x v="565"/>
    <n v="0.48614754672624377"/>
    <n v="0"/>
    <n v="0"/>
    <n v="0.51385245327375628"/>
    <n v="0"/>
    <n v="0"/>
    <n v="0"/>
    <n v="0"/>
    <n v="0"/>
    <n v="0"/>
    <n v="1.0062111801242235"/>
    <n v="0"/>
    <n v="0"/>
    <n v="1.0635538261997406"/>
    <n v="0"/>
    <n v="0"/>
    <n v="0"/>
    <n v="0"/>
    <n v="0"/>
    <n v="0"/>
    <n v="2.0697650063239639"/>
  </r>
  <r>
    <x v="2"/>
    <x v="566"/>
    <n v="0.71923731828952231"/>
    <n v="0"/>
    <n v="0"/>
    <n v="0.28076268171047769"/>
    <n v="0"/>
    <n v="0"/>
    <n v="0"/>
    <n v="0"/>
    <n v="0"/>
    <n v="0"/>
    <n v="2.5617269143738959"/>
    <n v="0"/>
    <n v="0"/>
    <n v="1"/>
    <n v="0"/>
    <n v="0"/>
    <n v="0"/>
    <n v="0"/>
    <n v="0"/>
    <n v="0"/>
    <n v="3.5617269143738959"/>
  </r>
  <r>
    <x v="2"/>
    <x v="567"/>
    <n v="0.65574527874075073"/>
    <n v="0"/>
    <n v="0"/>
    <n v="0.34425472125924922"/>
    <n v="0"/>
    <n v="0"/>
    <n v="0"/>
    <n v="0"/>
    <n v="0"/>
    <n v="0"/>
    <n v="16.139687349631402"/>
    <n v="0"/>
    <n v="0"/>
    <n v="8.4730515794615755"/>
    <n v="0"/>
    <n v="0"/>
    <n v="0"/>
    <n v="0"/>
    <n v="0"/>
    <n v="0"/>
    <n v="24.612738929092977"/>
  </r>
  <r>
    <x v="2"/>
    <x v="568"/>
    <n v="0"/>
    <n v="0"/>
    <n v="0"/>
    <n v="1"/>
    <n v="0"/>
    <n v="0"/>
    <n v="0"/>
    <n v="0"/>
    <n v="0"/>
    <n v="0"/>
    <n v="0"/>
    <n v="0"/>
    <n v="0"/>
    <n v="2.0152475602112991"/>
    <n v="0"/>
    <n v="0"/>
    <n v="0"/>
    <n v="0"/>
    <n v="0"/>
    <n v="0"/>
    <n v="2.0152475602112991"/>
  </r>
  <r>
    <x v="2"/>
    <x v="569"/>
    <n v="0"/>
    <n v="0"/>
    <n v="0"/>
    <n v="1"/>
    <n v="0"/>
    <n v="0"/>
    <n v="0"/>
    <n v="0"/>
    <n v="0"/>
    <n v="0"/>
    <n v="0"/>
    <n v="0"/>
    <n v="0"/>
    <n v="1.0158227848101267"/>
    <n v="0"/>
    <n v="0"/>
    <n v="0"/>
    <n v="0"/>
    <n v="0"/>
    <n v="0"/>
    <n v="1.0158227848101267"/>
  </r>
  <r>
    <x v="2"/>
    <x v="57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571"/>
    <n v="0"/>
    <n v="0"/>
    <n v="0"/>
    <n v="1"/>
    <n v="0"/>
    <n v="0"/>
    <n v="0"/>
    <n v="0"/>
    <n v="0"/>
    <n v="0"/>
    <n v="0"/>
    <n v="0"/>
    <n v="0"/>
    <n v="1.0002825656965244"/>
    <n v="0"/>
    <n v="0"/>
    <n v="0"/>
    <n v="0"/>
    <n v="0"/>
    <n v="0"/>
    <n v="1.0002825656965244"/>
  </r>
  <r>
    <x v="2"/>
    <x v="572"/>
    <n v="0.76231565520916011"/>
    <n v="0"/>
    <n v="0"/>
    <n v="0.23768434479083991"/>
    <n v="0"/>
    <n v="0"/>
    <n v="0"/>
    <n v="0"/>
    <n v="0"/>
    <n v="0"/>
    <n v="12.937160351611066"/>
    <n v="0"/>
    <n v="0"/>
    <n v="4.0337102624279924"/>
    <n v="0"/>
    <n v="0"/>
    <n v="0"/>
    <n v="0"/>
    <n v="0"/>
    <n v="0"/>
    <n v="16.970870614039058"/>
  </r>
  <r>
    <x v="2"/>
    <x v="574"/>
    <n v="0.22735634330145502"/>
    <n v="2.5336188635476646E-2"/>
    <n v="0"/>
    <n v="0.69250964054870556"/>
    <n v="0"/>
    <n v="1.8007698125840767E-2"/>
    <n v="0"/>
    <n v="0"/>
    <n v="0"/>
    <n v="3.6790129388521935E-2"/>
    <n v="12.645971100256318"/>
    <n v="1.4092446448703495"/>
    <n v="0"/>
    <n v="38.51863895178937"/>
    <n v="0"/>
    <n v="1.0016207455429498"/>
    <n v="0"/>
    <n v="0"/>
    <n v="0"/>
    <n v="2.0463335496430886"/>
    <n v="55.621808992102082"/>
  </r>
  <r>
    <x v="2"/>
    <x v="575"/>
    <n v="0.23265365449810946"/>
    <n v="1.3036259995909662E-2"/>
    <n v="7.6193665729517657E-3"/>
    <n v="0.73557188614121438"/>
    <n v="1.1118832791814613E-2"/>
    <n v="0"/>
    <n v="0"/>
    <n v="0"/>
    <n v="0"/>
    <n v="0"/>
    <n v="30.534513895684473"/>
    <n v="1.7109375"/>
    <n v="1"/>
    <n v="96.539768640669521"/>
    <n v="1.4592857142857143"/>
    <n v="0"/>
    <n v="0"/>
    <n v="0"/>
    <n v="0"/>
    <n v="0"/>
    <n v="131.24450575063972"/>
  </r>
  <r>
    <x v="2"/>
    <x v="576"/>
    <n v="0.33228500894826657"/>
    <n v="2.3431113220991239E-2"/>
    <n v="5.3696301131438258E-2"/>
    <n v="0.59058757669930362"/>
    <n v="0"/>
    <n v="0"/>
    <n v="0"/>
    <n v="0"/>
    <n v="0"/>
    <n v="0"/>
    <n v="14.181358171688668"/>
    <n v="0.99999999999999989"/>
    <n v="2.2916666666666665"/>
    <n v="25.205271773865771"/>
    <n v="0"/>
    <n v="0"/>
    <n v="0"/>
    <n v="0"/>
    <n v="0"/>
    <n v="0"/>
    <n v="42.678296612221118"/>
  </r>
  <r>
    <x v="2"/>
    <x v="577"/>
    <n v="0.21957176008039864"/>
    <n v="0.25465653491207846"/>
    <n v="0"/>
    <n v="0.52577170500752302"/>
    <n v="0"/>
    <n v="0"/>
    <n v="0"/>
    <n v="0"/>
    <n v="0"/>
    <n v="0"/>
    <n v="9.8293886932089123"/>
    <n v="11.4"/>
    <n v="0"/>
    <n v="23.536790207073043"/>
    <n v="0"/>
    <n v="0"/>
    <n v="0"/>
    <n v="0"/>
    <n v="0"/>
    <n v="0"/>
    <n v="44.76617890028195"/>
  </r>
  <r>
    <x v="2"/>
    <x v="578"/>
    <n v="0.36413473874372232"/>
    <n v="3.8927470351607762E-2"/>
    <n v="0"/>
    <n v="0.52123682258897919"/>
    <n v="7.5700968315690856E-2"/>
    <n v="0"/>
    <n v="0"/>
    <n v="0"/>
    <n v="0"/>
    <n v="0"/>
    <n v="9.538950755054703"/>
    <n v="1.019752259792434"/>
    <n v="0"/>
    <n v="13.654430224238459"/>
    <n v="1.9830786026200873"/>
    <n v="0"/>
    <n v="0"/>
    <n v="0"/>
    <n v="0"/>
    <n v="0"/>
    <n v="26.196211841705679"/>
  </r>
  <r>
    <x v="2"/>
    <x v="579"/>
    <n v="0.24446575117886152"/>
    <n v="0.15535293974982411"/>
    <n v="0"/>
    <n v="0.53757139897044315"/>
    <n v="0"/>
    <n v="0"/>
    <n v="6.2609910100871191E-2"/>
    <n v="0"/>
    <n v="0"/>
    <n v="0"/>
    <n v="6.1350058109973125"/>
    <n v="3.8986695826498998"/>
    <n v="0"/>
    <n v="13.49065724178543"/>
    <n v="0"/>
    <n v="0"/>
    <n v="1.571230982019364"/>
    <n v="0"/>
    <n v="0"/>
    <n v="0"/>
    <n v="25.095563617452008"/>
  </r>
  <r>
    <x v="2"/>
    <x v="580"/>
    <n v="0.32345661953410282"/>
    <n v="1.1621048676484894E-2"/>
    <n v="0"/>
    <n v="0.62145887655016785"/>
    <n v="4.3463455239244449E-2"/>
    <n v="0"/>
    <n v="0"/>
    <n v="0"/>
    <n v="0"/>
    <n v="0"/>
    <n v="28.279738632463069"/>
    <n v="1.016025641025641"/>
    <n v="0"/>
    <n v="54.334008142968102"/>
    <n v="3.8"/>
    <n v="0"/>
    <n v="0"/>
    <n v="0"/>
    <n v="0"/>
    <n v="0"/>
    <n v="87.429772416456814"/>
  </r>
  <r>
    <x v="2"/>
    <x v="581"/>
    <n v="0"/>
    <n v="0"/>
    <n v="0"/>
    <n v="1"/>
    <n v="0"/>
    <n v="0"/>
    <n v="0"/>
    <n v="0"/>
    <n v="0"/>
    <n v="0"/>
    <n v="0"/>
    <n v="0"/>
    <n v="0"/>
    <n v="4.0082959692810007"/>
    <n v="0"/>
    <n v="0"/>
    <n v="0"/>
    <n v="0"/>
    <n v="0"/>
    <n v="0"/>
    <n v="4.0082959692810007"/>
  </r>
  <r>
    <x v="2"/>
    <x v="582"/>
    <n v="0.20833333333333331"/>
    <n v="0.79166666666666663"/>
    <n v="0"/>
    <n v="0"/>
    <n v="0"/>
    <n v="0"/>
    <n v="0"/>
    <n v="0"/>
    <n v="0"/>
    <n v="0"/>
    <n v="0.99999999999999989"/>
    <n v="3.8"/>
    <n v="0"/>
    <n v="0"/>
    <n v="0"/>
    <n v="0"/>
    <n v="0"/>
    <n v="0"/>
    <n v="0"/>
    <n v="0"/>
    <n v="4.8"/>
  </r>
  <r>
    <x v="2"/>
    <x v="583"/>
    <n v="0.50128238319866492"/>
    <n v="0"/>
    <n v="0"/>
    <n v="0.49871761680133497"/>
    <n v="0"/>
    <n v="0"/>
    <n v="0"/>
    <n v="0"/>
    <n v="0"/>
    <n v="0"/>
    <n v="4.8447204968944098"/>
    <n v="0"/>
    <n v="0"/>
    <n v="4.8199329185725794"/>
    <n v="0"/>
    <n v="0"/>
    <n v="0"/>
    <n v="0"/>
    <n v="0"/>
    <n v="0"/>
    <n v="9.6646534154669901"/>
  </r>
  <r>
    <x v="2"/>
    <x v="584"/>
    <n v="0.26192584978555061"/>
    <n v="6.7198576664384779E-2"/>
    <n v="0"/>
    <n v="0.56060593543727222"/>
    <n v="4.8723793584722161E-2"/>
    <n v="0"/>
    <n v="4.8723793584722161E-2"/>
    <n v="1.2822050943347938E-2"/>
    <n v="0"/>
    <n v="0"/>
    <n v="20.427765491092309"/>
    <n v="5.2408602150537629"/>
    <n v="0"/>
    <n v="43.722017477095875"/>
    <n v="3.8"/>
    <n v="0"/>
    <n v="3.8"/>
    <n v="1"/>
    <n v="0"/>
    <n v="0"/>
    <n v="77.990643183241957"/>
  </r>
  <r>
    <x v="2"/>
    <x v="585"/>
    <n v="0.39949924471544546"/>
    <n v="0"/>
    <n v="0"/>
    <n v="0.58982384298312485"/>
    <n v="1.0676912301429605E-2"/>
    <n v="0"/>
    <n v="0"/>
    <n v="0"/>
    <n v="0"/>
    <n v="0"/>
    <n v="38.156186553054091"/>
    <n v="0"/>
    <n v="0"/>
    <n v="56.334095455758664"/>
    <n v="1.019752259792434"/>
    <n v="0"/>
    <n v="0"/>
    <n v="0"/>
    <n v="0"/>
    <n v="0"/>
    <n v="95.510034268605196"/>
  </r>
  <r>
    <x v="2"/>
    <x v="586"/>
    <n v="0.36279582492160672"/>
    <n v="0.45668291863549637"/>
    <n v="0"/>
    <n v="9.7099362708189599E-2"/>
    <n v="4.2118860983908421E-2"/>
    <n v="0"/>
    <n v="0"/>
    <n v="4.1303032750799225E-2"/>
    <n v="0"/>
    <n v="0"/>
    <n v="8.7837575296353148"/>
    <n v="11.056885856079404"/>
    <n v="0"/>
    <n v="2.3509015256588075"/>
    <n v="1.019752259792434"/>
    <n v="0"/>
    <n v="0"/>
    <n v="1"/>
    <n v="0"/>
    <n v="0"/>
    <n v="24.211297171165953"/>
  </r>
  <r>
    <x v="2"/>
    <x v="587"/>
    <n v="0.44974674764504963"/>
    <n v="0"/>
    <n v="0"/>
    <n v="0.42788855610470794"/>
    <n v="0"/>
    <n v="0"/>
    <n v="0"/>
    <n v="0"/>
    <n v="0.12236469625024252"/>
    <n v="0"/>
    <n v="7.3965811965811969"/>
    <n v="0"/>
    <n v="0"/>
    <n v="7.0370991338756319"/>
    <n v="0"/>
    <n v="0"/>
    <n v="0"/>
    <n v="0"/>
    <n v="2.012422360248447"/>
    <n v="0"/>
    <n v="16.446102690705274"/>
  </r>
  <r>
    <x v="2"/>
    <x v="588"/>
    <n v="0.78265039697604022"/>
    <n v="0"/>
    <n v="0"/>
    <n v="0.21734960302395973"/>
    <n v="0"/>
    <n v="0"/>
    <n v="0"/>
    <n v="0"/>
    <n v="0"/>
    <n v="0"/>
    <n v="7.8399632975719928"/>
    <n v="0"/>
    <n v="0"/>
    <n v="2.1772338160608546"/>
    <n v="0"/>
    <n v="0"/>
    <n v="0"/>
    <n v="0"/>
    <n v="0"/>
    <n v="0"/>
    <n v="10.017197113632848"/>
  </r>
  <r>
    <x v="2"/>
    <x v="589"/>
    <n v="0.28031583977995322"/>
    <n v="1.3562706238734816E-2"/>
    <n v="1.5148474182650635E-2"/>
    <n v="0.65949689786526999"/>
    <n v="9.1825551442015554E-3"/>
    <n v="0"/>
    <n v="1.5683283509487375E-2"/>
    <n v="6.6102432797020957E-3"/>
    <n v="0"/>
    <n v="0"/>
    <n v="42.406281874785435"/>
    <n v="2.0517711171662123"/>
    <n v="2.2916666666666665"/>
    <n v="99.768929819931159"/>
    <n v="1.3891402714932128"/>
    <n v="0"/>
    <n v="2.3725728155339807"/>
    <n v="1"/>
    <n v="0"/>
    <n v="0"/>
    <n v="151.28036256557672"/>
  </r>
  <r>
    <x v="2"/>
    <x v="590"/>
    <n v="0.28169134682543506"/>
    <n v="2.9355438317439031E-2"/>
    <n v="0"/>
    <n v="0.67615388049614622"/>
    <n v="1.2799334360979261E-2"/>
    <n v="0"/>
    <n v="0"/>
    <n v="0"/>
    <n v="0"/>
    <n v="0"/>
    <n v="69.486627328072018"/>
    <n v="7.241295926921631"/>
    <n v="0"/>
    <n v="166.79125305038696"/>
    <n v="3.1572946304946514"/>
    <n v="0"/>
    <n v="0"/>
    <n v="0"/>
    <n v="0"/>
    <n v="0"/>
    <n v="246.67647093587536"/>
  </r>
  <r>
    <x v="2"/>
    <x v="591"/>
    <n v="0.22843782714203748"/>
    <n v="6.7574366289003762E-2"/>
    <n v="3.6566170913506432E-2"/>
    <n v="0.66742163565545221"/>
    <n v="0"/>
    <n v="0"/>
    <n v="0"/>
    <n v="0"/>
    <n v="0"/>
    <n v="0"/>
    <n v="19.042083211734077"/>
    <n v="5.6328530259365994"/>
    <n v="3.0480769230769234"/>
    <n v="55.634824067734428"/>
    <n v="0"/>
    <n v="0"/>
    <n v="0"/>
    <n v="0"/>
    <n v="0"/>
    <n v="0"/>
    <n v="83.35783722848204"/>
  </r>
  <r>
    <x v="2"/>
    <x v="592"/>
    <n v="0.39057643762725347"/>
    <n v="5.5770570689054749E-2"/>
    <n v="0"/>
    <n v="0.55365299168369175"/>
    <n v="0"/>
    <n v="0"/>
    <n v="0"/>
    <n v="0"/>
    <n v="0"/>
    <n v="0"/>
    <n v="7.115503221623344"/>
    <n v="1.016025641025641"/>
    <n v="0"/>
    <n v="10.086424234700996"/>
    <n v="0"/>
    <n v="0"/>
    <n v="0"/>
    <n v="0"/>
    <n v="0"/>
    <n v="0"/>
    <n v="18.21795309734998"/>
  </r>
  <r>
    <x v="2"/>
    <x v="593"/>
    <n v="0.26411933033347013"/>
    <n v="5.1613619682561826E-2"/>
    <n v="3.3597119159564613E-2"/>
    <n v="0.65066993082440361"/>
    <n v="0"/>
    <n v="0"/>
    <n v="0"/>
    <n v="0"/>
    <n v="0"/>
    <n v="0"/>
    <n v="28.764853872160614"/>
    <n v="5.6211645929424154"/>
    <n v="3.6590136054421767"/>
    <n v="70.863520120022869"/>
    <n v="0"/>
    <n v="0"/>
    <n v="0"/>
    <n v="0"/>
    <n v="0"/>
    <n v="0"/>
    <n v="108.90855219056806"/>
  </r>
  <r>
    <x v="2"/>
    <x v="594"/>
    <n v="0.21746691259166237"/>
    <n v="9.7685229190644096E-2"/>
    <n v="0"/>
    <n v="0.66040523030505038"/>
    <n v="2.4442627912643122E-2"/>
    <n v="0"/>
    <n v="0"/>
    <n v="0"/>
    <n v="0"/>
    <n v="0"/>
    <n v="12.983315869677146"/>
    <n v="5.8320512820512818"/>
    <n v="0"/>
    <n v="39.427835733048823"/>
    <n v="1.4592857142857143"/>
    <n v="0"/>
    <n v="0"/>
    <n v="0"/>
    <n v="0"/>
    <n v="0"/>
    <n v="59.702488599062967"/>
  </r>
  <r>
    <x v="2"/>
    <x v="595"/>
    <n v="0.31591660767140006"/>
    <n v="1.7991927825154404E-2"/>
    <n v="0"/>
    <n v="0.65755992434681954"/>
    <n v="0"/>
    <n v="0"/>
    <n v="0"/>
    <n v="0"/>
    <n v="8.531540156626256E-3"/>
    <n v="0"/>
    <n v="50.022882088034805"/>
    <n v="2.8488786669622401"/>
    <n v="0"/>
    <n v="104.11938392182174"/>
    <n v="0"/>
    <n v="0"/>
    <n v="0"/>
    <n v="0"/>
    <n v="1.3509015256588073"/>
    <n v="0"/>
    <n v="158.34204620247755"/>
  </r>
  <r>
    <x v="2"/>
    <x v="596"/>
    <n v="0.40362797699047021"/>
    <n v="7.8166069741482339E-2"/>
    <n v="5.258595523026423E-3"/>
    <n v="0.49183518668990839"/>
    <n v="2.1112171055112941E-2"/>
    <n v="0"/>
    <n v="0"/>
    <n v="0"/>
    <n v="0"/>
    <n v="0"/>
    <n v="76.755851486020845"/>
    <n v="14.864438498684201"/>
    <n v="1"/>
    <n v="93.529761803556212"/>
    <n v="4.0147927260552034"/>
    <n v="0"/>
    <n v="0"/>
    <n v="0"/>
    <n v="0"/>
    <n v="0"/>
    <n v="190.1648445143164"/>
  </r>
  <r>
    <x v="2"/>
    <x v="597"/>
    <n v="0.33084098298539477"/>
    <n v="7.6812272717888402E-2"/>
    <n v="0"/>
    <n v="0.58220709170150142"/>
    <n v="0"/>
    <n v="0"/>
    <n v="0"/>
    <n v="0"/>
    <n v="0"/>
    <n v="1.0139652595215435E-2"/>
    <n v="41.538269712416017"/>
    <n v="9.6440558016361493"/>
    <n v="0"/>
    <n v="73.098184467206423"/>
    <n v="0"/>
    <n v="0"/>
    <n v="0"/>
    <n v="0"/>
    <n v="0"/>
    <n v="1.2730696798493408"/>
    <n v="125.55357966110793"/>
  </r>
  <r>
    <x v="2"/>
    <x v="598"/>
    <n v="0.3228167152949683"/>
    <n v="0.15861869578187593"/>
    <n v="0"/>
    <n v="0.51856458892315571"/>
    <n v="0"/>
    <n v="0"/>
    <n v="0"/>
    <n v="0"/>
    <n v="0"/>
    <n v="0"/>
    <n v="17.142842835103281"/>
    <n v="8.4232793522267215"/>
    <n v="0"/>
    <n v="27.537828205818929"/>
    <n v="0"/>
    <n v="0"/>
    <n v="0"/>
    <n v="0"/>
    <n v="0"/>
    <n v="0"/>
    <n v="53.103950393148935"/>
  </r>
  <r>
    <x v="2"/>
    <x v="599"/>
    <n v="0.30287648998236122"/>
    <n v="3.1629336004537739E-2"/>
    <n v="0.12392106803120717"/>
    <n v="0.54157310598189401"/>
    <n v="0"/>
    <n v="0"/>
    <n v="0"/>
    <n v="0"/>
    <n v="0"/>
    <n v="0"/>
    <n v="20.608806979719549"/>
    <n v="2.1521739130434785"/>
    <n v="8.4320356853203577"/>
    <n v="36.850584233982808"/>
    <n v="0"/>
    <n v="0"/>
    <n v="0"/>
    <n v="0"/>
    <n v="0"/>
    <n v="0"/>
    <n v="68.043600812066188"/>
  </r>
  <r>
    <x v="2"/>
    <x v="600"/>
    <n v="0.38887883040191162"/>
    <n v="2.1920409937990444E-2"/>
    <n v="0"/>
    <n v="0.56670387134956324"/>
    <n v="0"/>
    <n v="0"/>
    <n v="0"/>
    <n v="0"/>
    <n v="0"/>
    <n v="2.2496888310534587E-2"/>
    <n v="35.765284297150686"/>
    <n v="2.016025641025641"/>
    <n v="0"/>
    <n v="52.119898247393522"/>
    <n v="0"/>
    <n v="0"/>
    <n v="0"/>
    <n v="0"/>
    <n v="0"/>
    <n v="2.069044502617801"/>
    <n v="91.970252688187657"/>
  </r>
  <r>
    <x v="2"/>
    <x v="601"/>
    <n v="0.24451034547356287"/>
    <n v="0.12585368824864088"/>
    <n v="0"/>
    <n v="0.62963596627779617"/>
    <n v="0"/>
    <n v="0"/>
    <n v="0"/>
    <n v="0"/>
    <n v="0"/>
    <n v="0"/>
    <n v="25.054832131527515"/>
    <n v="12.896153846153847"/>
    <n v="0"/>
    <n v="64.518429306166041"/>
    <n v="0"/>
    <n v="0"/>
    <n v="0"/>
    <n v="0"/>
    <n v="0"/>
    <n v="0"/>
    <n v="102.46941528384741"/>
  </r>
  <r>
    <x v="2"/>
    <x v="602"/>
    <n v="0.30541006799380427"/>
    <n v="1.4206006777882502E-2"/>
    <n v="8.7153415815230065E-3"/>
    <n v="0.67166858364678994"/>
    <n v="0"/>
    <n v="0"/>
    <n v="0"/>
    <n v="0"/>
    <n v="0"/>
    <n v="0"/>
    <n v="35.042811017446532"/>
    <n v="1.6300000000000001"/>
    <n v="1"/>
    <n v="77.067384836730156"/>
    <n v="0"/>
    <n v="0"/>
    <n v="0"/>
    <n v="0"/>
    <n v="0"/>
    <n v="0"/>
    <n v="114.74019585417672"/>
  </r>
  <r>
    <x v="2"/>
    <x v="603"/>
    <n v="0.28175414182658165"/>
    <n v="1.6824593350156982E-2"/>
    <n v="0"/>
    <n v="0.64923002419702602"/>
    <n v="2.5091498185382595E-2"/>
    <n v="0"/>
    <n v="1.8820131833204169E-2"/>
    <n v="0"/>
    <n v="8.2796106076482301E-3"/>
    <n v="0"/>
    <n v="34.029878357602144"/>
    <n v="2.0320512820512819"/>
    <n v="0"/>
    <n v="78.413110828823818"/>
    <n v="3.030516696305078"/>
    <n v="0"/>
    <n v="2.2730696798493408"/>
    <n v="0"/>
    <n v="1"/>
    <n v="0"/>
    <n v="120.7786268446317"/>
  </r>
  <r>
    <x v="2"/>
    <x v="604"/>
    <n v="0.29492352942679678"/>
    <n v="0"/>
    <n v="0"/>
    <n v="0.42014148297918891"/>
    <n v="0"/>
    <n v="0"/>
    <n v="0"/>
    <n v="0"/>
    <n v="0.28493498759401426"/>
    <n v="0"/>
    <n v="3.4408602150537635"/>
    <n v="0"/>
    <n v="0"/>
    <n v="4.9017727282949952"/>
    <n v="0"/>
    <n v="0"/>
    <n v="0"/>
    <n v="0"/>
    <n v="3.3243243243243246"/>
    <n v="0"/>
    <n v="11.666957267673084"/>
  </r>
  <r>
    <x v="2"/>
    <x v="605"/>
    <n v="0.43093171489417337"/>
    <n v="0"/>
    <n v="2.9914439420839156E-2"/>
    <n v="0.53265509692027335"/>
    <n v="6.4987487647143252E-3"/>
    <n v="0"/>
    <n v="0"/>
    <n v="0"/>
    <n v="0"/>
    <n v="0"/>
    <n v="66.309951422336056"/>
    <n v="0"/>
    <n v="4.6031075371405201"/>
    <n v="81.962715624949695"/>
    <n v="1"/>
    <n v="0"/>
    <n v="0"/>
    <n v="0"/>
    <n v="0"/>
    <n v="0"/>
    <n v="153.87577458442624"/>
  </r>
  <r>
    <x v="2"/>
    <x v="606"/>
    <n v="0.37658939168317151"/>
    <n v="0"/>
    <n v="1.9569566722110819E-2"/>
    <n v="0.57854578668649559"/>
    <n v="1.2746559080965045E-2"/>
    <n v="0"/>
    <n v="0"/>
    <n v="1.2548695827257256E-2"/>
    <n v="0"/>
    <n v="0"/>
    <n v="30.010241451958276"/>
    <n v="0"/>
    <n v="1.5594900849858357"/>
    <n v="46.104056919590441"/>
    <n v="1.0157676348547717"/>
    <n v="0"/>
    <n v="0"/>
    <n v="1"/>
    <n v="0"/>
    <n v="0"/>
    <n v="79.689556091389306"/>
  </r>
  <r>
    <x v="2"/>
    <x v="607"/>
    <n v="0.54247389101831001"/>
    <n v="2.9595462887832387E-2"/>
    <n v="0"/>
    <n v="0.39844333791355407"/>
    <n v="0"/>
    <n v="0"/>
    <n v="0"/>
    <n v="0"/>
    <n v="2.9487308180303547E-2"/>
    <n v="0"/>
    <n v="18.691681841264572"/>
    <n v="1.019752259792434"/>
    <n v="0"/>
    <n v="13.728911616504408"/>
    <n v="0"/>
    <n v="0"/>
    <n v="0"/>
    <n v="0"/>
    <n v="1.016025641025641"/>
    <n v="0"/>
    <n v="34.456371358587056"/>
  </r>
  <r>
    <x v="2"/>
    <x v="608"/>
    <n v="0.17742320987518584"/>
    <n v="0.13394764859160349"/>
    <n v="0"/>
    <n v="0.68862914153321075"/>
    <n v="0"/>
    <n v="0"/>
    <n v="0"/>
    <n v="0"/>
    <n v="0"/>
    <n v="0"/>
    <n v="5.0333709073260202"/>
    <n v="3.8"/>
    <n v="0"/>
    <n v="19.535921424082648"/>
    <n v="0"/>
    <n v="0"/>
    <n v="0"/>
    <n v="0"/>
    <n v="0"/>
    <n v="0"/>
    <n v="28.369292331408666"/>
  </r>
  <r>
    <x v="2"/>
    <x v="609"/>
    <n v="0.3086082234589802"/>
    <n v="2.4626442293554263E-2"/>
    <n v="2.479952918450894E-2"/>
    <n v="0.60944035473476832"/>
    <n v="1.2179299865883234E-2"/>
    <n v="0"/>
    <n v="2.0346150462304466E-2"/>
    <n v="0"/>
    <n v="0"/>
    <n v="0"/>
    <n v="25.464812523712723"/>
    <n v="2.0320512820512819"/>
    <n v="2.0463335496430886"/>
    <n v="50.287980675824912"/>
    <n v="1.0049751243781095"/>
    <n v="0"/>
    <n v="1.6788629327329017"/>
    <n v="0"/>
    <n v="0"/>
    <n v="0"/>
    <n v="82.51501608834306"/>
  </r>
  <r>
    <x v="2"/>
    <x v="610"/>
    <n v="0.35669716193581197"/>
    <n v="7.3195835467606385E-2"/>
    <n v="2.8855511401917163E-2"/>
    <n v="0.5142052753009273"/>
    <n v="1.7341992437954489E-2"/>
    <n v="0"/>
    <n v="4.8716322053693499E-3"/>
    <n v="4.8325912504134285E-3"/>
    <n v="0"/>
    <n v="0"/>
    <n v="73.810745302594441"/>
    <n v="15.146291435540814"/>
    <n v="5.9710225646434658"/>
    <n v="106.40363495607806"/>
    <n v="3.5885494012080743"/>
    <n v="0"/>
    <n v="1.0080786793115559"/>
    <n v="1"/>
    <n v="0"/>
    <n v="0"/>
    <n v="206.92832233937639"/>
  </r>
  <r>
    <x v="2"/>
    <x v="611"/>
    <n v="0.26089314895209909"/>
    <n v="3.0804725650899263E-2"/>
    <n v="0"/>
    <n v="0.70830212539700155"/>
    <n v="0"/>
    <n v="0"/>
    <n v="0"/>
    <n v="0"/>
    <n v="0"/>
    <n v="0"/>
    <n v="17.209965244116134"/>
    <n v="2.0320512820512819"/>
    <n v="0"/>
    <n v="46.723553337362972"/>
    <n v="0"/>
    <n v="0"/>
    <n v="0"/>
    <n v="0"/>
    <n v="0"/>
    <n v="0"/>
    <n v="65.965569863530391"/>
  </r>
  <r>
    <x v="2"/>
    <x v="612"/>
    <n v="0.19299170324517936"/>
    <n v="0"/>
    <n v="0"/>
    <n v="0.80700829675482044"/>
    <n v="0"/>
    <n v="0"/>
    <n v="0"/>
    <n v="0"/>
    <n v="0"/>
    <n v="0"/>
    <n v="6.5930634370523382"/>
    <n v="0"/>
    <n v="0"/>
    <n v="27.569355600601405"/>
    <n v="0"/>
    <n v="0"/>
    <n v="0"/>
    <n v="0"/>
    <n v="0"/>
    <n v="0"/>
    <n v="34.162419037653748"/>
  </r>
  <r>
    <x v="2"/>
    <x v="613"/>
    <n v="0.26212927854374818"/>
    <n v="0"/>
    <n v="0"/>
    <n v="0.73787072145625177"/>
    <n v="0"/>
    <n v="0"/>
    <n v="0"/>
    <n v="0"/>
    <n v="0"/>
    <n v="0"/>
    <n v="14.695710116574121"/>
    <n v="0"/>
    <n v="0"/>
    <n v="41.367123452478992"/>
    <n v="0"/>
    <n v="0"/>
    <n v="0"/>
    <n v="0"/>
    <n v="0"/>
    <n v="0"/>
    <n v="56.062833569053119"/>
  </r>
  <r>
    <x v="2"/>
    <x v="614"/>
    <n v="0.31713785144244955"/>
    <n v="0.11417722579733428"/>
    <n v="1.4488493078317387E-2"/>
    <n v="0.54102354371543571"/>
    <n v="0"/>
    <n v="0"/>
    <n v="4.3906095303523534E-3"/>
    <n v="4.3802420934447913E-3"/>
    <n v="4.4020343426659104E-3"/>
    <n v="0"/>
    <n v="72.401900323513871"/>
    <n v="26.066419015561966"/>
    <n v="3.3076923076923075"/>
    <n v="123.51453005876073"/>
    <n v="0"/>
    <n v="0"/>
    <n v="1.0023668639053254"/>
    <n v="1"/>
    <n v="1.0049751243781095"/>
    <n v="0"/>
    <n v="228.29788369381231"/>
  </r>
  <r>
    <x v="2"/>
    <x v="615"/>
    <n v="0.46673306739307835"/>
    <n v="0"/>
    <n v="0"/>
    <n v="0.50098933764874276"/>
    <n v="3.2277594958178925E-2"/>
    <n v="0"/>
    <n v="0"/>
    <n v="0"/>
    <n v="0"/>
    <n v="0"/>
    <n v="72.055169050702574"/>
    <n v="0"/>
    <n v="0"/>
    <n v="77.343719437983452"/>
    <n v="4.9830786026200871"/>
    <n v="0"/>
    <n v="0"/>
    <n v="0"/>
    <n v="0"/>
    <n v="0"/>
    <n v="154.38196709130611"/>
  </r>
  <r>
    <x v="2"/>
    <x v="616"/>
    <n v="0.52536834557117462"/>
    <n v="2.379219246502446E-2"/>
    <n v="0"/>
    <n v="0.42742254067330326"/>
    <n v="2.3416921290497262E-2"/>
    <n v="0"/>
    <n v="0"/>
    <n v="0"/>
    <n v="0"/>
    <n v="0"/>
    <n v="22.435414931525283"/>
    <n v="1.016025641025641"/>
    <n v="0"/>
    <n v="18.252721413329176"/>
    <n v="1"/>
    <n v="0"/>
    <n v="0"/>
    <n v="0"/>
    <n v="0"/>
    <n v="0"/>
    <n v="42.70416198588012"/>
  </r>
  <r>
    <x v="2"/>
    <x v="617"/>
    <n v="0.36792878751865732"/>
    <n v="3.64560278126854E-2"/>
    <n v="1.5285049195218578E-2"/>
    <n v="0.58033013547343903"/>
    <n v="0"/>
    <n v="0"/>
    <n v="0"/>
    <n v="0"/>
    <n v="0"/>
    <n v="0"/>
    <n v="55.1630634154156"/>
    <n v="5.4658027377195717"/>
    <n v="2.2916666666666665"/>
    <n v="87.008109044402261"/>
    <n v="0"/>
    <n v="0"/>
    <n v="0"/>
    <n v="0"/>
    <n v="0"/>
    <n v="0"/>
    <n v="149.92864186420405"/>
  </r>
  <r>
    <x v="2"/>
    <x v="618"/>
    <n v="0.42417745478017671"/>
    <n v="0.17832353472571569"/>
    <n v="0"/>
    <n v="0.39749901049410769"/>
    <n v="0"/>
    <n v="0"/>
    <n v="0"/>
    <n v="0"/>
    <n v="0"/>
    <n v="0"/>
    <n v="9.0390442890442895"/>
    <n v="3.8"/>
    <n v="0"/>
    <n v="8.4705377907685868"/>
    <n v="0"/>
    <n v="0"/>
    <n v="0"/>
    <n v="0"/>
    <n v="0"/>
    <n v="0"/>
    <n v="21.309582079812873"/>
  </r>
  <r>
    <x v="2"/>
    <x v="619"/>
    <n v="0.33333333333333331"/>
    <n v="0"/>
    <n v="0"/>
    <n v="0.66666666666666663"/>
    <n v="0"/>
    <n v="0"/>
    <n v="0"/>
    <n v="0"/>
    <n v="0"/>
    <n v="0"/>
    <n v="1"/>
    <n v="0"/>
    <n v="0"/>
    <n v="2"/>
    <n v="0"/>
    <n v="0"/>
    <n v="0"/>
    <n v="0"/>
    <n v="0"/>
    <n v="0"/>
    <n v="3"/>
  </r>
  <r>
    <x v="2"/>
    <x v="620"/>
    <n v="0.43669168979008804"/>
    <n v="0"/>
    <n v="5.1834714161712807E-2"/>
    <n v="0.51147359604819909"/>
    <n v="0"/>
    <n v="0"/>
    <n v="0"/>
    <n v="0"/>
    <n v="0"/>
    <n v="0"/>
    <n v="8.4853049493227211"/>
    <n v="0"/>
    <n v="1.0071942446043165"/>
    <n v="9.9383833891637821"/>
    <n v="0"/>
    <n v="0"/>
    <n v="0"/>
    <n v="0"/>
    <n v="0"/>
    <n v="0"/>
    <n v="19.430882583090821"/>
  </r>
  <r>
    <x v="2"/>
    <x v="621"/>
    <n v="0.42474116603962081"/>
    <n v="2.8893590730835975E-2"/>
    <n v="0"/>
    <n v="0.43409411497101014"/>
    <n v="0"/>
    <n v="0"/>
    <n v="0.11227112825853292"/>
    <n v="0"/>
    <n v="0"/>
    <n v="0"/>
    <n v="29.635952468211272"/>
    <n v="2.016025641025641"/>
    <n v="0"/>
    <n v="30.288546499895983"/>
    <n v="0"/>
    <n v="0"/>
    <n v="7.8336221837088384"/>
    <n v="0"/>
    <n v="0"/>
    <n v="0"/>
    <n v="69.774146792841748"/>
  </r>
  <r>
    <x v="2"/>
    <x v="622"/>
    <n v="0.28727240644473045"/>
    <n v="3.3404826715078544E-2"/>
    <n v="2.0419723187117742E-2"/>
    <n v="0.64242487017418726"/>
    <n v="8.9003759621955163E-3"/>
    <n v="0"/>
    <n v="0"/>
    <n v="2.2123210386909798E-3"/>
    <n v="5.3654764779997874E-3"/>
    <n v="0"/>
    <n v="129.85113888114006"/>
    <n v="15.099448104893504"/>
    <n v="9.23"/>
    <n v="290.38501146032002"/>
    <n v="4.023094210351057"/>
    <n v="0"/>
    <n v="0"/>
    <n v="1"/>
    <n v="2.4252702858959907"/>
    <n v="0"/>
    <n v="452.01396294260053"/>
  </r>
  <r>
    <x v="2"/>
    <x v="623"/>
    <n v="0.20755629368131831"/>
    <n v="8.3754048417132108E-3"/>
    <n v="0"/>
    <n v="0.75745669959146289"/>
    <n v="6.6099531643324235E-3"/>
    <n v="0"/>
    <n v="0"/>
    <n v="0"/>
    <n v="8.2433006643991228E-3"/>
    <n v="1.1758348056774308E-2"/>
    <n v="25.178784825562065"/>
    <n v="1.016025641025641"/>
    <n v="0"/>
    <n v="91.887549712063802"/>
    <n v="0.80185758513931893"/>
    <n v="0"/>
    <n v="0"/>
    <n v="0"/>
    <n v="1"/>
    <n v="1.4264126149802892"/>
    <n v="121.31063037877108"/>
  </r>
  <r>
    <x v="2"/>
    <x v="624"/>
    <n v="0.39214654012729633"/>
    <n v="7.0713271922786411E-2"/>
    <n v="0"/>
    <n v="0.53714018794991714"/>
    <n v="0"/>
    <n v="0"/>
    <n v="0"/>
    <n v="0"/>
    <n v="0"/>
    <n v="0"/>
    <n v="14.673763099935901"/>
    <n v="2.6460256410256413"/>
    <n v="0"/>
    <n v="20.099292134194432"/>
    <n v="0"/>
    <n v="0"/>
    <n v="0"/>
    <n v="0"/>
    <n v="0"/>
    <n v="0"/>
    <n v="37.419080875155977"/>
  </r>
  <r>
    <x v="2"/>
    <x v="625"/>
    <n v="0.30714966317289499"/>
    <n v="3.7560818402267479E-2"/>
    <n v="0"/>
    <n v="0.65528951842483751"/>
    <n v="0"/>
    <n v="0"/>
    <n v="0"/>
    <n v="0"/>
    <n v="0"/>
    <n v="0"/>
    <n v="24.532186164054902"/>
    <n v="3"/>
    <n v="0"/>
    <n v="52.338277995450618"/>
    <n v="0"/>
    <n v="0"/>
    <n v="0"/>
    <n v="0"/>
    <n v="0"/>
    <n v="0"/>
    <n v="79.870464159505516"/>
  </r>
  <r>
    <x v="2"/>
    <x v="626"/>
    <n v="0.32169664722502123"/>
    <n v="5.0676938085532565E-2"/>
    <n v="2.4064770909325767E-2"/>
    <n v="0.58994159835762672"/>
    <n v="7.3556976079814044E-3"/>
    <n v="0"/>
    <n v="0"/>
    <n v="6.2643478145123534E-3"/>
    <n v="0"/>
    <n v="0"/>
    <n v="51.353573707986016"/>
    <n v="8.0897388820160039"/>
    <n v="3.841544502617801"/>
    <n v="94.174464098390828"/>
    <n v="1.1742160278745644"/>
    <n v="0"/>
    <n v="0"/>
    <n v="1"/>
    <n v="0"/>
    <n v="0"/>
    <n v="159.63353721888521"/>
  </r>
  <r>
    <x v="2"/>
    <x v="627"/>
    <n v="0.24679110625668607"/>
    <n v="0"/>
    <n v="0"/>
    <n v="0.75320889374331412"/>
    <n v="0"/>
    <n v="0"/>
    <n v="0"/>
    <n v="0"/>
    <n v="0"/>
    <n v="0"/>
    <n v="4.5359172614327257"/>
    <n v="0"/>
    <n v="0"/>
    <n v="13.843664281165264"/>
    <n v="0"/>
    <n v="0"/>
    <n v="0"/>
    <n v="0"/>
    <n v="0"/>
    <n v="0"/>
    <n v="18.379581542597986"/>
  </r>
  <r>
    <x v="2"/>
    <x v="628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2"/>
    <x v="629"/>
    <n v="0.63438300310430928"/>
    <n v="0"/>
    <n v="0"/>
    <n v="0.36561699689569077"/>
    <n v="0"/>
    <n v="0"/>
    <n v="0"/>
    <n v="0"/>
    <n v="0"/>
    <n v="0"/>
    <n v="2.001067235859125"/>
    <n v="0"/>
    <n v="0"/>
    <n v="1.1532846715328466"/>
    <n v="0"/>
    <n v="0"/>
    <n v="0"/>
    <n v="0"/>
    <n v="0"/>
    <n v="0"/>
    <n v="3.1543519073919715"/>
  </r>
  <r>
    <x v="2"/>
    <x v="63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631"/>
    <n v="0"/>
    <n v="0"/>
    <n v="0"/>
    <n v="0.50155072077320972"/>
    <n v="0.49844927922679017"/>
    <n v="0"/>
    <n v="0"/>
    <n v="0"/>
    <n v="0"/>
    <n v="0"/>
    <n v="0"/>
    <n v="0"/>
    <n v="0"/>
    <n v="1.0080786793115559"/>
    <n v="1.0018450184501844"/>
    <n v="0"/>
    <n v="0"/>
    <n v="0"/>
    <n v="0"/>
    <n v="0"/>
    <n v="2.0099236977617405"/>
  </r>
  <r>
    <x v="2"/>
    <x v="632"/>
    <n v="0"/>
    <n v="0"/>
    <n v="0"/>
    <n v="1"/>
    <n v="0"/>
    <n v="0"/>
    <n v="0"/>
    <n v="0"/>
    <n v="0"/>
    <n v="0"/>
    <n v="0"/>
    <n v="0"/>
    <n v="0"/>
    <n v="4.0690445026178015"/>
    <n v="0"/>
    <n v="0"/>
    <n v="0"/>
    <n v="0"/>
    <n v="0"/>
    <n v="0"/>
    <n v="4.0690445026178015"/>
  </r>
  <r>
    <x v="2"/>
    <x v="633"/>
    <n v="0.2697265354938761"/>
    <n v="6.6658765639904263E-2"/>
    <n v="0"/>
    <n v="0.66361469886621971"/>
    <n v="0"/>
    <n v="0"/>
    <n v="0"/>
    <n v="0"/>
    <n v="0"/>
    <n v="0"/>
    <n v="7.4164154107798197"/>
    <n v="1.8328530259365994"/>
    <n v="0"/>
    <n v="18.24678565822154"/>
    <n v="0"/>
    <n v="0"/>
    <n v="0"/>
    <n v="0"/>
    <n v="0"/>
    <n v="0"/>
    <n v="27.496054094937957"/>
  </r>
  <r>
    <x v="2"/>
    <x v="634"/>
    <n v="0.3832078660409296"/>
    <n v="0"/>
    <n v="0"/>
    <n v="0.61679213395907029"/>
    <n v="0"/>
    <n v="0"/>
    <n v="0"/>
    <n v="0"/>
    <n v="0"/>
    <n v="0"/>
    <n v="7.4578017278504927"/>
    <n v="0"/>
    <n v="0"/>
    <n v="12.003703081275582"/>
    <n v="0"/>
    <n v="0"/>
    <n v="0"/>
    <n v="0"/>
    <n v="0"/>
    <n v="0"/>
    <n v="19.461504809126076"/>
  </r>
  <r>
    <x v="2"/>
    <x v="635"/>
    <n v="0.2969252783303668"/>
    <n v="0"/>
    <n v="0"/>
    <n v="0.70307472166963325"/>
    <n v="0"/>
    <n v="0"/>
    <n v="0"/>
    <n v="0"/>
    <n v="0"/>
    <n v="0"/>
    <n v="1"/>
    <n v="0"/>
    <n v="0"/>
    <n v="2.3678506782011803"/>
    <n v="0"/>
    <n v="0"/>
    <n v="0"/>
    <n v="0"/>
    <n v="0"/>
    <n v="0"/>
    <n v="3.3678506782011803"/>
  </r>
  <r>
    <x v="2"/>
    <x v="636"/>
    <n v="0.22629007139636756"/>
    <n v="2.6875627336173633E-2"/>
    <n v="0"/>
    <n v="0.74683430126745876"/>
    <n v="0"/>
    <n v="0"/>
    <n v="0"/>
    <n v="0"/>
    <n v="0"/>
    <n v="0"/>
    <n v="12.131897680313749"/>
    <n v="1.4408602150537635"/>
    <n v="0"/>
    <n v="40.039394000875561"/>
    <n v="0"/>
    <n v="0"/>
    <n v="0"/>
    <n v="0"/>
    <n v="0"/>
    <n v="0"/>
    <n v="53.612151896243077"/>
  </r>
  <r>
    <x v="2"/>
    <x v="637"/>
    <n v="0.19488996315628804"/>
    <n v="9.9006599872665552E-2"/>
    <n v="0"/>
    <n v="0.70610343697104638"/>
    <n v="0"/>
    <n v="0"/>
    <n v="0"/>
    <n v="0"/>
    <n v="0"/>
    <n v="0"/>
    <n v="2"/>
    <n v="1.016025641025641"/>
    <n v="0"/>
    <n v="7.2461754883169753"/>
    <n v="0"/>
    <n v="0"/>
    <n v="0"/>
    <n v="0"/>
    <n v="0"/>
    <n v="0"/>
    <n v="10.262201129342616"/>
  </r>
  <r>
    <x v="2"/>
    <x v="638"/>
    <n v="0.52827721355351587"/>
    <n v="0"/>
    <n v="0"/>
    <n v="0.47172278644648413"/>
    <n v="0"/>
    <n v="0"/>
    <n v="0"/>
    <n v="0"/>
    <n v="0"/>
    <n v="0"/>
    <n v="2.2916666666666665"/>
    <n v="0"/>
    <n v="0"/>
    <n v="2.0463335496430886"/>
    <n v="0"/>
    <n v="0"/>
    <n v="0"/>
    <n v="0"/>
    <n v="0"/>
    <n v="0"/>
    <n v="4.3380002163097551"/>
  </r>
  <r>
    <x v="2"/>
    <x v="639"/>
    <n v="0.68976392943338194"/>
    <n v="0"/>
    <n v="0"/>
    <n v="0.31023607056661806"/>
    <n v="0"/>
    <n v="0"/>
    <n v="0"/>
    <n v="0"/>
    <n v="0"/>
    <n v="0"/>
    <n v="11.043644375982883"/>
    <n v="0"/>
    <n v="0"/>
    <n v="4.9671151095919406"/>
    <n v="0"/>
    <n v="0"/>
    <n v="0"/>
    <n v="0"/>
    <n v="0"/>
    <n v="0"/>
    <n v="16.010759485574823"/>
  </r>
  <r>
    <x v="2"/>
    <x v="640"/>
    <n v="0.15101102633828614"/>
    <n v="0"/>
    <n v="3.0135867536138526E-2"/>
    <n v="0.81885310612557516"/>
    <n v="0"/>
    <n v="0"/>
    <n v="0"/>
    <n v="0"/>
    <n v="0"/>
    <n v="0"/>
    <n v="5.0165907724186898"/>
    <n v="0"/>
    <n v="1.0011144130757801"/>
    <n v="27.202324464398867"/>
    <n v="0"/>
    <n v="0"/>
    <n v="0"/>
    <n v="0"/>
    <n v="0"/>
    <n v="0"/>
    <n v="33.220029649893341"/>
  </r>
  <r>
    <x v="2"/>
    <x v="641"/>
    <n v="0.23911988274555385"/>
    <n v="3.8702354019150849E-2"/>
    <n v="0"/>
    <n v="0.72217776323529526"/>
    <n v="0"/>
    <n v="0"/>
    <n v="0"/>
    <n v="0"/>
    <n v="0"/>
    <n v="0"/>
    <n v="6.2774458635851715"/>
    <n v="1.016025641025641"/>
    <n v="0"/>
    <n v="18.958824170295347"/>
    <n v="0"/>
    <n v="0"/>
    <n v="0"/>
    <n v="0"/>
    <n v="0"/>
    <n v="0"/>
    <n v="26.252295674906161"/>
  </r>
  <r>
    <x v="2"/>
    <x v="642"/>
    <n v="0.33633302317747787"/>
    <n v="5.2730590526376457E-2"/>
    <n v="0"/>
    <n v="0.59362018456681753"/>
    <n v="1.7316201729328306E-2"/>
    <n v="0"/>
    <n v="0"/>
    <n v="0"/>
    <n v="0"/>
    <n v="0"/>
    <n v="19.441635608142203"/>
    <n v="3.0480769230769234"/>
    <n v="0"/>
    <n v="34.314047454972034"/>
    <n v="1.0009581603321622"/>
    <n v="0"/>
    <n v="0"/>
    <n v="0"/>
    <n v="0"/>
    <n v="0"/>
    <n v="57.804718146523314"/>
  </r>
  <r>
    <x v="2"/>
    <x v="643"/>
    <n v="0.26333690776595298"/>
    <n v="4.8882395388867607E-2"/>
    <n v="4.8882395388867607E-2"/>
    <n v="0.63889830145631177"/>
    <n v="0"/>
    <n v="0"/>
    <n v="0"/>
    <n v="0"/>
    <n v="0"/>
    <n v="0"/>
    <n v="5.4734848484848486"/>
    <n v="1.016025641025641"/>
    <n v="1.016025641025641"/>
    <n v="13.279567237312101"/>
    <n v="0"/>
    <n v="0"/>
    <n v="0"/>
    <n v="0"/>
    <n v="0"/>
    <n v="0"/>
    <n v="20.785103367848233"/>
  </r>
  <r>
    <x v="2"/>
    <x v="1077"/>
    <n v="0.25759292718856824"/>
    <n v="0.24990136004919078"/>
    <n v="0"/>
    <n v="0.49250571276224087"/>
    <n v="0"/>
    <n v="0"/>
    <n v="0"/>
    <n v="0"/>
    <n v="0"/>
    <n v="0"/>
    <n v="1.0472972972972974"/>
    <n v="1.016025641025641"/>
    <n v="0"/>
    <n v="2.0023837902264603"/>
    <n v="0"/>
    <n v="0"/>
    <n v="0"/>
    <n v="0"/>
    <n v="0"/>
    <n v="0"/>
    <n v="4.0657067285493991"/>
  </r>
  <r>
    <x v="2"/>
    <x v="644"/>
    <n v="0.21486339920368028"/>
    <n v="0"/>
    <n v="0"/>
    <n v="0.78513660079631986"/>
    <n v="0"/>
    <n v="0"/>
    <n v="0"/>
    <n v="0"/>
    <n v="0"/>
    <n v="0"/>
    <n v="9.0397559639763436"/>
    <n v="0"/>
    <n v="0"/>
    <n v="33.032351232871484"/>
    <n v="0"/>
    <n v="0"/>
    <n v="0"/>
    <n v="0"/>
    <n v="0"/>
    <n v="0"/>
    <n v="42.072107196847824"/>
  </r>
  <r>
    <x v="2"/>
    <x v="645"/>
    <n v="0.27846863751084155"/>
    <n v="6.6103274632735853E-2"/>
    <n v="0"/>
    <n v="0.65542808785642259"/>
    <n v="0"/>
    <n v="0"/>
    <n v="0"/>
    <n v="0"/>
    <n v="0"/>
    <n v="0"/>
    <n v="8.5602801829238153"/>
    <n v="2.0320512820512819"/>
    <n v="0"/>
    <n v="20.148222514251881"/>
    <n v="0"/>
    <n v="0"/>
    <n v="0"/>
    <n v="0"/>
    <n v="0"/>
    <n v="0"/>
    <n v="30.740553979226977"/>
  </r>
  <r>
    <x v="2"/>
    <x v="646"/>
    <n v="0.61537646905535359"/>
    <n v="0"/>
    <n v="0"/>
    <n v="0.25655153666718394"/>
    <n v="0"/>
    <n v="0"/>
    <n v="0"/>
    <n v="0"/>
    <n v="0.12807199427746235"/>
    <n v="0"/>
    <n v="4.8049261083743842"/>
    <n v="0"/>
    <n v="0"/>
    <n v="2.0031821797931584"/>
    <n v="0"/>
    <n v="0"/>
    <n v="0"/>
    <n v="0"/>
    <n v="1"/>
    <n v="0"/>
    <n v="7.808108288167543"/>
  </r>
  <r>
    <x v="2"/>
    <x v="647"/>
    <n v="0"/>
    <n v="0"/>
    <n v="0"/>
    <n v="1"/>
    <n v="0"/>
    <n v="0"/>
    <n v="0"/>
    <n v="0"/>
    <n v="0"/>
    <n v="0"/>
    <n v="0"/>
    <n v="0"/>
    <n v="0"/>
    <n v="1.5038659793814433"/>
    <n v="0"/>
    <n v="0"/>
    <n v="0"/>
    <n v="0"/>
    <n v="0"/>
    <n v="0"/>
    <n v="1.5038659793814433"/>
  </r>
  <r>
    <x v="2"/>
    <x v="649"/>
    <n v="0.4120628343593683"/>
    <n v="0"/>
    <n v="0"/>
    <n v="0.58793716564063159"/>
    <n v="0"/>
    <n v="0"/>
    <n v="0"/>
    <n v="0"/>
    <n v="0"/>
    <n v="0"/>
    <n v="2"/>
    <n v="0"/>
    <n v="0"/>
    <n v="2.8536287023055311"/>
    <n v="0"/>
    <n v="0"/>
    <n v="0"/>
    <n v="0"/>
    <n v="0"/>
    <n v="0"/>
    <n v="4.8536287023055316"/>
  </r>
  <r>
    <x v="2"/>
    <x v="650"/>
    <n v="0.69329166228240047"/>
    <n v="0"/>
    <n v="0"/>
    <n v="0.30670833771759948"/>
    <n v="0"/>
    <n v="0"/>
    <n v="0"/>
    <n v="0"/>
    <n v="0"/>
    <n v="0"/>
    <n v="4.6769230769230772"/>
    <n v="0"/>
    <n v="0"/>
    <n v="2.069044502617801"/>
    <n v="0"/>
    <n v="0"/>
    <n v="0"/>
    <n v="0"/>
    <n v="0"/>
    <n v="0"/>
    <n v="6.7459675795408787"/>
  </r>
  <r>
    <x v="2"/>
    <x v="651"/>
    <n v="1"/>
    <n v="0"/>
    <n v="0"/>
    <n v="0"/>
    <n v="0"/>
    <n v="0"/>
    <n v="0"/>
    <n v="0"/>
    <n v="0"/>
    <n v="0"/>
    <n v="0.86356073211314477"/>
    <n v="0"/>
    <n v="0"/>
    <n v="0"/>
    <n v="0"/>
    <n v="0"/>
    <n v="0"/>
    <n v="0"/>
    <n v="0"/>
    <n v="0"/>
    <n v="0.86356073211314477"/>
  </r>
  <r>
    <x v="2"/>
    <x v="652"/>
    <n v="0.73484353694728044"/>
    <n v="0"/>
    <n v="0.26515646305271962"/>
    <n v="0"/>
    <n v="0"/>
    <n v="0"/>
    <n v="0"/>
    <n v="0"/>
    <n v="0"/>
    <n v="0"/>
    <n v="2.8157709870038641"/>
    <n v="0"/>
    <n v="1.016025641025641"/>
    <n v="0"/>
    <n v="0"/>
    <n v="0"/>
    <n v="0"/>
    <n v="0"/>
    <n v="0"/>
    <n v="0"/>
    <n v="3.8317966280295046"/>
  </r>
  <r>
    <x v="2"/>
    <x v="1079"/>
    <n v="1"/>
    <n v="0"/>
    <n v="0"/>
    <n v="0"/>
    <n v="0"/>
    <n v="0"/>
    <n v="0"/>
    <n v="0"/>
    <n v="0"/>
    <n v="0"/>
    <n v="1.0661764705882353"/>
    <n v="0"/>
    <n v="0"/>
    <n v="0"/>
    <n v="0"/>
    <n v="0"/>
    <n v="0"/>
    <n v="0"/>
    <n v="0"/>
    <n v="0"/>
    <n v="1.0661764705882353"/>
  </r>
  <r>
    <x v="2"/>
    <x v="654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2"/>
    <x v="1080"/>
    <n v="0.33735802196901743"/>
    <n v="0"/>
    <n v="0"/>
    <n v="0.33181846797797698"/>
    <n v="0.33082351005300559"/>
    <n v="0"/>
    <n v="0"/>
    <n v="0"/>
    <n v="0"/>
    <n v="0"/>
    <n v="1.019752259792434"/>
    <n v="0"/>
    <n v="0"/>
    <n v="1.0030075187969925"/>
    <n v="1"/>
    <n v="0"/>
    <n v="0"/>
    <n v="0"/>
    <n v="0"/>
    <n v="0"/>
    <n v="3.0227597785894265"/>
  </r>
  <r>
    <x v="2"/>
    <x v="657"/>
    <n v="0.3989202159568086"/>
    <n v="0"/>
    <n v="0"/>
    <n v="0.6010797840431914"/>
    <n v="0"/>
    <n v="0"/>
    <n v="0"/>
    <n v="0"/>
    <n v="0"/>
    <n v="0"/>
    <n v="1"/>
    <n v="0"/>
    <n v="0"/>
    <n v="1.5067669172932332"/>
    <n v="0"/>
    <n v="0"/>
    <n v="0"/>
    <n v="0"/>
    <n v="0"/>
    <n v="0"/>
    <n v="2.5067669172932332"/>
  </r>
  <r>
    <x v="2"/>
    <x v="1081"/>
    <n v="0.46339285714285711"/>
    <n v="0"/>
    <n v="0"/>
    <n v="0.53660714285714284"/>
    <n v="0"/>
    <n v="0"/>
    <n v="0"/>
    <n v="0"/>
    <n v="0"/>
    <n v="0"/>
    <n v="0.86356073211314477"/>
    <n v="0"/>
    <n v="0"/>
    <n v="1"/>
    <n v="0"/>
    <n v="0"/>
    <n v="0"/>
    <n v="0"/>
    <n v="0"/>
    <n v="0"/>
    <n v="1.8635607321131449"/>
  </r>
  <r>
    <x v="2"/>
    <x v="1082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660"/>
    <n v="0.50023942537909027"/>
    <n v="0"/>
    <n v="0"/>
    <n v="0.49976057462090984"/>
    <n v="0"/>
    <n v="0"/>
    <n v="0"/>
    <n v="0"/>
    <n v="0"/>
    <n v="0"/>
    <n v="1.0009581603321622"/>
    <n v="0"/>
    <n v="0"/>
    <n v="0.99999999999999989"/>
    <n v="0"/>
    <n v="0"/>
    <n v="0"/>
    <n v="0"/>
    <n v="0"/>
    <n v="0"/>
    <n v="2.000958160332162"/>
  </r>
  <r>
    <x v="2"/>
    <x v="661"/>
    <n v="0.2508574997899628"/>
    <n v="0"/>
    <n v="0"/>
    <n v="0.74914250021003725"/>
    <n v="0"/>
    <n v="0"/>
    <n v="0"/>
    <n v="0"/>
    <n v="0"/>
    <n v="0"/>
    <n v="1.0635538261997406"/>
    <n v="0"/>
    <n v="0"/>
    <n v="3.1761194029850746"/>
    <n v="0"/>
    <n v="0"/>
    <n v="0"/>
    <n v="0"/>
    <n v="0"/>
    <n v="0"/>
    <n v="4.2396732291848149"/>
  </r>
  <r>
    <x v="2"/>
    <x v="662"/>
    <n v="0"/>
    <n v="0"/>
    <n v="0"/>
    <n v="1"/>
    <n v="0"/>
    <n v="0"/>
    <n v="0"/>
    <n v="0"/>
    <n v="0"/>
    <n v="0"/>
    <n v="0"/>
    <n v="0"/>
    <n v="0"/>
    <n v="1.2512437810945274"/>
    <n v="0"/>
    <n v="0"/>
    <n v="0"/>
    <n v="0"/>
    <n v="0"/>
    <n v="0"/>
    <n v="1.2512437810945274"/>
  </r>
  <r>
    <x v="2"/>
    <x v="663"/>
    <n v="0.68176474344393212"/>
    <n v="0"/>
    <n v="0"/>
    <n v="0.26692182399616249"/>
    <n v="5.1313432559905309E-2"/>
    <n v="0"/>
    <n v="0"/>
    <n v="0"/>
    <n v="0"/>
    <n v="0"/>
    <n v="13.548716254016309"/>
    <n v="0"/>
    <n v="0"/>
    <n v="5.3045395645718099"/>
    <n v="1.019752259792434"/>
    <n v="0"/>
    <n v="0"/>
    <n v="0"/>
    <n v="0"/>
    <n v="0"/>
    <n v="19.873008078380554"/>
  </r>
  <r>
    <x v="2"/>
    <x v="664"/>
    <n v="1"/>
    <n v="0"/>
    <n v="0"/>
    <n v="0"/>
    <n v="0"/>
    <n v="0"/>
    <n v="0"/>
    <n v="0"/>
    <n v="0"/>
    <n v="0"/>
    <n v="1.0011144130757801"/>
    <n v="0"/>
    <n v="0"/>
    <n v="0"/>
    <n v="0"/>
    <n v="0"/>
    <n v="0"/>
    <n v="0"/>
    <n v="0"/>
    <n v="0"/>
    <n v="1.0011144130757801"/>
  </r>
  <r>
    <x v="2"/>
    <x v="665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2"/>
  </r>
  <r>
    <x v="2"/>
    <x v="666"/>
    <n v="0"/>
    <n v="0"/>
    <n v="0"/>
    <n v="1"/>
    <n v="0"/>
    <n v="0"/>
    <n v="0"/>
    <n v="0"/>
    <n v="0"/>
    <n v="0"/>
    <n v="0"/>
    <n v="0"/>
    <n v="0"/>
    <n v="2.4739495798319329"/>
    <n v="0"/>
    <n v="0"/>
    <n v="0"/>
    <n v="0"/>
    <n v="0"/>
    <n v="0"/>
    <n v="2.4739495798319329"/>
  </r>
  <r>
    <x v="2"/>
    <x v="1085"/>
    <n v="1"/>
    <n v="0"/>
    <n v="0"/>
    <n v="0"/>
    <n v="0"/>
    <n v="0"/>
    <n v="0"/>
    <n v="0"/>
    <n v="0"/>
    <n v="0"/>
    <n v="2.5812807881773399"/>
    <n v="0"/>
    <n v="0"/>
    <n v="0"/>
    <n v="0"/>
    <n v="0"/>
    <n v="0"/>
    <n v="0"/>
    <n v="0"/>
    <n v="0"/>
    <n v="2.5812807881773399"/>
  </r>
  <r>
    <x v="2"/>
    <x v="668"/>
    <n v="0"/>
    <n v="0"/>
    <n v="0"/>
    <n v="1"/>
    <n v="0"/>
    <n v="0"/>
    <n v="0"/>
    <n v="0"/>
    <n v="0"/>
    <n v="0"/>
    <n v="0"/>
    <n v="0"/>
    <n v="0"/>
    <n v="4.4242016096316474"/>
    <n v="0"/>
    <n v="0"/>
    <n v="0"/>
    <n v="0"/>
    <n v="0"/>
    <n v="0"/>
    <n v="4.4242016096316474"/>
  </r>
  <r>
    <x v="2"/>
    <x v="669"/>
    <n v="0.6197718631178708"/>
    <n v="0"/>
    <n v="0"/>
    <n v="0.38022813688212931"/>
    <n v="0"/>
    <n v="0"/>
    <n v="0"/>
    <n v="0"/>
    <n v="0"/>
    <n v="0"/>
    <n v="1.6300000000000001"/>
    <n v="0"/>
    <n v="0"/>
    <n v="1"/>
    <n v="0"/>
    <n v="0"/>
    <n v="0"/>
    <n v="0"/>
    <n v="0"/>
    <n v="0"/>
    <n v="2.63"/>
  </r>
  <r>
    <x v="2"/>
    <x v="1086"/>
    <n v="1"/>
    <n v="0"/>
    <n v="0"/>
    <n v="0"/>
    <n v="0"/>
    <n v="0"/>
    <n v="0"/>
    <n v="0"/>
    <n v="0"/>
    <n v="0"/>
    <n v="2.0080786793115557"/>
    <n v="0"/>
    <n v="0"/>
    <n v="0"/>
    <n v="0"/>
    <n v="0"/>
    <n v="0"/>
    <n v="0"/>
    <n v="0"/>
    <n v="0"/>
    <n v="2.0080786793115557"/>
  </r>
  <r>
    <x v="2"/>
    <x v="108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670"/>
    <n v="0.59053437949871246"/>
    <n v="0"/>
    <n v="0"/>
    <n v="0.40946562050128754"/>
    <n v="0"/>
    <n v="0"/>
    <n v="0"/>
    <n v="0"/>
    <n v="0"/>
    <n v="0"/>
    <n v="3.2805755395683454"/>
    <n v="0"/>
    <n v="0"/>
    <n v="2.2746904253922908"/>
    <n v="0"/>
    <n v="0"/>
    <n v="0"/>
    <n v="0"/>
    <n v="0"/>
    <n v="0"/>
    <n v="5.5552659649606362"/>
  </r>
  <r>
    <x v="2"/>
    <x v="1108"/>
    <n v="0.3889187735341581"/>
    <n v="0"/>
    <n v="0"/>
    <n v="0.61108122646584184"/>
    <n v="0"/>
    <n v="0"/>
    <n v="0"/>
    <n v="0"/>
    <n v="0"/>
    <n v="0"/>
    <n v="1"/>
    <n v="0"/>
    <n v="0"/>
    <n v="1.571230982019364"/>
    <n v="0"/>
    <n v="0"/>
    <n v="0"/>
    <n v="0"/>
    <n v="0"/>
    <n v="0"/>
    <n v="2.571230982019364"/>
  </r>
  <r>
    <x v="2"/>
    <x v="673"/>
    <n v="0.81583525579697946"/>
    <n v="0"/>
    <n v="0"/>
    <n v="0.18416474420302079"/>
    <n v="0"/>
    <n v="0"/>
    <n v="0"/>
    <n v="0"/>
    <n v="0"/>
    <n v="0"/>
    <n v="4.4432440052802242"/>
    <n v="0"/>
    <n v="0"/>
    <n v="1.0030075187969925"/>
    <n v="0"/>
    <n v="0"/>
    <n v="0"/>
    <n v="0"/>
    <n v="0"/>
    <n v="0"/>
    <n v="5.4462515240772156"/>
  </r>
  <r>
    <x v="2"/>
    <x v="675"/>
    <n v="0"/>
    <n v="0"/>
    <n v="0"/>
    <n v="1"/>
    <n v="0"/>
    <n v="0"/>
    <n v="0"/>
    <n v="0"/>
    <n v="0"/>
    <n v="0"/>
    <n v="0"/>
    <n v="0"/>
    <n v="0"/>
    <n v="1.9999999999999998"/>
    <n v="0"/>
    <n v="0"/>
    <n v="0"/>
    <n v="0"/>
    <n v="0"/>
    <n v="0"/>
    <n v="1.9999999999999998"/>
  </r>
  <r>
    <x v="2"/>
    <x v="676"/>
    <n v="0.47415963461750921"/>
    <n v="0"/>
    <n v="0"/>
    <n v="0.5258403653824909"/>
    <n v="0"/>
    <n v="0"/>
    <n v="0"/>
    <n v="0"/>
    <n v="0"/>
    <n v="0"/>
    <n v="7.5993067494869937"/>
    <n v="0"/>
    <n v="0"/>
    <n v="8.4275884028537043"/>
    <n v="0"/>
    <n v="0"/>
    <n v="0"/>
    <n v="0"/>
    <n v="0"/>
    <n v="0"/>
    <n v="16.026895152340696"/>
  </r>
  <r>
    <x v="2"/>
    <x v="677"/>
    <n v="0.34304797745466148"/>
    <n v="0"/>
    <n v="0"/>
    <n v="0.65695202254533847"/>
    <n v="0"/>
    <n v="0"/>
    <n v="0"/>
    <n v="0"/>
    <n v="0"/>
    <n v="0"/>
    <n v="1.0453257790368273"/>
    <n v="0"/>
    <n v="0"/>
    <n v="2.0018450184501844"/>
    <n v="0"/>
    <n v="0"/>
    <n v="0"/>
    <n v="0"/>
    <n v="0"/>
    <n v="0"/>
    <n v="3.0471707974870119"/>
  </r>
  <r>
    <x v="2"/>
    <x v="678"/>
    <n v="0"/>
    <n v="0"/>
    <n v="0"/>
    <n v="1"/>
    <n v="0"/>
    <n v="0"/>
    <n v="0"/>
    <n v="0"/>
    <n v="0"/>
    <n v="0"/>
    <n v="0"/>
    <n v="0"/>
    <n v="0"/>
    <n v="1.2507645259938838"/>
    <n v="0"/>
    <n v="0"/>
    <n v="0"/>
    <n v="0"/>
    <n v="0"/>
    <n v="0"/>
    <n v="1.2507645259938838"/>
  </r>
  <r>
    <x v="2"/>
    <x v="680"/>
    <n v="1"/>
    <n v="0"/>
    <n v="0"/>
    <n v="0"/>
    <n v="0"/>
    <n v="0"/>
    <n v="0"/>
    <n v="0"/>
    <n v="0"/>
    <n v="0"/>
    <n v="4.9735217055391949"/>
    <n v="0"/>
    <n v="0"/>
    <n v="0"/>
    <n v="0"/>
    <n v="0"/>
    <n v="0"/>
    <n v="0"/>
    <n v="0"/>
    <n v="0"/>
    <n v="4.9735217055391949"/>
  </r>
  <r>
    <x v="2"/>
    <x v="109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1"/>
  </r>
  <r>
    <x v="2"/>
    <x v="68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x v="2"/>
    <x v="683"/>
    <n v="0.40010150051608878"/>
    <n v="0"/>
    <n v="0"/>
    <n v="0.59989849948391138"/>
    <n v="0"/>
    <n v="0"/>
    <n v="0"/>
    <n v="0"/>
    <n v="0"/>
    <n v="0"/>
    <n v="3.0650758962149611"/>
    <n v="0"/>
    <n v="0"/>
    <n v="4.5956699201874684"/>
    <n v="0"/>
    <n v="0"/>
    <n v="0"/>
    <n v="0"/>
    <n v="0"/>
    <n v="0"/>
    <n v="7.6607458164024287"/>
  </r>
  <r>
    <x v="2"/>
    <x v="684"/>
    <n v="0.24575794129473258"/>
    <n v="0"/>
    <n v="0"/>
    <n v="0.75424205870526728"/>
    <n v="0"/>
    <n v="0"/>
    <n v="0"/>
    <n v="0"/>
    <n v="0"/>
    <n v="0"/>
    <n v="1"/>
    <n v="0"/>
    <n v="0"/>
    <n v="3.069044502617801"/>
    <n v="0"/>
    <n v="0"/>
    <n v="0"/>
    <n v="0"/>
    <n v="0"/>
    <n v="0"/>
    <n v="4.0690445026178015"/>
  </r>
  <r>
    <x v="2"/>
    <x v="1091"/>
    <n v="0.58970412273260941"/>
    <n v="0"/>
    <n v="0"/>
    <n v="0"/>
    <n v="0.41029587726739059"/>
    <n v="0"/>
    <n v="0"/>
    <n v="0"/>
    <n v="0"/>
    <n v="0"/>
    <n v="1.1524822695035462"/>
    <n v="0"/>
    <n v="0"/>
    <n v="0"/>
    <n v="0.80185758513931893"/>
    <n v="0"/>
    <n v="0"/>
    <n v="0"/>
    <n v="0"/>
    <n v="0"/>
    <n v="1.954339854642865"/>
  </r>
  <r>
    <x v="2"/>
    <x v="686"/>
    <n v="0.15149989438620429"/>
    <n v="0"/>
    <n v="0"/>
    <n v="0.84850010561379574"/>
    <n v="0"/>
    <n v="0"/>
    <n v="0"/>
    <n v="0"/>
    <n v="0"/>
    <n v="0"/>
    <n v="1"/>
    <n v="0"/>
    <n v="0"/>
    <n v="5.6006646674669947"/>
    <n v="0"/>
    <n v="0"/>
    <n v="0"/>
    <n v="0"/>
    <n v="0"/>
    <n v="0"/>
    <n v="6.6006646674669947"/>
  </r>
  <r>
    <x v="2"/>
    <x v="687"/>
    <n v="0.64992599690244968"/>
    <n v="0"/>
    <n v="0"/>
    <n v="0.35007400309755027"/>
    <n v="0"/>
    <n v="0"/>
    <n v="0"/>
    <n v="0"/>
    <n v="0"/>
    <n v="0"/>
    <n v="5.6147577145620193"/>
    <n v="0"/>
    <n v="0"/>
    <n v="3.0243146434017802"/>
    <n v="0"/>
    <n v="0"/>
    <n v="0"/>
    <n v="0"/>
    <n v="0"/>
    <n v="0"/>
    <n v="8.6390723579637996"/>
  </r>
  <r>
    <x v="2"/>
    <x v="688"/>
    <n v="0.55820561332388352"/>
    <n v="0"/>
    <n v="0"/>
    <n v="0.44179438667611648"/>
    <n v="0"/>
    <n v="0"/>
    <n v="0"/>
    <n v="0"/>
    <n v="0"/>
    <n v="0"/>
    <n v="5.4338028169014088"/>
    <n v="0"/>
    <n v="0"/>
    <n v="4.3006081012284909"/>
    <n v="0"/>
    <n v="0"/>
    <n v="0"/>
    <n v="0"/>
    <n v="0"/>
    <n v="0"/>
    <n v="9.7344109181298997"/>
  </r>
  <r>
    <x v="2"/>
    <x v="689"/>
    <n v="0.29495526915893633"/>
    <n v="0"/>
    <n v="0"/>
    <n v="0.70504473084106367"/>
    <n v="0"/>
    <n v="0"/>
    <n v="0"/>
    <n v="0"/>
    <n v="0"/>
    <n v="0"/>
    <n v="2.0080786793115557"/>
    <n v="0"/>
    <n v="0"/>
    <n v="4.8"/>
    <n v="0"/>
    <n v="0"/>
    <n v="0"/>
    <n v="0"/>
    <n v="0"/>
    <n v="0"/>
    <n v="6.8080786793115555"/>
  </r>
  <r>
    <x v="2"/>
    <x v="690"/>
    <n v="0.31006064668953637"/>
    <n v="8.4923716944588307E-2"/>
    <n v="0"/>
    <n v="0.57840033477465125"/>
    <n v="0"/>
    <n v="0"/>
    <n v="1.332019335055609E-2"/>
    <n v="1.3295108240668036E-2"/>
    <n v="0"/>
    <n v="0"/>
    <n v="23.321408226004547"/>
    <n v="6.3875912408759117"/>
    <n v="0"/>
    <n v="43.504748085118898"/>
    <n v="0"/>
    <n v="0"/>
    <n v="1.0018867924528303"/>
    <n v="1"/>
    <n v="0"/>
    <n v="0"/>
    <n v="75.215634344452184"/>
  </r>
  <r>
    <x v="2"/>
    <x v="691"/>
    <n v="0.40114668096813627"/>
    <n v="0"/>
    <n v="0"/>
    <n v="0.5988533190318639"/>
    <n v="0"/>
    <n v="0"/>
    <n v="0"/>
    <n v="0"/>
    <n v="0"/>
    <n v="0"/>
    <n v="3.3974548010869445"/>
    <n v="0"/>
    <n v="0"/>
    <n v="5.0719030729142878"/>
    <n v="0"/>
    <n v="0"/>
    <n v="0"/>
    <n v="0"/>
    <n v="0"/>
    <n v="0"/>
    <n v="8.469357874001231"/>
  </r>
  <r>
    <x v="2"/>
    <x v="692"/>
    <n v="0"/>
    <n v="0"/>
    <n v="0"/>
    <n v="1"/>
    <n v="0"/>
    <n v="0"/>
    <n v="0"/>
    <n v="0"/>
    <n v="0"/>
    <n v="0"/>
    <n v="0"/>
    <n v="0"/>
    <n v="0"/>
    <n v="1.0080786793115559"/>
    <n v="0"/>
    <n v="0"/>
    <n v="0"/>
    <n v="0"/>
    <n v="0"/>
    <n v="0"/>
    <n v="1.0080786793115559"/>
  </r>
  <r>
    <x v="2"/>
    <x v="693"/>
    <n v="0.31647635943747299"/>
    <n v="0"/>
    <n v="0"/>
    <n v="0.68352364056252712"/>
    <n v="0"/>
    <n v="0"/>
    <n v="0"/>
    <n v="0"/>
    <n v="0"/>
    <n v="0"/>
    <n v="3.3631621496766249"/>
    <n v="0"/>
    <n v="0"/>
    <n v="7.2637363512241766"/>
    <n v="0"/>
    <n v="0"/>
    <n v="0"/>
    <n v="0"/>
    <n v="0"/>
    <n v="0"/>
    <n v="10.626898500900801"/>
  </r>
  <r>
    <x v="2"/>
    <x v="694"/>
    <n v="1"/>
    <n v="0"/>
    <n v="0"/>
    <n v="0"/>
    <n v="0"/>
    <n v="0"/>
    <n v="0"/>
    <n v="0"/>
    <n v="0"/>
    <n v="0"/>
    <n v="1.0023668639053254"/>
    <n v="0"/>
    <n v="0"/>
    <n v="0"/>
    <n v="0"/>
    <n v="0"/>
    <n v="0"/>
    <n v="0"/>
    <n v="0"/>
    <n v="0"/>
    <n v="1.0023668639053254"/>
  </r>
  <r>
    <x v="2"/>
    <x v="695"/>
    <n v="0.41637016219098272"/>
    <n v="0.24615219724660051"/>
    <n v="0"/>
    <n v="0.3374776405624168"/>
    <n v="0"/>
    <n v="0"/>
    <n v="0"/>
    <n v="0"/>
    <n v="0"/>
    <n v="0"/>
    <n v="6.4277574363500234"/>
    <n v="3.8"/>
    <n v="0"/>
    <n v="5.2098459753029669"/>
    <n v="0"/>
    <n v="0"/>
    <n v="0"/>
    <n v="0"/>
    <n v="0"/>
    <n v="0"/>
    <n v="15.43760341165299"/>
  </r>
  <r>
    <x v="2"/>
    <x v="696"/>
    <n v="0.59727818728265447"/>
    <n v="0"/>
    <n v="0"/>
    <n v="0.40272181271734558"/>
    <n v="0"/>
    <n v="0"/>
    <n v="0"/>
    <n v="0"/>
    <n v="0"/>
    <n v="0"/>
    <n v="3.1554417010295106"/>
    <n v="0"/>
    <n v="0"/>
    <n v="2.1275935214441963"/>
    <n v="0"/>
    <n v="0"/>
    <n v="0"/>
    <n v="0"/>
    <n v="0"/>
    <n v="0"/>
    <n v="5.2830352224737069"/>
  </r>
  <r>
    <x v="2"/>
    <x v="697"/>
    <n v="0.39899942296092489"/>
    <n v="0"/>
    <n v="0"/>
    <n v="0.60100057703907517"/>
    <n v="0"/>
    <n v="0"/>
    <n v="0"/>
    <n v="0"/>
    <n v="0"/>
    <n v="0"/>
    <n v="3.367519766499476"/>
    <n v="0"/>
    <n v="0"/>
    <n v="5.0723916035710186"/>
    <n v="0"/>
    <n v="0"/>
    <n v="0"/>
    <n v="0"/>
    <n v="0"/>
    <n v="0"/>
    <n v="8.4399113700704937"/>
  </r>
  <r>
    <x v="2"/>
    <x v="699"/>
    <n v="0.20042710557841553"/>
    <n v="0"/>
    <n v="0.44517943642898067"/>
    <n v="0.3543934579926038"/>
    <n v="0"/>
    <n v="0"/>
    <n v="0"/>
    <n v="0"/>
    <n v="0"/>
    <n v="0"/>
    <n v="1.0317460317460316"/>
    <n v="0"/>
    <n v="2.2916666666666665"/>
    <n v="1.8243243243243243"/>
    <n v="0"/>
    <n v="0"/>
    <n v="0"/>
    <n v="0"/>
    <n v="0"/>
    <n v="0"/>
    <n v="5.1477370227370223"/>
  </r>
  <r>
    <x v="2"/>
    <x v="700"/>
    <n v="0.25113246772268477"/>
    <n v="0"/>
    <n v="0.28775595259890963"/>
    <n v="0.4611115796784056"/>
    <n v="0"/>
    <n v="0"/>
    <n v="0"/>
    <n v="0"/>
    <n v="0"/>
    <n v="0"/>
    <n v="2"/>
    <n v="0"/>
    <n v="2.2916666666666665"/>
    <n v="3.6722577837891679"/>
    <n v="0"/>
    <n v="0"/>
    <n v="0"/>
    <n v="0"/>
    <n v="0"/>
    <n v="0"/>
    <n v="7.963924450455834"/>
  </r>
  <r>
    <x v="2"/>
    <x v="701"/>
    <n v="0.14688431892522161"/>
    <n v="0"/>
    <n v="0"/>
    <n v="0.85311568107477842"/>
    <n v="0"/>
    <n v="0"/>
    <n v="0"/>
    <n v="0"/>
    <n v="0"/>
    <n v="0"/>
    <n v="1"/>
    <n v="0"/>
    <n v="0"/>
    <n v="5.8080786793115555"/>
    <n v="0"/>
    <n v="0"/>
    <n v="0"/>
    <n v="0"/>
    <n v="0"/>
    <n v="0"/>
    <n v="6.8080786793115555"/>
  </r>
  <r>
    <x v="2"/>
    <x v="702"/>
    <n v="0.49981761852913625"/>
    <n v="0"/>
    <n v="0"/>
    <n v="0.5001823814708638"/>
    <n v="0"/>
    <n v="0"/>
    <n v="0"/>
    <n v="0"/>
    <n v="0"/>
    <n v="0"/>
    <n v="1.0011144130757801"/>
    <n v="0"/>
    <n v="0"/>
    <n v="1.0018450184501844"/>
    <n v="0"/>
    <n v="0"/>
    <n v="0"/>
    <n v="0"/>
    <n v="0"/>
    <n v="0"/>
    <n v="2.0029594315259645"/>
  </r>
  <r>
    <x v="2"/>
    <x v="703"/>
    <n v="1"/>
    <n v="0"/>
    <n v="0"/>
    <n v="0"/>
    <n v="0"/>
    <n v="0"/>
    <n v="0"/>
    <n v="0"/>
    <n v="0"/>
    <n v="0"/>
    <n v="1.095948827292111"/>
    <n v="0"/>
    <n v="0"/>
    <n v="0"/>
    <n v="0"/>
    <n v="0"/>
    <n v="0"/>
    <n v="0"/>
    <n v="0"/>
    <n v="0"/>
    <n v="1.095948827292111"/>
  </r>
  <r>
    <x v="2"/>
    <x v="705"/>
    <n v="0.40241870590400058"/>
    <n v="0"/>
    <n v="0"/>
    <n v="0.59758129409599936"/>
    <n v="0"/>
    <n v="0"/>
    <n v="0"/>
    <n v="0"/>
    <n v="0"/>
    <n v="0"/>
    <n v="2.1875243712224606"/>
    <n v="0"/>
    <n v="0"/>
    <n v="3.2484166999272182"/>
    <n v="0"/>
    <n v="0"/>
    <n v="0"/>
    <n v="0"/>
    <n v="0"/>
    <n v="0"/>
    <n v="5.4359410711496787"/>
  </r>
  <r>
    <x v="2"/>
    <x v="706"/>
    <n v="0"/>
    <n v="0"/>
    <n v="0"/>
    <n v="0.55996018594719643"/>
    <n v="0.44003981405280368"/>
    <n v="0"/>
    <n v="0"/>
    <n v="0"/>
    <n v="0"/>
    <n v="0"/>
    <n v="0"/>
    <n v="0"/>
    <n v="0"/>
    <n v="1.5067669172932332"/>
    <n v="1.1840796019900497"/>
    <n v="0"/>
    <n v="0"/>
    <n v="0"/>
    <n v="0"/>
    <n v="0"/>
    <n v="2.6908465192832827"/>
  </r>
  <r>
    <x v="2"/>
    <x v="1094"/>
    <n v="0.33551740344474856"/>
    <n v="0"/>
    <n v="0"/>
    <n v="0.66448259655525155"/>
    <n v="0"/>
    <n v="0"/>
    <n v="0"/>
    <n v="0"/>
    <n v="0"/>
    <n v="0"/>
    <n v="1.4260869565217391"/>
    <n v="0"/>
    <n v="0"/>
    <n v="2.8243243243243246"/>
    <n v="0"/>
    <n v="0"/>
    <n v="0"/>
    <n v="0"/>
    <n v="0"/>
    <n v="0"/>
    <n v="4.2504112808460635"/>
  </r>
  <r>
    <x v="2"/>
    <x v="1109"/>
    <n v="0"/>
    <n v="0"/>
    <n v="0"/>
    <n v="1"/>
    <n v="0"/>
    <n v="0"/>
    <n v="0"/>
    <n v="0"/>
    <n v="0"/>
    <n v="0"/>
    <n v="0"/>
    <n v="0"/>
    <n v="0"/>
    <n v="1.4592857142857143"/>
    <n v="0"/>
    <n v="0"/>
    <n v="0"/>
    <n v="0"/>
    <n v="0"/>
    <n v="0"/>
    <n v="1.4592857142857143"/>
  </r>
  <r>
    <x v="2"/>
    <x v="708"/>
    <n v="0"/>
    <n v="0"/>
    <n v="0"/>
    <n v="1"/>
    <n v="0"/>
    <n v="0"/>
    <n v="0"/>
    <n v="0"/>
    <n v="0"/>
    <n v="0"/>
    <n v="0"/>
    <n v="0"/>
    <n v="0"/>
    <n v="12.464683027117898"/>
    <n v="0"/>
    <n v="0"/>
    <n v="0"/>
    <n v="0"/>
    <n v="0"/>
    <n v="0"/>
    <n v="12.464683027117898"/>
  </r>
  <r>
    <x v="2"/>
    <x v="709"/>
    <n v="0.56673466113178173"/>
    <n v="0.10777651380557883"/>
    <n v="0"/>
    <n v="0.32548882506263965"/>
    <n v="0"/>
    <n v="0"/>
    <n v="0"/>
    <n v="0"/>
    <n v="0"/>
    <n v="0"/>
    <n v="5.2584245038221473"/>
    <n v="1"/>
    <n v="0"/>
    <n v="3.0200348254889589"/>
    <n v="0"/>
    <n v="0"/>
    <n v="0"/>
    <n v="0"/>
    <n v="0"/>
    <n v="0"/>
    <n v="9.2784593293111044"/>
  </r>
  <r>
    <x v="2"/>
    <x v="710"/>
    <n v="0.40300355291184564"/>
    <n v="0"/>
    <n v="0"/>
    <n v="0.59699644708815425"/>
    <n v="0"/>
    <n v="0"/>
    <n v="0"/>
    <n v="0"/>
    <n v="0"/>
    <n v="0"/>
    <n v="2.7223248913298108"/>
    <n v="0"/>
    <n v="0"/>
    <n v="4.0327641684564712"/>
    <n v="0"/>
    <n v="0"/>
    <n v="0"/>
    <n v="0"/>
    <n v="0"/>
    <n v="0"/>
    <n v="6.7550890597862825"/>
  </r>
  <r>
    <x v="2"/>
    <x v="711"/>
    <n v="0.24187550610030042"/>
    <n v="9.6957135590437053E-3"/>
    <n v="7.9834319620882173E-3"/>
    <n v="0.71246867591885643"/>
    <n v="1.1147592789834364E-2"/>
    <n v="0"/>
    <n v="0"/>
    <n v="1.2153521724893958E-2"/>
    <n v="1.5041248624224177E-3"/>
    <n v="3.1714330825604749E-3"/>
    <n v="160.80812979233383"/>
    <n v="6.4460829026046413"/>
    <n v="5.3076923076923075"/>
    <n v="473.67655021100705"/>
    <n v="7.4113479993150184"/>
    <n v="0"/>
    <n v="0"/>
    <n v="8.0801282051282044"/>
    <n v="1"/>
    <n v="2.1084905660377355"/>
    <n v="664.83842198411878"/>
  </r>
  <r>
    <x v="2"/>
    <x v="712"/>
    <n v="0.24527195417870351"/>
    <n v="2.5321554596647981E-2"/>
    <n v="0"/>
    <n v="0.58459169507296727"/>
    <n v="0.10301159876289348"/>
    <n v="0"/>
    <n v="0"/>
    <n v="4.1803197388787933E-2"/>
    <n v="0"/>
    <n v="0"/>
    <n v="29.524561004206813"/>
    <n v="3.0480769230769234"/>
    <n v="0"/>
    <n v="70.370104978081201"/>
    <n v="12.4"/>
    <n v="0"/>
    <n v="0"/>
    <n v="5.0320512820512819"/>
    <n v="0"/>
    <n v="0"/>
    <n v="120.3747941874162"/>
  </r>
  <r>
    <x v="2"/>
    <x v="713"/>
    <n v="0.26275990343541844"/>
    <n v="5.2540656811262368E-2"/>
    <n v="0"/>
    <n v="0.6320661751108605"/>
    <n v="1.4897610698432774E-2"/>
    <n v="0"/>
    <n v="6.327764557705744E-3"/>
    <n v="2.7114533533758832E-2"/>
    <n v="4.2933558525610066E-3"/>
    <n v="0"/>
    <n v="49.074902914111846"/>
    <n v="9.8128656554712883"/>
    <n v="0"/>
    <n v="118.04916112889077"/>
    <n v="2.7823834196891193"/>
    <n v="0"/>
    <n v="1.1818181818181819"/>
    <n v="5.0641025641025639"/>
    <n v="0.80185758513931893"/>
    <n v="0"/>
    <n v="186.76709144922316"/>
  </r>
  <r>
    <x v="2"/>
    <x v="714"/>
    <n v="0.25976885210190198"/>
    <n v="2.3121097640423187E-2"/>
    <n v="0"/>
    <n v="0.6878991504793136"/>
    <n v="9.666108788454416E-3"/>
    <n v="0"/>
    <n v="0"/>
    <n v="1.9544790989907017E-2"/>
    <n v="0"/>
    <n v="0"/>
    <n v="27.007893265435783"/>
    <n v="2.4038761083153606"/>
    <n v="0"/>
    <n v="71.52014832879658"/>
    <n v="1.0049751243781095"/>
    <n v="0"/>
    <n v="0"/>
    <n v="2.0320512820512819"/>
    <n v="0"/>
    <n v="0"/>
    <n v="103.9689441089771"/>
  </r>
  <r>
    <x v="2"/>
    <x v="715"/>
    <n v="0.35123343032942178"/>
    <n v="2.3327716412586918E-2"/>
    <n v="1.6922402716613574E-2"/>
    <n v="0.60851645054137771"/>
    <n v="0"/>
    <n v="0"/>
    <n v="0"/>
    <n v="0"/>
    <n v="0"/>
    <n v="0"/>
    <n v="21.088150257157988"/>
    <n v="1.4006024096385543"/>
    <n v="1.016025641025641"/>
    <n v="36.535492452792532"/>
    <n v="0"/>
    <n v="0"/>
    <n v="0"/>
    <n v="0"/>
    <n v="0"/>
    <n v="0"/>
    <n v="60.040270760614717"/>
  </r>
  <r>
    <x v="2"/>
    <x v="716"/>
    <n v="9.7122366978906471E-2"/>
    <n v="1.066474530239866E-2"/>
    <n v="2.405455170730297E-2"/>
    <n v="0.84924508083280459"/>
    <n v="8.4167235244917132E-3"/>
    <n v="0"/>
    <n v="1.0496531654095842E-2"/>
    <n v="0"/>
    <n v="0"/>
    <n v="0"/>
    <n v="9.2528056104140308"/>
    <n v="1.016025641025641"/>
    <n v="2.2916666666666665"/>
    <n v="80.907209049516979"/>
    <n v="0.80185758513931893"/>
    <n v="0"/>
    <n v="0.99999999999999989"/>
    <n v="0"/>
    <n v="0"/>
    <n v="0"/>
    <n v="95.269564552762617"/>
  </r>
  <r>
    <x v="2"/>
    <x v="717"/>
    <n v="0.20732719914145517"/>
    <n v="0"/>
    <n v="0"/>
    <n v="0.79267280085854475"/>
    <n v="0"/>
    <n v="0"/>
    <n v="0"/>
    <n v="0"/>
    <n v="0"/>
    <n v="0"/>
    <n v="3.3141153081510932"/>
    <n v="0"/>
    <n v="0"/>
    <n v="12.670836603006201"/>
    <n v="0"/>
    <n v="0"/>
    <n v="0"/>
    <n v="0"/>
    <n v="0"/>
    <n v="0"/>
    <n v="15.984951911157296"/>
  </r>
  <r>
    <x v="2"/>
    <x v="718"/>
    <n v="0.3119167564753183"/>
    <n v="3.2607679396376502E-2"/>
    <n v="2.5018126659513515E-2"/>
    <n v="0.63045743746879157"/>
    <n v="0"/>
    <n v="0"/>
    <n v="0"/>
    <n v="0"/>
    <n v="0"/>
    <n v="0"/>
    <n v="17.532605249107238"/>
    <n v="1.8328530259365994"/>
    <n v="1.40625"/>
    <n v="35.437536291445412"/>
    <n v="0"/>
    <n v="0"/>
    <n v="0"/>
    <n v="0"/>
    <n v="0"/>
    <n v="0"/>
    <n v="56.209244566489254"/>
  </r>
  <r>
    <x v="2"/>
    <x v="719"/>
    <n v="0.17633618733205692"/>
    <n v="0"/>
    <n v="0"/>
    <n v="0.82366381266794308"/>
    <n v="0"/>
    <n v="0"/>
    <n v="0"/>
    <n v="0"/>
    <n v="0"/>
    <n v="0"/>
    <n v="1.0009581603321622"/>
    <n v="0"/>
    <n v="0"/>
    <n v="4.6754612716433508"/>
    <n v="0"/>
    <n v="0"/>
    <n v="0"/>
    <n v="0"/>
    <n v="0"/>
    <n v="0"/>
    <n v="5.6764194319755132"/>
  </r>
  <r>
    <x v="2"/>
    <x v="720"/>
    <n v="0"/>
    <n v="0.26502501438467435"/>
    <n v="0"/>
    <n v="0.73497498561532582"/>
    <n v="0"/>
    <n v="0"/>
    <n v="0"/>
    <n v="0"/>
    <n v="0"/>
    <n v="0"/>
    <n v="0"/>
    <n v="1.8328530259365994"/>
    <n v="0"/>
    <n v="5.0829206801494191"/>
    <n v="0"/>
    <n v="0"/>
    <n v="0"/>
    <n v="0"/>
    <n v="0"/>
    <n v="0"/>
    <n v="6.9157737060860178"/>
  </r>
  <r>
    <x v="2"/>
    <x v="721"/>
    <n v="0.17397333077153102"/>
    <n v="3.7742596945051561E-2"/>
    <n v="9.2868219612429713E-3"/>
    <n v="0.70540881124784516"/>
    <n v="2.7306477665660318E-2"/>
    <n v="8.6131664821890771E-3"/>
    <n v="9.3618472176913679E-3"/>
    <n v="2.8306947708788673E-2"/>
    <n v="0"/>
    <n v="0"/>
    <n v="18.73335480076825"/>
    <n v="4.0641025641025639"/>
    <n v="1"/>
    <n v="75.958041856703318"/>
    <n v="2.9403468462752302"/>
    <n v="0.92746113989637313"/>
    <n v="1.0080786793115559"/>
    <n v="3.0480769230769234"/>
    <n v="0"/>
    <n v="0"/>
    <n v="107.6794628101342"/>
  </r>
  <r>
    <x v="2"/>
    <x v="722"/>
    <n v="0.26163349625329169"/>
    <n v="6.0780132784892464E-2"/>
    <n v="0"/>
    <n v="0.66261667742246377"/>
    <n v="0"/>
    <n v="0"/>
    <n v="0"/>
    <n v="0"/>
    <n v="1.4969693539352113E-2"/>
    <n v="0"/>
    <n v="17.494291543279036"/>
    <n v="4.0641025641025639"/>
    <n v="0"/>
    <n v="44.306289149784732"/>
    <n v="0"/>
    <n v="0"/>
    <n v="0"/>
    <n v="0"/>
    <n v="1.0009581603321622"/>
    <n v="0"/>
    <n v="66.865641417498495"/>
  </r>
  <r>
    <x v="2"/>
    <x v="723"/>
    <n v="0.2729778032050566"/>
    <n v="2.3813722941792681E-2"/>
    <n v="0"/>
    <n v="0.69036498807991209"/>
    <n v="1.2843485773238615E-2"/>
    <n v="0"/>
    <n v="0"/>
    <n v="0"/>
    <n v="0"/>
    <n v="0"/>
    <n v="23.293497464895758"/>
    <n v="2.0320512820512819"/>
    <n v="0"/>
    <n v="58.909606974939351"/>
    <n v="1.095948827292111"/>
    <n v="0"/>
    <n v="0"/>
    <n v="0"/>
    <n v="0"/>
    <n v="0"/>
    <n v="85.331104549178505"/>
  </r>
  <r>
    <x v="2"/>
    <x v="724"/>
    <n v="0.31963896737909159"/>
    <n v="0"/>
    <n v="0"/>
    <n v="0.616939549765531"/>
    <n v="0"/>
    <n v="0"/>
    <n v="6.3421482855377451E-2"/>
    <n v="0"/>
    <n v="0"/>
    <n v="0"/>
    <n v="11.549808265769832"/>
    <n v="0"/>
    <n v="0"/>
    <n v="22.29244315794379"/>
    <n v="0"/>
    <n v="0"/>
    <n v="2.2916666666666665"/>
    <n v="0"/>
    <n v="0"/>
    <n v="0"/>
    <n v="36.133918090380284"/>
  </r>
  <r>
    <x v="2"/>
    <x v="725"/>
    <n v="0.15610700872733835"/>
    <n v="2.7949072712731712E-2"/>
    <n v="1.6360848849381493E-2"/>
    <n v="0.78228338273979381"/>
    <n v="6.4725465459274335E-3"/>
    <n v="0"/>
    <n v="0"/>
    <n v="7.2536910283271796E-3"/>
    <n v="3.5734493965002053E-3"/>
    <n v="0"/>
    <n v="43.731866436380891"/>
    <n v="7.829662004662004"/>
    <n v="4.583333333333333"/>
    <n v="219.14911244715765"/>
    <n v="1.8132212215029555"/>
    <n v="0"/>
    <n v="0"/>
    <n v="2.0320512820512819"/>
    <n v="1.0010672358591248"/>
    <n v="0"/>
    <n v="280.1403139609472"/>
  </r>
  <r>
    <x v="2"/>
    <x v="726"/>
    <n v="0.18905431836078115"/>
    <n v="7.4723276858877068E-3"/>
    <n v="5.5742100059179367E-3"/>
    <n v="0.7825858500733015"/>
    <n v="1.1922425056155938E-2"/>
    <n v="0"/>
    <n v="0"/>
    <n v="0"/>
    <n v="3.3908688179556429E-3"/>
    <n v="0"/>
    <n v="111.67761564079647"/>
    <n v="4.4140316205533594"/>
    <n v="3.2927810797424466"/>
    <n v="462.28683125675963"/>
    <n v="7.0427801621895876"/>
    <n v="0"/>
    <n v="0"/>
    <n v="0"/>
    <n v="2.0030441400304415"/>
    <n v="0"/>
    <n v="590.717083900072"/>
  </r>
  <r>
    <x v="2"/>
    <x v="727"/>
    <n v="0.19990602204438163"/>
    <n v="0"/>
    <n v="0"/>
    <n v="0.74980407361018464"/>
    <n v="5.0289904345433747E-2"/>
    <n v="0"/>
    <n v="0"/>
    <n v="0"/>
    <n v="0"/>
    <n v="0"/>
    <n v="19.66825849759152"/>
    <n v="0"/>
    <n v="0"/>
    <n v="73.771366122418058"/>
    <n v="4.9478991596638657"/>
    <n v="0"/>
    <n v="0"/>
    <n v="0"/>
    <n v="0"/>
    <n v="0"/>
    <n v="98.387523779673444"/>
  </r>
  <r>
    <x v="2"/>
    <x v="728"/>
    <n v="0.31781258872292206"/>
    <n v="2.1241274503813523E-2"/>
    <n v="3.8587002219791812E-2"/>
    <n v="0.60746773897779094"/>
    <n v="1.4891395575681336E-2"/>
    <n v="0"/>
    <n v="0"/>
    <n v="0"/>
    <n v="0"/>
    <n v="0"/>
    <n v="21.342028496102252"/>
    <n v="1.4264126149802892"/>
    <n v="2.5912280701754384"/>
    <n v="40.793204094975977"/>
    <n v="1"/>
    <n v="0"/>
    <n v="0"/>
    <n v="0"/>
    <n v="0"/>
    <n v="0"/>
    <n v="67.152873276233976"/>
  </r>
  <r>
    <x v="2"/>
    <x v="729"/>
    <n v="0.1989229266591748"/>
    <n v="1.7463520297401711E-2"/>
    <n v="8.0224575035682932E-3"/>
    <n v="0.77559109553985528"/>
    <n v="0"/>
    <n v="0"/>
    <n v="0"/>
    <n v="0"/>
    <n v="0"/>
    <n v="0"/>
    <n v="24.795759475285006"/>
    <n v="2.1768292682926829"/>
    <n v="1"/>
    <n v="96.677495043742113"/>
    <n v="0"/>
    <n v="0"/>
    <n v="0"/>
    <n v="0"/>
    <n v="0"/>
    <n v="0"/>
    <n v="124.65008378731979"/>
  </r>
  <r>
    <x v="2"/>
    <x v="730"/>
    <n v="0.38116971993545823"/>
    <n v="1.0948221450155877E-2"/>
    <n v="1.305111572050637E-2"/>
    <n v="0.58943801226341119"/>
    <n v="5.392930630468501E-3"/>
    <n v="0"/>
    <n v="0"/>
    <n v="0"/>
    <n v="0"/>
    <n v="0"/>
    <n v="70.747237037569064"/>
    <n v="2.0320512820512819"/>
    <n v="2.4223602484472049"/>
    <n v="109.40299974408816"/>
    <n v="1.0009581603321622"/>
    <n v="0"/>
    <n v="0"/>
    <n v="0"/>
    <n v="0"/>
    <n v="0"/>
    <n v="185.60560647248784"/>
  </r>
  <r>
    <x v="2"/>
    <x v="731"/>
    <n v="0.23209802888009798"/>
    <n v="9.0548772923111628E-2"/>
    <n v="1.8371358339513446E-2"/>
    <n v="0.63165945907982846"/>
    <n v="7.4787899436410503E-3"/>
    <n v="0"/>
    <n v="0"/>
    <n v="1.6510035828870128E-2"/>
    <n v="3.3335550049374712E-3"/>
    <n v="0"/>
    <n v="70.740560220068303"/>
    <n v="27.598127199648644"/>
    <n v="5.5993589743589745"/>
    <n v="192.52185905764901"/>
    <n v="2.2794411177644709"/>
    <n v="0"/>
    <n v="0"/>
    <n v="5.0320512820512819"/>
    <n v="1.016025641025641"/>
    <n v="0"/>
    <n v="304.78742349256629"/>
  </r>
  <r>
    <x v="2"/>
    <x v="732"/>
    <n v="0.22958533559812072"/>
    <n v="1.2523231187696444E-2"/>
    <n v="1.1911015303755572E-3"/>
    <n v="0.72150615536436091"/>
    <n v="2.2488250600790672E-2"/>
    <n v="0"/>
    <n v="8.7274769695414338E-4"/>
    <n v="8.7110410430451212E-4"/>
    <n v="4.1952597023332053E-3"/>
    <n v="6.7668142150634873E-3"/>
    <n v="263.5567143624254"/>
    <n v="14.376273887143453"/>
    <n v="1.3673469387755102"/>
    <n v="828.26627931045061"/>
    <n v="25.815801452049463"/>
    <n v="0"/>
    <n v="1.0018867924528303"/>
    <n v="1"/>
    <n v="4.8160256410256412"/>
    <n v="7.768089005235602"/>
    <n v="1147.9684173895589"/>
  </r>
  <r>
    <x v="2"/>
    <x v="733"/>
    <n v="0.34338930724749683"/>
    <n v="3.3496865460880335E-2"/>
    <n v="8.9247305970877894E-3"/>
    <n v="0.60275699703621"/>
    <n v="8.2553385927994494E-3"/>
    <n v="0"/>
    <n v="3.1767610655255543E-3"/>
    <n v="0"/>
    <n v="0"/>
    <n v="0"/>
    <n v="196.64361281128063"/>
    <n v="19.182148375206658"/>
    <n v="5.1107918357918347"/>
    <n v="345.17182405755511"/>
    <n v="4.7274611398963726"/>
    <n v="0"/>
    <n v="1.8191881918819188"/>
    <n v="0"/>
    <n v="0"/>
    <n v="0"/>
    <n v="572.65502641161254"/>
  </r>
  <r>
    <x v="2"/>
    <x v="734"/>
    <n v="0.29948733065171668"/>
    <n v="6.5270642663559281E-2"/>
    <n v="1.4619369471838813E-2"/>
    <n v="0.58046738554699617"/>
    <n v="3.2411551126800962E-2"/>
    <n v="0"/>
    <n v="2.201525863409875E-3"/>
    <n v="2.7895311687011247E-3"/>
    <n v="2.7526635069770483E-3"/>
    <n v="0"/>
    <n v="109.08170179942893"/>
    <n v="23.77340224639865"/>
    <n v="5.3247851845770731"/>
    <n v="211.42253369030328"/>
    <n v="11.805197726317846"/>
    <n v="0"/>
    <n v="0.80185758513931893"/>
    <n v="1.016025641025641"/>
    <n v="1.0025974025974025"/>
    <n v="0"/>
    <n v="364.22810127578816"/>
  </r>
  <r>
    <x v="2"/>
    <x v="735"/>
    <n v="0.39102514558011464"/>
    <n v="0.11357607451337608"/>
    <n v="1.3682155239030706E-2"/>
    <n v="0.46803446942844767"/>
    <n v="0"/>
    <n v="0"/>
    <n v="0"/>
    <n v="0"/>
    <n v="1.3682155239030706E-2"/>
    <n v="0"/>
    <n v="29.037207022899278"/>
    <n v="8.4340662634378916"/>
    <n v="1.016025641025641"/>
    <n v="34.755856333700166"/>
    <n v="0"/>
    <n v="0"/>
    <n v="0"/>
    <n v="0"/>
    <n v="1.016025641025641"/>
    <n v="0"/>
    <n v="74.25918090208863"/>
  </r>
  <r>
    <x v="2"/>
    <x v="736"/>
    <n v="0.30544192116206148"/>
    <n v="8.0504129884554285E-3"/>
    <n v="8.0681899256539097E-2"/>
    <n v="0.60582576659294374"/>
    <n v="0"/>
    <n v="0"/>
    <n v="0"/>
    <n v="0"/>
    <n v="0"/>
    <n v="0"/>
    <n v="38.549180543882734"/>
    <n v="1.016025641025641"/>
    <n v="10.182692307692307"/>
    <n v="76.459992019681962"/>
    <n v="0"/>
    <n v="0"/>
    <n v="0"/>
    <n v="0"/>
    <n v="0"/>
    <n v="0"/>
    <n v="126.20789051228267"/>
  </r>
  <r>
    <x v="2"/>
    <x v="737"/>
    <n v="0.39841169437462481"/>
    <n v="2.8154564413016853E-2"/>
    <n v="0"/>
    <n v="0.57343374121235835"/>
    <n v="0"/>
    <n v="0"/>
    <n v="0"/>
    <n v="0"/>
    <n v="0"/>
    <n v="0"/>
    <n v="14.430385770003886"/>
    <n v="1.019752259792434"/>
    <n v="0"/>
    <n v="20.769646614464286"/>
    <n v="0"/>
    <n v="0"/>
    <n v="0"/>
    <n v="0"/>
    <n v="0"/>
    <n v="0"/>
    <n v="36.219784644260606"/>
  </r>
  <r>
    <x v="2"/>
    <x v="738"/>
    <n v="0.32946533864489774"/>
    <n v="3.3519320465245223E-2"/>
    <n v="0"/>
    <n v="0.63701534088985712"/>
    <n v="0"/>
    <n v="0"/>
    <n v="0"/>
    <n v="0"/>
    <n v="0"/>
    <n v="0"/>
    <n v="9.9866353865823569"/>
    <n v="1.016025641025641"/>
    <n v="0"/>
    <n v="19.308980942554118"/>
    <n v="0"/>
    <n v="0"/>
    <n v="0"/>
    <n v="0"/>
    <n v="0"/>
    <n v="0"/>
    <n v="30.311641970162114"/>
  </r>
  <r>
    <x v="2"/>
    <x v="739"/>
    <n v="0.3559556178553771"/>
    <n v="8.5696668577249335E-2"/>
    <n v="3.3979148989793782E-2"/>
    <n v="0.4977689746863716"/>
    <n v="5.6850543120466647E-3"/>
    <n v="0"/>
    <n v="0"/>
    <n v="1.1370108624093329E-2"/>
    <n v="9.5444269550684913E-3"/>
    <n v="0"/>
    <n v="62.61252721915163"/>
    <n v="15.074028122415221"/>
    <n v="5.9769260106788709"/>
    <n v="87.557470406500101"/>
    <n v="1"/>
    <n v="0"/>
    <n v="0"/>
    <n v="2"/>
    <n v="1.6788629327329017"/>
    <n v="0"/>
    <n v="175.89981469147867"/>
  </r>
  <r>
    <x v="2"/>
    <x v="740"/>
    <n v="0.2267386832022194"/>
    <n v="4.3191461625454515E-2"/>
    <n v="2.1955515970077059E-2"/>
    <n v="0.69869923309763937"/>
    <n v="9.4151061046097283E-3"/>
    <n v="0"/>
    <n v="0"/>
    <n v="0"/>
    <n v="0"/>
    <n v="0"/>
    <n v="24.558117774649165"/>
    <n v="4.6780769230769232"/>
    <n v="2.3780068728522337"/>
    <n v="75.676271085007883"/>
    <n v="1.019752259792434"/>
    <n v="0"/>
    <n v="0"/>
    <n v="0"/>
    <n v="0"/>
    <n v="0"/>
    <n v="108.31022491537863"/>
  </r>
  <r>
    <x v="2"/>
    <x v="741"/>
    <n v="0.40520943779487795"/>
    <n v="0.12898570401920023"/>
    <n v="9.5387728397795836E-3"/>
    <n v="0.44672731250636272"/>
    <n v="9.5387728397795836E-3"/>
    <n v="0"/>
    <n v="0"/>
    <n v="0"/>
    <n v="0"/>
    <n v="0"/>
    <n v="42.520951092673577"/>
    <n v="13.535209945013307"/>
    <n v="1.0009581603321622"/>
    <n v="46.87765988427001"/>
    <n v="1.0009581603321622"/>
    <n v="0"/>
    <n v="0"/>
    <n v="0"/>
    <n v="0"/>
    <n v="0"/>
    <n v="104.93573724262122"/>
  </r>
  <r>
    <x v="2"/>
    <x v="742"/>
    <n v="0.45585562160916332"/>
    <n v="6.8319795733622554E-2"/>
    <n v="1.3623868514361214E-2"/>
    <n v="0.45637973268198656"/>
    <n v="0"/>
    <n v="0"/>
    <n v="0"/>
    <n v="0"/>
    <n v="5.8209814608664407E-3"/>
    <n v="0"/>
    <n v="78.312501881995374"/>
    <n v="11.736817269205545"/>
    <n v="2.3404761904761902"/>
    <n v="78.402540147251287"/>
    <n v="0"/>
    <n v="0"/>
    <n v="0"/>
    <n v="0"/>
    <n v="1"/>
    <n v="0"/>
    <n v="171.79233548892839"/>
  </r>
  <r>
    <x v="2"/>
    <x v="743"/>
    <n v="0.37961789304745558"/>
    <n v="2.6973375785811705E-2"/>
    <n v="2.075716006986263E-2"/>
    <n v="0.55424301965376166"/>
    <n v="8.3521649359367105E-3"/>
    <n v="0"/>
    <n v="5.882303759459335E-3"/>
    <n v="4.1740827477123443E-3"/>
    <n v="0"/>
    <n v="0"/>
    <n v="90.946422481803864"/>
    <n v="6.4621085436302828"/>
    <n v="4.9728674117059226"/>
    <n v="132.78199143453043"/>
    <n v="2.0009581603321624"/>
    <n v="0"/>
    <n v="1.4092446448703495"/>
    <n v="1"/>
    <n v="0"/>
    <n v="0"/>
    <n v="239.57359267687301"/>
  </r>
  <r>
    <x v="2"/>
    <x v="744"/>
    <n v="0.45809795555148108"/>
    <n v="2.2184858360545401E-2"/>
    <n v="0"/>
    <n v="0.51971718608797357"/>
    <n v="0"/>
    <n v="0"/>
    <n v="0"/>
    <n v="0"/>
    <n v="0"/>
    <n v="0"/>
    <n v="41.687998717110673"/>
    <n v="2.0188746438746437"/>
    <n v="0"/>
    <n v="47.29549460838183"/>
    <n v="0"/>
    <n v="0"/>
    <n v="0"/>
    <n v="0"/>
    <n v="0"/>
    <n v="0"/>
    <n v="91.002367969367143"/>
  </r>
  <r>
    <x v="2"/>
    <x v="745"/>
    <n v="0.49431402486183967"/>
    <n v="2.1580376898401945E-2"/>
    <n v="0"/>
    <n v="0.46141400528520221"/>
    <n v="1.1687998469370017E-2"/>
    <n v="1.1003594485186485E-2"/>
    <n v="0"/>
    <n v="0"/>
    <n v="0"/>
    <n v="0"/>
    <n v="96.174195887671374"/>
    <n v="4.1986981772098826"/>
    <n v="0"/>
    <n v="89.773137515200304"/>
    <n v="2.2740278401815033"/>
    <n v="2.1408695652173915"/>
    <n v="0"/>
    <n v="0"/>
    <n v="0"/>
    <n v="0"/>
    <n v="194.56092898548039"/>
  </r>
  <r>
    <x v="2"/>
    <x v="746"/>
    <n v="0.23565172810656962"/>
    <n v="1.0787546738348598E-2"/>
    <n v="7.8214087932373059E-3"/>
    <n v="0.73390343322734786"/>
    <n v="4.2685349658796593E-3"/>
    <n v="0"/>
    <n v="0"/>
    <n v="0"/>
    <n v="7.5673481686174228E-3"/>
    <n v="0"/>
    <n v="74.57881487863024"/>
    <n v="3.4140316205533594"/>
    <n v="2.475311355311355"/>
    <n v="232.26499854353349"/>
    <n v="1.3509015256588073"/>
    <n v="0"/>
    <n v="0"/>
    <n v="0"/>
    <n v="2.3949065119277888"/>
    <n v="0"/>
    <n v="316.4789644356149"/>
  </r>
  <r>
    <x v="2"/>
    <x v="747"/>
    <n v="0.15280661483702518"/>
    <n v="4.1135470238010105E-2"/>
    <n v="0"/>
    <n v="0.72610446572995924"/>
    <n v="7.9953449195005549E-2"/>
    <n v="0"/>
    <n v="0"/>
    <n v="0"/>
    <n v="0"/>
    <n v="0"/>
    <n v="3.7147166168974151"/>
    <n v="1"/>
    <n v="0"/>
    <n v="17.651541638608091"/>
    <n v="1.943661971830986"/>
    <n v="0"/>
    <n v="0"/>
    <n v="0"/>
    <n v="0"/>
    <n v="0"/>
    <n v="24.309920227336491"/>
  </r>
  <r>
    <x v="2"/>
    <x v="748"/>
    <n v="0.26579114133246584"/>
    <n v="6.945353897453016E-2"/>
    <n v="1.9581735160405782E-2"/>
    <n v="0.60176512267351678"/>
    <n v="0"/>
    <n v="0"/>
    <n v="0"/>
    <n v="3.472676948726508E-2"/>
    <n v="8.68169237181627E-3"/>
    <n v="0"/>
    <n v="31.105757171024813"/>
    <n v="8.1282051282051277"/>
    <n v="2.2916666666666665"/>
    <n v="70.425070173653538"/>
    <n v="0"/>
    <n v="0"/>
    <n v="0"/>
    <n v="4.0641025641025639"/>
    <n v="1.016025641025641"/>
    <n v="0"/>
    <n v="117.03082734467836"/>
  </r>
  <r>
    <x v="2"/>
    <x v="749"/>
    <n v="0.39070388991151755"/>
    <n v="7.1905472046506158E-2"/>
    <n v="0"/>
    <n v="0.48009309154687352"/>
    <n v="0"/>
    <n v="0"/>
    <n v="0"/>
    <n v="5.7297546495102387E-2"/>
    <n v="0"/>
    <n v="0"/>
    <n v="27.60326571125329"/>
    <n v="5.0801282051282053"/>
    <n v="0"/>
    <n v="33.918621017841936"/>
    <n v="0"/>
    <n v="0"/>
    <n v="0"/>
    <n v="4.0480769230769234"/>
    <n v="0"/>
    <n v="0"/>
    <n v="70.650091857300382"/>
  </r>
  <r>
    <x v="2"/>
    <x v="750"/>
    <n v="0.1752490083999742"/>
    <n v="0.16450928294458383"/>
    <n v="0"/>
    <n v="0.66024170865544196"/>
    <n v="0"/>
    <n v="0"/>
    <n v="0"/>
    <n v="0"/>
    <n v="0"/>
    <n v="0"/>
    <n v="4.0480769230769234"/>
    <n v="3.8"/>
    <n v="0"/>
    <n v="15.250923522266078"/>
    <n v="0"/>
    <n v="0"/>
    <n v="0"/>
    <n v="0"/>
    <n v="0"/>
    <n v="0"/>
    <n v="23.099000445343002"/>
  </r>
  <r>
    <x v="2"/>
    <x v="751"/>
    <n v="0.30308356648335449"/>
    <n v="0"/>
    <n v="0"/>
    <n v="0.67380127579222537"/>
    <n v="2.3115157724420344E-2"/>
    <n v="0"/>
    <n v="0"/>
    <n v="0"/>
    <n v="0"/>
    <n v="0"/>
    <n v="12.160774908212712"/>
    <n v="0"/>
    <n v="0"/>
    <n v="27.035268664841393"/>
    <n v="0.92746113989637313"/>
    <n v="0"/>
    <n v="0"/>
    <n v="0"/>
    <n v="0"/>
    <n v="0"/>
    <n v="40.123504712950471"/>
  </r>
  <r>
    <x v="2"/>
    <x v="752"/>
    <n v="0.3759531533543824"/>
    <n v="4.5580657476382958E-2"/>
    <n v="7.2495355407866544E-2"/>
    <n v="0.50597083376136809"/>
    <n v="0"/>
    <n v="0"/>
    <n v="0"/>
    <n v="0"/>
    <n v="0"/>
    <n v="0"/>
    <n v="11.884338036874716"/>
    <n v="1.4408602150537635"/>
    <n v="2.2916666666666665"/>
    <n v="15.994355604064646"/>
    <n v="0"/>
    <n v="0"/>
    <n v="0"/>
    <n v="0"/>
    <n v="0"/>
    <n v="0"/>
    <n v="31.611220522659792"/>
  </r>
  <r>
    <x v="2"/>
    <x v="753"/>
    <n v="9.9909142159316261E-2"/>
    <n v="1.6478951761253528E-2"/>
    <n v="0"/>
    <n v="0.77232735452224899"/>
    <n v="7.801451569775715E-2"/>
    <n v="0"/>
    <n v="0"/>
    <n v="3.3270035859424098E-2"/>
    <n v="0"/>
    <n v="0"/>
    <n v="6.1022026327625563"/>
    <n v="1.0064935064935066"/>
    <n v="0"/>
    <n v="47.171839475960738"/>
    <n v="4.7649331462121669"/>
    <n v="0"/>
    <n v="0"/>
    <n v="2.0320512820512819"/>
    <n v="0"/>
    <n v="0"/>
    <n v="61.077520043480249"/>
  </r>
  <r>
    <x v="2"/>
    <x v="754"/>
    <n v="0.26442660623613978"/>
    <n v="0"/>
    <n v="0"/>
    <n v="0.70293059407278791"/>
    <n v="0"/>
    <n v="0"/>
    <n v="0"/>
    <n v="3.2642799691072137E-2"/>
    <n v="0"/>
    <n v="0"/>
    <n v="16.331038495060511"/>
    <n v="0"/>
    <n v="0"/>
    <n v="43.413129845590831"/>
    <n v="0"/>
    <n v="0"/>
    <n v="0"/>
    <n v="2.016025641025641"/>
    <n v="0"/>
    <n v="0"/>
    <n v="61.760193981676991"/>
  </r>
  <r>
    <x v="2"/>
    <x v="755"/>
    <n v="0.26277871729275104"/>
    <n v="3.8563524377144186E-2"/>
    <n v="4.3490409983687847E-2"/>
    <n v="0.65516734834641677"/>
    <n v="0"/>
    <n v="0"/>
    <n v="0"/>
    <n v="0"/>
    <n v="0"/>
    <n v="0"/>
    <n v="13.846759029291551"/>
    <n v="2.0320512820512819"/>
    <n v="2.2916666666666665"/>
    <n v="34.523132199880806"/>
    <n v="0"/>
    <n v="0"/>
    <n v="0"/>
    <n v="0"/>
    <n v="0"/>
    <n v="0"/>
    <n v="52.693609177890316"/>
  </r>
  <r>
    <x v="2"/>
    <x v="756"/>
    <n v="0.28525452448828009"/>
    <n v="5.1772542289488251E-2"/>
    <n v="0"/>
    <n v="0.61201699254614217"/>
    <n v="0"/>
    <n v="0"/>
    <n v="0"/>
    <n v="5.0955940676089377E-2"/>
    <n v="0"/>
    <n v="0"/>
    <n v="16.794186548427312"/>
    <n v="3.0480769230769234"/>
    <n v="0"/>
    <n v="36.032128016429247"/>
    <n v="0"/>
    <n v="0"/>
    <n v="0"/>
    <n v="3"/>
    <n v="0"/>
    <n v="0"/>
    <n v="58.874391487933487"/>
  </r>
  <r>
    <x v="2"/>
    <x v="757"/>
    <n v="0.46843219514955498"/>
    <n v="2.8674168148676658E-2"/>
    <n v="0"/>
    <n v="0.50289363670176856"/>
    <n v="0"/>
    <n v="0"/>
    <n v="0"/>
    <n v="0"/>
    <n v="0"/>
    <n v="0"/>
    <n v="16.598184082834145"/>
    <n v="1.016025641025641"/>
    <n v="0"/>
    <n v="17.81927297588269"/>
    <n v="0"/>
    <n v="0"/>
    <n v="0"/>
    <n v="0"/>
    <n v="0"/>
    <n v="0"/>
    <n v="35.43348269974247"/>
  </r>
  <r>
    <x v="2"/>
    <x v="758"/>
    <n v="0.25936908815108151"/>
    <n v="4.0795574272644242E-2"/>
    <n v="0"/>
    <n v="0.65410993236414439"/>
    <n v="1.0270576467292321E-2"/>
    <n v="0"/>
    <n v="0"/>
    <n v="3.5454828744837498E-2"/>
    <n v="0"/>
    <n v="0"/>
    <n v="51.67730054044565"/>
    <n v="8.1282051282051277"/>
    <n v="0"/>
    <n v="130.32638469848249"/>
    <n v="2.0463335496430886"/>
    <n v="0"/>
    <n v="0"/>
    <n v="7.0641025641025639"/>
    <n v="0"/>
    <n v="0"/>
    <n v="199.24232648087892"/>
  </r>
  <r>
    <x v="2"/>
    <x v="759"/>
    <n v="0.17261887784840363"/>
    <n v="0"/>
    <n v="0"/>
    <n v="0.7927431925844699"/>
    <n v="0"/>
    <n v="0"/>
    <n v="0"/>
    <n v="3.4637929567126281E-2"/>
    <n v="0"/>
    <n v="0"/>
    <n v="10.046907774699502"/>
    <n v="0"/>
    <n v="0"/>
    <n v="46.139899900818818"/>
    <n v="0"/>
    <n v="0"/>
    <n v="0"/>
    <n v="2.016025641025641"/>
    <n v="0"/>
    <n v="0"/>
    <n v="58.202833316543973"/>
  </r>
  <r>
    <x v="2"/>
    <x v="760"/>
    <n v="0.39137445380966679"/>
    <n v="6.1921583649828513E-2"/>
    <n v="2.5314419103426574E-2"/>
    <n v="0.47688766686013495"/>
    <n v="0"/>
    <n v="0"/>
    <n v="0"/>
    <n v="3.8144465637379783E-2"/>
    <n v="6.3574109395632969E-3"/>
    <n v="0"/>
    <n v="62.548494047852436"/>
    <n v="9.8961538461538474"/>
    <n v="4.0456876456876456"/>
    <n v="76.215003564340023"/>
    <n v="0"/>
    <n v="0"/>
    <n v="0"/>
    <n v="6.0961538461538467"/>
    <n v="1.016025641025641"/>
    <n v="0"/>
    <n v="159.81751859121346"/>
  </r>
  <r>
    <x v="2"/>
    <x v="761"/>
    <n v="0.25854391859676135"/>
    <n v="5.5508583995210414E-2"/>
    <n v="4.0314012630749504E-2"/>
    <n v="0.61994955270110996"/>
    <n v="2.5683932076168849E-2"/>
    <n v="0"/>
    <n v="0"/>
    <n v="0"/>
    <n v="0"/>
    <n v="0"/>
    <n v="13.269303613053612"/>
    <n v="2.8488786669622401"/>
    <n v="2.069044502617801"/>
    <n v="31.817800566401932"/>
    <n v="1.3181818181818181"/>
    <n v="0"/>
    <n v="0"/>
    <n v="0"/>
    <n v="0"/>
    <n v="0"/>
    <n v="51.323209167217399"/>
  </r>
  <r>
    <x v="2"/>
    <x v="762"/>
    <n v="0.29283893242778158"/>
    <n v="0.34063649219344522"/>
    <n v="0"/>
    <n v="0.3665245753787732"/>
    <n v="0"/>
    <n v="0"/>
    <n v="0"/>
    <n v="0"/>
    <n v="0"/>
    <n v="0"/>
    <n v="3.2667901670195247"/>
    <n v="3.8"/>
    <n v="0"/>
    <n v="4.0887967624102348"/>
    <n v="0"/>
    <n v="0"/>
    <n v="0"/>
    <n v="0"/>
    <n v="0"/>
    <n v="0"/>
    <n v="11.155586929429759"/>
  </r>
  <r>
    <x v="2"/>
    <x v="763"/>
    <n v="0.27802951516601981"/>
    <n v="2.6052801927500573E-2"/>
    <n v="0"/>
    <n v="0.67027580845417623"/>
    <n v="2.5641874452303402E-2"/>
    <n v="0"/>
    <n v="0"/>
    <n v="0"/>
    <n v="0"/>
    <n v="0"/>
    <n v="10.842792155588473"/>
    <n v="1.016025641025641"/>
    <n v="0"/>
    <n v="26.139891204169182"/>
    <n v="0.99999999999999989"/>
    <n v="0"/>
    <n v="0"/>
    <n v="0"/>
    <n v="0"/>
    <n v="0"/>
    <n v="38.998709000783293"/>
  </r>
  <r>
    <x v="2"/>
    <x v="764"/>
    <n v="0.2482663731969631"/>
    <n v="6.0234802045052306E-2"/>
    <n v="0"/>
    <n v="0.64310104786147648"/>
    <n v="1.0011497247463882E-2"/>
    <n v="0"/>
    <n v="0"/>
    <n v="3.838627964904396E-2"/>
    <n v="0"/>
    <n v="0"/>
    <n v="45.998596971401597"/>
    <n v="11.160256410256411"/>
    <n v="0"/>
    <n v="119.15325274034319"/>
    <n v="1.8549222797927463"/>
    <n v="0"/>
    <n v="0"/>
    <n v="7.1121794871794872"/>
    <n v="0"/>
    <n v="0"/>
    <n v="185.27920788897347"/>
  </r>
  <r>
    <x v="2"/>
    <x v="765"/>
    <n v="0.15808397701000212"/>
    <n v="2.6441563868536369E-2"/>
    <n v="2.720223329421608E-3"/>
    <n v="0.79656563418314619"/>
    <n v="6.0147947339339427E-3"/>
    <n v="0"/>
    <n v="0"/>
    <n v="0"/>
    <n v="1.0173806874959807E-2"/>
    <n v="0"/>
    <n v="59.045657148900951"/>
    <n v="9.8761401641836422"/>
    <n v="1.016025641025641"/>
    <n v="297.52377326387119"/>
    <n v="2.2465749812101952"/>
    <n v="0"/>
    <n v="0"/>
    <n v="0"/>
    <n v="3.8"/>
    <n v="0"/>
    <n v="373.50817119919162"/>
  </r>
  <r>
    <x v="2"/>
    <x v="766"/>
    <n v="0.26615555103961053"/>
    <n v="0"/>
    <n v="0"/>
    <n v="0.73384444896038947"/>
    <n v="0"/>
    <n v="0"/>
    <n v="0"/>
    <n v="0"/>
    <n v="0"/>
    <n v="0"/>
    <n v="3.069044502617801"/>
    <n v="0"/>
    <n v="0"/>
    <n v="8.4619736956877887"/>
    <n v="0"/>
    <n v="0"/>
    <n v="0"/>
    <n v="0"/>
    <n v="0"/>
    <n v="0"/>
    <n v="11.53101819830559"/>
  </r>
  <r>
    <x v="2"/>
    <x v="767"/>
    <n v="0.13514864138823843"/>
    <n v="0"/>
    <n v="0"/>
    <n v="0.86485135861176154"/>
    <n v="0"/>
    <n v="0"/>
    <n v="0"/>
    <n v="0"/>
    <n v="0"/>
    <n v="0"/>
    <n v="1"/>
    <n v="0"/>
    <n v="0"/>
    <n v="6.3992604714931822"/>
    <n v="0"/>
    <n v="0"/>
    <n v="0"/>
    <n v="0"/>
    <n v="0"/>
    <n v="0"/>
    <n v="7.3992604714931822"/>
  </r>
  <r>
    <x v="2"/>
    <x v="768"/>
    <n v="0.21268291537449219"/>
    <n v="0"/>
    <n v="0"/>
    <n v="0.78731708462550798"/>
    <n v="0"/>
    <n v="0"/>
    <n v="0"/>
    <n v="0"/>
    <n v="0"/>
    <n v="0"/>
    <n v="3.3076923076923075"/>
    <n v="0"/>
    <n v="0"/>
    <n v="12.244531536278055"/>
    <n v="0"/>
    <n v="0"/>
    <n v="0"/>
    <n v="0"/>
    <n v="0"/>
    <n v="0"/>
    <n v="15.55222384397036"/>
  </r>
  <r>
    <x v="2"/>
    <x v="769"/>
    <n v="0.22443583747881696"/>
    <n v="0"/>
    <n v="0"/>
    <n v="0.70877141102154095"/>
    <n v="0"/>
    <n v="0"/>
    <n v="0"/>
    <n v="0"/>
    <n v="6.6792751499642283E-2"/>
    <n v="0"/>
    <n v="3.4140316205533594"/>
    <n v="0"/>
    <n v="0"/>
    <n v="10.78155804417888"/>
    <n v="0"/>
    <n v="0"/>
    <n v="0"/>
    <n v="0"/>
    <n v="1.016025641025641"/>
    <n v="0"/>
    <n v="15.211615305757878"/>
  </r>
  <r>
    <x v="2"/>
    <x v="770"/>
    <n v="0.3292079993587872"/>
    <n v="0"/>
    <n v="0"/>
    <n v="0.67079200064121292"/>
    <n v="0"/>
    <n v="0"/>
    <n v="0"/>
    <n v="0"/>
    <n v="0"/>
    <n v="0"/>
    <n v="4.0320512820512819"/>
    <n v="0"/>
    <n v="0"/>
    <n v="8.2156805164004112"/>
    <n v="0"/>
    <n v="0"/>
    <n v="0"/>
    <n v="0"/>
    <n v="0"/>
    <n v="0"/>
    <n v="12.247731798451692"/>
  </r>
  <r>
    <x v="2"/>
    <x v="771"/>
    <n v="0.13610553483419446"/>
    <n v="0"/>
    <n v="0"/>
    <n v="0.86389446516580559"/>
    <n v="0"/>
    <n v="0"/>
    <n v="0"/>
    <n v="0"/>
    <n v="0"/>
    <n v="0"/>
    <n v="3.033118517910407"/>
    <n v="0"/>
    <n v="0"/>
    <n v="19.251930518525853"/>
    <n v="0"/>
    <n v="0"/>
    <n v="0"/>
    <n v="0"/>
    <n v="0"/>
    <n v="0"/>
    <n v="22.285049036436259"/>
  </r>
  <r>
    <x v="2"/>
    <x v="772"/>
    <n v="0.34887578938755037"/>
    <n v="0"/>
    <n v="0"/>
    <n v="0.47511282925745352"/>
    <n v="0"/>
    <n v="0"/>
    <n v="0"/>
    <n v="0"/>
    <n v="0.17601138135499608"/>
    <n v="0"/>
    <n v="4.1010957846690825"/>
    <n v="0"/>
    <n v="0"/>
    <n v="5.5850342172797269"/>
    <n v="0"/>
    <n v="0"/>
    <n v="0"/>
    <n v="0"/>
    <n v="2.069044502617801"/>
    <n v="0"/>
    <n v="11.755174504566611"/>
  </r>
  <r>
    <x v="2"/>
    <x v="773"/>
    <n v="6.1317915871741631E-2"/>
    <n v="0"/>
    <n v="0.14052022387274124"/>
    <n v="0.79816186025551716"/>
    <n v="0"/>
    <n v="0"/>
    <n v="0"/>
    <n v="0"/>
    <n v="0"/>
    <n v="0"/>
    <n v="1"/>
    <n v="0"/>
    <n v="2.2916666666666665"/>
    <n v="13.016780640833067"/>
    <n v="0"/>
    <n v="0"/>
    <n v="0"/>
    <n v="0"/>
    <n v="0"/>
    <n v="0"/>
    <n v="16.308447307499733"/>
  </r>
  <r>
    <x v="2"/>
    <x v="774"/>
    <n v="0.22794680821516189"/>
    <n v="5.1998609234000744E-2"/>
    <n v="0"/>
    <n v="0.72005458255083743"/>
    <n v="0"/>
    <n v="0"/>
    <n v="0"/>
    <n v="0"/>
    <n v="0"/>
    <n v="0"/>
    <n v="6.8878205128205128"/>
    <n v="1.571230982019364"/>
    <n v="0"/>
    <n v="21.757737091728142"/>
    <n v="0"/>
    <n v="0"/>
    <n v="0"/>
    <n v="0"/>
    <n v="0"/>
    <n v="0"/>
    <n v="30.216788586568018"/>
  </r>
  <r>
    <x v="2"/>
    <x v="775"/>
    <n v="0.43301442095045134"/>
    <n v="0"/>
    <n v="0"/>
    <n v="0.56698557904954872"/>
    <n v="0"/>
    <n v="0"/>
    <n v="0"/>
    <n v="0"/>
    <n v="0"/>
    <n v="0"/>
    <n v="3.4424382560059303"/>
    <n v="0"/>
    <n v="0"/>
    <n v="4.5075007978710753"/>
    <n v="0"/>
    <n v="0"/>
    <n v="0"/>
    <n v="0"/>
    <n v="0"/>
    <n v="0"/>
    <n v="7.9499390538770056"/>
  </r>
  <r>
    <x v="2"/>
    <x v="776"/>
    <n v="0.26982929100925024"/>
    <n v="0"/>
    <n v="0"/>
    <n v="0.73017070899074987"/>
    <n v="0"/>
    <n v="0"/>
    <n v="0"/>
    <n v="0"/>
    <n v="0"/>
    <n v="0"/>
    <n v="3.0320512820512819"/>
    <n v="0"/>
    <n v="0"/>
    <n v="8.2048728884507938"/>
    <n v="0"/>
    <n v="0"/>
    <n v="0"/>
    <n v="0"/>
    <n v="0"/>
    <n v="0"/>
    <n v="11.236924170502075"/>
  </r>
  <r>
    <x v="2"/>
    <x v="777"/>
    <n v="0"/>
    <n v="0"/>
    <n v="0"/>
    <n v="1"/>
    <n v="0"/>
    <n v="0"/>
    <n v="0"/>
    <n v="0"/>
    <n v="0"/>
    <n v="0"/>
    <n v="0"/>
    <n v="0"/>
    <n v="0"/>
    <n v="2.8443006618687048"/>
    <n v="0"/>
    <n v="0"/>
    <n v="0"/>
    <n v="0"/>
    <n v="0"/>
    <n v="0"/>
    <n v="2.8443006618687048"/>
  </r>
  <r>
    <x v="2"/>
    <x v="778"/>
    <n v="0.29928371405829607"/>
    <n v="0"/>
    <n v="0"/>
    <n v="0.70071628594170399"/>
    <n v="0"/>
    <n v="0"/>
    <n v="0"/>
    <n v="0"/>
    <n v="0"/>
    <n v="0"/>
    <n v="7.0678291828693576"/>
    <n v="0"/>
    <n v="0"/>
    <n v="16.547987017181704"/>
    <n v="0"/>
    <n v="0"/>
    <n v="0"/>
    <n v="0"/>
    <n v="0"/>
    <n v="0"/>
    <n v="23.615816200051061"/>
  </r>
  <r>
    <x v="2"/>
    <x v="779"/>
    <n v="0.35925660252778274"/>
    <n v="0"/>
    <n v="0"/>
    <n v="0.6407433974722172"/>
    <n v="0"/>
    <n v="0"/>
    <n v="0"/>
    <n v="0"/>
    <n v="0"/>
    <n v="0"/>
    <n v="4.229895104895105"/>
    <n v="0"/>
    <n v="0"/>
    <n v="7.5441267923586555"/>
    <n v="0"/>
    <n v="0"/>
    <n v="0"/>
    <n v="0"/>
    <n v="0"/>
    <n v="0"/>
    <n v="11.77402189725376"/>
  </r>
  <r>
    <x v="2"/>
    <x v="780"/>
    <n v="0.27942281418251103"/>
    <n v="0"/>
    <n v="0"/>
    <n v="0.72057718581748886"/>
    <n v="0"/>
    <n v="0"/>
    <n v="0"/>
    <n v="0"/>
    <n v="0"/>
    <n v="0"/>
    <n v="3.033165695127062"/>
    <n v="0"/>
    <n v="0"/>
    <n v="7.8219454166874671"/>
    <n v="0"/>
    <n v="0"/>
    <n v="0"/>
    <n v="0"/>
    <n v="0"/>
    <n v="0"/>
    <n v="10.85511111181453"/>
  </r>
  <r>
    <x v="2"/>
    <x v="781"/>
    <n v="9.3683696737045255E-2"/>
    <n v="8.915429174451487E-3"/>
    <n v="0"/>
    <n v="0.88554697356930778"/>
    <n v="0"/>
    <n v="0"/>
    <n v="0"/>
    <n v="0"/>
    <n v="1.1853900519195271E-2"/>
    <n v="0"/>
    <n v="10.676439256976581"/>
    <n v="1.016025641025641"/>
    <n v="0"/>
    <n v="100.91925064666647"/>
    <n v="0"/>
    <n v="0"/>
    <n v="0"/>
    <n v="0"/>
    <n v="1.3509015256588073"/>
    <n v="0"/>
    <n v="113.96261707032752"/>
  </r>
  <r>
    <x v="2"/>
    <x v="782"/>
    <n v="0.27705467108156295"/>
    <n v="0"/>
    <n v="0"/>
    <n v="0.72294532891843699"/>
    <n v="0"/>
    <n v="0"/>
    <n v="0"/>
    <n v="0"/>
    <n v="0"/>
    <n v="0"/>
    <n v="1.5594900849858357"/>
    <n v="0"/>
    <n v="0"/>
    <n v="4.0693270683143252"/>
    <n v="0"/>
    <n v="0"/>
    <n v="0"/>
    <n v="0"/>
    <n v="0"/>
    <n v="0"/>
    <n v="5.6288171533001616"/>
  </r>
  <r>
    <x v="2"/>
    <x v="783"/>
    <n v="0.39182641573511995"/>
    <n v="0"/>
    <n v="0"/>
    <n v="0.60817358426487989"/>
    <n v="0"/>
    <n v="0"/>
    <n v="0"/>
    <n v="0"/>
    <n v="0"/>
    <n v="0"/>
    <n v="3.0887967624102348"/>
    <n v="0"/>
    <n v="0"/>
    <n v="4.7942775745132451"/>
    <n v="0"/>
    <n v="0"/>
    <n v="0"/>
    <n v="0"/>
    <n v="0"/>
    <n v="0"/>
    <n v="7.8830743369234808"/>
  </r>
  <r>
    <x v="2"/>
    <x v="784"/>
    <n v="0.11239428315990639"/>
    <n v="0"/>
    <n v="0"/>
    <n v="0.88760571684009348"/>
    <n v="0"/>
    <n v="0"/>
    <n v="0"/>
    <n v="0"/>
    <n v="0"/>
    <n v="0"/>
    <n v="1.016025641025641"/>
    <n v="0"/>
    <n v="0"/>
    <n v="8.0238081695616259"/>
    <n v="0"/>
    <n v="0"/>
    <n v="0"/>
    <n v="0"/>
    <n v="0"/>
    <n v="0"/>
    <n v="9.0398338105872682"/>
  </r>
  <r>
    <x v="2"/>
    <x v="785"/>
    <n v="0.30260997295519704"/>
    <n v="1.4709288927283137E-2"/>
    <n v="6.635420557102488E-2"/>
    <n v="0.61632653254649483"/>
    <n v="0"/>
    <n v="0"/>
    <n v="0"/>
    <n v="0"/>
    <n v="0"/>
    <n v="0"/>
    <n v="20.90240345896482"/>
    <n v="1.016025641025641"/>
    <n v="4.583333333333333"/>
    <n v="42.571980427290796"/>
    <n v="0"/>
    <n v="0"/>
    <n v="0"/>
    <n v="0"/>
    <n v="0"/>
    <n v="0"/>
    <n v="69.073742860614601"/>
  </r>
  <r>
    <x v="2"/>
    <x v="786"/>
    <n v="0"/>
    <n v="0"/>
    <n v="0"/>
    <n v="1"/>
    <n v="0"/>
    <n v="0"/>
    <n v="0"/>
    <n v="0"/>
    <n v="0"/>
    <n v="0"/>
    <n v="0"/>
    <n v="0"/>
    <n v="0"/>
    <n v="9.3213210665575499"/>
    <n v="0"/>
    <n v="0"/>
    <n v="0"/>
    <n v="0"/>
    <n v="0"/>
    <n v="0"/>
    <n v="9.3213210665575499"/>
  </r>
  <r>
    <x v="2"/>
    <x v="787"/>
    <n v="0"/>
    <n v="0"/>
    <n v="0"/>
    <n v="1"/>
    <n v="0"/>
    <n v="0"/>
    <n v="0"/>
    <n v="0"/>
    <n v="0"/>
    <n v="0"/>
    <n v="0"/>
    <n v="0"/>
    <n v="0"/>
    <n v="3.5730424289977112"/>
    <n v="0"/>
    <n v="0"/>
    <n v="0"/>
    <n v="0"/>
    <n v="0"/>
    <n v="0"/>
    <n v="3.5730424289977112"/>
  </r>
  <r>
    <x v="2"/>
    <x v="788"/>
    <n v="0.45463321902906245"/>
    <n v="0.16402654372926101"/>
    <n v="0"/>
    <n v="0.17898493922658357"/>
    <n v="7.1760215572268027E-2"/>
    <n v="0"/>
    <n v="0"/>
    <n v="0"/>
    <n v="0"/>
    <n v="0.13059508244282508"/>
    <n v="5.0801282051282053"/>
    <n v="1.8328530259365994"/>
    <n v="0"/>
    <n v="2"/>
    <n v="0.80185758513931893"/>
    <n v="0"/>
    <n v="0"/>
    <n v="0"/>
    <n v="0"/>
    <n v="1.4592857142857143"/>
    <n v="11.174124530489836"/>
  </r>
  <r>
    <x v="2"/>
    <x v="789"/>
    <n v="7.2086652502394488E-2"/>
    <n v="0"/>
    <n v="3.6043326251197244E-2"/>
    <n v="0.89187002124640835"/>
    <n v="0"/>
    <n v="0"/>
    <n v="0"/>
    <n v="0"/>
    <n v="0"/>
    <n v="0"/>
    <n v="2.0320512820512819"/>
    <n v="0"/>
    <n v="1.016025641025641"/>
    <n v="25.140931881067285"/>
    <n v="0"/>
    <n v="0"/>
    <n v="0"/>
    <n v="0"/>
    <n v="0"/>
    <n v="0"/>
    <n v="28.189008804144205"/>
  </r>
  <r>
    <x v="2"/>
    <x v="790"/>
    <n v="0.12753722729706474"/>
    <n v="0"/>
    <n v="0.11954157689791776"/>
    <n v="0.75292119580501782"/>
    <n v="0"/>
    <n v="0"/>
    <n v="0"/>
    <n v="0"/>
    <n v="0"/>
    <n v="0"/>
    <n v="4.8898938786019022"/>
    <n v="0"/>
    <n v="4.583333333333333"/>
    <n v="28.867686905729954"/>
    <n v="0"/>
    <n v="0"/>
    <n v="0"/>
    <n v="0"/>
    <n v="0"/>
    <n v="0"/>
    <n v="38.340914117665179"/>
  </r>
  <r>
    <x v="2"/>
    <x v="791"/>
    <n v="0.25533908033352853"/>
    <n v="0"/>
    <n v="0"/>
    <n v="0.74466091966647141"/>
    <n v="0"/>
    <n v="0"/>
    <n v="0"/>
    <n v="0"/>
    <n v="0"/>
    <n v="0"/>
    <n v="2.0197522597924342"/>
    <n v="0"/>
    <n v="0"/>
    <n v="5.8903265936059457"/>
    <n v="0"/>
    <n v="0"/>
    <n v="0"/>
    <n v="0"/>
    <n v="0"/>
    <n v="0"/>
    <n v="7.9100788533983799"/>
  </r>
  <r>
    <x v="2"/>
    <x v="792"/>
    <n v="0.47768177955037333"/>
    <n v="0"/>
    <n v="0"/>
    <n v="0.52231822044962661"/>
    <n v="0"/>
    <n v="0"/>
    <n v="0"/>
    <n v="0"/>
    <n v="0"/>
    <n v="0"/>
    <n v="1.8328530259365994"/>
    <n v="0"/>
    <n v="0"/>
    <n v="2.0041219318727723"/>
    <n v="0"/>
    <n v="0"/>
    <n v="0"/>
    <n v="0"/>
    <n v="0"/>
    <n v="0"/>
    <n v="3.8369749578093719"/>
  </r>
  <r>
    <x v="2"/>
    <x v="793"/>
    <n v="0.27988291450641911"/>
    <n v="0"/>
    <n v="0"/>
    <n v="0.72011708549358089"/>
    <n v="0"/>
    <n v="0"/>
    <n v="0"/>
    <n v="0"/>
    <n v="0"/>
    <n v="0"/>
    <n v="4.0480769230769234"/>
    <n v="0"/>
    <n v="0"/>
    <n v="10.415388737968566"/>
    <n v="0"/>
    <n v="0"/>
    <n v="0"/>
    <n v="0"/>
    <n v="0"/>
    <n v="0"/>
    <n v="14.46346566104549"/>
  </r>
  <r>
    <x v="2"/>
    <x v="794"/>
    <n v="9.5719691413633193E-2"/>
    <n v="0"/>
    <n v="4.3380253133793192E-2"/>
    <n v="0.84175659705886285"/>
    <n v="0"/>
    <n v="0"/>
    <n v="0"/>
    <n v="0"/>
    <n v="1.9143458393710892E-2"/>
    <n v="0"/>
    <n v="5.0566239316239319"/>
    <n v="0"/>
    <n v="2.2916666666666665"/>
    <n v="44.467825694263894"/>
    <n v="0"/>
    <n v="0"/>
    <n v="0"/>
    <n v="0"/>
    <n v="1.0112994350282485"/>
    <n v="0"/>
    <n v="52.827415727582732"/>
  </r>
  <r>
    <x v="2"/>
    <x v="795"/>
    <n v="0"/>
    <n v="0"/>
    <n v="0"/>
    <n v="1"/>
    <n v="0"/>
    <n v="0"/>
    <n v="0"/>
    <n v="0"/>
    <n v="0"/>
    <n v="0"/>
    <n v="0"/>
    <n v="0"/>
    <n v="0"/>
    <n v="2.5869986168741357"/>
    <n v="0"/>
    <n v="0"/>
    <n v="0"/>
    <n v="0"/>
    <n v="0"/>
    <n v="0"/>
    <n v="2.5869986168741357"/>
  </r>
  <r>
    <x v="2"/>
    <x v="796"/>
    <n v="0.22984587880257062"/>
    <n v="0"/>
    <n v="0.10971354494914302"/>
    <n v="0.66044057624828645"/>
    <n v="0"/>
    <n v="0"/>
    <n v="0"/>
    <n v="0"/>
    <n v="0"/>
    <n v="0"/>
    <n v="4.8009581603321623"/>
    <n v="0"/>
    <n v="2.2916666666666665"/>
    <n v="13.795103007599474"/>
    <n v="0"/>
    <n v="0"/>
    <n v="0"/>
    <n v="0"/>
    <n v="0"/>
    <n v="0"/>
    <n v="20.887727834598302"/>
  </r>
  <r>
    <x v="2"/>
    <x v="797"/>
    <n v="0.13732185858331347"/>
    <n v="0"/>
    <n v="0"/>
    <n v="0.86267814141668631"/>
    <n v="0"/>
    <n v="0"/>
    <n v="0"/>
    <n v="0"/>
    <n v="0"/>
    <n v="0"/>
    <n v="2.0320512820512819"/>
    <n v="0"/>
    <n v="0"/>
    <n v="12.765675045097368"/>
    <n v="0"/>
    <n v="0"/>
    <n v="0"/>
    <n v="0"/>
    <n v="0"/>
    <n v="0"/>
    <n v="14.797726327148652"/>
  </r>
  <r>
    <x v="2"/>
    <x v="798"/>
    <n v="7.3185945667219712E-2"/>
    <n v="0.11065156491180596"/>
    <n v="0"/>
    <n v="0.77401399460467657"/>
    <n v="0"/>
    <n v="0"/>
    <n v="4.2148494816297732E-2"/>
    <n v="0"/>
    <n v="0"/>
    <n v="0"/>
    <n v="2.016025641025641"/>
    <n v="3.0480769230769234"/>
    <n v="0"/>
    <n v="21.321471566837104"/>
    <n v="0"/>
    <n v="0"/>
    <n v="1.1610486891385767"/>
    <n v="0"/>
    <n v="0"/>
    <n v="0"/>
    <n v="27.546622820078245"/>
  </r>
  <r>
    <x v="2"/>
    <x v="799"/>
    <n v="0.36706677251266867"/>
    <n v="0"/>
    <n v="0"/>
    <n v="0.63293322748733127"/>
    <n v="0"/>
    <n v="0"/>
    <n v="0"/>
    <n v="0"/>
    <n v="0"/>
    <n v="0"/>
    <n v="2.0320512820512819"/>
    <n v="0"/>
    <n v="0"/>
    <n v="3.5038659793814433"/>
    <n v="0"/>
    <n v="0"/>
    <n v="0"/>
    <n v="0"/>
    <n v="0"/>
    <n v="0"/>
    <n v="5.5359172614327257"/>
  </r>
  <r>
    <x v="2"/>
    <x v="800"/>
    <n v="0.11602967655930695"/>
    <n v="0"/>
    <n v="0"/>
    <n v="0.88397032344069315"/>
    <n v="0"/>
    <n v="0"/>
    <n v="0"/>
    <n v="0"/>
    <n v="0"/>
    <n v="0"/>
    <n v="1.016025641025641"/>
    <n v="0"/>
    <n v="0"/>
    <n v="7.7405758695052773"/>
    <n v="0"/>
    <n v="0"/>
    <n v="0"/>
    <n v="0"/>
    <n v="0"/>
    <n v="0"/>
    <n v="8.756601510530917"/>
  </r>
  <r>
    <x v="2"/>
    <x v="801"/>
    <n v="0.35403505592029533"/>
    <n v="0"/>
    <n v="0"/>
    <n v="0.64596494407970462"/>
    <n v="0"/>
    <n v="0"/>
    <n v="0"/>
    <n v="0"/>
    <n v="0"/>
    <n v="0"/>
    <n v="2.3301409491767342"/>
    <n v="0"/>
    <n v="0"/>
    <n v="4.251526346791052"/>
    <n v="0"/>
    <n v="0"/>
    <n v="0"/>
    <n v="0"/>
    <n v="0"/>
    <n v="0"/>
    <n v="6.5816672959677867"/>
  </r>
  <r>
    <x v="2"/>
    <x v="802"/>
    <n v="0.1509105286701907"/>
    <n v="7.0096854313956066E-3"/>
    <n v="1.1148800056464094E-2"/>
    <n v="0.80653232161319599"/>
    <n v="1.694923873647991E-2"/>
    <n v="7.4494254922737356E-3"/>
    <n v="0"/>
    <n v="0"/>
    <n v="0"/>
    <n v="0"/>
    <n v="31.020076281841977"/>
    <n v="1.4408602150537635"/>
    <n v="2.2916666666666665"/>
    <n v="165.78494794680537"/>
    <n v="3.4839628696404681"/>
    <n v="1.53125"/>
    <n v="0"/>
    <n v="0"/>
    <n v="0"/>
    <n v="0"/>
    <n v="205.55276398000825"/>
  </r>
  <r>
    <x v="2"/>
    <x v="803"/>
    <n v="0.29904347067913944"/>
    <n v="0"/>
    <n v="0"/>
    <n v="0.70095652932086072"/>
    <n v="0"/>
    <n v="0"/>
    <n v="0"/>
    <n v="0"/>
    <n v="0"/>
    <n v="0"/>
    <n v="7.5753706412143407"/>
    <n v="0"/>
    <n v="0"/>
    <n v="17.756634180728028"/>
    <n v="0"/>
    <n v="0"/>
    <n v="0"/>
    <n v="0"/>
    <n v="0"/>
    <n v="0"/>
    <n v="25.332004821942366"/>
  </r>
  <r>
    <x v="2"/>
    <x v="804"/>
    <n v="0.12544278452764152"/>
    <n v="0"/>
    <n v="0"/>
    <n v="0.85096982090207873"/>
    <n v="2.35873945702797E-2"/>
    <n v="0"/>
    <n v="0"/>
    <n v="0"/>
    <n v="0"/>
    <n v="0"/>
    <n v="5.3342074592074589"/>
    <n v="0"/>
    <n v="0"/>
    <n v="36.185816372850624"/>
    <n v="1.0030075187969925"/>
    <n v="0"/>
    <n v="0"/>
    <n v="0"/>
    <n v="0"/>
    <n v="0"/>
    <n v="42.523031350855078"/>
  </r>
  <r>
    <x v="2"/>
    <x v="805"/>
    <n v="0.19369349052635901"/>
    <n v="0"/>
    <n v="0"/>
    <n v="0.77792604781130448"/>
    <n v="0"/>
    <n v="0"/>
    <n v="2.8380461662336518E-2"/>
    <n v="0"/>
    <n v="0"/>
    <n v="0"/>
    <n v="8.081211429864835"/>
    <n v="0"/>
    <n v="0"/>
    <n v="32.456355926461939"/>
    <n v="0"/>
    <n v="0"/>
    <n v="1.1840796019900497"/>
    <n v="0"/>
    <n v="0"/>
    <n v="0"/>
    <n v="41.721646958316825"/>
  </r>
  <r>
    <x v="2"/>
    <x v="806"/>
    <n v="0.24935422653104017"/>
    <n v="0"/>
    <n v="0"/>
    <n v="0.75064577346895955"/>
    <n v="0"/>
    <n v="0"/>
    <n v="0"/>
    <n v="0"/>
    <n v="0"/>
    <n v="0"/>
    <n v="5.3278450798213637"/>
    <n v="0"/>
    <n v="0"/>
    <n v="16.038727101212594"/>
    <n v="0"/>
    <n v="0"/>
    <n v="0"/>
    <n v="0"/>
    <n v="0"/>
    <n v="0"/>
    <n v="21.366572181033963"/>
  </r>
  <r>
    <x v="2"/>
    <x v="807"/>
    <n v="0.32192812742330934"/>
    <n v="0"/>
    <n v="6.2789762111008091E-2"/>
    <n v="0.61528211046568249"/>
    <n v="0"/>
    <n v="0"/>
    <n v="0"/>
    <n v="0"/>
    <n v="0"/>
    <n v="0"/>
    <n v="5.2092446448703491"/>
    <n v="0"/>
    <n v="1.016025641025641"/>
    <n v="9.9561199099989324"/>
    <n v="0"/>
    <n v="0"/>
    <n v="0"/>
    <n v="0"/>
    <n v="0"/>
    <n v="0"/>
    <n v="16.181390195894924"/>
  </r>
  <r>
    <x v="2"/>
    <x v="808"/>
    <n v="0.27065627034918222"/>
    <n v="0"/>
    <n v="0"/>
    <n v="0.72934372965081784"/>
    <n v="0"/>
    <n v="0"/>
    <n v="0"/>
    <n v="0"/>
    <n v="0"/>
    <n v="0"/>
    <n v="2.4173233241819054"/>
    <n v="0"/>
    <n v="0"/>
    <n v="6.5140172321009411"/>
    <n v="0"/>
    <n v="0"/>
    <n v="0"/>
    <n v="0"/>
    <n v="0"/>
    <n v="0"/>
    <n v="8.9313405562828461"/>
  </r>
  <r>
    <x v="2"/>
    <x v="809"/>
    <n v="0.28729131846227346"/>
    <n v="0"/>
    <n v="0"/>
    <n v="0.66349716661204483"/>
    <n v="0"/>
    <n v="0"/>
    <n v="0"/>
    <n v="0"/>
    <n v="4.9211514925681925E-2"/>
    <n v="0"/>
    <n v="7.7560513624099299"/>
    <n v="0"/>
    <n v="0"/>
    <n v="17.912543026364567"/>
    <n v="0"/>
    <n v="0"/>
    <n v="0"/>
    <n v="0"/>
    <n v="1.3285714285714285"/>
    <n v="0"/>
    <n v="26.99716581734592"/>
  </r>
  <r>
    <x v="2"/>
    <x v="810"/>
    <n v="0.16333696388305072"/>
    <n v="0"/>
    <n v="0.11379716327957745"/>
    <n v="0.68570061413533689"/>
    <n v="3.7165258702035096E-2"/>
    <n v="0"/>
    <n v="0"/>
    <n v="0"/>
    <n v="0"/>
    <n v="0"/>
    <n v="5.4542700790414411"/>
    <n v="0"/>
    <n v="3.8"/>
    <n v="22.897427832297325"/>
    <n v="1.2410501193317423"/>
    <n v="0"/>
    <n v="0"/>
    <n v="0"/>
    <n v="0"/>
    <n v="0"/>
    <n v="33.392748030670504"/>
  </r>
  <r>
    <x v="2"/>
    <x v="811"/>
    <n v="0.1838942392014159"/>
    <n v="0"/>
    <n v="6.8642313584182893E-2"/>
    <n v="0.74746344721440106"/>
    <n v="0"/>
    <n v="0"/>
    <n v="0"/>
    <n v="0"/>
    <n v="0"/>
    <n v="0"/>
    <n v="6.139424447765399"/>
    <n v="0"/>
    <n v="2.2916666666666665"/>
    <n v="24.954535724269512"/>
    <n v="0"/>
    <n v="0"/>
    <n v="0"/>
    <n v="0"/>
    <n v="0"/>
    <n v="0"/>
    <n v="33.385626838701583"/>
  </r>
  <r>
    <x v="2"/>
    <x v="812"/>
    <n v="0"/>
    <n v="0"/>
    <n v="0"/>
    <n v="1"/>
    <n v="0"/>
    <n v="0"/>
    <n v="0"/>
    <n v="0"/>
    <n v="0"/>
    <n v="0"/>
    <n v="0"/>
    <n v="0"/>
    <n v="0"/>
    <n v="2.0218041695076341"/>
    <n v="0"/>
    <n v="0"/>
    <n v="0"/>
    <n v="0"/>
    <n v="0"/>
    <n v="0"/>
    <n v="2.0218041695076341"/>
  </r>
  <r>
    <x v="2"/>
    <x v="813"/>
    <n v="0"/>
    <n v="0"/>
    <n v="0"/>
    <n v="1"/>
    <n v="0"/>
    <n v="0"/>
    <n v="0"/>
    <n v="0"/>
    <n v="0"/>
    <n v="0"/>
    <n v="0"/>
    <n v="0"/>
    <n v="0"/>
    <n v="1.0080786793115559"/>
    <n v="0"/>
    <n v="0"/>
    <n v="0"/>
    <n v="0"/>
    <n v="0"/>
    <n v="0"/>
    <n v="1.0080786793115559"/>
  </r>
  <r>
    <x v="2"/>
    <x v="1095"/>
    <n v="1"/>
    <n v="0"/>
    <n v="0"/>
    <n v="0"/>
    <n v="0"/>
    <n v="0"/>
    <n v="0"/>
    <n v="0"/>
    <n v="0"/>
    <n v="0"/>
    <n v="2.016025641025641"/>
    <n v="0"/>
    <n v="0"/>
    <n v="0"/>
    <n v="0"/>
    <n v="0"/>
    <n v="0"/>
    <n v="0"/>
    <n v="0"/>
    <n v="0"/>
    <n v="2.016025641025641"/>
  </r>
  <r>
    <x v="2"/>
    <x v="814"/>
    <n v="0.1988280101322559"/>
    <n v="0"/>
    <n v="0"/>
    <n v="0.80117198986774407"/>
    <n v="0"/>
    <n v="0"/>
    <n v="0"/>
    <n v="0"/>
    <n v="0"/>
    <n v="0"/>
    <n v="2"/>
    <n v="0"/>
    <n v="0"/>
    <n v="8.0589449075592778"/>
    <n v="0"/>
    <n v="0"/>
    <n v="0"/>
    <n v="0"/>
    <n v="0"/>
    <n v="0"/>
    <n v="10.058944907559278"/>
  </r>
  <r>
    <x v="2"/>
    <x v="815"/>
    <n v="0.16708422735486483"/>
    <n v="1.0624451792091687E-2"/>
    <n v="1.3144212997306172E-2"/>
    <n v="0.77898797498030892"/>
    <n v="2.3079491179903391E-2"/>
    <n v="2.1485611399894057E-3"/>
    <n v="0"/>
    <n v="0"/>
    <n v="1.7334520572727691E-3"/>
    <n v="3.1976284982631106E-3"/>
    <n v="96.617913602138131"/>
    <n v="6.1436820313279457"/>
    <n v="7.6007559531312783"/>
    <n v="450.45659937667733"/>
    <n v="13.345917326266939"/>
    <n v="1.2424242424242424"/>
    <n v="0"/>
    <n v="0"/>
    <n v="1.0023837902264601"/>
    <n v="1.8490566037735849"/>
    <n v="578.25873292596577"/>
  </r>
  <r>
    <x v="2"/>
    <x v="816"/>
    <n v="0.14276825718052813"/>
    <n v="2.2508103602055279E-2"/>
    <n v="0"/>
    <n v="0.81252968016957516"/>
    <n v="2.2193959047841254E-2"/>
    <n v="0"/>
    <n v="0"/>
    <n v="0"/>
    <n v="0"/>
    <n v="0"/>
    <n v="6.4446215720596811"/>
    <n v="1.016025641025641"/>
    <n v="0"/>
    <n v="36.677945141112119"/>
    <n v="1.0018450184501844"/>
    <n v="0"/>
    <n v="0"/>
    <n v="0"/>
    <n v="0"/>
    <n v="0"/>
    <n v="45.140437372647632"/>
  </r>
  <r>
    <x v="2"/>
    <x v="817"/>
    <n v="7.9873350452369346E-2"/>
    <n v="5.3186925087203414E-2"/>
    <n v="0"/>
    <n v="0.86693972446042733"/>
    <n v="0"/>
    <n v="0"/>
    <n v="0"/>
    <n v="0"/>
    <n v="0"/>
    <n v="0"/>
    <n v="4.2782974159433298"/>
    <n v="2.8488786669622401"/>
    <n v="0"/>
    <n v="46.436339053405078"/>
    <n v="0"/>
    <n v="0"/>
    <n v="0"/>
    <n v="0"/>
    <n v="0"/>
    <n v="0"/>
    <n v="53.563515136310642"/>
  </r>
  <r>
    <x v="2"/>
    <x v="818"/>
    <n v="7.4712083997451939E-2"/>
    <n v="0"/>
    <n v="0"/>
    <n v="0.85117456996047636"/>
    <n v="7.4113346042071676E-2"/>
    <n v="0"/>
    <n v="0"/>
    <n v="0"/>
    <n v="0"/>
    <n v="0"/>
    <n v="1.0080786793115559"/>
    <n v="0"/>
    <n v="0"/>
    <n v="11.484767797115691"/>
    <n v="1"/>
    <n v="0"/>
    <n v="0"/>
    <n v="0"/>
    <n v="0"/>
    <n v="0"/>
    <n v="13.492846476427246"/>
  </r>
  <r>
    <x v="2"/>
    <x v="819"/>
    <n v="0.19359730636602873"/>
    <n v="1.5403651136532666E-2"/>
    <n v="0"/>
    <n v="0.77884232715096346"/>
    <n v="0"/>
    <n v="0"/>
    <n v="0"/>
    <n v="0"/>
    <n v="1.2156715346475099E-2"/>
    <n v="0"/>
    <n v="12.769688534095074"/>
    <n v="1.016025641025641"/>
    <n v="0"/>
    <n v="51.372480958406413"/>
    <n v="0"/>
    <n v="0"/>
    <n v="0"/>
    <n v="0"/>
    <n v="0.80185758513931893"/>
    <n v="0"/>
    <n v="65.960052718666446"/>
  </r>
  <r>
    <x v="2"/>
    <x v="820"/>
    <n v="0.22831892457678465"/>
    <n v="0"/>
    <n v="0"/>
    <n v="0.77168107542321551"/>
    <n v="0"/>
    <n v="0"/>
    <n v="0"/>
    <n v="0"/>
    <n v="0"/>
    <n v="0"/>
    <n v="15.821158183804386"/>
    <n v="0"/>
    <n v="0"/>
    <n v="53.472958425805274"/>
    <n v="0"/>
    <n v="0"/>
    <n v="0"/>
    <n v="0"/>
    <n v="0"/>
    <n v="0"/>
    <n v="69.294116609609645"/>
  </r>
  <r>
    <x v="2"/>
    <x v="821"/>
    <n v="0.23446747604600701"/>
    <n v="0"/>
    <n v="0"/>
    <n v="0.76553252395399318"/>
    <n v="0"/>
    <n v="0"/>
    <n v="0"/>
    <n v="0"/>
    <n v="0"/>
    <n v="0"/>
    <n v="8.245376911689867"/>
    <n v="0"/>
    <n v="0"/>
    <n v="26.921022500022005"/>
    <n v="0"/>
    <n v="0"/>
    <n v="0"/>
    <n v="0"/>
    <n v="0"/>
    <n v="0"/>
    <n v="35.166399411711865"/>
  </r>
  <r>
    <x v="2"/>
    <x v="822"/>
    <n v="0.15706265123679342"/>
    <n v="3.6098672986787539E-2"/>
    <n v="0"/>
    <n v="0.80683867577641954"/>
    <n v="0"/>
    <n v="0"/>
    <n v="0"/>
    <n v="0"/>
    <n v="0"/>
    <n v="0"/>
    <n v="19.274850875794652"/>
    <n v="4.4300572615789999"/>
    <n v="0"/>
    <n v="99.015870634755885"/>
    <n v="0"/>
    <n v="0"/>
    <n v="0"/>
    <n v="0"/>
    <n v="0"/>
    <n v="0"/>
    <n v="122.72077877212948"/>
  </r>
  <r>
    <x v="2"/>
    <x v="823"/>
    <n v="0.2071831192392096"/>
    <n v="3.0357203235863862E-2"/>
    <n v="1.4037648696832499E-2"/>
    <n v="0.71480901359669746"/>
    <n v="2.6691303860174469E-2"/>
    <n v="0"/>
    <n v="6.9217113712218697E-3"/>
    <n v="0"/>
    <n v="0"/>
    <n v="0"/>
    <n v="30.174168499233758"/>
    <n v="4.4212258651576759"/>
    <n v="2.0444444444444447"/>
    <n v="104.10485033838565"/>
    <n v="3.887323943661972"/>
    <n v="0"/>
    <n v="1.0080786793115559"/>
    <n v="0"/>
    <n v="0"/>
    <n v="0"/>
    <n v="145.64009177019508"/>
  </r>
  <r>
    <x v="2"/>
    <x v="824"/>
    <n v="0"/>
    <n v="0"/>
    <n v="0"/>
    <n v="1"/>
    <n v="0"/>
    <n v="0"/>
    <n v="0"/>
    <n v="0"/>
    <n v="0"/>
    <n v="0"/>
    <n v="0"/>
    <n v="0"/>
    <n v="0"/>
    <n v="9.2423728223198349"/>
    <n v="0"/>
    <n v="0"/>
    <n v="0"/>
    <n v="0"/>
    <n v="0"/>
    <n v="0"/>
    <n v="9.2423728223198349"/>
  </r>
  <r>
    <x v="2"/>
    <x v="825"/>
    <n v="0.30101113842549548"/>
    <n v="2.0370986177782324E-3"/>
    <n v="1.298436944028317E-2"/>
    <n v="0.65984185858262012"/>
    <n v="9.7567462013152823E-3"/>
    <n v="0"/>
    <n v="0"/>
    <n v="2.8599112552164913E-3"/>
    <n v="9.0001740803986492E-3"/>
    <n v="2.5087033968928599E-3"/>
    <n v="150.13266034620449"/>
    <n v="1.016025641025641"/>
    <n v="6.4760989815337648"/>
    <n v="329.10348153549307"/>
    <n v="4.8662859161563832"/>
    <n v="0"/>
    <n v="0"/>
    <n v="1.4264126149802892"/>
    <n v="4.4889371381306873"/>
    <n v="1.2512437810945274"/>
    <n v="498.76114595461871"/>
  </r>
  <r>
    <x v="2"/>
    <x v="826"/>
    <n v="0.24516299989659809"/>
    <n v="1.1833374567682867E-2"/>
    <n v="1.3096231201924192E-2"/>
    <n v="0.70754405400583908"/>
    <n v="1.417083163161692E-2"/>
    <n v="1.0327271595674116E-3"/>
    <n v="0"/>
    <n v="0"/>
    <n v="7.1597815367708956E-3"/>
    <n v="0"/>
    <n v="237.3937759120152"/>
    <n v="11.458374516498264"/>
    <n v="12.681211180124222"/>
    <n v="685.12195835172463"/>
    <n v="13.721757484864437"/>
    <n v="1"/>
    <n v="0"/>
    <n v="0"/>
    <n v="6.9328878111136172"/>
    <n v="0"/>
    <n v="968.30996525634089"/>
  </r>
  <r>
    <x v="2"/>
    <x v="827"/>
    <n v="0.32313761560549431"/>
    <n v="4.1754878792671812E-2"/>
    <n v="5.3476159869771563E-2"/>
    <n v="0.56272170126719956"/>
    <n v="9.0939602605259132E-3"/>
    <n v="0"/>
    <n v="0"/>
    <n v="0"/>
    <n v="0"/>
    <n v="9.8156842043371981E-3"/>
    <n v="65.911346152184748"/>
    <n v="8.5168675410610888"/>
    <n v="10.907692307692308"/>
    <n v="114.78002884334599"/>
    <n v="1.8549222797927463"/>
    <n v="0"/>
    <n v="0"/>
    <n v="0"/>
    <n v="0"/>
    <n v="2.0021344717182497"/>
    <n v="203.97299159579507"/>
  </r>
  <r>
    <x v="2"/>
    <x v="828"/>
    <n v="0.16133008860127915"/>
    <n v="9.1856376007135254E-2"/>
    <n v="0"/>
    <n v="0.71993959676914954"/>
    <n v="2.6873938622435818E-2"/>
    <n v="0"/>
    <n v="0"/>
    <n v="0"/>
    <n v="0"/>
    <n v="0"/>
    <n v="6.0288719007901168"/>
    <n v="3.4326536916898363"/>
    <n v="0"/>
    <n v="26.903993190971811"/>
    <n v="1.0042735042735045"/>
    <n v="0"/>
    <n v="0"/>
    <n v="0"/>
    <n v="0"/>
    <n v="0"/>
    <n v="37.369792287725275"/>
  </r>
  <r>
    <x v="2"/>
    <x v="829"/>
    <n v="0.37293610251583553"/>
    <n v="0"/>
    <n v="6.7494682514951804E-2"/>
    <n v="0.52317192503051901"/>
    <n v="3.6397289938693546E-2"/>
    <n v="0"/>
    <n v="0"/>
    <n v="0"/>
    <n v="0"/>
    <n v="0"/>
    <n v="10.256077738877295"/>
    <n v="0"/>
    <n v="1.8561643835616437"/>
    <n v="14.387697779094076"/>
    <n v="1.0009581603321622"/>
    <n v="0"/>
    <n v="0"/>
    <n v="0"/>
    <n v="0"/>
    <n v="0"/>
    <n v="27.500898061865179"/>
  </r>
  <r>
    <x v="2"/>
    <x v="830"/>
    <n v="0.13977035796775911"/>
    <n v="0"/>
    <n v="0"/>
    <n v="0.86022964203224095"/>
    <n v="0"/>
    <n v="0"/>
    <n v="0"/>
    <n v="0"/>
    <n v="0"/>
    <n v="0"/>
    <n v="4.8007445810136025"/>
    <n v="0"/>
    <n v="0"/>
    <n v="29.546628143902741"/>
    <n v="0"/>
    <n v="0"/>
    <n v="0"/>
    <n v="0"/>
    <n v="0"/>
    <n v="0"/>
    <n v="34.34737272491634"/>
  </r>
  <r>
    <x v="2"/>
    <x v="831"/>
    <n v="0.28055702665954124"/>
    <n v="4.2950824939628589E-2"/>
    <n v="0"/>
    <n v="0.67074862683795689"/>
    <n v="0"/>
    <n v="0"/>
    <n v="0"/>
    <n v="0"/>
    <n v="5.743521562872945E-3"/>
    <n v="0"/>
    <n v="48.847562177376915"/>
    <n v="7.4781341846559233"/>
    <n v="0"/>
    <n v="116.7835133019757"/>
    <n v="0"/>
    <n v="0"/>
    <n v="0"/>
    <n v="0"/>
    <n v="1"/>
    <n v="0"/>
    <n v="174.1092096640086"/>
  </r>
  <r>
    <x v="2"/>
    <x v="832"/>
    <n v="0.24146265699004896"/>
    <n v="4.7231523488956297E-2"/>
    <n v="2.4000610958051696E-2"/>
    <n v="0.68098925831082424"/>
    <n v="6.3159502521188664E-3"/>
    <n v="0"/>
    <n v="0"/>
    <n v="0"/>
    <n v="0"/>
    <n v="0"/>
    <n v="38.230614135860769"/>
    <n v="7.4781341846559233"/>
    <n v="3.8"/>
    <n v="107.82055448938452"/>
    <n v="0.99999999999999989"/>
    <n v="0"/>
    <n v="0"/>
    <n v="0"/>
    <n v="0"/>
    <n v="0"/>
    <n v="158.32930280990121"/>
  </r>
  <r>
    <x v="2"/>
    <x v="833"/>
    <n v="0.15355418494020606"/>
    <n v="2.7633284526949242E-2"/>
    <n v="9.2110948423164123E-3"/>
    <n v="0.78814332505153162"/>
    <n v="0"/>
    <n v="0"/>
    <n v="0"/>
    <n v="9.2110948423164123E-3"/>
    <n v="1.224701579668026E-2"/>
    <n v="0"/>
    <n v="16.937724760937098"/>
    <n v="3.0480769230769234"/>
    <n v="1.016025641025641"/>
    <n v="86.935792190169593"/>
    <n v="0"/>
    <n v="0"/>
    <n v="0"/>
    <n v="1.016025641025641"/>
    <n v="1.3509015256588073"/>
    <n v="0"/>
    <n v="110.3045466818937"/>
  </r>
  <r>
    <x v="2"/>
    <x v="834"/>
    <n v="0.30647220424429317"/>
    <n v="0"/>
    <n v="0"/>
    <n v="0.63186744976312847"/>
    <n v="4.6995912898056824E-2"/>
    <n v="0"/>
    <n v="1.4664433094521447E-2"/>
    <n v="0"/>
    <n v="0"/>
    <n v="0"/>
    <n v="25.965442627615563"/>
    <n v="0"/>
    <n v="0"/>
    <n v="53.534114310752479"/>
    <n v="3.9816651010680864"/>
    <n v="0"/>
    <n v="1.2424242424242424"/>
    <n v="0"/>
    <n v="0"/>
    <n v="0"/>
    <n v="84.723646281860383"/>
  </r>
  <r>
    <x v="2"/>
    <x v="835"/>
    <n v="0.38963328101977068"/>
    <n v="1.0855104842309681E-2"/>
    <n v="1.4827639893684725E-2"/>
    <n v="0.58468397424423457"/>
    <n v="0"/>
    <n v="0"/>
    <n v="0"/>
    <n v="0"/>
    <n v="0"/>
    <n v="0"/>
    <n v="36.469238193815904"/>
    <n v="1.016025641025641"/>
    <n v="1.3878504672897196"/>
    <n v="54.725764362356792"/>
    <n v="0"/>
    <n v="0"/>
    <n v="0"/>
    <n v="0"/>
    <n v="0"/>
    <n v="0"/>
    <n v="93.598878664488083"/>
  </r>
  <r>
    <x v="2"/>
    <x v="836"/>
    <n v="0.16354306633517571"/>
    <n v="5.4159015134796956E-2"/>
    <n v="0"/>
    <n v="0.75919360907224076"/>
    <n v="1.2905013240819201E-2"/>
    <n v="0"/>
    <n v="0"/>
    <n v="0"/>
    <n v="0"/>
    <n v="1.0199296216967146E-2"/>
    <n v="31.166114997573398"/>
    <n v="10.320988420181969"/>
    <n v="0"/>
    <n v="144.67819306552332"/>
    <n v="2.4592857142857145"/>
    <n v="0"/>
    <n v="0"/>
    <n v="0"/>
    <n v="0"/>
    <n v="1.943661971830986"/>
    <n v="190.56824416939543"/>
  </r>
  <r>
    <x v="2"/>
    <x v="837"/>
    <n v="0.23832887248724191"/>
    <n v="4.8091213268146658E-2"/>
    <n v="0"/>
    <n v="0.71357991424461165"/>
    <n v="0"/>
    <n v="0"/>
    <n v="0"/>
    <n v="0"/>
    <n v="0"/>
    <n v="0"/>
    <n v="5.0351868665404567"/>
    <n v="1.016025641025641"/>
    <n v="0"/>
    <n v="15.075841105335959"/>
    <n v="0"/>
    <n v="0"/>
    <n v="0"/>
    <n v="0"/>
    <n v="0"/>
    <n v="0"/>
    <n v="21.127053612902053"/>
  </r>
  <r>
    <x v="2"/>
    <x v="838"/>
    <n v="0.21470449195108507"/>
    <n v="0"/>
    <n v="0"/>
    <n v="0.78529550804891501"/>
    <n v="0"/>
    <n v="0"/>
    <n v="0"/>
    <n v="0"/>
    <n v="0"/>
    <n v="0"/>
    <n v="12.857725245768723"/>
    <n v="0"/>
    <n v="0"/>
    <n v="47.027958229815141"/>
    <n v="0"/>
    <n v="0"/>
    <n v="0"/>
    <n v="0"/>
    <n v="0"/>
    <n v="0"/>
    <n v="59.885683475583861"/>
  </r>
  <r>
    <x v="2"/>
    <x v="839"/>
    <n v="0.11366943842191293"/>
    <n v="0"/>
    <n v="1.4287343832524868E-2"/>
    <n v="0.87204321774556215"/>
    <n v="0"/>
    <n v="0"/>
    <n v="0"/>
    <n v="0"/>
    <n v="0"/>
    <n v="0"/>
    <n v="8.0834524171480702"/>
    <n v="0"/>
    <n v="1.016025641025641"/>
    <n v="62.014204998342208"/>
    <n v="0"/>
    <n v="0"/>
    <n v="0"/>
    <n v="0"/>
    <n v="0"/>
    <n v="0"/>
    <n v="71.113683056515924"/>
  </r>
  <r>
    <x v="2"/>
    <x v="840"/>
    <n v="0.50201154451635477"/>
    <n v="0"/>
    <n v="0"/>
    <n v="0.49798845548364534"/>
    <n v="0"/>
    <n v="0"/>
    <n v="0"/>
    <n v="0"/>
    <n v="0"/>
    <n v="0"/>
    <n v="1.0080786793115559"/>
    <n v="0"/>
    <n v="0"/>
    <n v="1"/>
    <n v="0"/>
    <n v="0"/>
    <n v="0"/>
    <n v="0"/>
    <n v="0"/>
    <n v="0"/>
    <n v="2.0080786793115557"/>
  </r>
  <r>
    <x v="2"/>
    <x v="841"/>
    <n v="0.35047588983076078"/>
    <n v="0"/>
    <n v="2.0964173689388993E-2"/>
    <n v="0.60759576279046157"/>
    <n v="0"/>
    <n v="0"/>
    <n v="0"/>
    <n v="0"/>
    <n v="2.0964173689388993E-2"/>
    <n v="0"/>
    <n v="16.985763231372516"/>
    <n v="0"/>
    <n v="1.016025641025641"/>
    <n v="29.447040628465352"/>
    <n v="0"/>
    <n v="0"/>
    <n v="0"/>
    <n v="0"/>
    <n v="1.016025641025641"/>
    <n v="0"/>
    <n v="48.464855141889132"/>
  </r>
  <r>
    <x v="2"/>
    <x v="842"/>
    <n v="0.21579681110615964"/>
    <n v="3.7812974071276748E-2"/>
    <n v="0"/>
    <n v="0.72597506877311047"/>
    <n v="2.0415146049453329E-2"/>
    <n v="0"/>
    <n v="0"/>
    <n v="0"/>
    <n v="0"/>
    <n v="0"/>
    <n v="27.476883156562867"/>
    <n v="4.8146340301919137"/>
    <n v="0"/>
    <n v="92.436639990214715"/>
    <n v="2.5994108983799702"/>
    <n v="0"/>
    <n v="0"/>
    <n v="0"/>
    <n v="0"/>
    <n v="0"/>
    <n v="127.32756807534945"/>
  </r>
  <r>
    <x v="2"/>
    <x v="843"/>
    <n v="0.2456990993029933"/>
    <n v="0"/>
    <n v="0"/>
    <n v="0.75430090069700662"/>
    <n v="0"/>
    <n v="0"/>
    <n v="0"/>
    <n v="0"/>
    <n v="0"/>
    <n v="0"/>
    <n v="9.5313817645730801"/>
    <n v="0"/>
    <n v="0"/>
    <n v="29.261523018602738"/>
    <n v="0"/>
    <n v="0"/>
    <n v="0"/>
    <n v="0"/>
    <n v="0"/>
    <n v="0"/>
    <n v="38.792904783175821"/>
  </r>
  <r>
    <x v="2"/>
    <x v="844"/>
    <n v="0.24272398425689967"/>
    <n v="2.5360590228104923E-2"/>
    <n v="0"/>
    <n v="0.73191542551499555"/>
    <n v="0"/>
    <n v="0"/>
    <n v="0"/>
    <n v="0"/>
    <n v="0"/>
    <n v="0"/>
    <n v="11.238318591977128"/>
    <n v="1.1742160278745644"/>
    <n v="0"/>
    <n v="33.888281619562314"/>
    <n v="0"/>
    <n v="0"/>
    <n v="0"/>
    <n v="0"/>
    <n v="0"/>
    <n v="0"/>
    <n v="46.300816239413997"/>
  </r>
  <r>
    <x v="2"/>
    <x v="845"/>
    <n v="7.2515473856036392E-2"/>
    <n v="0"/>
    <n v="0"/>
    <n v="0.83713763633728178"/>
    <n v="0"/>
    <n v="0"/>
    <n v="0"/>
    <n v="0"/>
    <n v="9.0346889806681915E-2"/>
    <n v="0"/>
    <n v="2.0162308532245996"/>
    <n v="0"/>
    <n v="0"/>
    <n v="23.275897419213237"/>
    <n v="0"/>
    <n v="0"/>
    <n v="0"/>
    <n v="0"/>
    <n v="2.5120181532944867"/>
    <n v="0"/>
    <n v="27.80414642573232"/>
  </r>
  <r>
    <x v="2"/>
    <x v="846"/>
    <n v="0.26439399482042575"/>
    <n v="0"/>
    <n v="0"/>
    <n v="0.73560600517957442"/>
    <n v="0"/>
    <n v="0"/>
    <n v="0"/>
    <n v="0"/>
    <n v="0"/>
    <n v="0"/>
    <n v="6.5783153165493822"/>
    <n v="0"/>
    <n v="0"/>
    <n v="18.30241361610781"/>
    <n v="0"/>
    <n v="0"/>
    <n v="0"/>
    <n v="0"/>
    <n v="0"/>
    <n v="0"/>
    <n v="24.880728932657188"/>
  </r>
  <r>
    <x v="2"/>
    <x v="847"/>
    <n v="9.9850543982468384E-2"/>
    <n v="0"/>
    <n v="0"/>
    <n v="0.9001494560175316"/>
    <n v="0"/>
    <n v="0"/>
    <n v="0"/>
    <n v="0"/>
    <n v="0"/>
    <n v="0"/>
    <n v="1"/>
    <n v="0"/>
    <n v="0"/>
    <n v="9.0149679722884493"/>
    <n v="0"/>
    <n v="0"/>
    <n v="0"/>
    <n v="0"/>
    <n v="0"/>
    <n v="0"/>
    <n v="10.014967972288449"/>
  </r>
  <r>
    <x v="2"/>
    <x v="848"/>
    <n v="0.22667484541158939"/>
    <n v="1.6176557988924905E-2"/>
    <n v="3.6592580361955493E-2"/>
    <n v="0.6737138357853929"/>
    <n v="4.148133153056914E-2"/>
    <n v="0"/>
    <n v="0"/>
    <n v="0"/>
    <n v="0"/>
    <n v="5.3608489215683647E-3"/>
    <n v="42.587583242008826"/>
    <n v="3.0392455266555984"/>
    <n v="6.875"/>
    <n v="126.57709773974123"/>
    <n v="7.7934966993790518"/>
    <n v="0"/>
    <n v="0"/>
    <n v="0"/>
    <n v="0"/>
    <n v="1.0071942446043165"/>
    <n v="187.879617452389"/>
  </r>
  <r>
    <x v="2"/>
    <x v="849"/>
    <n v="0.31253456173919691"/>
    <n v="0"/>
    <n v="0"/>
    <n v="0.68746543826080309"/>
    <n v="0"/>
    <n v="0"/>
    <n v="0"/>
    <n v="0"/>
    <n v="0"/>
    <n v="0"/>
    <n v="3.9371015911258347"/>
    <n v="0"/>
    <n v="0"/>
    <n v="8.6602302662424968"/>
    <n v="0"/>
    <n v="0"/>
    <n v="0"/>
    <n v="0"/>
    <n v="0"/>
    <n v="0"/>
    <n v="12.597331857368331"/>
  </r>
  <r>
    <x v="2"/>
    <x v="850"/>
    <n v="0.27607682975962666"/>
    <n v="4.3150717516289822E-2"/>
    <n v="0"/>
    <n v="0.68077245272408338"/>
    <n v="0"/>
    <n v="0"/>
    <n v="0"/>
    <n v="0"/>
    <n v="0"/>
    <n v="0"/>
    <n v="6.5004976527437695"/>
    <n v="1.016025641025641"/>
    <n v="0"/>
    <n v="16.029449971729157"/>
    <n v="0"/>
    <n v="0"/>
    <n v="0"/>
    <n v="0"/>
    <n v="0"/>
    <n v="0"/>
    <n v="23.545973265498571"/>
  </r>
  <r>
    <x v="2"/>
    <x v="851"/>
    <n v="0.16382222125959106"/>
    <n v="0.10306474277351235"/>
    <n v="0"/>
    <n v="0.7331130359668967"/>
    <n v="0"/>
    <n v="0"/>
    <n v="0"/>
    <n v="0"/>
    <n v="0"/>
    <n v="0"/>
    <n v="6.0401299613628376"/>
    <n v="3.8"/>
    <n v="0"/>
    <n v="27.029898505603853"/>
    <n v="0"/>
    <n v="0"/>
    <n v="0"/>
    <n v="0"/>
    <n v="0"/>
    <n v="0"/>
    <n v="36.870028466966687"/>
  </r>
  <r>
    <x v="2"/>
    <x v="852"/>
    <n v="0.19861713202539558"/>
    <n v="1.7154995711493329E-2"/>
    <n v="0"/>
    <n v="0.72006710596801171"/>
    <n v="0"/>
    <n v="0"/>
    <n v="6.4160766295099342E-2"/>
    <n v="0"/>
    <n v="0"/>
    <n v="0"/>
    <n v="11.763343009731965"/>
    <n v="1.016025641025641"/>
    <n v="0"/>
    <n v="42.646856649021068"/>
    <n v="0"/>
    <n v="0"/>
    <n v="3.8"/>
    <n v="0"/>
    <n v="0"/>
    <n v="0"/>
    <n v="59.226225299778676"/>
  </r>
  <r>
    <x v="2"/>
    <x v="853"/>
    <n v="0.3146711142727931"/>
    <n v="6.8673331051931477E-2"/>
    <n v="7.7447053157935347E-2"/>
    <n v="0.53920850151734001"/>
    <n v="0"/>
    <n v="0"/>
    <n v="0"/>
    <n v="0"/>
    <n v="0"/>
    <n v="0"/>
    <n v="9.3111522535435576"/>
    <n v="2.0320512820512819"/>
    <n v="2.2916666666666665"/>
    <n v="15.955237790528644"/>
    <n v="0"/>
    <n v="0"/>
    <n v="0"/>
    <n v="0"/>
    <n v="0"/>
    <n v="0"/>
    <n v="29.590107992790152"/>
  </r>
  <r>
    <x v="2"/>
    <x v="854"/>
    <n v="0.12068546697825459"/>
    <n v="0"/>
    <n v="8.7602303559193278E-3"/>
    <n v="0.8522653029907854"/>
    <n v="1.1378831953728146E-2"/>
    <n v="0"/>
    <n v="6.9101677213125904E-3"/>
    <n v="0"/>
    <n v="0"/>
    <n v="0"/>
    <n v="31.571185983515438"/>
    <n v="0"/>
    <n v="2.2916666666666665"/>
    <n v="222.95166983831945"/>
    <n v="2.9766899766899768"/>
    <n v="0"/>
    <n v="1.8076923076923079"/>
    <n v="0"/>
    <n v="0"/>
    <n v="0"/>
    <n v="261.59890477288383"/>
  </r>
  <r>
    <x v="2"/>
    <x v="855"/>
    <n v="0.22817006455722399"/>
    <n v="0"/>
    <n v="7.174633699019441E-3"/>
    <n v="0.75100422208047901"/>
    <n v="0"/>
    <n v="0"/>
    <n v="0"/>
    <n v="0"/>
    <n v="1.3651079663277353E-2"/>
    <n v="0"/>
    <n v="31.988307981702"/>
    <n v="0"/>
    <n v="1.0058479532163742"/>
    <n v="105.28705594262539"/>
    <n v="0"/>
    <n v="0"/>
    <n v="0"/>
    <n v="0"/>
    <n v="1.9138134592680047"/>
    <n v="0"/>
    <n v="140.1950253368118"/>
  </r>
  <r>
    <x v="2"/>
    <x v="856"/>
    <n v="0.13458961354553686"/>
    <n v="9.2922723255426058E-3"/>
    <n v="3.4136440222541503E-2"/>
    <n v="0.81825203045823758"/>
    <n v="0"/>
    <n v="0"/>
    <n v="0"/>
    <n v="0"/>
    <n v="3.7296434481415212E-3"/>
    <n v="0"/>
    <n v="36.141381940368234"/>
    <n v="2.4952561669829221"/>
    <n v="9.1666666666666661"/>
    <n v="219.7254184571039"/>
    <n v="0"/>
    <n v="0"/>
    <n v="0"/>
    <n v="0"/>
    <n v="1.0015220700152208"/>
    <n v="0"/>
    <n v="268.53024530113692"/>
  </r>
  <r>
    <x v="2"/>
    <x v="857"/>
    <n v="0.24712916238144875"/>
    <n v="0"/>
    <n v="4.3799847656859937E-2"/>
    <n v="0.69173701606873272"/>
    <n v="0"/>
    <n v="0"/>
    <n v="0"/>
    <n v="0"/>
    <n v="0"/>
    <n v="1.7333973892958338E-2"/>
    <n v="21.440504186375286"/>
    <n v="0"/>
    <n v="3.8"/>
    <n v="60.013922460515509"/>
    <n v="0"/>
    <n v="0"/>
    <n v="0"/>
    <n v="0"/>
    <n v="0"/>
    <n v="1.5038659793814433"/>
    <n v="86.758292626272265"/>
  </r>
  <r>
    <x v="2"/>
    <x v="858"/>
    <n v="0.27719814072091786"/>
    <n v="0"/>
    <n v="0"/>
    <n v="0.72280185927908192"/>
    <n v="0"/>
    <n v="0"/>
    <n v="0"/>
    <n v="0"/>
    <n v="0"/>
    <n v="0"/>
    <n v="4.0606250433085842"/>
    <n v="0"/>
    <n v="0"/>
    <n v="10.588192703982177"/>
    <n v="0"/>
    <n v="0"/>
    <n v="0"/>
    <n v="0"/>
    <n v="0"/>
    <n v="0"/>
    <n v="14.648817747290764"/>
  </r>
  <r>
    <x v="2"/>
    <x v="859"/>
    <n v="0.4563165260099859"/>
    <n v="9.4757275896527743E-3"/>
    <n v="0"/>
    <n v="0.5154784386256599"/>
    <n v="9.3808077438546026E-3"/>
    <n v="9.3485000308470376E-3"/>
    <n v="0"/>
    <n v="0"/>
    <n v="0"/>
    <n v="0"/>
    <n v="48.928094065954319"/>
    <n v="1.016025641025641"/>
    <n v="0"/>
    <n v="55.271672394998049"/>
    <n v="1.0058479532163742"/>
    <n v="1.0023837902264601"/>
    <n v="0"/>
    <n v="0"/>
    <n v="0"/>
    <n v="0"/>
    <n v="107.22402384542082"/>
  </r>
  <r>
    <x v="2"/>
    <x v="860"/>
    <n v="0.4201790558262532"/>
    <n v="0"/>
    <n v="0"/>
    <n v="0.57982094417374686"/>
    <n v="0"/>
    <n v="0"/>
    <n v="0"/>
    <n v="0"/>
    <n v="0"/>
    <n v="0"/>
    <n v="11.268874764444789"/>
    <n v="0"/>
    <n v="0"/>
    <n v="15.550345775439864"/>
    <n v="0"/>
    <n v="0"/>
    <n v="0"/>
    <n v="0"/>
    <n v="0"/>
    <n v="0"/>
    <n v="26.81922053988465"/>
  </r>
  <r>
    <x v="2"/>
    <x v="861"/>
    <n v="0.11791796325222069"/>
    <n v="0"/>
    <n v="0"/>
    <n v="0.85681227858573128"/>
    <n v="0"/>
    <n v="1.465182713399386E-2"/>
    <n v="0"/>
    <n v="0"/>
    <n v="1.0617931028054155E-2"/>
    <n v="0"/>
    <n v="27.810364862699466"/>
    <n v="0"/>
    <n v="0"/>
    <n v="202.07491232987644"/>
    <n v="0"/>
    <n v="3.4555605207495455"/>
    <n v="0"/>
    <n v="0"/>
    <n v="2.5041861971916539"/>
    <n v="0"/>
    <n v="235.84502391051711"/>
  </r>
  <r>
    <x v="2"/>
    <x v="862"/>
    <n v="0.26402921798807411"/>
    <n v="0"/>
    <n v="0"/>
    <n v="0.73597078201192578"/>
    <n v="0"/>
    <n v="0"/>
    <n v="0"/>
    <n v="0"/>
    <n v="0"/>
    <n v="0"/>
    <n v="7.8574110476376848"/>
    <n v="0"/>
    <n v="0"/>
    <n v="21.902215964523499"/>
    <n v="0"/>
    <n v="0"/>
    <n v="0"/>
    <n v="0"/>
    <n v="0"/>
    <n v="0"/>
    <n v="29.759627012161186"/>
  </r>
  <r>
    <x v="2"/>
    <x v="863"/>
    <n v="9.4345767608142742E-2"/>
    <n v="0"/>
    <n v="5.3196230940655544E-2"/>
    <n v="0.76859987201777236"/>
    <n v="5.3196230940655544E-2"/>
    <n v="1.6575939989363731E-2"/>
    <n v="0"/>
    <n v="0"/>
    <n v="1.4085958503409934E-2"/>
    <n v="0"/>
    <n v="6.7394608710322359"/>
    <n v="0"/>
    <n v="3.8"/>
    <n v="54.903880632554134"/>
    <n v="3.8"/>
    <n v="1.1840796019900497"/>
    <n v="0"/>
    <n v="0"/>
    <n v="1.0062111801242235"/>
    <n v="0"/>
    <n v="71.433632285700654"/>
  </r>
  <r>
    <x v="2"/>
    <x v="864"/>
    <n v="0"/>
    <n v="0"/>
    <n v="0"/>
    <n v="1"/>
    <n v="0"/>
    <n v="0"/>
    <n v="0"/>
    <n v="0"/>
    <n v="0"/>
    <n v="0"/>
    <n v="0"/>
    <n v="0"/>
    <n v="0"/>
    <n v="8.0132093296542166"/>
    <n v="0"/>
    <n v="0"/>
    <n v="0"/>
    <n v="0"/>
    <n v="0"/>
    <n v="0"/>
    <n v="8.0132093296542166"/>
  </r>
  <r>
    <x v="2"/>
    <x v="865"/>
    <n v="0.44405792543478068"/>
    <n v="0"/>
    <n v="0"/>
    <n v="0.55594207456521927"/>
    <n v="0"/>
    <n v="0"/>
    <n v="0"/>
    <n v="0"/>
    <n v="0"/>
    <n v="0"/>
    <n v="13.63937232868995"/>
    <n v="0"/>
    <n v="0"/>
    <n v="17.075927517237876"/>
    <n v="0"/>
    <n v="0"/>
    <n v="0"/>
    <n v="0"/>
    <n v="0"/>
    <n v="0"/>
    <n v="30.715299845927827"/>
  </r>
  <r>
    <x v="2"/>
    <x v="866"/>
    <n v="0.13558941315892764"/>
    <n v="2.5000453944665447E-3"/>
    <n v="1.6249450454101977E-2"/>
    <n v="0.82543333841206223"/>
    <n v="4.7296353315519485E-3"/>
    <n v="3.1929319868456087E-3"/>
    <n v="2.9365398065815144E-3"/>
    <n v="0"/>
    <n v="9.3686454554621663E-3"/>
    <n v="0"/>
    <n v="57.366691759862597"/>
    <n v="1.0577472841623785"/>
    <n v="6.875"/>
    <n v="349.2336074756534"/>
    <n v="2.001067235859125"/>
    <n v="1.3509015256588073"/>
    <n v="1.2424242424242424"/>
    <n v="0"/>
    <n v="3.9637917410334946"/>
    <n v="0"/>
    <n v="423.0912312646542"/>
  </r>
  <r>
    <x v="2"/>
    <x v="867"/>
    <n v="0.36683842547637874"/>
    <n v="0"/>
    <n v="4.5043336369423904E-2"/>
    <n v="0.56843110790426954"/>
    <n v="1.9687130249927669E-2"/>
    <n v="0"/>
    <n v="0"/>
    <n v="0"/>
    <n v="0"/>
    <n v="0"/>
    <n v="18.66361285544917"/>
    <n v="0"/>
    <n v="2.2916666666666665"/>
    <n v="28.920029626510505"/>
    <n v="1.0016207455429498"/>
    <n v="0"/>
    <n v="0"/>
    <n v="0"/>
    <n v="0"/>
    <n v="0"/>
    <n v="50.876929894169301"/>
  </r>
  <r>
    <x v="2"/>
    <x v="868"/>
    <n v="0.3794675682526224"/>
    <n v="0"/>
    <n v="0"/>
    <n v="0.56757001454023626"/>
    <n v="0"/>
    <n v="0"/>
    <n v="0"/>
    <n v="0"/>
    <n v="5.2962417207141371E-2"/>
    <n v="0"/>
    <n v="8.4837481157131087"/>
    <n v="0"/>
    <n v="0"/>
    <n v="12.689150389224903"/>
    <n v="0"/>
    <n v="0"/>
    <n v="0"/>
    <n v="0"/>
    <n v="1.1840796019900497"/>
    <n v="0"/>
    <n v="22.356978106928061"/>
  </r>
  <r>
    <x v="2"/>
    <x v="869"/>
    <n v="0.43734654540704254"/>
    <n v="0"/>
    <n v="0.1104273111953714"/>
    <n v="0.45222614339758616"/>
    <n v="0"/>
    <n v="0"/>
    <n v="0"/>
    <n v="0"/>
    <n v="0"/>
    <n v="0"/>
    <n v="13.036621373051442"/>
    <n v="0"/>
    <n v="3.2916666666666665"/>
    <n v="13.480159082959258"/>
    <n v="0"/>
    <n v="0"/>
    <n v="0"/>
    <n v="0"/>
    <n v="0"/>
    <n v="0"/>
    <n v="29.808447122677364"/>
  </r>
  <r>
    <x v="2"/>
    <x v="870"/>
    <n v="0"/>
    <n v="0"/>
    <n v="0"/>
    <n v="1"/>
    <n v="0"/>
    <n v="0"/>
    <n v="0"/>
    <n v="0"/>
    <n v="0"/>
    <n v="0"/>
    <n v="0"/>
    <n v="0"/>
    <n v="0"/>
    <n v="1.0009581603321622"/>
    <n v="0"/>
    <n v="0"/>
    <n v="0"/>
    <n v="0"/>
    <n v="0"/>
    <n v="0"/>
    <n v="1.0009581603321622"/>
  </r>
  <r>
    <x v="2"/>
    <x v="871"/>
    <n v="8.5900219882825243E-2"/>
    <n v="0"/>
    <n v="0"/>
    <n v="0.91409978011717474"/>
    <n v="0"/>
    <n v="0"/>
    <n v="0"/>
    <n v="0"/>
    <n v="0"/>
    <n v="0"/>
    <n v="1.0033557046979866"/>
    <n v="0"/>
    <n v="0"/>
    <n v="10.677123181929357"/>
    <n v="0"/>
    <n v="0"/>
    <n v="0"/>
    <n v="0"/>
    <n v="0"/>
    <n v="0"/>
    <n v="11.680478886627343"/>
  </r>
  <r>
    <x v="2"/>
    <x v="872"/>
    <n v="0.29517058211073138"/>
    <n v="0"/>
    <n v="0"/>
    <n v="0.70482941788926867"/>
    <n v="0"/>
    <n v="0"/>
    <n v="0"/>
    <n v="0"/>
    <n v="0"/>
    <n v="0"/>
    <n v="1.6066790352504638"/>
    <n v="0"/>
    <n v="0"/>
    <n v="3.8365430628369683"/>
    <n v="0"/>
    <n v="0"/>
    <n v="0"/>
    <n v="0"/>
    <n v="0"/>
    <n v="0"/>
    <n v="5.443222098087432"/>
  </r>
  <r>
    <x v="2"/>
    <x v="873"/>
    <n v="0.14062103810241408"/>
    <n v="0"/>
    <n v="3.5012535516834163E-2"/>
    <n v="0.74876178107896685"/>
    <n v="0"/>
    <n v="4.059210978495064E-2"/>
    <n v="0"/>
    <n v="3.5012535516834163E-2"/>
    <n v="0"/>
    <n v="0"/>
    <n v="4.0806693451550142"/>
    <n v="0"/>
    <n v="1.016025641025641"/>
    <n v="21.728251249626894"/>
    <n v="0"/>
    <n v="1.1779388083735909"/>
    <n v="0"/>
    <n v="1.016025641025641"/>
    <n v="0"/>
    <n v="0"/>
    <n v="29.018910685206784"/>
  </r>
  <r>
    <x v="2"/>
    <x v="874"/>
    <n v="0.20008366183474369"/>
    <n v="0"/>
    <n v="3.1799543295771476E-2"/>
    <n v="0.72778127417696725"/>
    <n v="0"/>
    <n v="0"/>
    <n v="0"/>
    <n v="0"/>
    <n v="4.0335520692517481E-2"/>
    <n v="0"/>
    <n v="23.90971178108488"/>
    <n v="0"/>
    <n v="3.8"/>
    <n v="86.968822669859705"/>
    <n v="0"/>
    <n v="0"/>
    <n v="0"/>
    <n v="0"/>
    <n v="4.8200371057513918"/>
    <n v="0"/>
    <n v="119.49857155669599"/>
  </r>
  <r>
    <x v="2"/>
    <x v="875"/>
    <n v="7.6232393096663284E-2"/>
    <n v="0"/>
    <n v="0"/>
    <n v="0.71779547654373588"/>
    <n v="0.14476429805865562"/>
    <n v="6.1207832300945106E-2"/>
    <n v="0"/>
    <n v="0"/>
    <n v="0"/>
    <n v="0"/>
    <n v="2.001067235859125"/>
    <n v="0"/>
    <n v="0"/>
    <n v="18.841819754211897"/>
    <n v="3.8"/>
    <n v="1.6066790352504638"/>
    <n v="0"/>
    <n v="0"/>
    <n v="0"/>
    <n v="0"/>
    <n v="26.249566025321489"/>
  </r>
  <r>
    <x v="2"/>
    <x v="876"/>
    <n v="0.3145310124859097"/>
    <n v="0"/>
    <n v="0"/>
    <n v="0.68546898751409024"/>
    <n v="0"/>
    <n v="0"/>
    <n v="0"/>
    <n v="0"/>
    <n v="0"/>
    <n v="0"/>
    <n v="10.09081812462763"/>
    <n v="0"/>
    <n v="0"/>
    <n v="21.991290551634222"/>
    <n v="0"/>
    <n v="0"/>
    <n v="0"/>
    <n v="0"/>
    <n v="0"/>
    <n v="0"/>
    <n v="32.082108676261853"/>
  </r>
  <r>
    <x v="2"/>
    <x v="877"/>
    <n v="0.17210170466799424"/>
    <n v="0"/>
    <n v="0"/>
    <n v="0.82789829533200565"/>
    <n v="0"/>
    <n v="0"/>
    <n v="0"/>
    <n v="0"/>
    <n v="0"/>
    <n v="0"/>
    <n v="6.0932805405524686"/>
    <n v="0"/>
    <n v="0"/>
    <n v="29.311833849843431"/>
    <n v="0"/>
    <n v="0"/>
    <n v="0"/>
    <n v="0"/>
    <n v="0"/>
    <n v="0"/>
    <n v="35.405114390395902"/>
  </r>
  <r>
    <x v="2"/>
    <x v="878"/>
    <n v="0.20859170203698599"/>
    <n v="0"/>
    <n v="0"/>
    <n v="0.77247284937053984"/>
    <n v="1.8935448592473744E-2"/>
    <n v="0"/>
    <n v="0"/>
    <n v="0"/>
    <n v="0"/>
    <n v="0"/>
    <n v="16.598448899496482"/>
    <n v="0"/>
    <n v="0"/>
    <n v="61.46865379262244"/>
    <n v="1.5067669172932332"/>
    <n v="0"/>
    <n v="0"/>
    <n v="0"/>
    <n v="0"/>
    <n v="0"/>
    <n v="79.573869609412185"/>
  </r>
  <r>
    <x v="2"/>
    <x v="879"/>
    <n v="0.18728816955506111"/>
    <n v="5.4235147947483426E-3"/>
    <n v="4.6042415414063167E-3"/>
    <n v="0.8026840741087844"/>
    <n v="0"/>
    <n v="0"/>
    <n v="0"/>
    <n v="0"/>
    <n v="0"/>
    <n v="0"/>
    <n v="40.677311967837362"/>
    <n v="1.1779388083735909"/>
    <n v="1"/>
    <n v="174.33578731484471"/>
    <n v="0"/>
    <n v="0"/>
    <n v="0"/>
    <n v="0"/>
    <n v="0"/>
    <n v="0"/>
    <n v="217.19103809105562"/>
  </r>
  <r>
    <x v="2"/>
    <x v="880"/>
    <n v="0.14227385434353398"/>
    <n v="6.0574655486045841E-2"/>
    <n v="0"/>
    <n v="0.79715149017041975"/>
    <n v="0"/>
    <n v="0"/>
    <n v="0"/>
    <n v="0"/>
    <n v="0"/>
    <n v="0"/>
    <n v="8.9251955651645876"/>
    <n v="3.8"/>
    <n v="0"/>
    <n v="50.007311446375539"/>
    <n v="0"/>
    <n v="0"/>
    <n v="0"/>
    <n v="0"/>
    <n v="0"/>
    <n v="0"/>
    <n v="62.73250701154015"/>
  </r>
  <r>
    <x v="2"/>
    <x v="881"/>
    <n v="0.27657038260688704"/>
    <n v="2.7386104076692373E-2"/>
    <n v="8.3945243936434891E-2"/>
    <n v="0.59272528309807027"/>
    <n v="1.9372986281915427E-2"/>
    <n v="0"/>
    <n v="0"/>
    <n v="0"/>
    <n v="0"/>
    <n v="0"/>
    <n v="15.100489249572771"/>
    <n v="1.4952561669829223"/>
    <n v="4.583333333333333"/>
    <n v="32.362256872943661"/>
    <n v="1.0577472841623785"/>
    <n v="0"/>
    <n v="0"/>
    <n v="0"/>
    <n v="0"/>
    <n v="0"/>
    <n v="54.599082906995065"/>
  </r>
  <r>
    <x v="2"/>
    <x v="882"/>
    <n v="0.30788297798439751"/>
    <n v="0"/>
    <n v="0"/>
    <n v="0.69211702201560255"/>
    <n v="0"/>
    <n v="0"/>
    <n v="0"/>
    <n v="0"/>
    <n v="0"/>
    <n v="0"/>
    <n v="6.9779388083735903"/>
    <n v="0"/>
    <n v="0"/>
    <n v="15.686317767471307"/>
    <n v="0"/>
    <n v="0"/>
    <n v="0"/>
    <n v="0"/>
    <n v="0"/>
    <n v="0"/>
    <n v="22.664256575844895"/>
  </r>
  <r>
    <x v="2"/>
    <x v="883"/>
    <n v="0.11863508948770571"/>
    <n v="0"/>
    <n v="0"/>
    <n v="0.82725697178754509"/>
    <n v="0"/>
    <n v="0"/>
    <n v="0"/>
    <n v="0"/>
    <n v="5.4107938724749331E-2"/>
    <n v="0"/>
    <n v="4.5365113790563374"/>
    <n v="0"/>
    <n v="0"/>
    <n v="31.633648038903353"/>
    <n v="0"/>
    <n v="0"/>
    <n v="0"/>
    <n v="0"/>
    <n v="2.069044502617801"/>
    <n v="0"/>
    <n v="38.239203920577488"/>
  </r>
  <r>
    <x v="2"/>
    <x v="884"/>
    <n v="9.1361260121578233E-2"/>
    <n v="1.0829096241152194E-2"/>
    <n v="0"/>
    <n v="0.87941431754840926"/>
    <n v="9.2020673523525026E-3"/>
    <n v="0"/>
    <n v="0"/>
    <n v="0"/>
    <n v="9.1932587365078783E-3"/>
    <n v="0"/>
    <n v="9.9378536751900928"/>
    <n v="1.1779388083735909"/>
    <n v="0"/>
    <n v="95.65860624112716"/>
    <n v="1.0009581603321622"/>
    <n v="0"/>
    <n v="0"/>
    <n v="0"/>
    <n v="1"/>
    <n v="0"/>
    <n v="108.775356885023"/>
  </r>
  <r>
    <x v="2"/>
    <x v="885"/>
    <n v="0.49731087971698806"/>
    <n v="0"/>
    <n v="0"/>
    <n v="0.50268912028301194"/>
    <n v="0"/>
    <n v="0"/>
    <n v="0"/>
    <n v="0"/>
    <n v="0"/>
    <n v="0"/>
    <n v="11.455877616747181"/>
    <n v="0"/>
    <n v="0"/>
    <n v="11.579768865120545"/>
    <n v="0"/>
    <n v="0"/>
    <n v="0"/>
    <n v="0"/>
    <n v="0"/>
    <n v="0"/>
    <n v="23.035646481867726"/>
  </r>
  <r>
    <x v="2"/>
    <x v="886"/>
    <n v="0.25641198031091111"/>
    <n v="3.9118466746763343E-2"/>
    <n v="6.2217337503014447E-2"/>
    <n v="0.64225221543931099"/>
    <n v="0"/>
    <n v="0"/>
    <n v="0"/>
    <n v="0"/>
    <n v="0"/>
    <n v="0"/>
    <n v="9.4444862444336302"/>
    <n v="1.4408602150537635"/>
    <n v="2.2916666666666665"/>
    <n v="23.656235589376948"/>
    <n v="0"/>
    <n v="0"/>
    <n v="0"/>
    <n v="0"/>
    <n v="0"/>
    <n v="0"/>
    <n v="36.833248715531013"/>
  </r>
  <r>
    <x v="2"/>
    <x v="887"/>
    <n v="0.31958735515971598"/>
    <n v="0"/>
    <n v="0"/>
    <n v="0.64724152026665427"/>
    <n v="0"/>
    <n v="0"/>
    <n v="0"/>
    <n v="0"/>
    <n v="0"/>
    <n v="3.3171124573629522E-2"/>
    <n v="14.059495053166934"/>
    <n v="0"/>
    <n v="0"/>
    <n v="28.473870462883429"/>
    <n v="0"/>
    <n v="0"/>
    <n v="0"/>
    <n v="0"/>
    <n v="0"/>
    <n v="1.4592857142857143"/>
    <n v="43.992651230336087"/>
  </r>
  <r>
    <x v="2"/>
    <x v="888"/>
    <n v="0.15396672019303098"/>
    <n v="0"/>
    <n v="0"/>
    <n v="0.84603327980696896"/>
    <n v="0"/>
    <n v="0"/>
    <n v="0"/>
    <n v="0"/>
    <n v="0"/>
    <n v="0"/>
    <n v="1.1779388083735909"/>
    <n v="0"/>
    <n v="0"/>
    <n v="6.472667809061571"/>
    <n v="0"/>
    <n v="0"/>
    <n v="0"/>
    <n v="0"/>
    <n v="0"/>
    <n v="0"/>
    <n v="7.6506066174351623"/>
  </r>
  <r>
    <x v="2"/>
    <x v="889"/>
    <n v="0.30036383908183617"/>
    <n v="0"/>
    <n v="0"/>
    <n v="0.69963616091816394"/>
    <n v="0"/>
    <n v="0"/>
    <n v="0"/>
    <n v="0"/>
    <n v="0"/>
    <n v="0"/>
    <n v="2.0033557046979866"/>
    <n v="0"/>
    <n v="0"/>
    <n v="4.6664075758018306"/>
    <n v="0"/>
    <n v="0"/>
    <n v="0"/>
    <n v="0"/>
    <n v="0"/>
    <n v="0"/>
    <n v="6.6697632804998168"/>
  </r>
  <r>
    <x v="2"/>
    <x v="890"/>
    <n v="0.33136544699942722"/>
    <n v="0"/>
    <n v="0"/>
    <n v="0.66863455300057295"/>
    <n v="0"/>
    <n v="0"/>
    <n v="0"/>
    <n v="0"/>
    <n v="0"/>
    <n v="0"/>
    <n v="3.0085323806754452"/>
    <n v="0"/>
    <n v="0"/>
    <n v="6.0706652481607506"/>
    <n v="0"/>
    <n v="0"/>
    <n v="0"/>
    <n v="0"/>
    <n v="0"/>
    <n v="0"/>
    <n v="9.0791976288361944"/>
  </r>
  <r>
    <x v="2"/>
    <x v="891"/>
    <n v="0.54777325432819035"/>
    <n v="0"/>
    <n v="0"/>
    <n v="0.45222674567180965"/>
    <n v="0"/>
    <n v="0"/>
    <n v="0"/>
    <n v="0"/>
    <n v="0"/>
    <n v="0"/>
    <n v="4.9483236883638622"/>
    <n v="0"/>
    <n v="0"/>
    <n v="4.0852018612409129"/>
    <n v="0"/>
    <n v="0"/>
    <n v="0"/>
    <n v="0"/>
    <n v="0"/>
    <n v="0"/>
    <n v="9.0335255496047751"/>
  </r>
  <r>
    <x v="2"/>
    <x v="892"/>
    <n v="0.28603459004361809"/>
    <n v="4.3229800960161713E-2"/>
    <n v="0"/>
    <n v="0.63724773501299647"/>
    <n v="3.3487873983223865E-2"/>
    <n v="0"/>
    <n v="0"/>
    <n v="0"/>
    <n v="0"/>
    <n v="0"/>
    <n v="25.143105404704663"/>
    <n v="3.8"/>
    <n v="0"/>
    <n v="56.015557306889995"/>
    <n v="2.943661971830986"/>
    <n v="0"/>
    <n v="0"/>
    <n v="0"/>
    <n v="0"/>
    <n v="0"/>
    <n v="87.902324683425633"/>
  </r>
  <r>
    <x v="2"/>
    <x v="893"/>
    <n v="0.18472239301468454"/>
    <n v="0"/>
    <n v="0"/>
    <n v="0.78726090512317037"/>
    <n v="2.8016701862144961E-2"/>
    <n v="0"/>
    <n v="0"/>
    <n v="0"/>
    <n v="0"/>
    <n v="0"/>
    <n v="6.5932954536762942"/>
    <n v="0"/>
    <n v="0"/>
    <n v="28.099699564811573"/>
    <n v="1"/>
    <n v="0"/>
    <n v="0"/>
    <n v="0"/>
    <n v="0"/>
    <n v="0"/>
    <n v="35.692995018487871"/>
  </r>
  <r>
    <x v="2"/>
    <x v="894"/>
    <n v="9.862597092694815E-2"/>
    <n v="0"/>
    <n v="0"/>
    <n v="0.52701253289705596"/>
    <n v="0.37436149617599584"/>
    <n v="0"/>
    <n v="0"/>
    <n v="0"/>
    <n v="0"/>
    <n v="0"/>
    <n v="1.0011144130757801"/>
    <n v="0"/>
    <n v="0"/>
    <n v="5.349502140218295"/>
    <n v="3.8"/>
    <n v="0"/>
    <n v="0"/>
    <n v="0"/>
    <n v="0"/>
    <n v="0"/>
    <n v="10.150616553294075"/>
  </r>
  <r>
    <x v="2"/>
    <x v="895"/>
    <n v="0.20238266425050327"/>
    <n v="0"/>
    <n v="0"/>
    <n v="0.79761733574949678"/>
    <n v="0"/>
    <n v="0"/>
    <n v="0"/>
    <n v="0"/>
    <n v="0"/>
    <n v="0"/>
    <n v="1.0158227848101267"/>
    <n v="0"/>
    <n v="0"/>
    <n v="4.003494401136054"/>
    <n v="0"/>
    <n v="0"/>
    <n v="0"/>
    <n v="0"/>
    <n v="0"/>
    <n v="0"/>
    <n v="5.0193171859461803"/>
  </r>
  <r>
    <x v="2"/>
    <x v="896"/>
    <n v="0.18434738395344397"/>
    <n v="0"/>
    <n v="6.7409275906345864E-2"/>
    <n v="0.74824334014021043"/>
    <n v="0"/>
    <n v="0"/>
    <n v="0"/>
    <n v="0"/>
    <n v="0"/>
    <n v="0"/>
    <n v="6.2671308838898048"/>
    <n v="0"/>
    <n v="2.2916666666666665"/>
    <n v="25.437512836319101"/>
    <n v="0"/>
    <n v="0"/>
    <n v="0"/>
    <n v="0"/>
    <n v="0"/>
    <n v="0"/>
    <n v="33.996310386875564"/>
  </r>
  <r>
    <x v="2"/>
    <x v="897"/>
    <n v="0.16229293024692007"/>
    <n v="0"/>
    <n v="0"/>
    <n v="0.67413473966405646"/>
    <n v="0"/>
    <n v="0"/>
    <n v="0"/>
    <n v="0.16357233008902342"/>
    <n v="0"/>
    <n v="0"/>
    <n v="1.0080786793115559"/>
    <n v="0"/>
    <n v="0"/>
    <n v="4.1873719145044426"/>
    <n v="0"/>
    <n v="0"/>
    <n v="0"/>
    <n v="1.016025641025641"/>
    <n v="0"/>
    <n v="0"/>
    <n v="6.2114762348416397"/>
  </r>
  <r>
    <x v="2"/>
    <x v="898"/>
    <n v="0"/>
    <n v="0"/>
    <n v="0"/>
    <n v="1"/>
    <n v="0"/>
    <n v="0"/>
    <n v="0"/>
    <n v="0"/>
    <n v="0"/>
    <n v="0"/>
    <n v="0"/>
    <n v="0"/>
    <n v="0"/>
    <n v="1.0002825656965244"/>
    <n v="0"/>
    <n v="0"/>
    <n v="0"/>
    <n v="0"/>
    <n v="0"/>
    <n v="0"/>
    <n v="1.0002825656965244"/>
  </r>
  <r>
    <x v="2"/>
    <x v="900"/>
    <n v="0.51102631540601495"/>
    <n v="0"/>
    <n v="0"/>
    <n v="0.48897368459398494"/>
    <n v="0"/>
    <n v="0"/>
    <n v="0"/>
    <n v="0"/>
    <n v="0"/>
    <n v="0"/>
    <n v="2.392063492063492"/>
    <n v="0"/>
    <n v="0"/>
    <n v="2.2888373147041126"/>
    <n v="0"/>
    <n v="0"/>
    <n v="0"/>
    <n v="0"/>
    <n v="0"/>
    <n v="0"/>
    <n v="4.680900806767605"/>
  </r>
  <r>
    <x v="2"/>
    <x v="901"/>
    <n v="0.36901557144142921"/>
    <n v="3.8472775894989278E-2"/>
    <n v="6.2563145734568393E-2"/>
    <n v="0.52994850692901296"/>
    <n v="0"/>
    <n v="0"/>
    <n v="0"/>
    <n v="0"/>
    <n v="0"/>
    <n v="0"/>
    <n v="13.516914385045336"/>
    <n v="1.4092446448703495"/>
    <n v="2.2916666666666665"/>
    <n v="19.411832862936624"/>
    <n v="0"/>
    <n v="0"/>
    <n v="0"/>
    <n v="0"/>
    <n v="0"/>
    <n v="0"/>
    <n v="36.62965855951898"/>
  </r>
  <r>
    <x v="2"/>
    <x v="902"/>
    <n v="0.15924774788892926"/>
    <n v="0"/>
    <n v="0"/>
    <n v="0.84075225211107085"/>
    <n v="0"/>
    <n v="0"/>
    <n v="0"/>
    <n v="0"/>
    <n v="0"/>
    <n v="0"/>
    <n v="4.1016543331067989"/>
    <n v="0"/>
    <n v="0"/>
    <n v="21.654781079515711"/>
    <n v="0"/>
    <n v="0"/>
    <n v="0"/>
    <n v="0"/>
    <n v="0"/>
    <n v="0"/>
    <n v="25.756435412622508"/>
  </r>
  <r>
    <x v="2"/>
    <x v="903"/>
    <n v="0.45394649533339071"/>
    <n v="0"/>
    <n v="5.7341565296923566E-2"/>
    <n v="0.4887119393696856"/>
    <n v="0"/>
    <n v="0"/>
    <n v="0"/>
    <n v="0"/>
    <n v="0"/>
    <n v="0"/>
    <n v="18.142058843683149"/>
    <n v="0"/>
    <n v="2.2916666666666665"/>
    <n v="19.531466489555644"/>
    <n v="0"/>
    <n v="0"/>
    <n v="0"/>
    <n v="0"/>
    <n v="0"/>
    <n v="0"/>
    <n v="39.965191999905464"/>
  </r>
  <r>
    <x v="2"/>
    <x v="904"/>
    <n v="0.13015660376458171"/>
    <n v="0"/>
    <n v="0"/>
    <n v="0.86984339623541818"/>
    <n v="0"/>
    <n v="0"/>
    <n v="0"/>
    <n v="0"/>
    <n v="0"/>
    <n v="0"/>
    <n v="2.4280333605232389"/>
    <n v="0"/>
    <n v="0"/>
    <n v="16.226674048060485"/>
    <n v="0"/>
    <n v="0"/>
    <n v="0"/>
    <n v="0"/>
    <n v="0"/>
    <n v="0"/>
    <n v="18.654707408583725"/>
  </r>
  <r>
    <x v="2"/>
    <x v="905"/>
    <n v="0.32335050287442868"/>
    <n v="0"/>
    <n v="0"/>
    <n v="0.67664949712557132"/>
    <n v="0"/>
    <n v="0"/>
    <n v="0"/>
    <n v="0"/>
    <n v="0"/>
    <n v="0"/>
    <n v="1.0015910898965792"/>
    <n v="0"/>
    <n v="0"/>
    <n v="2.0959488272921112"/>
    <n v="0"/>
    <n v="0"/>
    <n v="0"/>
    <n v="0"/>
    <n v="0"/>
    <n v="0"/>
    <n v="3.0975399171886902"/>
  </r>
  <r>
    <x v="2"/>
    <x v="906"/>
    <n v="0.49258678340666029"/>
    <n v="0"/>
    <n v="0"/>
    <n v="0.50741321659333982"/>
    <n v="0"/>
    <n v="0"/>
    <n v="0"/>
    <n v="0"/>
    <n v="0"/>
    <n v="0"/>
    <n v="2.9762436224489797"/>
    <n v="0"/>
    <n v="0"/>
    <n v="3.0658259634739342"/>
    <n v="0"/>
    <n v="0"/>
    <n v="0"/>
    <n v="0"/>
    <n v="0"/>
    <n v="0"/>
    <n v="6.0420695859229134"/>
  </r>
  <r>
    <x v="2"/>
    <x v="907"/>
    <n v="0.30191443385257183"/>
    <n v="0"/>
    <n v="0"/>
    <n v="0.69808556614742823"/>
    <n v="0"/>
    <n v="0"/>
    <n v="0"/>
    <n v="0"/>
    <n v="0"/>
    <n v="0"/>
    <n v="5.0146819778721614"/>
    <n v="0"/>
    <n v="0"/>
    <n v="11.594931262152285"/>
    <n v="0"/>
    <n v="0"/>
    <n v="0"/>
    <n v="0"/>
    <n v="0"/>
    <n v="0"/>
    <n v="16.609613240024444"/>
  </r>
  <r>
    <x v="2"/>
    <x v="908"/>
    <n v="0.20833822984079514"/>
    <n v="0"/>
    <n v="4.7647102917526975E-2"/>
    <n v="0.63127104837298553"/>
    <n v="6.2420729830520549E-2"/>
    <n v="2.5831817780080743E-2"/>
    <n v="0"/>
    <n v="0"/>
    <n v="2.4491071258091159E-2"/>
    <n v="0"/>
    <n v="10.020373695015611"/>
    <n v="0"/>
    <n v="2.2916666666666665"/>
    <n v="30.362031070223519"/>
    <n v="3.0022288261515602"/>
    <n v="1.2424242424242424"/>
    <n v="0"/>
    <n v="0"/>
    <n v="1.1779388083735909"/>
    <n v="0"/>
    <n v="48.096663308855184"/>
  </r>
  <r>
    <x v="2"/>
    <x v="909"/>
    <n v="0.50428894512205269"/>
    <n v="7.2838315348151923E-3"/>
    <n v="7.2849685640202768E-3"/>
    <n v="0.44726178931122734"/>
    <n v="1.4565512211107726E-2"/>
    <n v="1.1691577017964744E-2"/>
    <n v="0"/>
    <n v="0"/>
    <n v="7.6233762388115004E-3"/>
    <n v="0"/>
    <n v="69.300358248610124"/>
    <n v="1.0009581603321622"/>
    <n v="1.0011144130757801"/>
    <n v="61.463576645886306"/>
    <n v="2.00162074554295"/>
    <n v="1.6066790352504638"/>
    <n v="0"/>
    <n v="0"/>
    <n v="1.0476190476190477"/>
    <n v="0"/>
    <n v="137.42192629631691"/>
  </r>
  <r>
    <x v="2"/>
    <x v="910"/>
    <n v="0.29595831277613194"/>
    <n v="0"/>
    <n v="0"/>
    <n v="0.70404168722386806"/>
    <n v="0"/>
    <n v="0"/>
    <n v="0"/>
    <n v="0"/>
    <n v="0"/>
    <n v="0"/>
    <n v="3.0161573586231119"/>
    <n v="0"/>
    <n v="0"/>
    <n v="7.1749987212015025"/>
    <n v="0"/>
    <n v="0"/>
    <n v="0"/>
    <n v="0"/>
    <n v="0"/>
    <n v="0"/>
    <n v="10.191156079824614"/>
  </r>
  <r>
    <x v="2"/>
    <x v="1096"/>
    <n v="1"/>
    <n v="0"/>
    <n v="0"/>
    <n v="0"/>
    <n v="0"/>
    <n v="0"/>
    <n v="0"/>
    <n v="0"/>
    <n v="0"/>
    <n v="0"/>
    <n v="1.0577472841623785"/>
    <n v="0"/>
    <n v="0"/>
    <n v="0"/>
    <n v="0"/>
    <n v="0"/>
    <n v="0"/>
    <n v="0"/>
    <n v="0"/>
    <n v="0"/>
    <n v="1.0577472841623785"/>
  </r>
  <r>
    <x v="2"/>
    <x v="1110"/>
    <n v="0"/>
    <n v="0"/>
    <n v="0"/>
    <n v="1"/>
    <n v="0"/>
    <n v="0"/>
    <n v="0"/>
    <n v="0"/>
    <n v="0"/>
    <n v="0"/>
    <n v="0"/>
    <n v="0"/>
    <n v="0"/>
    <n v="2.0463335496430886"/>
    <n v="0"/>
    <n v="0"/>
    <n v="0"/>
    <n v="0"/>
    <n v="0"/>
    <n v="0"/>
    <n v="2.0463335496430886"/>
  </r>
  <r>
    <x v="2"/>
    <x v="911"/>
    <n v="0.10528970384817844"/>
    <n v="0"/>
    <n v="2.021836575784363E-2"/>
    <n v="0.86431700763966579"/>
    <n v="0"/>
    <n v="0"/>
    <n v="0"/>
    <n v="0"/>
    <n v="1.0174922754312282E-2"/>
    <n v="0"/>
    <n v="11.934144803887948"/>
    <n v="0"/>
    <n v="2.2916666666666665"/>
    <n v="97.966695209897765"/>
    <n v="0"/>
    <n v="0"/>
    <n v="0"/>
    <n v="0"/>
    <n v="1.1532846715328466"/>
    <n v="0"/>
    <n v="113.34579135198521"/>
  </r>
  <r>
    <x v="2"/>
    <x v="912"/>
    <n v="0.21242236597660449"/>
    <n v="0"/>
    <n v="0"/>
    <n v="0.78757763402339553"/>
    <n v="0"/>
    <n v="0"/>
    <n v="0"/>
    <n v="0"/>
    <n v="0"/>
    <n v="0"/>
    <n v="5.5883100476564476"/>
    <n v="0"/>
    <n v="0"/>
    <n v="20.719230695355172"/>
    <n v="0"/>
    <n v="0"/>
    <n v="0"/>
    <n v="0"/>
    <n v="0"/>
    <n v="0"/>
    <n v="26.307540743011618"/>
  </r>
  <r>
    <x v="2"/>
    <x v="913"/>
    <n v="6.6504435116360477E-2"/>
    <n v="0.10727079014872691"/>
    <n v="0.10727079014872691"/>
    <n v="0.68570176702800556"/>
    <n v="3.3252217558180239E-2"/>
    <n v="0"/>
    <n v="0"/>
    <n v="0"/>
    <n v="0"/>
    <n v="0"/>
    <n v="2.3558776167471818"/>
    <n v="3.8"/>
    <n v="3.8"/>
    <n v="24.290552079403554"/>
    <n v="1.1779388083735909"/>
    <n v="0"/>
    <n v="0"/>
    <n v="0"/>
    <n v="0"/>
    <n v="0"/>
    <n v="35.424368504524324"/>
  </r>
  <r>
    <x v="2"/>
    <x v="914"/>
    <n v="0.20051675322122869"/>
    <n v="0"/>
    <n v="0"/>
    <n v="0.74045335256089684"/>
    <n v="4.5338401191859654E-2"/>
    <n v="0"/>
    <n v="0"/>
    <n v="0"/>
    <n v="1.3691493026014565E-2"/>
    <n v="0"/>
    <n v="16.806143185690388"/>
    <n v="0"/>
    <n v="0"/>
    <n v="62.060475573995355"/>
    <n v="3.8"/>
    <n v="0"/>
    <n v="0"/>
    <n v="0"/>
    <n v="1.1475409836065575"/>
    <n v="0"/>
    <n v="83.814159743292322"/>
  </r>
  <r>
    <x v="2"/>
    <x v="915"/>
    <n v="6.3358545899284399E-2"/>
    <n v="0"/>
    <n v="0"/>
    <n v="0.87334355773483829"/>
    <n v="0"/>
    <n v="6.3297896365877307E-2"/>
    <n v="0"/>
    <n v="0"/>
    <n v="0"/>
    <n v="0"/>
    <n v="1.0009581603321622"/>
    <n v="0"/>
    <n v="0"/>
    <n v="13.797355170963332"/>
    <n v="0"/>
    <n v="1"/>
    <n v="0"/>
    <n v="0"/>
    <n v="0"/>
    <n v="0"/>
    <n v="15.798313331295494"/>
  </r>
  <r>
    <x v="2"/>
    <x v="916"/>
    <n v="0.2225065389086229"/>
    <n v="0"/>
    <n v="0"/>
    <n v="0.77749346109137685"/>
    <n v="0"/>
    <n v="0"/>
    <n v="0"/>
    <n v="0"/>
    <n v="0"/>
    <n v="0"/>
    <n v="10.777058257880029"/>
    <n v="0"/>
    <n v="0"/>
    <n v="37.657735212642905"/>
    <n v="0"/>
    <n v="0"/>
    <n v="0"/>
    <n v="0"/>
    <n v="0"/>
    <n v="0"/>
    <n v="48.434793470522948"/>
  </r>
  <r>
    <x v="2"/>
    <x v="917"/>
    <n v="8.5829939978858585E-2"/>
    <n v="0"/>
    <n v="0.16242081312843792"/>
    <n v="0.75174924689270339"/>
    <n v="0"/>
    <n v="0"/>
    <n v="0"/>
    <n v="0"/>
    <n v="0"/>
    <n v="0"/>
    <n v="2.0080786793115557"/>
    <n v="0"/>
    <n v="3.8"/>
    <n v="17.587937673562283"/>
    <n v="0"/>
    <n v="0"/>
    <n v="0"/>
    <n v="0"/>
    <n v="0"/>
    <n v="0"/>
    <n v="23.39601635287384"/>
  </r>
  <r>
    <x v="2"/>
    <x v="918"/>
    <n v="0.26004067146622339"/>
    <n v="0"/>
    <n v="0"/>
    <n v="0.73995932853377666"/>
    <n v="0"/>
    <n v="0"/>
    <n v="0"/>
    <n v="0"/>
    <n v="0"/>
    <n v="0"/>
    <n v="4.6432632121961435"/>
    <n v="0"/>
    <n v="0"/>
    <n v="13.212648272785756"/>
    <n v="0"/>
    <n v="0"/>
    <n v="0"/>
    <n v="0"/>
    <n v="0"/>
    <n v="0"/>
    <n v="17.855911484981899"/>
  </r>
  <r>
    <x v="2"/>
    <x v="919"/>
    <n v="0.15388691632838786"/>
    <n v="0"/>
    <n v="0"/>
    <n v="0.8461130836716122"/>
    <n v="0"/>
    <n v="0"/>
    <n v="0"/>
    <n v="0"/>
    <n v="0"/>
    <n v="0"/>
    <n v="2.7454665824079925"/>
    <n v="0"/>
    <n v="0"/>
    <n v="15.095339172314446"/>
    <n v="0"/>
    <n v="0"/>
    <n v="0"/>
    <n v="0"/>
    <n v="0"/>
    <n v="0"/>
    <n v="17.840805754722439"/>
  </r>
  <r>
    <x v="2"/>
    <x v="920"/>
    <n v="0.25588013544057764"/>
    <n v="0"/>
    <n v="0"/>
    <n v="0.74411986455942247"/>
    <n v="0"/>
    <n v="0"/>
    <n v="0"/>
    <n v="0"/>
    <n v="0"/>
    <n v="0"/>
    <n v="4.8472222222222214"/>
    <n v="0"/>
    <n v="0"/>
    <n v="14.096109247710816"/>
    <n v="0"/>
    <n v="0"/>
    <n v="0"/>
    <n v="0"/>
    <n v="0"/>
    <n v="0"/>
    <n v="18.943331469933035"/>
  </r>
  <r>
    <x v="2"/>
    <x v="921"/>
    <n v="0.21193626160749493"/>
    <n v="0"/>
    <n v="1.5560859199948466E-2"/>
    <n v="0.77250287919255667"/>
    <n v="0"/>
    <n v="0"/>
    <n v="0"/>
    <n v="0"/>
    <n v="0"/>
    <n v="0"/>
    <n v="31.212111101516236"/>
    <n v="0"/>
    <n v="2.2916666666666665"/>
    <n v="113.76743889280047"/>
    <n v="0"/>
    <n v="0"/>
    <n v="0"/>
    <n v="0"/>
    <n v="0"/>
    <n v="0"/>
    <n v="147.27121666098336"/>
  </r>
  <r>
    <x v="2"/>
    <x v="922"/>
    <n v="0.31385540191278527"/>
    <n v="0"/>
    <n v="0"/>
    <n v="0.68614459808721495"/>
    <n v="0"/>
    <n v="0"/>
    <n v="0"/>
    <n v="0"/>
    <n v="0"/>
    <n v="0"/>
    <n v="8.0048258612761281"/>
    <n v="0"/>
    <n v="0"/>
    <n v="17.499995188452136"/>
    <n v="0"/>
    <n v="0"/>
    <n v="0"/>
    <n v="0"/>
    <n v="0"/>
    <n v="0"/>
    <n v="25.504821049728257"/>
  </r>
  <r>
    <x v="2"/>
    <x v="923"/>
    <n v="0.26894099814101607"/>
    <n v="0"/>
    <n v="0"/>
    <n v="0.73105900185898387"/>
    <n v="0"/>
    <n v="0"/>
    <n v="0"/>
    <n v="0"/>
    <n v="0"/>
    <n v="0"/>
    <n v="5.2105901372577961"/>
    <n v="0"/>
    <n v="0"/>
    <n v="14.163882974966185"/>
    <n v="0"/>
    <n v="0"/>
    <n v="0"/>
    <n v="0"/>
    <n v="0"/>
    <n v="0"/>
    <n v="19.374473112223981"/>
  </r>
  <r>
    <x v="2"/>
    <x v="924"/>
    <n v="0.19322840304533195"/>
    <n v="4.7718762290239629E-2"/>
    <n v="0"/>
    <n v="0.75905283466442852"/>
    <n v="0"/>
    <n v="0"/>
    <n v="0"/>
    <n v="0"/>
    <n v="0"/>
    <n v="0"/>
    <n v="4.7698478313991339"/>
    <n v="1.1779388083735909"/>
    <n v="0"/>
    <n v="18.737237695289"/>
    <n v="0"/>
    <n v="0"/>
    <n v="0"/>
    <n v="0"/>
    <n v="0"/>
    <n v="0"/>
    <n v="24.685024335061723"/>
  </r>
  <r>
    <x v="2"/>
    <x v="925"/>
    <n v="0.30454069242273712"/>
    <n v="0"/>
    <n v="1.4512112759284436E-2"/>
    <n v="0.65367816036107163"/>
    <n v="1.4166689529211912E-2"/>
    <n v="0"/>
    <n v="0"/>
    <n v="0"/>
    <n v="1.3102344927694741E-2"/>
    <n v="0"/>
    <n v="48.091257630442009"/>
    <n v="0"/>
    <n v="2.2916666666666665"/>
    <n v="103.22497321205488"/>
    <n v="2.2371194814717956"/>
    <n v="0"/>
    <n v="0"/>
    <n v="0"/>
    <n v="2.069044502617801"/>
    <n v="0"/>
    <n v="157.91406149325317"/>
  </r>
  <r>
    <x v="2"/>
    <x v="926"/>
    <n v="0.12107869459683517"/>
    <n v="0"/>
    <n v="0"/>
    <n v="0.81326473384900244"/>
    <n v="3.2867089897384974E-2"/>
    <n v="0"/>
    <n v="0"/>
    <n v="0"/>
    <n v="3.2789481656777218E-2"/>
    <n v="0"/>
    <n v="3.6926077656311334"/>
    <n v="0"/>
    <n v="0"/>
    <n v="24.802610250501161"/>
    <n v="1.0023668639053254"/>
    <n v="0"/>
    <n v="0"/>
    <n v="0"/>
    <n v="1"/>
    <n v="0"/>
    <n v="30.497584880037625"/>
  </r>
  <r>
    <x v="2"/>
    <x v="927"/>
    <n v="0.20134974942705056"/>
    <n v="0"/>
    <n v="3.2279711172322541E-2"/>
    <n v="0.76637053940062683"/>
    <n v="0"/>
    <n v="0"/>
    <n v="0"/>
    <n v="0"/>
    <n v="0"/>
    <n v="0"/>
    <n v="14.294629423428564"/>
    <n v="0"/>
    <n v="2.2916666666666665"/>
    <n v="54.407730294862041"/>
    <n v="0"/>
    <n v="0"/>
    <n v="0"/>
    <n v="0"/>
    <n v="0"/>
    <n v="0"/>
    <n v="70.99402638495728"/>
  </r>
  <r>
    <x v="2"/>
    <x v="928"/>
    <n v="0.28649344429703327"/>
    <n v="0"/>
    <n v="0"/>
    <n v="0.71350655570296684"/>
    <n v="0"/>
    <n v="0"/>
    <n v="0"/>
    <n v="0"/>
    <n v="0"/>
    <n v="0"/>
    <n v="3.1418277255495539"/>
    <n v="0"/>
    <n v="0"/>
    <n v="7.8246630898289009"/>
    <n v="0"/>
    <n v="0"/>
    <n v="0"/>
    <n v="0"/>
    <n v="0"/>
    <n v="0"/>
    <n v="10.966490815378453"/>
  </r>
  <r>
    <x v="2"/>
    <x v="929"/>
    <n v="0.23333116819673733"/>
    <n v="0"/>
    <n v="0"/>
    <n v="0.76666883180326273"/>
    <n v="0"/>
    <n v="0"/>
    <n v="0"/>
    <n v="0"/>
    <n v="0"/>
    <n v="0"/>
    <n v="2.179053221449371"/>
    <n v="0"/>
    <n v="0"/>
    <n v="7.1598329560374854"/>
    <n v="0"/>
    <n v="0"/>
    <n v="0"/>
    <n v="0"/>
    <n v="0"/>
    <n v="0"/>
    <n v="9.3388861774868559"/>
  </r>
  <r>
    <x v="2"/>
    <x v="930"/>
    <n v="0.17067264590763923"/>
    <n v="0"/>
    <n v="0"/>
    <n v="0.8293273540923608"/>
    <n v="0"/>
    <n v="0"/>
    <n v="0"/>
    <n v="0"/>
    <n v="0"/>
    <n v="0"/>
    <n v="1.8833129919055787"/>
    <n v="0"/>
    <n v="0"/>
    <n v="9.1513374753095817"/>
    <n v="0"/>
    <n v="0"/>
    <n v="0"/>
    <n v="0"/>
    <n v="0"/>
    <n v="0"/>
    <n v="11.03465046721516"/>
  </r>
  <r>
    <x v="2"/>
    <x v="931"/>
    <n v="0"/>
    <n v="0"/>
    <n v="0"/>
    <n v="1"/>
    <n v="0"/>
    <n v="0"/>
    <n v="0"/>
    <n v="0"/>
    <n v="0"/>
    <n v="0"/>
    <n v="0"/>
    <n v="0"/>
    <n v="0"/>
    <n v="2.1782213740701151"/>
    <n v="0"/>
    <n v="0"/>
    <n v="0"/>
    <n v="0"/>
    <n v="0"/>
    <n v="0"/>
    <n v="2.1782213740701151"/>
  </r>
  <r>
    <x v="2"/>
    <x v="932"/>
    <n v="0.52736244162973367"/>
    <n v="0"/>
    <n v="0"/>
    <n v="0.47263755837026622"/>
    <n v="0"/>
    <n v="0"/>
    <n v="0"/>
    <n v="0"/>
    <n v="0"/>
    <n v="0"/>
    <n v="6.9983848040959113"/>
    <n v="0"/>
    <n v="0"/>
    <n v="6.2721560073969655"/>
    <n v="0"/>
    <n v="0"/>
    <n v="0"/>
    <n v="0"/>
    <n v="0"/>
    <n v="0"/>
    <n v="13.270540811492879"/>
  </r>
  <r>
    <x v="2"/>
    <x v="933"/>
    <n v="0.19480667648551714"/>
    <n v="3.5545966847993556E-2"/>
    <n v="3.1480825129246756E-2"/>
    <n v="0.70418167011123745"/>
    <n v="0"/>
    <n v="0"/>
    <n v="0"/>
    <n v="0"/>
    <n v="3.3984861426005486E-2"/>
    <n v="0"/>
    <n v="14.181075785438237"/>
    <n v="2.5875912408759123"/>
    <n v="2.2916666666666665"/>
    <n v="51.261352078486574"/>
    <n v="0"/>
    <n v="0"/>
    <n v="0"/>
    <n v="0"/>
    <n v="2.4739495798319329"/>
    <n v="0"/>
    <n v="72.795635351299296"/>
  </r>
  <r>
    <x v="2"/>
    <x v="934"/>
    <n v="0.56445291107159978"/>
    <n v="0"/>
    <n v="0"/>
    <n v="0.43554708892840022"/>
    <n v="0"/>
    <n v="0"/>
    <n v="0"/>
    <n v="0"/>
    <n v="0"/>
    <n v="0"/>
    <n v="9.6716325055112957"/>
    <n v="0"/>
    <n v="0"/>
    <n v="7.4628924757664921"/>
    <n v="0"/>
    <n v="0"/>
    <n v="0"/>
    <n v="0"/>
    <n v="0"/>
    <n v="0"/>
    <n v="17.134524981277789"/>
  </r>
  <r>
    <x v="2"/>
    <x v="935"/>
    <n v="0.37765297574917156"/>
    <n v="0"/>
    <n v="0"/>
    <n v="0.62234702425082844"/>
    <n v="0"/>
    <n v="0"/>
    <n v="0"/>
    <n v="0"/>
    <n v="0"/>
    <n v="0"/>
    <n v="5.43"/>
    <n v="0"/>
    <n v="0"/>
    <n v="8.9482793958612454"/>
    <n v="0"/>
    <n v="0"/>
    <n v="0"/>
    <n v="0"/>
    <n v="0"/>
    <n v="0"/>
    <n v="14.378279395861245"/>
  </r>
  <r>
    <x v="2"/>
    <x v="936"/>
    <n v="0.18440896193891215"/>
    <n v="0"/>
    <n v="0"/>
    <n v="0.79156428153063008"/>
    <n v="2.402675653045773E-2"/>
    <n v="0"/>
    <n v="0"/>
    <n v="0"/>
    <n v="0"/>
    <n v="0"/>
    <n v="7.6751500646849484"/>
    <n v="0"/>
    <n v="0"/>
    <n v="32.945116022097977"/>
    <n v="1"/>
    <n v="0"/>
    <n v="0"/>
    <n v="0"/>
    <n v="0"/>
    <n v="0"/>
    <n v="41.620266086782927"/>
  </r>
  <r>
    <x v="2"/>
    <x v="937"/>
    <n v="0.43923361377830017"/>
    <n v="0"/>
    <n v="0"/>
    <n v="0.56076638622169983"/>
    <n v="0"/>
    <n v="0"/>
    <n v="0"/>
    <n v="0"/>
    <n v="0"/>
    <n v="0"/>
    <n v="1.1779388083735909"/>
    <n v="0"/>
    <n v="0"/>
    <n v="1.5038659793814433"/>
    <n v="0"/>
    <n v="0"/>
    <n v="0"/>
    <n v="0"/>
    <n v="0"/>
    <n v="0"/>
    <n v="2.6818047877550342"/>
  </r>
  <r>
    <x v="2"/>
    <x v="938"/>
    <n v="0.40805121858135779"/>
    <n v="0"/>
    <n v="0"/>
    <n v="0.59194878141864216"/>
    <n v="0"/>
    <n v="0"/>
    <n v="0"/>
    <n v="0"/>
    <n v="0"/>
    <n v="0"/>
    <n v="1.4952561669829223"/>
    <n v="0"/>
    <n v="0"/>
    <n v="2.1691273684501327"/>
    <n v="0"/>
    <n v="0"/>
    <n v="0"/>
    <n v="0"/>
    <n v="0"/>
    <n v="0"/>
    <n v="3.6643835354330552"/>
  </r>
  <r>
    <x v="2"/>
    <x v="939"/>
    <n v="0.33146714197645938"/>
    <n v="0"/>
    <n v="0"/>
    <n v="0.66853285802354068"/>
    <n v="0"/>
    <n v="0"/>
    <n v="0"/>
    <n v="0"/>
    <n v="0"/>
    <n v="0"/>
    <n v="1.4952561669829223"/>
    <n v="0"/>
    <n v="0"/>
    <n v="3.0157676348547717"/>
    <n v="0"/>
    <n v="0"/>
    <n v="0"/>
    <n v="0"/>
    <n v="0"/>
    <n v="0"/>
    <n v="4.5110238018376938"/>
  </r>
  <r>
    <x v="2"/>
    <x v="940"/>
    <n v="0.38998294006210049"/>
    <n v="0"/>
    <n v="0"/>
    <n v="0.61001705993789945"/>
    <n v="0"/>
    <n v="0"/>
    <n v="0"/>
    <n v="0"/>
    <n v="0"/>
    <n v="0"/>
    <n v="2.6066790352504636"/>
    <n v="0"/>
    <n v="0"/>
    <n v="4.0774057476258809"/>
    <n v="0"/>
    <n v="0"/>
    <n v="0"/>
    <n v="0"/>
    <n v="0"/>
    <n v="0"/>
    <n v="6.6840847828763446"/>
  </r>
  <r>
    <x v="2"/>
    <x v="941"/>
    <n v="0.50724850656572062"/>
    <n v="0"/>
    <n v="0.26311972950374157"/>
    <n v="0.22963176393053811"/>
    <n v="0"/>
    <n v="0"/>
    <n v="0"/>
    <n v="0"/>
    <n v="0"/>
    <n v="0"/>
    <n v="4.4179298010283929"/>
    <n v="0"/>
    <n v="2.2916666666666665"/>
    <n v="2"/>
    <n v="0"/>
    <n v="0"/>
    <n v="0"/>
    <n v="0"/>
    <n v="0"/>
    <n v="0"/>
    <n v="8.7095964676950572"/>
  </r>
  <r>
    <x v="2"/>
    <x v="942"/>
    <n v="0.21093542987530414"/>
    <n v="0"/>
    <n v="0"/>
    <n v="0.75209369929427672"/>
    <n v="1.6635004374901126E-2"/>
    <n v="0"/>
    <n v="0"/>
    <n v="0"/>
    <n v="2.0335866455518232E-2"/>
    <n v="0"/>
    <n v="14.936517196591584"/>
    <n v="0"/>
    <n v="0"/>
    <n v="53.256394526031002"/>
    <n v="1.1779388083735909"/>
    <n v="0"/>
    <n v="0"/>
    <n v="0"/>
    <n v="1.4400000000000002"/>
    <n v="0"/>
    <n v="70.810850530996163"/>
  </r>
  <r>
    <x v="2"/>
    <x v="943"/>
    <n v="0.37005877362817396"/>
    <n v="0"/>
    <n v="0"/>
    <n v="0.55802339320622196"/>
    <n v="3.5958916582801995E-2"/>
    <n v="0"/>
    <n v="0"/>
    <n v="0"/>
    <n v="3.5958916582801995E-2"/>
    <n v="0"/>
    <n v="10.34235448105944"/>
    <n v="0"/>
    <n v="0"/>
    <n v="15.595565225163936"/>
    <n v="1.0049751243781095"/>
    <n v="0"/>
    <n v="0"/>
    <n v="0"/>
    <n v="1.0049751243781095"/>
    <n v="0"/>
    <n v="27.947869954979598"/>
  </r>
  <r>
    <x v="2"/>
    <x v="944"/>
    <n v="1"/>
    <n v="0"/>
    <n v="0"/>
    <n v="0"/>
    <n v="0"/>
    <n v="0"/>
    <n v="0"/>
    <n v="0"/>
    <n v="0"/>
    <n v="0"/>
    <n v="2.0011144130757801"/>
    <n v="0"/>
    <n v="0"/>
    <n v="0"/>
    <n v="0"/>
    <n v="0"/>
    <n v="0"/>
    <n v="0"/>
    <n v="0"/>
    <n v="0"/>
    <n v="2.0011144130757801"/>
  </r>
  <r>
    <x v="2"/>
    <x v="945"/>
    <n v="0"/>
    <n v="0"/>
    <n v="0"/>
    <n v="1"/>
    <n v="0"/>
    <n v="0"/>
    <n v="0"/>
    <n v="0"/>
    <n v="0"/>
    <n v="0"/>
    <n v="0"/>
    <n v="0"/>
    <n v="0"/>
    <n v="1.2300884955752212"/>
    <n v="0"/>
    <n v="0"/>
    <n v="0"/>
    <n v="0"/>
    <n v="0"/>
    <n v="0"/>
    <n v="1.2300884955752212"/>
  </r>
  <r>
    <x v="2"/>
    <x v="946"/>
    <n v="1"/>
    <n v="0"/>
    <n v="0"/>
    <n v="0"/>
    <n v="0"/>
    <n v="0"/>
    <n v="0"/>
    <n v="0"/>
    <n v="0"/>
    <n v="0"/>
    <n v="1.0635538261997406"/>
    <n v="0"/>
    <n v="0"/>
    <n v="0"/>
    <n v="0"/>
    <n v="0"/>
    <n v="0"/>
    <n v="0"/>
    <n v="0"/>
    <n v="0"/>
    <n v="1.0635538261997406"/>
  </r>
  <r>
    <x v="2"/>
    <x v="1111"/>
    <n v="1"/>
    <n v="0"/>
    <n v="0"/>
    <n v="0"/>
    <n v="0"/>
    <n v="0"/>
    <n v="0"/>
    <n v="0"/>
    <n v="0"/>
    <n v="0"/>
    <n v="1.5281501340482575"/>
    <n v="0"/>
    <n v="0"/>
    <n v="0"/>
    <n v="0"/>
    <n v="0"/>
    <n v="0"/>
    <n v="0"/>
    <n v="0"/>
    <n v="0"/>
    <n v="1.5281501340482575"/>
  </r>
  <r>
    <x v="2"/>
    <x v="947"/>
    <n v="0"/>
    <n v="0"/>
    <n v="0"/>
    <n v="1"/>
    <n v="0"/>
    <n v="0"/>
    <n v="0"/>
    <n v="0"/>
    <n v="0"/>
    <n v="0"/>
    <n v="0"/>
    <n v="0"/>
    <n v="0"/>
    <n v="3.0166256878585642"/>
    <n v="0"/>
    <n v="0"/>
    <n v="0"/>
    <n v="0"/>
    <n v="0"/>
    <n v="0"/>
    <n v="3.0166256878585642"/>
  </r>
  <r>
    <x v="2"/>
    <x v="949"/>
    <n v="0.50458856567404531"/>
    <n v="0"/>
    <n v="0"/>
    <n v="0.49541143432595469"/>
    <n v="0"/>
    <n v="0"/>
    <n v="0"/>
    <n v="0"/>
    <n v="0"/>
    <n v="0"/>
    <n v="3.0716325055112965"/>
    <n v="0"/>
    <n v="0"/>
    <n v="3.0157676348547717"/>
    <n v="0"/>
    <n v="0"/>
    <n v="0"/>
    <n v="0"/>
    <n v="0"/>
    <n v="0"/>
    <n v="6.0874001403660678"/>
  </r>
  <r>
    <x v="2"/>
    <x v="950"/>
    <n v="0.17560612043072377"/>
    <n v="0"/>
    <n v="0"/>
    <n v="0.82439387956927623"/>
    <n v="0"/>
    <n v="0"/>
    <n v="0"/>
    <n v="0"/>
    <n v="0"/>
    <n v="0"/>
    <n v="1.0011144130757801"/>
    <n v="0"/>
    <n v="0"/>
    <n v="4.6997940212103559"/>
    <n v="0"/>
    <n v="0"/>
    <n v="0"/>
    <n v="0"/>
    <n v="0"/>
    <n v="0"/>
    <n v="5.700908434286136"/>
  </r>
  <r>
    <x v="2"/>
    <x v="951"/>
    <n v="0.36444285690839218"/>
    <n v="0"/>
    <n v="0"/>
    <n v="0.63555714309160782"/>
    <n v="0"/>
    <n v="0"/>
    <n v="0"/>
    <n v="0"/>
    <n v="0"/>
    <n v="0"/>
    <n v="2.1790060442327155"/>
    <n v="0"/>
    <n v="0"/>
    <n v="3.8"/>
    <n v="0"/>
    <n v="0"/>
    <n v="0"/>
    <n v="0"/>
    <n v="0"/>
    <n v="0"/>
    <n v="5.9790060442327153"/>
  </r>
  <r>
    <x v="2"/>
    <x v="952"/>
    <n v="0"/>
    <n v="0"/>
    <n v="0"/>
    <n v="1"/>
    <n v="0"/>
    <n v="0"/>
    <n v="0"/>
    <n v="0"/>
    <n v="0"/>
    <n v="0"/>
    <n v="0"/>
    <n v="0"/>
    <n v="0"/>
    <n v="11.793638414620556"/>
    <n v="0"/>
    <n v="0"/>
    <n v="0"/>
    <n v="0"/>
    <n v="0"/>
    <n v="0"/>
    <n v="11.793638414620556"/>
  </r>
  <r>
    <x v="2"/>
    <x v="953"/>
    <n v="0.13455343391240379"/>
    <n v="1.9051788742707643E-3"/>
    <n v="9.9882666097422211E-3"/>
    <n v="0.83283031842040856"/>
    <n v="8.2801966744921636E-3"/>
    <n v="2.7318352498189526E-3"/>
    <n v="0"/>
    <n v="5.5737512973210834E-4"/>
    <n v="9.153395129131759E-3"/>
    <n v="0"/>
    <n v="245.27419981720064"/>
    <n v="3.4729044834307992"/>
    <n v="18.207369585679125"/>
    <n v="1518.1462411955536"/>
    <n v="15.093770219103204"/>
    <n v="4.9797963935129097"/>
    <n v="0"/>
    <n v="1.016025641025641"/>
    <n v="16.685502559303252"/>
    <n v="0"/>
    <n v="1822.8758098948085"/>
  </r>
  <r>
    <x v="2"/>
    <x v="954"/>
    <n v="0.2864865602054999"/>
    <n v="0"/>
    <n v="0"/>
    <n v="0.69901687240587207"/>
    <n v="0"/>
    <n v="0"/>
    <n v="0"/>
    <n v="0"/>
    <n v="1.4496567388627989E-2"/>
    <n v="0"/>
    <n v="39.87152877583943"/>
    <n v="0"/>
    <n v="0"/>
    <n v="97.285091918224481"/>
    <n v="0"/>
    <n v="0"/>
    <n v="0"/>
    <n v="0"/>
    <n v="2.0175477110408617"/>
    <n v="0"/>
    <n v="139.17416840510478"/>
  </r>
  <r>
    <x v="2"/>
    <x v="955"/>
    <n v="0.24272658577104589"/>
    <n v="0"/>
    <n v="1.9740029476212236E-2"/>
    <n v="0.6930059463189252"/>
    <n v="1.9477813251153529E-2"/>
    <n v="0"/>
    <n v="0"/>
    <n v="0"/>
    <n v="2.5049625182662971E-2"/>
    <n v="0"/>
    <n v="47.354444466467491"/>
    <n v="0"/>
    <n v="3.8511567516525025"/>
    <n v="135.20114204072459"/>
    <n v="3.8"/>
    <n v="0"/>
    <n v="0"/>
    <n v="0"/>
    <n v="4.8870257901503376"/>
    <n v="0"/>
    <n v="195.09376904899494"/>
  </r>
  <r>
    <x v="2"/>
    <x v="956"/>
    <n v="0.18187845875484615"/>
    <n v="1.9528783717026668E-2"/>
    <n v="0"/>
    <n v="0.77362538495240829"/>
    <n v="0"/>
    <n v="1.6636743808987723E-2"/>
    <n v="0"/>
    <n v="0"/>
    <n v="8.3306287667311418E-3"/>
    <n v="0"/>
    <n v="21.941120151555236"/>
    <n v="2.3558776167471818"/>
    <n v="0"/>
    <n v="93.327201251542846"/>
    <n v="0"/>
    <n v="2.0069930069930071"/>
    <n v="0"/>
    <n v="0"/>
    <n v="1.0049751243781095"/>
    <n v="0"/>
    <n v="120.63616715121638"/>
  </r>
  <r>
    <x v="2"/>
    <x v="957"/>
    <n v="0.13852363304135051"/>
    <n v="0"/>
    <n v="1.8252458687176225E-2"/>
    <n v="0.82681279228701476"/>
    <n v="0"/>
    <n v="4.1856610031274335E-3"/>
    <n v="0"/>
    <n v="0"/>
    <n v="1.2225454981331093E-2"/>
    <n v="0"/>
    <n v="33.094804605019071"/>
    <n v="0"/>
    <n v="4.3607111692844676"/>
    <n v="197.53458095847671"/>
    <n v="0"/>
    <n v="1"/>
    <n v="0"/>
    <n v="0"/>
    <n v="2.9207943434015569"/>
    <n v="0"/>
    <n v="238.9108910761818"/>
  </r>
  <r>
    <x v="2"/>
    <x v="958"/>
    <n v="0.25470219150866125"/>
    <n v="1.24675000281188E-2"/>
    <n v="4.85107613876051E-2"/>
    <n v="0.64944933972222374"/>
    <n v="0"/>
    <n v="0"/>
    <n v="0"/>
    <n v="0"/>
    <n v="1.429816616059333E-2"/>
    <n v="2.0572041192797454E-2"/>
    <n v="24.064455205870541"/>
    <n v="1.1779388083735909"/>
    <n v="4.583333333333333"/>
    <n v="61.36046357377414"/>
    <n v="0"/>
    <n v="0"/>
    <n v="0"/>
    <n v="0"/>
    <n v="1.3509015256588073"/>
    <n v="1.943661971830986"/>
    <n v="94.480754418841428"/>
  </r>
  <r>
    <x v="2"/>
    <x v="959"/>
    <n v="0.71186619194749845"/>
    <n v="0"/>
    <n v="0"/>
    <n v="0.28813380805250144"/>
    <n v="0"/>
    <n v="0"/>
    <n v="0"/>
    <n v="0"/>
    <n v="0"/>
    <n v="0"/>
    <n v="3.2436226004724773"/>
    <n v="0"/>
    <n v="0"/>
    <n v="1.3128834355828221"/>
    <n v="0"/>
    <n v="0"/>
    <n v="0"/>
    <n v="0"/>
    <n v="0"/>
    <n v="0"/>
    <n v="4.5565060360552998"/>
  </r>
  <r>
    <x v="2"/>
    <x v="960"/>
    <n v="0.1271245111674919"/>
    <n v="0"/>
    <n v="1.8134146175440631E-2"/>
    <n v="0.83829894610106015"/>
    <n v="0"/>
    <n v="7.9166237620949837E-3"/>
    <n v="0"/>
    <n v="0"/>
    <n v="8.5257727939122736E-3"/>
    <n v="0"/>
    <n v="57.392393002425919"/>
    <n v="0"/>
    <n v="8.1869502152348872"/>
    <n v="378.46346173761833"/>
    <n v="0"/>
    <n v="3.5740863664590092"/>
    <n v="0"/>
    <n v="0"/>
    <n v="3.8490964357999502"/>
    <n v="0"/>
    <n v="451.46598775753813"/>
  </r>
  <r>
    <x v="2"/>
    <x v="961"/>
    <n v="0.25785862430530521"/>
    <n v="2.1748815529776536E-2"/>
    <n v="1.8891189664185508E-2"/>
    <n v="0.68133067968905958"/>
    <n v="0"/>
    <n v="9.2962830467844954E-3"/>
    <n v="0"/>
    <n v="0"/>
    <n v="1.0874407764888268E-2"/>
    <n v="0"/>
    <n v="27.931790605073523"/>
    <n v="2.3558776167471818"/>
    <n v="2.0463335496430886"/>
    <n v="73.803177726391411"/>
    <n v="0"/>
    <n v="1.0069930069930071"/>
    <n v="0"/>
    <n v="0"/>
    <n v="1.1779388083735909"/>
    <n v="0"/>
    <n v="108.32211131322184"/>
  </r>
  <r>
    <x v="2"/>
    <x v="962"/>
    <n v="0.26176072801717615"/>
    <n v="0"/>
    <n v="0"/>
    <n v="0.7296738401769628"/>
    <n v="0"/>
    <n v="8.5654318058611106E-3"/>
    <n v="0"/>
    <n v="0"/>
    <n v="0"/>
    <n v="0"/>
    <n v="24.504873777471108"/>
    <n v="0"/>
    <n v="0"/>
    <n v="68.308815794116441"/>
    <n v="0"/>
    <n v="0.80185758513931893"/>
    <n v="0"/>
    <n v="0"/>
    <n v="0"/>
    <n v="0"/>
    <n v="93.615547156726862"/>
  </r>
  <r>
    <x v="2"/>
    <x v="963"/>
    <n v="0.47092916774262883"/>
    <n v="0"/>
    <n v="0"/>
    <n v="0.52907083225737117"/>
    <n v="0"/>
    <n v="0"/>
    <n v="0"/>
    <n v="0"/>
    <n v="0"/>
    <n v="0"/>
    <n v="5.6057819748177593"/>
    <n v="0"/>
    <n v="0"/>
    <n v="6.2978807388101608"/>
    <n v="0"/>
    <n v="0"/>
    <n v="0"/>
    <n v="0"/>
    <n v="0"/>
    <n v="0"/>
    <n v="11.90366271362792"/>
  </r>
  <r>
    <x v="2"/>
    <x v="964"/>
    <n v="0.31533444456079041"/>
    <n v="0"/>
    <n v="1.1498402904090359E-2"/>
    <n v="0.65410070990142777"/>
    <n v="1.9066442633691651E-2"/>
    <n v="0"/>
    <n v="0"/>
    <n v="0"/>
    <n v="0"/>
    <n v="0"/>
    <n v="62.847113766968803"/>
    <n v="0"/>
    <n v="2.2916666666666665"/>
    <n v="130.36426067405139"/>
    <n v="3.8"/>
    <n v="0"/>
    <n v="0"/>
    <n v="0"/>
    <n v="0"/>
    <n v="0"/>
    <n v="199.30304110768682"/>
  </r>
  <r>
    <x v="2"/>
    <x v="965"/>
    <n v="0.36397374719718595"/>
    <n v="1.0349560729565664E-2"/>
    <n v="0"/>
    <n v="0.61769412025039472"/>
    <n v="0"/>
    <n v="7.98257182285389E-3"/>
    <n v="0"/>
    <n v="0"/>
    <n v="0"/>
    <n v="0"/>
    <n v="52.585226014642174"/>
    <n v="1.4952561669829223"/>
    <n v="0"/>
    <n v="89.241559786688086"/>
    <n v="0"/>
    <n v="1.1532846715328466"/>
    <n v="0"/>
    <n v="0"/>
    <n v="0"/>
    <n v="0"/>
    <n v="144.475326639846"/>
  </r>
  <r>
    <x v="2"/>
    <x v="966"/>
    <n v="0.24580627067989863"/>
    <n v="0"/>
    <n v="2.5893471662554228E-2"/>
    <n v="0.70920533106745542"/>
    <n v="0"/>
    <n v="5.6951251017553885E-3"/>
    <n v="0"/>
    <n v="0"/>
    <n v="1.3399801488336282E-2"/>
    <n v="0"/>
    <n v="43.509502651155977"/>
    <n v="0"/>
    <n v="4.583333333333333"/>
    <n v="125.53451605177793"/>
    <n v="0"/>
    <n v="1.0080786793115559"/>
    <n v="0"/>
    <n v="0"/>
    <n v="2.3718625923134717"/>
    <n v="0"/>
    <n v="177.00729330789227"/>
  </r>
  <r>
    <x v="2"/>
    <x v="967"/>
    <n v="0.38624747235660184"/>
    <n v="6.892251999313829E-3"/>
    <n v="3.2782887994489911E-2"/>
    <n v="0.56776908839886919"/>
    <n v="0"/>
    <n v="0"/>
    <n v="0"/>
    <n v="0"/>
    <n v="6.3082992507259485E-3"/>
    <n v="0"/>
    <n v="122.95157273777319"/>
    <n v="2.1939644493992319"/>
    <n v="10.435557320844961"/>
    <n v="180.73413385624079"/>
    <n v="0"/>
    <n v="0"/>
    <n v="0"/>
    <n v="0"/>
    <n v="2.0080786793115557"/>
    <n v="0"/>
    <n v="318.32330704356951"/>
  </r>
  <r>
    <x v="2"/>
    <x v="968"/>
    <n v="0.38275523445496701"/>
    <n v="0"/>
    <n v="0"/>
    <n v="0.49677418549993724"/>
    <n v="7.1235213317301746E-2"/>
    <n v="0"/>
    <n v="0"/>
    <n v="0"/>
    <n v="4.9235366727794189E-2"/>
    <n v="0"/>
    <n v="20.417849869421392"/>
    <n v="0"/>
    <n v="0"/>
    <n v="26.50012286046265"/>
    <n v="3.8"/>
    <n v="0"/>
    <n v="0"/>
    <n v="0"/>
    <n v="2.6264312950428979"/>
    <n v="0"/>
    <n v="53.344404024926931"/>
  </r>
  <r>
    <x v="2"/>
    <x v="969"/>
    <n v="0.25728090156672501"/>
    <n v="3.8025830690074945E-2"/>
    <n v="0"/>
    <n v="0.6718942643248812"/>
    <n v="0"/>
    <n v="0"/>
    <n v="0"/>
    <n v="3.2799003418318894E-2"/>
    <n v="0"/>
    <n v="0"/>
    <n v="7.969876084466252"/>
    <n v="1.1779388083735909"/>
    <n v="0"/>
    <n v="20.813492163327705"/>
    <n v="0"/>
    <n v="0"/>
    <n v="0"/>
    <n v="1.016025641025641"/>
    <n v="0"/>
    <n v="0"/>
    <n v="30.977332697193187"/>
  </r>
  <r>
    <x v="2"/>
    <x v="970"/>
    <n v="0.53675735406644143"/>
    <n v="8.1780444185356061E-3"/>
    <n v="8.1780444185356061E-3"/>
    <n v="0.40331351453633735"/>
    <n v="0"/>
    <n v="0"/>
    <n v="0"/>
    <n v="0"/>
    <n v="4.3573042560149725E-2"/>
    <n v="0"/>
    <n v="93.621093483973993"/>
    <n v="1.4264126149802892"/>
    <n v="1.4264126149802892"/>
    <n v="70.345849873689232"/>
    <n v="0"/>
    <n v="0"/>
    <n v="0"/>
    <n v="0"/>
    <n v="7.6"/>
    <n v="0"/>
    <n v="174.41976858762385"/>
  </r>
  <r>
    <x v="2"/>
    <x v="971"/>
    <n v="0.27645152519716526"/>
    <n v="0"/>
    <n v="0"/>
    <n v="0.7235484748028348"/>
    <n v="0"/>
    <n v="0"/>
    <n v="0"/>
    <n v="0"/>
    <n v="0"/>
    <n v="0"/>
    <n v="2.4322605681966634"/>
    <n v="0"/>
    <n v="0"/>
    <n v="6.3658843017293574"/>
    <n v="0"/>
    <n v="0"/>
    <n v="0"/>
    <n v="0"/>
    <n v="0"/>
    <n v="0"/>
    <n v="8.7981448699260199"/>
  </r>
  <r>
    <x v="2"/>
    <x v="972"/>
    <n v="0.50041625190877148"/>
    <n v="2.0279746399611037E-2"/>
    <n v="2.6951031925072689E-2"/>
    <n v="0.4162737647478621"/>
    <n v="2.1489803642491499E-2"/>
    <n v="0"/>
    <n v="0"/>
    <n v="0"/>
    <n v="6.0847212178939958E-3"/>
    <n v="8.5046801582974695E-3"/>
    <n v="88.487628313799917"/>
    <n v="3.5860279414627239"/>
    <n v="4.7656983292660033"/>
    <n v="73.608876672754903"/>
    <n v="3.8"/>
    <n v="0"/>
    <n v="0"/>
    <n v="0"/>
    <n v="1.0759493670886076"/>
    <n v="1.5038659793814433"/>
    <n v="176.82804660375356"/>
  </r>
  <r>
    <x v="2"/>
    <x v="973"/>
    <n v="0.60253652018824122"/>
    <n v="4.985145373760709E-2"/>
    <n v="0"/>
    <n v="0.34761202607415193"/>
    <n v="0"/>
    <n v="0"/>
    <n v="0"/>
    <n v="0"/>
    <n v="0"/>
    <n v="0"/>
    <n v="38.410598837242702"/>
    <n v="3.1779388083735909"/>
    <n v="0"/>
    <n v="22.159629561315295"/>
    <n v="0"/>
    <n v="0"/>
    <n v="0"/>
    <n v="0"/>
    <n v="0"/>
    <n v="0"/>
    <n v="63.748167206931576"/>
  </r>
  <r>
    <x v="2"/>
    <x v="974"/>
    <n v="0.25603096592972679"/>
    <n v="3.5757965263397418E-3"/>
    <n v="4.9046044248984809E-3"/>
    <n v="0.71530892939905666"/>
    <n v="0"/>
    <n v="0"/>
    <n v="0"/>
    <n v="7.1515930526794835E-3"/>
    <n v="1.3028110667298927E-2"/>
    <n v="0"/>
    <n v="72.748553885822801"/>
    <n v="1.016025641025641"/>
    <n v="1.3935926773455378"/>
    <n v="203.24764235619983"/>
    <n v="0"/>
    <n v="0"/>
    <n v="0"/>
    <n v="2.0320512820512819"/>
    <n v="3.7018030513176146"/>
    <n v="0"/>
    <n v="284.13966889376269"/>
  </r>
  <r>
    <x v="2"/>
    <x v="975"/>
    <n v="0.54127893479840294"/>
    <n v="2.4128776704653385E-2"/>
    <n v="0"/>
    <n v="0.43459228849694354"/>
    <n v="0"/>
    <n v="0"/>
    <n v="0"/>
    <n v="0"/>
    <n v="0"/>
    <n v="0"/>
    <n v="22.43292071636661"/>
    <n v="1"/>
    <n v="0"/>
    <n v="18.011368492341749"/>
    <n v="0"/>
    <n v="0"/>
    <n v="0"/>
    <n v="0"/>
    <n v="0"/>
    <n v="0"/>
    <n v="41.444289208708362"/>
  </r>
  <r>
    <x v="2"/>
    <x v="976"/>
    <n v="0.20660969988267336"/>
    <n v="0"/>
    <n v="0"/>
    <n v="0.74529411833711701"/>
    <n v="0"/>
    <n v="0"/>
    <n v="4.8096181780209718E-2"/>
    <n v="0"/>
    <n v="0"/>
    <n v="0"/>
    <n v="5.0601435430028907"/>
    <n v="0"/>
    <n v="0"/>
    <n v="18.253234106061747"/>
    <n v="0"/>
    <n v="0"/>
    <n v="1.1779388083735909"/>
    <n v="0"/>
    <n v="0"/>
    <n v="0"/>
    <n v="24.491316457438227"/>
  </r>
  <r>
    <x v="2"/>
    <x v="977"/>
    <n v="0.5080208936749866"/>
    <n v="0"/>
    <n v="0"/>
    <n v="0.49197910632501335"/>
    <n v="0"/>
    <n v="0"/>
    <n v="0"/>
    <n v="0"/>
    <n v="0"/>
    <n v="0"/>
    <n v="4.673564353469704"/>
    <n v="0"/>
    <n v="0"/>
    <n v="4.5259871052537264"/>
    <n v="0"/>
    <n v="0"/>
    <n v="0"/>
    <n v="0"/>
    <n v="0"/>
    <n v="0"/>
    <n v="9.1995514587234304"/>
  </r>
  <r>
    <x v="2"/>
    <x v="978"/>
    <n v="0.61370952615660412"/>
    <n v="0"/>
    <n v="7.0590531948364482E-2"/>
    <n v="0.31569994189503148"/>
    <n v="0"/>
    <n v="0"/>
    <n v="0"/>
    <n v="0"/>
    <n v="0"/>
    <n v="0"/>
    <n v="43.277878534166632"/>
    <n v="0"/>
    <n v="4.9779388083735903"/>
    <n v="22.262688057232808"/>
    <n v="0"/>
    <n v="0"/>
    <n v="0"/>
    <n v="0"/>
    <n v="0"/>
    <n v="0"/>
    <n v="70.518505399773019"/>
  </r>
  <r>
    <x v="2"/>
    <x v="979"/>
    <n v="0.18719821783322335"/>
    <n v="3.6404465999538707E-3"/>
    <n v="1.5725610533919666E-2"/>
    <n v="0.7563157432745693"/>
    <n v="1.3908323237644123E-2"/>
    <n v="4.2956668722551206E-3"/>
    <n v="1.9809250946155391E-3"/>
    <n v="1.7565126013793732E-3"/>
    <n v="1.4264233309984897E-2"/>
    <n v="9.1432064245470081E-4"/>
    <n v="216.56342131960506"/>
    <n v="4.211512160440094"/>
    <n v="18.192438256005932"/>
    <n v="874.95664679534048"/>
    <n v="16.090078741276411"/>
    <n v="4.9695148034670646"/>
    <n v="2.2916666666666665"/>
    <n v="2.0320512820512819"/>
    <n v="16.501819322145053"/>
    <n v="1.0577472841623785"/>
    <n v="1156.8668966311604"/>
  </r>
  <r>
    <x v="2"/>
    <x v="980"/>
    <n v="0.25771696401475686"/>
    <n v="3.7554724579575968E-2"/>
    <n v="1.9534571463186767E-2"/>
    <n v="0.60312966610665952"/>
    <n v="1.8426775740550357E-2"/>
    <n v="1.8426775740550357E-2"/>
    <n v="0"/>
    <n v="1.9707449088240427E-2"/>
    <n v="2.5503073266479753E-2"/>
    <n v="0"/>
    <n v="53.146816189929183"/>
    <n v="7.7445970695970701"/>
    <n v="4.0284514559296758"/>
    <n v="124.37839172057204"/>
    <n v="3.8"/>
    <n v="3.8"/>
    <n v="0"/>
    <n v="4.0641025641025639"/>
    <n v="5.2592857142857143"/>
    <n v="0"/>
    <n v="206.22164471441624"/>
  </r>
  <r>
    <x v="2"/>
    <x v="981"/>
    <n v="0.22056858039172875"/>
    <n v="1.1137704472367947E-2"/>
    <n v="1.3245625162538034E-2"/>
    <n v="0.71099170567001335"/>
    <n v="2.7574665032122337E-3"/>
    <n v="0"/>
    <n v="0"/>
    <n v="3.6327180417156414E-2"/>
    <n v="4.9717373829837961E-3"/>
    <n v="0"/>
    <n v="80.197342574327195"/>
    <n v="4.0495989930921441"/>
    <n v="4.8160256410256412"/>
    <n v="258.51209309075961"/>
    <n v="1.0025974025974025"/>
    <n v="0"/>
    <n v="0"/>
    <n v="13.208333333333332"/>
    <n v="1.8076923076923079"/>
    <n v="0"/>
    <n v="363.59368334282743"/>
  </r>
  <r>
    <x v="2"/>
    <x v="982"/>
    <n v="0.17629008025280762"/>
    <n v="1.228411360319299E-2"/>
    <n v="1.9900422151488233E-2"/>
    <n v="0.75902739345384618"/>
    <n v="6.07510556244988E-3"/>
    <n v="1.211438672971208E-2"/>
    <n v="0"/>
    <n v="6.1420568015964948E-3"/>
    <n v="8.1664414449067659E-3"/>
    <n v="0"/>
    <n v="29.16209465024215"/>
    <n v="2.0320512820512819"/>
    <n v="3.2919492323631907"/>
    <n v="125.55912765077505"/>
    <n v="1.004950495049505"/>
    <n v="2.0039748801230393"/>
    <n v="0"/>
    <n v="1.016025641025641"/>
    <n v="1.3509015256588073"/>
    <n v="0"/>
    <n v="165.42107535728863"/>
  </r>
  <r>
    <x v="2"/>
    <x v="983"/>
    <n v="0.41639194505557442"/>
    <n v="0"/>
    <n v="2.161921876873554E-2"/>
    <n v="0.5341938561003936"/>
    <n v="0"/>
    <n v="1.3931975124590096E-2"/>
    <n v="0"/>
    <n v="0"/>
    <n v="1.3863004950705984E-2"/>
    <n v="0"/>
    <n v="30.03619680842495"/>
    <n v="0"/>
    <n v="1.5594900849858357"/>
    <n v="38.533770852703142"/>
    <n v="0"/>
    <n v="1.0049751243781095"/>
    <n v="0"/>
    <n v="0"/>
    <n v="1"/>
    <n v="0"/>
    <n v="72.134432870492063"/>
  </r>
  <r>
    <x v="2"/>
    <x v="984"/>
    <n v="0.39983433418582165"/>
    <n v="2.7258003768082489E-2"/>
    <n v="8.3879240138103658E-3"/>
    <n v="0.51821065669343147"/>
    <n v="1.1563659508493003E-2"/>
    <n v="1.4327297444474776E-2"/>
    <n v="0"/>
    <n v="2.2382447263310868E-3"/>
    <n v="1.8179879659555427E-2"/>
    <n v="0"/>
    <n v="181.5002313715348"/>
    <n v="12.373459624740185"/>
    <n v="3.8076023469407687"/>
    <n v="235.23581155324416"/>
    <n v="5.2491912195757431"/>
    <n v="6.5037131100713328"/>
    <n v="0"/>
    <n v="1.016025641025641"/>
    <n v="8.2525488243399998"/>
    <n v="0"/>
    <n v="453.9385836914725"/>
  </r>
  <r>
    <x v="2"/>
    <x v="985"/>
    <n v="0.14872762165562906"/>
    <n v="5.2133840885441332E-2"/>
    <n v="0"/>
    <n v="0.73299844198712882"/>
    <n v="3.7806087353749536E-3"/>
    <n v="0"/>
    <n v="0"/>
    <n v="5.3511825765030899E-2"/>
    <n v="8.8476609713950653E-3"/>
    <n v="0"/>
    <n v="39.534346839924005"/>
    <n v="13.858067013501797"/>
    <n v="0"/>
    <n v="194.84352883515825"/>
    <n v="1.004950495049505"/>
    <n v="0"/>
    <n v="0"/>
    <n v="14.224358974358974"/>
    <n v="2.3518596859909695"/>
    <n v="0"/>
    <n v="265.81711184398347"/>
  </r>
  <r>
    <x v="2"/>
    <x v="986"/>
    <n v="0.29636425350212314"/>
    <n v="1.0273978379132602E-2"/>
    <n v="0"/>
    <n v="0.69336176811874439"/>
    <n v="0"/>
    <n v="0"/>
    <n v="0"/>
    <n v="0"/>
    <n v="0"/>
    <n v="0"/>
    <n v="29.308381770898983"/>
    <n v="1.016025641025641"/>
    <n v="0"/>
    <n v="68.56869938001519"/>
    <n v="0"/>
    <n v="0"/>
    <n v="0"/>
    <n v="0"/>
    <n v="0"/>
    <n v="0"/>
    <n v="98.8931067919398"/>
  </r>
  <r>
    <x v="2"/>
    <x v="987"/>
    <n v="0.24359910432352816"/>
    <n v="6.2871694037563725E-3"/>
    <n v="2.3617002445666453E-2"/>
    <n v="0.69642600283485023"/>
    <n v="2.9463712744809785E-3"/>
    <n v="0"/>
    <n v="0"/>
    <n v="7.4839719071351785E-3"/>
    <n v="1.9640377810582407E-2"/>
    <n v="0"/>
    <n v="165.35533483738544"/>
    <n v="4.2677373745872513"/>
    <n v="16.031246740841738"/>
    <n v="472.73472210831949"/>
    <n v="2"/>
    <n v="0"/>
    <n v="0"/>
    <n v="5.0801282051282053"/>
    <n v="13.331909648109219"/>
    <n v="0"/>
    <n v="678.80107891437149"/>
  </r>
  <r>
    <x v="2"/>
    <x v="988"/>
    <n v="0.29296986217117854"/>
    <n v="2.7823354989927541E-2"/>
    <n v="1.2551229538043022E-2"/>
    <n v="0.62747435104089555"/>
    <n v="0"/>
    <n v="0"/>
    <n v="0"/>
    <n v="2.7823354989927541E-2"/>
    <n v="1.1357847270027819E-2"/>
    <n v="0"/>
    <n v="53.49191212228439"/>
    <n v="5.0801282051282053"/>
    <n v="2.2916666666666665"/>
    <n v="114.56742545503036"/>
    <n v="0"/>
    <n v="0"/>
    <n v="0"/>
    <n v="5.0801282051282053"/>
    <n v="2.0737729251880195"/>
    <n v="0"/>
    <n v="182.58503357942584"/>
  </r>
  <r>
    <x v="2"/>
    <x v="989"/>
    <n v="0.19854851497075413"/>
    <n v="1.6462444208770195E-2"/>
    <n v="2.1444119702905034E-2"/>
    <n v="0.71340515561029605"/>
    <n v="1.74252484502165E-2"/>
    <n v="7.9610373293692183E-3"/>
    <n v="0"/>
    <n v="3.5290768821898137E-3"/>
    <n v="1.4298158274983073E-2"/>
    <n v="6.9262445705158575E-3"/>
    <n v="285.81182690567317"/>
    <n v="23.697791219110307"/>
    <n v="30.868944195195912"/>
    <n v="1026.9511755297633"/>
    <n v="25.083753935783523"/>
    <n v="11.459962939065216"/>
    <n v="0"/>
    <n v="5.0801282051282053"/>
    <n v="20.582288105057483"/>
    <n v="9.9703723021359743"/>
    <n v="1439.5062433369133"/>
  </r>
  <r>
    <x v="2"/>
    <x v="990"/>
    <n v="0.23478185895675679"/>
    <n v="3.8774520891026957E-3"/>
    <n v="0"/>
    <n v="0.74486923228522561"/>
    <n v="0"/>
    <n v="1.0902394026221273E-2"/>
    <n v="0"/>
    <n v="0"/>
    <n v="5.5690626426937451E-3"/>
    <n v="0"/>
    <n v="61.520911997376459"/>
    <n v="1.016025641025641"/>
    <n v="0"/>
    <n v="195.18132573187009"/>
    <n v="0"/>
    <n v="2.8568017411064925"/>
    <n v="0"/>
    <n v="0"/>
    <n v="1.4592857142857143"/>
    <n v="0"/>
    <n v="262.03435082566438"/>
  </r>
  <r>
    <x v="2"/>
    <x v="991"/>
    <n v="0.31474714286306865"/>
    <n v="7.2054045354565327E-3"/>
    <n v="3.2811969162066306E-3"/>
    <n v="0.62889725188316892"/>
    <n v="8.3417841715085067E-3"/>
    <n v="2.7951620417238122E-3"/>
    <n v="0"/>
    <n v="0"/>
    <n v="3.4732057588867056E-2"/>
    <n v="0"/>
    <n v="112.63607437032786"/>
    <n v="2.5785412180121452"/>
    <n v="1.1742160278745644"/>
    <n v="225.05849295421564"/>
    <n v="2.9852084240587518"/>
    <n v="1.0002825656965244"/>
    <n v="0"/>
    <n v="0"/>
    <n v="12.429287160570347"/>
    <n v="0"/>
    <n v="357.86210272075579"/>
  </r>
  <r>
    <x v="2"/>
    <x v="992"/>
    <n v="0.23321474917640236"/>
    <n v="1.3734397636541718E-2"/>
    <n v="1.9566419256447021E-2"/>
    <n v="0.68000547342071449"/>
    <n v="1.4283069976040043E-2"/>
    <n v="1.005227527358641E-2"/>
    <n v="0"/>
    <n v="1.2952587336972448E-2"/>
    <n v="1.6191027923295107E-2"/>
    <n v="0"/>
    <n v="182.9380948100009"/>
    <n v="10.773523312161728"/>
    <n v="15.348272241223738"/>
    <n v="533.40925566360113"/>
    <n v="11.203912354095127"/>
    <n v="7.8851963417828737"/>
    <n v="0"/>
    <n v="10.160256410256411"/>
    <n v="12.700550937551231"/>
    <n v="0"/>
    <n v="784.41906207067348"/>
  </r>
  <r>
    <x v="2"/>
    <x v="993"/>
    <n v="0.21059991233520042"/>
    <n v="2.1011314744310151E-2"/>
    <n v="1.0444286860270435E-2"/>
    <n v="0.71845151575386024"/>
    <n v="0"/>
    <n v="5.4626335291220159E-3"/>
    <n v="0"/>
    <n v="2.2954651239145231E-2"/>
    <n v="1.1075685538091717E-2"/>
    <n v="0"/>
    <n v="121.18127228831239"/>
    <n v="12.090118295553077"/>
    <n v="6.009745948313622"/>
    <n v="413.4041073006054"/>
    <n v="0"/>
    <n v="3.1432533554438518"/>
    <n v="0"/>
    <n v="13.208333333333332"/>
    <n v="6.3730589917576221"/>
    <n v="0"/>
    <n v="575.40988951331917"/>
  </r>
  <r>
    <x v="2"/>
    <x v="994"/>
    <n v="0.30894298770821083"/>
    <n v="2.6483179234042534E-2"/>
    <n v="6.1752359526039023E-3"/>
    <n v="0.58867939145377213"/>
    <n v="1.193271541531395E-2"/>
    <n v="2.6911053186541179E-2"/>
    <n v="0"/>
    <n v="1.2710582722923768E-2"/>
    <n v="1.8164854326591529E-2"/>
    <n v="0"/>
    <n v="321.04129697267734"/>
    <n v="27.520269264978456"/>
    <n v="6.4170602286292775"/>
    <n v="611.73227052462596"/>
    <n v="12.400004485476257"/>
    <n v="27.964898902537112"/>
    <n v="0"/>
    <n v="13.208333333333332"/>
    <n v="18.876196011403124"/>
    <n v="0"/>
    <n v="1039.1603297236611"/>
  </r>
  <r>
    <x v="2"/>
    <x v="995"/>
    <n v="0.38282984647627727"/>
    <n v="1.8451774702078316E-2"/>
    <n v="3.7575373562756267E-2"/>
    <n v="0.51844376875831633"/>
    <n v="0"/>
    <n v="0"/>
    <n v="0"/>
    <n v="0"/>
    <n v="4.2699236500572189E-2"/>
    <n v="0"/>
    <n v="21.080082889045691"/>
    <n v="1.016025641025641"/>
    <n v="2.069044502617801"/>
    <n v="28.547506730021297"/>
    <n v="0"/>
    <n v="0"/>
    <n v="0"/>
    <n v="0"/>
    <n v="2.3511840913553317"/>
    <n v="0"/>
    <n v="55.063843854065745"/>
  </r>
  <r>
    <x v="2"/>
    <x v="996"/>
    <n v="0.38311534008131959"/>
    <n v="3.6995769986426674E-2"/>
    <n v="1.8873004195264786E-2"/>
    <n v="0.37388524665914286"/>
    <n v="2.9519791430107092E-2"/>
    <n v="0.11317838185983543"/>
    <n v="0"/>
    <n v="2.3010853733763246E-2"/>
    <n v="2.1421612054140157E-2"/>
    <n v="0"/>
    <n v="101.49688842402274"/>
    <n v="9.8011098633537763"/>
    <n v="4.9999334420446608"/>
    <n v="99.051604552029701"/>
    <n v="7.8205351329603232"/>
    <n v="29.983799639035301"/>
    <n v="0"/>
    <n v="6.0961538461538467"/>
    <n v="5.6751237579269613"/>
    <n v="0"/>
    <n v="264.92514865752736"/>
  </r>
  <r>
    <x v="2"/>
    <x v="997"/>
    <n v="0.41974291656685669"/>
    <n v="0"/>
    <n v="0"/>
    <n v="0.4785265054145707"/>
    <n v="0"/>
    <n v="0.10173057801857258"/>
    <n v="0"/>
    <n v="0"/>
    <n v="0"/>
    <n v="0"/>
    <n v="4.5219123505976091"/>
    <n v="0"/>
    <n v="0"/>
    <n v="5.1551910217353285"/>
    <n v="0"/>
    <n v="1.095948827292111"/>
    <n v="0"/>
    <n v="0"/>
    <n v="0"/>
    <n v="0"/>
    <n v="10.773052199625049"/>
  </r>
  <r>
    <x v="2"/>
    <x v="998"/>
    <n v="0.2734955743480329"/>
    <n v="7.9934740112539815E-2"/>
    <n v="0"/>
    <n v="0.59313668564690658"/>
    <n v="1.7681385844785905E-2"/>
    <n v="0"/>
    <n v="0"/>
    <n v="3.5751614047734935E-2"/>
    <n v="0"/>
    <n v="0"/>
    <n v="15.5449494321357"/>
    <n v="4.5433330900598454"/>
    <n v="0"/>
    <n v="33.712720239460239"/>
    <n v="1.0049751243781095"/>
    <n v="0"/>
    <n v="0"/>
    <n v="2.0320512820512819"/>
    <n v="0"/>
    <n v="0"/>
    <n v="56.838029168085171"/>
  </r>
  <r>
    <x v="2"/>
    <x v="999"/>
    <n v="0.24466881613822658"/>
    <n v="5.2248014764715758E-2"/>
    <n v="0"/>
    <n v="0.65390019647010422"/>
    <n v="8.1536065141389093E-3"/>
    <n v="2.4460819542416728E-2"/>
    <n v="0"/>
    <n v="8.2842732851988281E-3"/>
    <n v="8.2842732851988281E-3"/>
    <n v="0"/>
    <n v="30.007434834383311"/>
    <n v="6.4079637242874226"/>
    <n v="0"/>
    <n v="80.197664105595081"/>
    <n v="1"/>
    <n v="3"/>
    <n v="0"/>
    <n v="1.016025641025641"/>
    <n v="1.016025641025641"/>
    <n v="0"/>
    <n v="122.64511394631711"/>
  </r>
  <r>
    <x v="2"/>
    <x v="1000"/>
    <n v="0.24282264807287723"/>
    <n v="3.3383398805316496E-2"/>
    <n v="7.00741582889084E-3"/>
    <n v="0.67656426800255853"/>
    <n v="4.5407476848485706E-3"/>
    <n v="0"/>
    <n v="2.0992319866712894E-3"/>
    <n v="2.5123004993522258E-2"/>
    <n v="8.4592846253142007E-3"/>
    <n v="0"/>
    <n v="176.76439029062132"/>
    <n v="24.301671126983955"/>
    <n v="5.1010957846690825"/>
    <n v="492.50953844305349"/>
    <n v="3.3054680127486069"/>
    <n v="0"/>
    <n v="1.5281501340482575"/>
    <n v="18.288461538461537"/>
    <n v="6.1579935024829897"/>
    <n v="0"/>
    <n v="727.95676883306965"/>
  </r>
  <r>
    <x v="2"/>
    <x v="1001"/>
    <n v="0.28222348050876406"/>
    <n v="2.8517032556671248E-2"/>
    <n v="1.1525694036794225E-2"/>
    <n v="0.64473976366100461"/>
    <n v="7.2913728571335178E-3"/>
    <n v="3.6936431227325207E-3"/>
    <n v="0"/>
    <n v="5.0429653754770157E-3"/>
    <n v="1.6966047881422759E-2"/>
    <n v="0"/>
    <n v="227.44260279144277"/>
    <n v="22.981745164808167"/>
    <n v="9.2885037275446845"/>
    <n v="519.59280533940125"/>
    <n v="5.8760837955785448"/>
    <n v="2.9766899766899768"/>
    <n v="0"/>
    <n v="4.0641025641025639"/>
    <n v="13.672859828242412"/>
    <n v="0"/>
    <n v="805.89539318781044"/>
  </r>
  <r>
    <x v="2"/>
    <x v="1002"/>
    <n v="0.16257760181867559"/>
    <n v="3.3070497658509362E-2"/>
    <n v="0"/>
    <n v="0.68367966440047656"/>
    <n v="0"/>
    <n v="0"/>
    <n v="0"/>
    <n v="8.6041487169813691E-2"/>
    <n v="3.4630748952524791E-2"/>
    <n v="0"/>
    <n v="17.278259103123084"/>
    <n v="3.514633140241783"/>
    <n v="0"/>
    <n v="72.659420811377174"/>
    <n v="0"/>
    <n v="0"/>
    <n v="0"/>
    <n v="9.1442307692307683"/>
    <n v="3.6804519604384835"/>
    <n v="0"/>
    <n v="106.2769957844113"/>
  </r>
  <r>
    <x v="2"/>
    <x v="1003"/>
    <n v="0.22406153826717765"/>
    <n v="2.1930856602490948E-2"/>
    <n v="5.9889840568294632E-3"/>
    <n v="0.72763024730902415"/>
    <n v="1.1739465063168806E-2"/>
    <n v="2.2023327707150343E-3"/>
    <n v="0"/>
    <n v="1.2063182320326286E-3"/>
    <n v="5.2402576985614109E-3"/>
    <n v="0"/>
    <n v="188.71659401475645"/>
    <n v="18.471338694966008"/>
    <n v="5.0442422271770093"/>
    <n v="612.84905493478482"/>
    <n v="9.8876044474652218"/>
    <n v="1.8549222797927463"/>
    <n v="0"/>
    <n v="1.016025641025641"/>
    <n v="4.4136249009095607"/>
    <n v="0"/>
    <n v="842.25340714087736"/>
  </r>
  <r>
    <x v="2"/>
    <x v="1004"/>
    <n v="0.16093343538435761"/>
    <n v="7.5835869469087864E-3"/>
    <n v="1.9340853789486384E-2"/>
    <n v="0.76696764926991101"/>
    <n v="6.9225439893261303E-3"/>
    <n v="1.4548776261268969E-2"/>
    <n v="0"/>
    <n v="0"/>
    <n v="2.3703154358741253E-2"/>
    <n v="0"/>
    <n v="21.561366407950437"/>
    <n v="1.016025641025641"/>
    <n v="2.5912280701754384"/>
    <n v="102.75596534342247"/>
    <n v="0.92746113989637313"/>
    <n v="1.9492002703311559"/>
    <n v="0"/>
    <n v="0"/>
    <n v="3.1756756756756759"/>
    <n v="0"/>
    <n v="133.97692254847718"/>
  </r>
  <r>
    <x v="2"/>
    <x v="1005"/>
    <n v="0.14101646104541474"/>
    <n v="3.2322004093951917E-2"/>
    <n v="0"/>
    <n v="0.78313896439504727"/>
    <n v="1.5823001300297113E-2"/>
    <n v="3.4061210194327135E-3"/>
    <n v="0"/>
    <n v="1.3810138450494109E-2"/>
    <n v="1.0483309695361929E-2"/>
    <n v="0"/>
    <n v="41.49888597929548"/>
    <n v="9.5118481386740665"/>
    <n v="0"/>
    <n v="230.46525454150412"/>
    <n v="4.6564558629776016"/>
    <n v="1.0023668639053254"/>
    <n v="0"/>
    <n v="4.0641025641025639"/>
    <n v="3.085070143643442"/>
    <n v="0"/>
    <n v="294.28398409410266"/>
  </r>
  <r>
    <x v="2"/>
    <x v="1006"/>
    <n v="0.19096122842155244"/>
    <n v="1.8571122850438323E-2"/>
    <n v="1.1084367343403775E-2"/>
    <n v="0.73568795437178791"/>
    <n v="8.868355820872767E-3"/>
    <n v="3.7831598269778659E-3"/>
    <n v="0"/>
    <n v="1.1220485606042226E-2"/>
    <n v="1.6456193263359096E-2"/>
    <n v="3.3671324955654573E-3"/>
    <n v="194.58355652050048"/>
    <n v="18.923396977946847"/>
    <n v="11.294625811151157"/>
    <n v="749.64315968339008"/>
    <n v="9.0365789452574816"/>
    <n v="3.8549222797927465"/>
    <n v="0"/>
    <n v="11.433326090105751"/>
    <n v="16.768349462564071"/>
    <n v="3.4310033595747882"/>
    <n v="1018.9689191302836"/>
  </r>
  <r>
    <x v="2"/>
    <x v="1007"/>
    <n v="0.3126855682274079"/>
    <n v="4.1110169178771382E-2"/>
    <n v="1.9530149653470309E-2"/>
    <n v="0.57538198125994422"/>
    <n v="2.990089853960657E-3"/>
    <n v="6.511583590655067E-3"/>
    <n v="0"/>
    <n v="1.6378087608792342E-2"/>
    <n v="1.2780602177571113E-2"/>
    <n v="1.2631768449427325E-2"/>
    <n v="96.988293897990886"/>
    <n v="12.751484480431849"/>
    <n v="6.0578296120303357"/>
    <n v="178.47103407555426"/>
    <n v="0.92746113989637313"/>
    <n v="2.0197522597924342"/>
    <n v="0"/>
    <n v="5.0801282051282053"/>
    <n v="3.9642661067429374"/>
    <n v="3.918101106391386"/>
    <n v="310.17835088395856"/>
  </r>
  <r>
    <x v="2"/>
    <x v="1008"/>
    <n v="0.27983350062809509"/>
    <n v="3.9347700393840612E-2"/>
    <n v="0"/>
    <n v="0.60745640310948534"/>
    <n v="0"/>
    <n v="0"/>
    <n v="0"/>
    <n v="6.6840831078646759E-2"/>
    <n v="6.5215647899320266E-3"/>
    <n v="0"/>
    <n v="59.551206975598831"/>
    <n v="8.3735615818265536"/>
    <n v="0"/>
    <n v="129.27244918507029"/>
    <n v="0"/>
    <n v="0"/>
    <n v="0"/>
    <n v="14.224358974358974"/>
    <n v="1.3878504672897196"/>
    <n v="0"/>
    <n v="212.8094271841444"/>
  </r>
  <r>
    <x v="2"/>
    <x v="1009"/>
    <n v="0.29085378690276664"/>
    <n v="7.6162964289231402E-2"/>
    <n v="0"/>
    <n v="0.63298324880800194"/>
    <n v="0"/>
    <n v="0"/>
    <n v="0"/>
    <n v="0"/>
    <n v="0"/>
    <n v="0"/>
    <n v="7.6988690980911745"/>
    <n v="2.016025641025641"/>
    <n v="0"/>
    <n v="16.754999911644362"/>
    <n v="0"/>
    <n v="0"/>
    <n v="0"/>
    <n v="0"/>
    <n v="0"/>
    <n v="0"/>
    <n v="26.469894650761177"/>
  </r>
  <r>
    <x v="2"/>
    <x v="1010"/>
    <n v="0.19226125948972289"/>
    <n v="3.4634395877969952E-2"/>
    <n v="6.2066267159243535E-3"/>
    <n v="0.73067393691636118"/>
    <n v="2.0878853150629812E-3"/>
    <n v="0"/>
    <n v="0"/>
    <n v="2.7729009847096746E-2"/>
    <n v="6.4068858378617559E-3"/>
    <n v="0"/>
    <n v="105.67039924681733"/>
    <n v="19.03571447420504"/>
    <n v="3.4112786152987162"/>
    <n v="401.59211917220853"/>
    <n v="1.1475409836065575"/>
    <n v="0"/>
    <n v="0"/>
    <n v="15.240384615384615"/>
    <n v="3.5213447899618111"/>
    <n v="0"/>
    <n v="549.61878189748268"/>
  </r>
  <r>
    <x v="2"/>
    <x v="1011"/>
    <n v="0.27760135698409255"/>
    <n v="1.47144100616952E-2"/>
    <n v="0"/>
    <n v="0.70768423295421212"/>
    <n v="0"/>
    <n v="0"/>
    <n v="0"/>
    <n v="0"/>
    <n v="0"/>
    <n v="0"/>
    <n v="19.168291185087195"/>
    <n v="1.016025641025641"/>
    <n v="0"/>
    <n v="48.86538593231279"/>
    <n v="0"/>
    <n v="0"/>
    <n v="0"/>
    <n v="0"/>
    <n v="0"/>
    <n v="0"/>
    <n v="69.049702758425639"/>
  </r>
  <r>
    <x v="2"/>
    <x v="1012"/>
    <n v="0.13042994076941639"/>
    <n v="3.3304220352010326E-2"/>
    <n v="0"/>
    <n v="0.79174670917486556"/>
    <n v="0"/>
    <n v="0"/>
    <n v="0"/>
    <n v="3.0105794186717692E-2"/>
    <n v="1.4413335516990268E-2"/>
    <n v="0"/>
    <n v="13.205447764369124"/>
    <n v="3.3719032577728227"/>
    <n v="0"/>
    <n v="80.160810845598775"/>
    <n v="0"/>
    <n v="0"/>
    <n v="0"/>
    <n v="3.0480769230769234"/>
    <n v="1.4592857142857143"/>
    <n v="0"/>
    <n v="101.24552450510333"/>
  </r>
  <r>
    <x v="2"/>
    <x v="1013"/>
    <n v="0.18659063568237361"/>
    <n v="2.1228358215928236E-2"/>
    <n v="0"/>
    <n v="0.76602222334036829"/>
    <n v="6.1026341828004094E-3"/>
    <n v="0"/>
    <n v="0"/>
    <n v="2.0056148578529859E-2"/>
    <n v="0"/>
    <n v="0"/>
    <n v="28.357518815678123"/>
    <n v="3.2262260393328352"/>
    <n v="0"/>
    <n v="116.41789810170046"/>
    <n v="0.92746113989637313"/>
    <n v="0"/>
    <n v="0"/>
    <n v="3.0480769230769234"/>
    <n v="0"/>
    <n v="0"/>
    <n v="151.97718101968465"/>
  </r>
  <r>
    <x v="2"/>
    <x v="1014"/>
    <n v="0.29165798697682627"/>
    <n v="0.18622461890419112"/>
    <n v="0"/>
    <n v="0.52211739411898273"/>
    <n v="0"/>
    <n v="0"/>
    <n v="0"/>
    <n v="0"/>
    <n v="0"/>
    <n v="0"/>
    <n v="4.7737833201984143"/>
    <n v="3.0480769230769234"/>
    <n v="0"/>
    <n v="8.5458839412091994"/>
    <n v="0"/>
    <n v="0"/>
    <n v="0"/>
    <n v="0"/>
    <n v="0"/>
    <n v="0"/>
    <n v="16.367744184484536"/>
  </r>
  <r>
    <x v="2"/>
    <x v="1015"/>
    <n v="0.17650800875167488"/>
    <n v="3.6339916277570022E-2"/>
    <n v="0"/>
    <n v="0.75081215869318529"/>
    <n v="0"/>
    <n v="0"/>
    <n v="0"/>
    <n v="3.6339916277570022E-2"/>
    <n v="0"/>
    <n v="0"/>
    <n v="9.8699546453700204"/>
    <n v="2.0320512820512819"/>
    <n v="0"/>
    <n v="41.983828416079049"/>
    <n v="0"/>
    <n v="0"/>
    <n v="0"/>
    <n v="2.0320512820512819"/>
    <n v="0"/>
    <n v="0"/>
    <n v="55.917885625551619"/>
  </r>
  <r>
    <x v="2"/>
    <x v="1016"/>
    <n v="0.24478228431355606"/>
    <n v="1.5154396152708549E-2"/>
    <n v="8.987465226212011E-3"/>
    <n v="0.70673868607891066"/>
    <n v="9.6230961126825207E-3"/>
    <n v="4.6111413474579097E-3"/>
    <n v="0"/>
    <n v="1.0102930768472365E-2"/>
    <n v="0"/>
    <n v="0"/>
    <n v="49.234243613253518"/>
    <n v="3.0480769230769234"/>
    <n v="1.8076923076923079"/>
    <n v="142.14976683830545"/>
    <n v="1.9355398192079289"/>
    <n v="0.92746113989637313"/>
    <n v="0"/>
    <n v="2.0320512820512819"/>
    <n v="0"/>
    <n v="0"/>
    <n v="201.13483192348377"/>
  </r>
  <r>
    <x v="2"/>
    <x v="1017"/>
    <n v="0.12480287154532572"/>
    <n v="1.8034303547432025E-2"/>
    <n v="1.1445458262595156E-2"/>
    <n v="0.82287535124972977"/>
    <n v="1.7741143348645474E-3"/>
    <n v="0"/>
    <n v="0"/>
    <n v="1.5314301283832533E-2"/>
    <n v="3.919117884326034E-3"/>
    <n v="1.8344818918940226E-3"/>
    <n v="140.76055829320185"/>
    <n v="20.340226184969364"/>
    <n v="12.908910468292619"/>
    <n v="928.09077558411911"/>
    <n v="2.0009581603321624"/>
    <n v="0"/>
    <n v="0"/>
    <n v="17.272435897435898"/>
    <n v="4.4202285939731327"/>
    <n v="2.069044502617801"/>
    <n v="1127.8631376849421"/>
  </r>
  <r>
    <x v="2"/>
    <x v="1018"/>
    <n v="0.13174957309359495"/>
    <n v="0"/>
    <n v="6.4055297066636062E-3"/>
    <n v="0.81710722284468451"/>
    <n v="0"/>
    <n v="0"/>
    <n v="0"/>
    <n v="3.2027648533318034E-2"/>
    <n v="1.2710025821739459E-2"/>
    <n v="0"/>
    <n v="20.897716596024868"/>
    <n v="0"/>
    <n v="1.016025641025641"/>
    <n v="129.60706263118277"/>
    <n v="0"/>
    <n v="0"/>
    <n v="0"/>
    <n v="5.0801282051282053"/>
    <n v="2.016025641025641"/>
    <n v="0"/>
    <n v="158.61695871438704"/>
  </r>
  <r>
    <x v="2"/>
    <x v="1019"/>
    <n v="0.11365775812167815"/>
    <n v="0"/>
    <n v="0"/>
    <n v="0.88634224187832189"/>
    <n v="0"/>
    <n v="0"/>
    <n v="0"/>
    <n v="0"/>
    <n v="0"/>
    <n v="0"/>
    <n v="1.3141153081510932"/>
    <n v="0"/>
    <n v="0"/>
    <n v="10.247922601696168"/>
    <n v="0"/>
    <n v="0"/>
    <n v="0"/>
    <n v="0"/>
    <n v="0"/>
    <n v="0"/>
    <n v="11.562037909847261"/>
  </r>
  <r>
    <x v="2"/>
    <x v="1020"/>
    <n v="0.20995904524181683"/>
    <n v="3.4492719640297591E-2"/>
    <n v="6.5883680392782784E-3"/>
    <n v="0.70225568865124843"/>
    <n v="0"/>
    <n v="0"/>
    <n v="0"/>
    <n v="4.0893954347296507E-2"/>
    <n v="5.8102240800624039E-3"/>
    <n v="0"/>
    <n v="73.031157712697905"/>
    <n v="11.997783877751871"/>
    <n v="2.2916666666666665"/>
    <n v="244.26928543831096"/>
    <n v="0"/>
    <n v="0"/>
    <n v="0"/>
    <n v="14.224358974358974"/>
    <n v="2.0210007654037505"/>
    <n v="0"/>
    <n v="347.83525343519011"/>
  </r>
  <r>
    <x v="2"/>
    <x v="1021"/>
    <n v="7.8020735631150653E-2"/>
    <n v="0"/>
    <n v="0"/>
    <n v="0.69697626514801525"/>
    <n v="0"/>
    <n v="0"/>
    <n v="0"/>
    <n v="0.22500299922083392"/>
    <n v="0"/>
    <n v="0"/>
    <n v="1.4092446448703495"/>
    <n v="0"/>
    <n v="0"/>
    <n v="12.589090083757414"/>
    <n v="0"/>
    <n v="0"/>
    <n v="0"/>
    <n v="4.0641025641025639"/>
    <n v="0"/>
    <n v="0"/>
    <n v="18.06243729273033"/>
  </r>
  <r>
    <x v="2"/>
    <x v="1022"/>
    <n v="0.13998674833280053"/>
    <n v="0"/>
    <n v="7.5312079012540292E-2"/>
    <n v="0.71792095154423885"/>
    <n v="0"/>
    <n v="0"/>
    <n v="0"/>
    <n v="6.678022111042034E-2"/>
    <n v="0"/>
    <n v="0"/>
    <n v="4.2596482414981178"/>
    <n v="0"/>
    <n v="2.2916666666666665"/>
    <n v="21.845572921730092"/>
    <n v="0"/>
    <n v="0"/>
    <n v="0"/>
    <n v="2.0320512820512819"/>
    <n v="0"/>
    <n v="0"/>
    <n v="30.428939111946157"/>
  </r>
  <r>
    <x v="2"/>
    <x v="1023"/>
    <n v="0.11985507032385427"/>
    <n v="0"/>
    <n v="0"/>
    <n v="0.8224271794632938"/>
    <n v="0"/>
    <n v="0"/>
    <n v="0"/>
    <n v="2.0646298827245141E-2"/>
    <n v="3.7071451385606843E-2"/>
    <n v="0"/>
    <n v="5.8981915196960273"/>
    <n v="0"/>
    <n v="0"/>
    <n v="40.472489001681225"/>
    <n v="0"/>
    <n v="0"/>
    <n v="0"/>
    <n v="1.016025641025641"/>
    <n v="1.8243243243243243"/>
    <n v="0"/>
    <n v="49.211030486727218"/>
  </r>
  <r>
    <x v="2"/>
    <x v="1024"/>
    <n v="0.24385319514542345"/>
    <n v="0"/>
    <n v="0"/>
    <n v="0.75614680485457653"/>
    <n v="0"/>
    <n v="0"/>
    <n v="0"/>
    <n v="0"/>
    <n v="0"/>
    <n v="0"/>
    <n v="4.0621775814929144"/>
    <n v="0"/>
    <n v="0"/>
    <n v="12.59611381005686"/>
    <n v="0"/>
    <n v="0"/>
    <n v="0"/>
    <n v="0"/>
    <n v="0"/>
    <n v="0"/>
    <n v="16.658291391549774"/>
  </r>
  <r>
    <x v="2"/>
    <x v="1025"/>
    <n v="0.21296188078860123"/>
    <n v="5.0525061135861644E-2"/>
    <n v="0"/>
    <n v="0.73651305807553713"/>
    <n v="0"/>
    <n v="0"/>
    <n v="0"/>
    <n v="0"/>
    <n v="0"/>
    <n v="0"/>
    <n v="4.458378594110604"/>
    <n v="1.0577472841623785"/>
    <n v="0"/>
    <n v="15.41897564130957"/>
    <n v="0"/>
    <n v="0"/>
    <n v="0"/>
    <n v="0"/>
    <n v="0"/>
    <n v="0"/>
    <n v="20.935101519582552"/>
  </r>
  <r>
    <x v="2"/>
    <x v="1026"/>
    <n v="0.1456886581792747"/>
    <n v="0"/>
    <n v="3.6078792266486491E-2"/>
    <n v="0.81823254955423874"/>
    <n v="0"/>
    <n v="0"/>
    <n v="0"/>
    <n v="0"/>
    <n v="0"/>
    <n v="0"/>
    <n v="4.038069154399178"/>
    <n v="0"/>
    <n v="1"/>
    <n v="22.679044894590142"/>
    <n v="0"/>
    <n v="0"/>
    <n v="0"/>
    <n v="0"/>
    <n v="0"/>
    <n v="0"/>
    <n v="27.71711404898932"/>
  </r>
  <r>
    <x v="2"/>
    <x v="1027"/>
    <n v="0.14624231502735285"/>
    <n v="1.4194070110414075E-2"/>
    <n v="0"/>
    <n v="0.81414286133071223"/>
    <n v="6.4039824366451566E-3"/>
    <n v="0"/>
    <n v="0"/>
    <n v="2.5145433550419743E-3"/>
    <n v="8.6372761144195287E-3"/>
    <n v="7.8649516254142519E-3"/>
    <n v="59.090626364745908"/>
    <n v="5.7352517520842738"/>
    <n v="0"/>
    <n v="328.96232268629086"/>
    <n v="2.5875912408759123"/>
    <n v="0"/>
    <n v="0"/>
    <n v="1.016025641025641"/>
    <n v="3.4899752208575738"/>
    <n v="3.177910017269828"/>
    <n v="404.05970292314998"/>
  </r>
  <r>
    <x v="2"/>
    <x v="1028"/>
    <n v="0.27496870415217023"/>
    <n v="2.2950436445487273E-2"/>
    <n v="5.1765179995341956E-2"/>
    <n v="0.60441480651602641"/>
    <n v="0"/>
    <n v="0"/>
    <n v="0"/>
    <n v="4.5900872890974546E-2"/>
    <n v="0"/>
    <n v="0"/>
    <n v="12.172982181048324"/>
    <n v="1.016025641025641"/>
    <n v="2.2916666666666665"/>
    <n v="26.757702089651751"/>
    <n v="0"/>
    <n v="0"/>
    <n v="0"/>
    <n v="2.0320512820512819"/>
    <n v="0"/>
    <n v="0"/>
    <n v="44.270427860443647"/>
  </r>
  <r>
    <x v="2"/>
    <x v="1029"/>
    <n v="0.34163680396338519"/>
    <n v="3.5959384217971319E-2"/>
    <n v="0"/>
    <n v="0.62240381181864357"/>
    <n v="0"/>
    <n v="0"/>
    <n v="0"/>
    <n v="0"/>
    <n v="0"/>
    <n v="0"/>
    <n v="15.264463019464639"/>
    <n v="1.6066790352504638"/>
    <n v="0"/>
    <n v="27.809240276401084"/>
    <n v="0"/>
    <n v="0"/>
    <n v="0"/>
    <n v="0"/>
    <n v="0"/>
    <n v="0"/>
    <n v="44.680382331116185"/>
  </r>
  <r>
    <x v="2"/>
    <x v="1030"/>
    <n v="0.23372082737714342"/>
    <n v="0"/>
    <n v="0"/>
    <n v="0.7662791726228565"/>
    <n v="0"/>
    <n v="0"/>
    <n v="0"/>
    <n v="0"/>
    <n v="0"/>
    <n v="0"/>
    <n v="1.1779388083735909"/>
    <n v="0"/>
    <n v="0"/>
    <n v="3.8620005996484883"/>
    <n v="0"/>
    <n v="0"/>
    <n v="0"/>
    <n v="0"/>
    <n v="0"/>
    <n v="0"/>
    <n v="5.0399394080220796"/>
  </r>
  <r>
    <x v="2"/>
    <x v="1031"/>
    <n v="0"/>
    <n v="0"/>
    <n v="0"/>
    <n v="1"/>
    <n v="0"/>
    <n v="0"/>
    <n v="0"/>
    <n v="0"/>
    <n v="0"/>
    <n v="0"/>
    <n v="0"/>
    <n v="0"/>
    <n v="0"/>
    <n v="5.5939388809190742"/>
    <n v="0"/>
    <n v="0"/>
    <n v="0"/>
    <n v="0"/>
    <n v="0"/>
    <n v="0"/>
    <n v="5.5939388809190742"/>
  </r>
  <r>
    <x v="2"/>
    <x v="1032"/>
    <n v="0.19655656217025277"/>
    <n v="0"/>
    <n v="0"/>
    <n v="0.76275119336185637"/>
    <n v="4.0692244467891082E-2"/>
    <n v="0"/>
    <n v="0"/>
    <n v="0"/>
    <n v="0"/>
    <n v="0"/>
    <n v="9.3885092896659508"/>
    <n v="0"/>
    <n v="0"/>
    <n v="36.432752921160684"/>
    <n v="1.943661971830986"/>
    <n v="0"/>
    <n v="0"/>
    <n v="0"/>
    <n v="0"/>
    <n v="0"/>
    <n v="47.764924182657609"/>
  </r>
  <r>
    <x v="2"/>
    <x v="1033"/>
    <n v="0.23071876370374289"/>
    <n v="0"/>
    <n v="0"/>
    <n v="0.76162107461195983"/>
    <n v="0"/>
    <n v="0"/>
    <n v="0"/>
    <n v="3.3401072533393991E-3"/>
    <n v="4.3200544309580429E-3"/>
    <n v="0"/>
    <n v="70.182231290439034"/>
    <n v="0"/>
    <n v="0"/>
    <n v="231.67715341403829"/>
    <n v="0"/>
    <n v="0"/>
    <n v="0"/>
    <n v="1.016025641025641"/>
    <n v="1.3141153081510932"/>
    <n v="0"/>
    <n v="304.18952565365402"/>
  </r>
  <r>
    <x v="2"/>
    <x v="1034"/>
    <n v="0.23891534431088315"/>
    <n v="0"/>
    <n v="3.5724209830612697E-2"/>
    <n v="0.72536044585850423"/>
    <n v="0"/>
    <n v="0"/>
    <n v="0"/>
    <n v="0"/>
    <n v="0"/>
    <n v="0"/>
    <n v="31.71501295779575"/>
    <n v="0"/>
    <n v="4.742239477974314"/>
    <n v="96.288566169029608"/>
    <n v="0"/>
    <n v="0"/>
    <n v="0"/>
    <n v="0"/>
    <n v="0"/>
    <n v="0"/>
    <n v="132.74581860479967"/>
  </r>
  <r>
    <x v="2"/>
    <x v="1035"/>
    <n v="0.2735817267324393"/>
    <n v="3.2791696532857005E-3"/>
    <n v="2.1391136191760654E-2"/>
    <n v="0.66542038117675917"/>
    <n v="3.1001447154576705E-3"/>
    <n v="0"/>
    <n v="0"/>
    <n v="6.2996530435902656E-3"/>
    <n v="2.364861883342163E-2"/>
    <n v="3.2791696532857005E-3"/>
    <n v="88.248050282404563"/>
    <n v="1.0577472841623785"/>
    <n v="6.9000444027990184"/>
    <n v="214.64171587181022"/>
    <n v="1"/>
    <n v="0"/>
    <n v="0"/>
    <n v="2.0320512820512819"/>
    <n v="7.6282306163021865"/>
    <n v="1.0577472841623785"/>
    <n v="322.56558702369199"/>
  </r>
  <r>
    <x v="2"/>
    <x v="1036"/>
    <n v="0.397717147479622"/>
    <n v="0"/>
    <n v="0"/>
    <n v="0.60228285252037783"/>
    <n v="0"/>
    <n v="0"/>
    <n v="0"/>
    <n v="0"/>
    <n v="0"/>
    <n v="0"/>
    <n v="27.797380157464254"/>
    <n v="0"/>
    <n v="0"/>
    <n v="42.094954969696722"/>
    <n v="0"/>
    <n v="0"/>
    <n v="0"/>
    <n v="0"/>
    <n v="0"/>
    <n v="0"/>
    <n v="69.89233512716099"/>
  </r>
  <r>
    <x v="2"/>
    <x v="1037"/>
    <n v="0.39789862904386569"/>
    <n v="3.499170726626457E-2"/>
    <n v="0"/>
    <n v="0.5671096636898697"/>
    <n v="0"/>
    <n v="0"/>
    <n v="0"/>
    <n v="0"/>
    <n v="0"/>
    <n v="0"/>
    <n v="12.027883950916808"/>
    <n v="1.0577472841623785"/>
    <n v="0"/>
    <n v="17.142881941302761"/>
    <n v="0"/>
    <n v="0"/>
    <n v="0"/>
    <n v="0"/>
    <n v="0"/>
    <n v="0"/>
    <n v="30.228513176381949"/>
  </r>
  <r>
    <x v="2"/>
    <x v="1038"/>
    <n v="0.15850751406741009"/>
    <n v="4.0111005542585549E-3"/>
    <n v="0"/>
    <n v="0.82984815826174174"/>
    <n v="0"/>
    <n v="0"/>
    <n v="0"/>
    <n v="0"/>
    <n v="7.6332271165896852E-3"/>
    <n v="0"/>
    <n v="41.799224491175806"/>
    <n v="1.0577472841623785"/>
    <n v="0"/>
    <n v="218.83511116084779"/>
    <n v="0"/>
    <n v="0"/>
    <n v="0"/>
    <n v="0"/>
    <n v="2.0129201805711983"/>
    <n v="0"/>
    <n v="263.70500311675715"/>
  </r>
  <r>
    <x v="2"/>
    <x v="1039"/>
    <n v="0.22768285634493945"/>
    <n v="0"/>
    <n v="9.4451430966746436E-3"/>
    <n v="0.75604702008713665"/>
    <n v="6.8249804712491261E-3"/>
    <n v="0"/>
    <n v="0"/>
    <n v="0"/>
    <n v="0"/>
    <n v="0"/>
    <n v="33.455264291700672"/>
    <n v="0"/>
    <n v="1.3878504672897196"/>
    <n v="111.09203951503426"/>
    <n v="1.0028490028490029"/>
    <n v="0"/>
    <n v="0"/>
    <n v="0"/>
    <n v="0"/>
    <n v="0"/>
    <n v="146.93800327687367"/>
  </r>
  <r>
    <x v="2"/>
    <x v="1040"/>
    <n v="0.34306135219961814"/>
    <n v="1.9982159992580253E-2"/>
    <n v="2.3910289354132211E-2"/>
    <n v="0.57850534821985788"/>
    <n v="1.1853747373767601E-2"/>
    <n v="0"/>
    <n v="0"/>
    <n v="2.2687102860044061E-2"/>
    <n v="0"/>
    <n v="0"/>
    <n v="76.818783876898976"/>
    <n v="4.4744335671202666"/>
    <n v="5.3540258573353956"/>
    <n v="129.53973693508024"/>
    <n v="2.6543079008997905"/>
    <n v="0"/>
    <n v="0"/>
    <n v="5.0801282051282053"/>
    <n v="0"/>
    <n v="0"/>
    <n v="223.92141634246283"/>
  </r>
  <r>
    <x v="2"/>
    <x v="1041"/>
    <n v="0.17787955808546613"/>
    <n v="8.0104180713596471E-2"/>
    <n v="2.4154221158156828E-2"/>
    <n v="0.71786204004278065"/>
    <n v="0"/>
    <n v="0"/>
    <n v="0"/>
    <n v="0"/>
    <n v="0"/>
    <n v="0"/>
    <n v="16.876580340832081"/>
    <n v="7.6"/>
    <n v="2.2916666666666665"/>
    <n v="68.108199294011399"/>
    <n v="0"/>
    <n v="0"/>
    <n v="0"/>
    <n v="0"/>
    <n v="0"/>
    <n v="0"/>
    <n v="94.876446301510143"/>
  </r>
  <r>
    <x v="2"/>
    <x v="1042"/>
    <n v="9.6412734843128026E-2"/>
    <n v="0"/>
    <n v="1.0128633873656333E-2"/>
    <n v="0.88013905920076774"/>
    <n v="4.419767508504582E-3"/>
    <n v="0"/>
    <n v="0"/>
    <n v="0"/>
    <n v="8.8998045739433172E-3"/>
    <n v="0"/>
    <n v="21.813983350393254"/>
    <n v="0"/>
    <n v="2.2916666666666665"/>
    <n v="199.13695856336136"/>
    <n v="1"/>
    <n v="0"/>
    <n v="0"/>
    <n v="0"/>
    <n v="2.0136363636363637"/>
    <n v="0"/>
    <n v="226.25624494405764"/>
  </r>
  <r>
    <x v="2"/>
    <x v="1043"/>
    <n v="0.21035730481778986"/>
    <n v="0"/>
    <n v="0"/>
    <n v="0.7896426951822102"/>
    <n v="0"/>
    <n v="0"/>
    <n v="0"/>
    <n v="0"/>
    <n v="0"/>
    <n v="0"/>
    <n v="6.4422591934778071"/>
    <n v="0"/>
    <n v="0"/>
    <n v="24.183058045008636"/>
    <n v="0"/>
    <n v="0"/>
    <n v="0"/>
    <n v="0"/>
    <n v="0"/>
    <n v="0"/>
    <n v="30.625317238486442"/>
  </r>
  <r>
    <x v="2"/>
    <x v="1044"/>
    <n v="0.25766636769177109"/>
    <n v="1.2175762669985329E-2"/>
    <n v="0"/>
    <n v="0.6912453180531043"/>
    <n v="1.4182265521998668E-2"/>
    <n v="0"/>
    <n v="0"/>
    <n v="1.654684641322627E-2"/>
    <n v="8.1834396499142498E-3"/>
    <n v="0"/>
    <n v="31.642964449772261"/>
    <n v="1.4952561669829223"/>
    <n v="0"/>
    <n v="84.889041674973868"/>
    <n v="1.7416666666666667"/>
    <n v="0"/>
    <n v="0"/>
    <n v="2.0320512820512819"/>
    <n v="1.0049751243781095"/>
    <n v="0"/>
    <n v="122.80595536482512"/>
  </r>
  <r>
    <x v="2"/>
    <x v="1045"/>
    <n v="0.42517020112011927"/>
    <n v="5.6071392473922226E-2"/>
    <n v="0"/>
    <n v="0.50137717766001644"/>
    <n v="0"/>
    <n v="0"/>
    <n v="0"/>
    <n v="0"/>
    <n v="0"/>
    <n v="1.7381228745942074E-2"/>
    <n v="28.814100969721068"/>
    <n v="3.8"/>
    <n v="0"/>
    <n v="33.978704488106857"/>
    <n v="0"/>
    <n v="0"/>
    <n v="0"/>
    <n v="0"/>
    <n v="0"/>
    <n v="1.1779388083735909"/>
    <n v="67.770744266201518"/>
  </r>
  <r>
    <x v="2"/>
    <x v="1046"/>
    <n v="0.28201514948035095"/>
    <n v="0"/>
    <n v="0"/>
    <n v="0.717984850519649"/>
    <n v="0"/>
    <n v="0"/>
    <n v="0"/>
    <n v="0"/>
    <n v="0"/>
    <n v="0"/>
    <n v="11.514340876703988"/>
    <n v="0"/>
    <n v="0"/>
    <n v="29.314461752944229"/>
    <n v="0"/>
    <n v="0"/>
    <n v="0"/>
    <n v="0"/>
    <n v="0"/>
    <n v="0"/>
    <n v="40.828802629648223"/>
  </r>
  <r>
    <x v="2"/>
    <x v="1047"/>
    <n v="0.36753041939421355"/>
    <n v="0"/>
    <n v="0"/>
    <n v="0.58711937978244078"/>
    <n v="0"/>
    <n v="0"/>
    <n v="0"/>
    <n v="0"/>
    <n v="4.535020082334569E-2"/>
    <n v="0"/>
    <n v="17.68524487021741"/>
    <n v="0"/>
    <n v="0"/>
    <n v="28.251675103837989"/>
    <n v="0"/>
    <n v="0"/>
    <n v="0"/>
    <n v="0"/>
    <n v="2.1822123126470956"/>
    <n v="0"/>
    <n v="48.119132286702495"/>
  </r>
  <r>
    <x v="2"/>
    <x v="1048"/>
    <n v="0"/>
    <n v="0"/>
    <n v="0"/>
    <n v="1"/>
    <n v="0"/>
    <n v="0"/>
    <n v="0"/>
    <n v="0"/>
    <n v="0"/>
    <n v="0"/>
    <n v="0"/>
    <n v="0"/>
    <n v="0"/>
    <n v="2.0207104201245962"/>
    <n v="0"/>
    <n v="0"/>
    <n v="0"/>
    <n v="0"/>
    <n v="0"/>
    <n v="0"/>
    <n v="2.0207104201245962"/>
  </r>
  <r>
    <x v="2"/>
    <x v="1049"/>
    <n v="0.27572536220470334"/>
    <n v="0"/>
    <n v="0"/>
    <n v="0.72427463779529677"/>
    <n v="0"/>
    <n v="0"/>
    <n v="0"/>
    <n v="0"/>
    <n v="0"/>
    <n v="0"/>
    <n v="10.770289651183445"/>
    <n v="0"/>
    <n v="0"/>
    <n v="28.291367807760771"/>
    <n v="0"/>
    <n v="0"/>
    <n v="0"/>
    <n v="0"/>
    <n v="0"/>
    <n v="0"/>
    <n v="39.061657458944211"/>
  </r>
  <r>
    <x v="2"/>
    <x v="1050"/>
    <n v="1"/>
    <n v="0"/>
    <n v="0"/>
    <n v="0"/>
    <n v="0"/>
    <n v="0"/>
    <n v="0"/>
    <n v="0"/>
    <n v="0"/>
    <n v="0"/>
    <n v="1.0635538261997406"/>
    <n v="0"/>
    <n v="0"/>
    <n v="0"/>
    <n v="0"/>
    <n v="0"/>
    <n v="0"/>
    <n v="0"/>
    <n v="0"/>
    <n v="0"/>
    <n v="1.0635538261997406"/>
  </r>
  <r>
    <x v="2"/>
    <x v="1051"/>
    <n v="0"/>
    <n v="0"/>
    <n v="0"/>
    <n v="1"/>
    <n v="0"/>
    <n v="0"/>
    <n v="0"/>
    <n v="0"/>
    <n v="0"/>
    <n v="0"/>
    <n v="0"/>
    <n v="0"/>
    <n v="0"/>
    <n v="3.1976910681660251"/>
    <n v="0"/>
    <n v="0"/>
    <n v="0"/>
    <n v="0"/>
    <n v="0"/>
    <n v="0"/>
    <n v="3.1976910681660251"/>
  </r>
  <r>
    <x v="2"/>
    <x v="1052"/>
    <n v="0.20312713460694751"/>
    <n v="0"/>
    <n v="0"/>
    <n v="0.79687286539305269"/>
    <n v="0"/>
    <n v="0"/>
    <n v="0"/>
    <n v="0"/>
    <n v="0"/>
    <n v="0"/>
    <n v="35.449185764932942"/>
    <n v="0"/>
    <n v="0"/>
    <n v="139.06804864359344"/>
    <n v="0"/>
    <n v="0"/>
    <n v="0"/>
    <n v="0"/>
    <n v="0"/>
    <n v="0"/>
    <n v="174.51723440852635"/>
  </r>
  <r>
    <x v="2"/>
    <x v="1053"/>
    <n v="0.21671083493702187"/>
    <n v="5.3227663538959871E-2"/>
    <n v="3.6168164466822431E-2"/>
    <n v="0.69389333705719569"/>
    <n v="0"/>
    <n v="0"/>
    <n v="0"/>
    <n v="0"/>
    <n v="0"/>
    <n v="0"/>
    <n v="6.0877782500150701"/>
    <n v="1.4952561669829223"/>
    <n v="1.016025641025641"/>
    <n v="19.492651423703769"/>
    <n v="0"/>
    <n v="0"/>
    <n v="0"/>
    <n v="0"/>
    <n v="0"/>
    <n v="0"/>
    <n v="28.091711481727408"/>
  </r>
  <r>
    <x v="2"/>
    <x v="1054"/>
    <n v="0.34590335495960933"/>
    <n v="0"/>
    <n v="0"/>
    <n v="0.65409664504039078"/>
    <n v="0"/>
    <n v="0"/>
    <n v="0"/>
    <n v="0"/>
    <n v="0"/>
    <n v="0"/>
    <n v="5.3402717882251292"/>
    <n v="0"/>
    <n v="0"/>
    <n v="10.098352069148865"/>
    <n v="0"/>
    <n v="0"/>
    <n v="0"/>
    <n v="0"/>
    <n v="0"/>
    <n v="0"/>
    <n v="15.438623857373992"/>
  </r>
  <r>
    <x v="2"/>
    <x v="1098"/>
    <n v="0"/>
    <n v="0"/>
    <n v="0.52552590109807651"/>
    <n v="0.47447409890192355"/>
    <n v="0"/>
    <n v="0"/>
    <n v="0"/>
    <n v="0"/>
    <n v="0"/>
    <n v="0"/>
    <n v="0"/>
    <n v="0"/>
    <n v="2.2916666666666665"/>
    <n v="2.069044502617801"/>
    <n v="0"/>
    <n v="0"/>
    <n v="0"/>
    <n v="0"/>
    <n v="0"/>
    <n v="0"/>
    <n v="4.3607111692844676"/>
  </r>
  <r>
    <x v="2"/>
    <x v="1055"/>
    <n v="0.37134704189748835"/>
    <n v="0"/>
    <n v="0"/>
    <n v="0.57955337652115468"/>
    <n v="4.9099581581356917E-2"/>
    <n v="0"/>
    <n v="0"/>
    <n v="0"/>
    <n v="0"/>
    <n v="0"/>
    <n v="7.0145190586748924"/>
    <n v="0"/>
    <n v="0"/>
    <n v="10.947409690823019"/>
    <n v="0.92746113989637313"/>
    <n v="0"/>
    <n v="0"/>
    <n v="0"/>
    <n v="0"/>
    <n v="0"/>
    <n v="18.889389889394284"/>
  </r>
  <r>
    <x v="2"/>
    <x v="1056"/>
    <n v="0.27414161329816877"/>
    <n v="0"/>
    <n v="0"/>
    <n v="0.72585838670183123"/>
    <n v="0"/>
    <n v="0"/>
    <n v="0"/>
    <n v="0"/>
    <n v="0"/>
    <n v="0"/>
    <n v="2.0974708973073319"/>
    <n v="0"/>
    <n v="0"/>
    <n v="5.5535780334729363"/>
    <n v="0"/>
    <n v="0"/>
    <n v="0"/>
    <n v="0"/>
    <n v="0"/>
    <n v="0"/>
    <n v="7.6510489307802683"/>
  </r>
  <r>
    <x v="2"/>
    <x v="1057"/>
    <n v="0.1906261299019282"/>
    <n v="0"/>
    <n v="0"/>
    <n v="0.80937387009807171"/>
    <n v="0"/>
    <n v="0"/>
    <n v="0"/>
    <n v="0"/>
    <n v="0"/>
    <n v="0"/>
    <n v="1.0009581603321622"/>
    <n v="0"/>
    <n v="0"/>
    <n v="4.2499387699424389"/>
    <n v="0"/>
    <n v="0"/>
    <n v="0"/>
    <n v="0"/>
    <n v="0"/>
    <n v="0"/>
    <n v="5.2508969302746014"/>
  </r>
  <r>
    <x v="2"/>
    <x v="1058"/>
    <n v="0.57242514692160773"/>
    <n v="0"/>
    <n v="0"/>
    <n v="0.42757485307839238"/>
    <n v="0"/>
    <n v="0"/>
    <n v="0"/>
    <n v="0"/>
    <n v="0"/>
    <n v="0"/>
    <n v="2.0133333333333336"/>
    <n v="0"/>
    <n v="0"/>
    <n v="1.5038659793814433"/>
    <n v="0"/>
    <n v="0"/>
    <n v="0"/>
    <n v="0"/>
    <n v="0"/>
    <n v="0"/>
    <n v="3.5171993127147765"/>
  </r>
  <r>
    <x v="2"/>
    <x v="1099"/>
    <n v="0"/>
    <n v="0"/>
    <n v="0"/>
    <n v="1"/>
    <n v="0"/>
    <n v="0"/>
    <n v="0"/>
    <n v="0"/>
    <n v="0"/>
    <n v="0"/>
    <n v="0"/>
    <n v="0"/>
    <n v="0"/>
    <n v="2.1779388083735909"/>
    <n v="0"/>
    <n v="0"/>
    <n v="0"/>
    <n v="0"/>
    <n v="0"/>
    <n v="0"/>
    <n v="2.1779388083735909"/>
  </r>
  <r>
    <x v="2"/>
    <x v="1059"/>
    <n v="0"/>
    <n v="0"/>
    <n v="0"/>
    <n v="1"/>
    <n v="0"/>
    <n v="0"/>
    <n v="0"/>
    <n v="0"/>
    <n v="0"/>
    <n v="0"/>
    <n v="0"/>
    <n v="0"/>
    <n v="0"/>
    <n v="1.4264126149802892"/>
    <n v="0"/>
    <n v="0"/>
    <n v="0"/>
    <n v="0"/>
    <n v="0"/>
    <n v="0"/>
    <n v="1.4264126149802892"/>
  </r>
  <r>
    <x v="2"/>
    <x v="1060"/>
    <n v="0.2042849025702731"/>
    <n v="0"/>
    <n v="0"/>
    <n v="0.7957150974297269"/>
    <n v="0"/>
    <n v="0"/>
    <n v="0"/>
    <n v="0"/>
    <n v="0"/>
    <n v="0"/>
    <n v="1.5067669172932332"/>
    <n v="0"/>
    <n v="0"/>
    <n v="5.8690445026178004"/>
    <n v="0"/>
    <n v="0"/>
    <n v="0"/>
    <n v="0"/>
    <n v="0"/>
    <n v="0"/>
    <n v="7.3758114199110336"/>
  </r>
  <r>
    <x v="2"/>
    <x v="1061"/>
    <n v="0.24785089581119901"/>
    <n v="0"/>
    <n v="2.7052135328041613E-2"/>
    <n v="0.72509696886075925"/>
    <n v="0"/>
    <n v="0"/>
    <n v="0"/>
    <n v="0"/>
    <n v="0"/>
    <n v="0"/>
    <n v="13.068751879737594"/>
    <n v="0"/>
    <n v="1.4264126149802892"/>
    <n v="38.233117309406573"/>
    <n v="0"/>
    <n v="0"/>
    <n v="0"/>
    <n v="0"/>
    <n v="0"/>
    <n v="0"/>
    <n v="52.728281804124464"/>
  </r>
  <r>
    <x v="2"/>
    <x v="1062"/>
    <n v="0.19171299117691978"/>
    <n v="8.504435664892479E-2"/>
    <n v="0"/>
    <n v="0.7232426521741554"/>
    <n v="0"/>
    <n v="0"/>
    <n v="0"/>
    <n v="0"/>
    <n v="0"/>
    <n v="0"/>
    <n v="4.1317466535790004"/>
    <n v="1.8328530259365994"/>
    <n v="0"/>
    <n v="15.587130478228758"/>
    <n v="0"/>
    <n v="0"/>
    <n v="0"/>
    <n v="0"/>
    <n v="0"/>
    <n v="0"/>
    <n v="21.551730157744359"/>
  </r>
  <r>
    <x v="2"/>
    <x v="1063"/>
    <n v="0"/>
    <n v="0"/>
    <n v="0"/>
    <n v="1"/>
    <n v="0"/>
    <n v="0"/>
    <n v="0"/>
    <n v="0"/>
    <n v="0"/>
    <n v="0"/>
    <n v="0"/>
    <n v="0"/>
    <n v="0"/>
    <n v="1.4342105263157894"/>
    <n v="0"/>
    <n v="0"/>
    <n v="0"/>
    <n v="0"/>
    <n v="0"/>
    <n v="0"/>
    <n v="1.4342105263157894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6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1"/>
    <x v="0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</r>
  <r>
    <x v="1"/>
    <x v="1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</r>
  <r>
    <x v="2"/>
    <x v="0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</r>
  <r>
    <x v="2"/>
    <x v="1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15">
  <r>
    <x v="0"/>
    <x v="0"/>
    <x v="0"/>
    <x v="0"/>
  </r>
  <r>
    <x v="0"/>
    <x v="1"/>
    <x v="1"/>
    <x v="1"/>
  </r>
  <r>
    <x v="0"/>
    <x v="2"/>
    <x v="2"/>
    <x v="2"/>
  </r>
  <r>
    <x v="0"/>
    <x v="3"/>
    <x v="3"/>
    <x v="3"/>
  </r>
  <r>
    <x v="0"/>
    <x v="4"/>
    <x v="4"/>
    <x v="4"/>
  </r>
  <r>
    <x v="1"/>
    <x v="0"/>
    <x v="5"/>
    <x v="5"/>
  </r>
  <r>
    <x v="1"/>
    <x v="1"/>
    <x v="6"/>
    <x v="6"/>
  </r>
  <r>
    <x v="1"/>
    <x v="2"/>
    <x v="7"/>
    <x v="7"/>
  </r>
  <r>
    <x v="1"/>
    <x v="3"/>
    <x v="8"/>
    <x v="8"/>
  </r>
  <r>
    <x v="1"/>
    <x v="4"/>
    <x v="9"/>
    <x v="9"/>
  </r>
  <r>
    <x v="2"/>
    <x v="0"/>
    <x v="10"/>
    <x v="10"/>
  </r>
  <r>
    <x v="2"/>
    <x v="1"/>
    <x v="11"/>
    <x v="11"/>
  </r>
  <r>
    <x v="2"/>
    <x v="2"/>
    <x v="12"/>
    <x v="12"/>
  </r>
  <r>
    <x v="2"/>
    <x v="3"/>
    <x v="13"/>
    <x v="13"/>
  </r>
  <r>
    <x v="2"/>
    <x v="4"/>
    <x v="9"/>
    <x v="14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11375"/>
    <n v="943"/>
    <n v="142"/>
    <n v="94"/>
    <n v="12554"/>
    <n v="0.90608570973394931"/>
    <n v="7.5115501035526527E-2"/>
    <n v="1.1311135892942489E-2"/>
    <n v="7.487653337581647E-3"/>
  </r>
  <r>
    <x v="0"/>
    <x v="1"/>
    <x v="1"/>
    <n v="10331"/>
    <n v="1050"/>
    <n v="113"/>
    <n v="43"/>
    <n v="11537"/>
    <n v="0.89546675912282225"/>
    <n v="9.1011528126896071E-2"/>
    <n v="9.7945739793707208E-3"/>
    <n v="3.7271387709109823E-3"/>
  </r>
  <r>
    <x v="0"/>
    <x v="2"/>
    <x v="1"/>
    <n v="8303"/>
    <n v="1024"/>
    <n v="88"/>
    <n v="36"/>
    <n v="9451"/>
    <n v="0.87853137234155121"/>
    <n v="0.10834832292879061"/>
    <n v="9.3111840016929428E-3"/>
    <n v="3.8091207279652949E-3"/>
  </r>
  <r>
    <x v="1"/>
    <x v="0"/>
    <x v="2"/>
    <n v="652"/>
    <n v="114"/>
    <n v="191"/>
    <n v="57"/>
    <n v="1014"/>
    <n v="0.64299802761341218"/>
    <n v="0.11242603550295859"/>
    <n v="0.18836291913214989"/>
    <n v="5.6213017751479293E-2"/>
  </r>
  <r>
    <x v="1"/>
    <x v="1"/>
    <x v="2"/>
    <n v="575"/>
    <n v="136"/>
    <n v="165"/>
    <n v="21"/>
    <n v="897"/>
    <n v="0.64102564102564108"/>
    <n v="0.1516164994425864"/>
    <n v="0.18394648829431437"/>
    <n v="2.3411371237458192E-2"/>
  </r>
  <r>
    <x v="1"/>
    <x v="2"/>
    <x v="2"/>
    <n v="574"/>
    <n v="167"/>
    <n v="135"/>
    <n v="20"/>
    <n v="896"/>
    <n v="0.640625"/>
    <n v="0.18638392857142858"/>
    <n v="0.15066964285714285"/>
    <n v="2.2321428571428572E-2"/>
  </r>
  <r>
    <x v="2"/>
    <x v="0"/>
    <x v="3"/>
    <n v="50"/>
    <n v="7"/>
    <n v="9"/>
    <n v="8"/>
    <n v="74"/>
    <n v="0.67567567567567566"/>
    <n v="9.45945945945946E-2"/>
    <n v="0.12162162162162163"/>
    <n v="0.10810810810810811"/>
  </r>
  <r>
    <x v="2"/>
    <x v="1"/>
    <x v="4"/>
    <n v="13"/>
    <n v="4"/>
    <n v="7"/>
    <n v="10"/>
    <n v="34"/>
    <n v="0.38235294117647056"/>
    <n v="0.11764705882352941"/>
    <n v="0.20588235294117646"/>
    <n v="0.29411764705882354"/>
  </r>
  <r>
    <x v="2"/>
    <x v="2"/>
    <x v="4"/>
    <n v="20"/>
    <n v="9"/>
    <n v="4"/>
    <n v="1"/>
    <n v="34"/>
    <n v="0.58823529411764708"/>
    <n v="0.26470588235294118"/>
    <n v="0.11764705882352941"/>
    <n v="2.9411764705882353E-2"/>
  </r>
  <r>
    <x v="3"/>
    <x v="0"/>
    <x v="5"/>
    <n v="13040"/>
    <n v="378"/>
    <n v="93"/>
    <n v="90"/>
    <n v="13601"/>
    <n v="0.9587530328652305"/>
    <n v="2.7792074112197633E-2"/>
    <n v="6.8377325196676718E-3"/>
    <n v="6.6171605029041979E-3"/>
  </r>
  <r>
    <x v="3"/>
    <x v="1"/>
    <x v="5"/>
    <n v="12278"/>
    <n v="1225"/>
    <n v="148"/>
    <n v="2"/>
    <n v="13653"/>
    <n v="0.89928953343587492"/>
    <n v="8.9723870211675091E-2"/>
    <n v="1.0840108401084011E-2"/>
    <n v="1.4648795136600013E-4"/>
  </r>
  <r>
    <x v="3"/>
    <x v="2"/>
    <x v="5"/>
    <n v="12395"/>
    <n v="1230"/>
    <n v="160"/>
    <n v="9"/>
    <n v="13794"/>
    <n v="0.89857909235899669"/>
    <n v="8.9169204001739888E-2"/>
    <n v="1.1599246049006815E-2"/>
    <n v="6.5245759025663334E-4"/>
  </r>
  <r>
    <x v="4"/>
    <x v="0"/>
    <x v="6"/>
    <n v="10704"/>
    <n v="1154"/>
    <n v="603"/>
    <n v="236"/>
    <n v="12697"/>
    <n v="0.84303378750886038"/>
    <n v="9.0887611246751196E-2"/>
    <n v="4.7491533433094431E-2"/>
    <n v="1.8587067811294006E-2"/>
  </r>
  <r>
    <x v="4"/>
    <x v="1"/>
    <x v="7"/>
    <n v="9903"/>
    <n v="1962"/>
    <n v="567"/>
    <n v="88"/>
    <n v="12520"/>
    <n v="0.7909744408945687"/>
    <n v="0.15670926517571884"/>
    <n v="4.5287539936102239E-2"/>
    <n v="7.028753993610224E-3"/>
  </r>
  <r>
    <x v="4"/>
    <x v="2"/>
    <x v="8"/>
    <n v="9729"/>
    <n v="1254"/>
    <n v="597"/>
    <n v="138"/>
    <n v="11718"/>
    <n v="0.83026113671274959"/>
    <n v="0.10701484895033282"/>
    <n v="5.0947260624679983E-2"/>
    <n v="1.1776753712237584E-2"/>
  </r>
  <r>
    <x v="5"/>
    <x v="0"/>
    <x v="4"/>
    <n v="210"/>
    <n v="60"/>
    <n v="14"/>
    <n v="0"/>
    <n v="284"/>
    <n v="0.73943661971830987"/>
    <n v="0.21126760563380281"/>
    <n v="4.9295774647887321E-2"/>
    <n v="0"/>
  </r>
  <r>
    <x v="5"/>
    <x v="1"/>
    <x v="3"/>
    <n v="238"/>
    <n v="57"/>
    <n v="20"/>
    <n v="0"/>
    <n v="315"/>
    <n v="0.75555555555555554"/>
    <n v="0.18095238095238095"/>
    <n v="6.3492063492063489E-2"/>
    <n v="0"/>
  </r>
  <r>
    <x v="5"/>
    <x v="2"/>
    <x v="3"/>
    <n v="213"/>
    <n v="84"/>
    <n v="17"/>
    <n v="1"/>
    <n v="315"/>
    <n v="0.67619047619047623"/>
    <n v="0.26666666666666666"/>
    <n v="5.3968253968253971E-2"/>
    <n v="3.1746031746031746E-3"/>
  </r>
  <r>
    <x v="6"/>
    <x v="0"/>
    <x v="9"/>
    <n v="285"/>
    <n v="35"/>
    <n v="58"/>
    <n v="7"/>
    <n v="385"/>
    <n v="0.74025974025974028"/>
    <n v="9.0909090909090912E-2"/>
    <n v="0.15064935064935064"/>
    <n v="1.8181818181818181E-2"/>
  </r>
  <r>
    <x v="6"/>
    <x v="1"/>
    <x v="3"/>
    <n v="158"/>
    <n v="79"/>
    <n v="33"/>
    <n v="4"/>
    <n v="274"/>
    <n v="0.57664233576642332"/>
    <n v="0.28832116788321166"/>
    <n v="0.12043795620437957"/>
    <n v="1.4598540145985401E-2"/>
  </r>
  <r>
    <x v="6"/>
    <x v="2"/>
    <x v="3"/>
    <n v="164"/>
    <n v="64"/>
    <n v="29"/>
    <n v="4"/>
    <n v="261"/>
    <n v="0.62835249042145591"/>
    <n v="0.24521072796934865"/>
    <n v="0.1111111111111111"/>
    <n v="1.532567049808429E-2"/>
  </r>
  <r>
    <x v="7"/>
    <x v="0"/>
    <x v="10"/>
    <n v="4879"/>
    <n v="2021"/>
    <n v="77"/>
    <n v="29"/>
    <n v="7006"/>
    <n v="0.69640308307165288"/>
    <n v="0.28846702826149018"/>
    <n v="1.09905795032829E-2"/>
    <n v="4.1393091635740795E-3"/>
  </r>
  <r>
    <x v="7"/>
    <x v="1"/>
    <x v="11"/>
    <n v="5302"/>
    <n v="1927"/>
    <n v="58"/>
    <n v="29"/>
    <n v="7316"/>
    <n v="0.72471295790049206"/>
    <n v="0.26339529797703665"/>
    <n v="7.927829414980863E-3"/>
    <n v="3.9639147074904315E-3"/>
  </r>
  <r>
    <x v="7"/>
    <x v="2"/>
    <x v="11"/>
    <n v="5645"/>
    <n v="2570"/>
    <n v="43"/>
    <n v="28"/>
    <n v="8286"/>
    <n v="0.68126961139271058"/>
    <n v="0.31016171856142893"/>
    <n v="5.18947622495776E-3"/>
    <n v="3.3791938209027277E-3"/>
  </r>
  <r>
    <x v="8"/>
    <x v="0"/>
    <x v="12"/>
    <n v="3914"/>
    <n v="1001"/>
    <n v="26"/>
    <n v="4"/>
    <n v="4945"/>
    <n v="0.79150657229524768"/>
    <n v="0.20242669362992921"/>
    <n v="5.2578361981799795E-3"/>
    <n v="8.0889787664307382E-4"/>
  </r>
  <r>
    <x v="8"/>
    <x v="1"/>
    <x v="12"/>
    <n v="1951"/>
    <n v="2789"/>
    <n v="44"/>
    <n v="21"/>
    <n v="4805"/>
    <n v="0.40603537981269511"/>
    <n v="0.5804370447450572"/>
    <n v="9.1571279916753383E-3"/>
    <n v="4.3704474505723203E-3"/>
  </r>
  <r>
    <x v="8"/>
    <x v="2"/>
    <x v="12"/>
    <n v="3239"/>
    <n v="1472"/>
    <n v="13"/>
    <n v="29"/>
    <n v="4753"/>
    <n v="0.68146433831264464"/>
    <n v="0.30969913738691351"/>
    <n v="2.73511466442247E-3"/>
    <n v="6.1014096360193565E-3"/>
  </r>
  <r>
    <x v="9"/>
    <x v="0"/>
    <x v="13"/>
    <n v="65"/>
    <n v="237"/>
    <n v="7"/>
    <n v="0"/>
    <n v="309"/>
    <n v="0.21035598705501618"/>
    <n v="0.76699029126213591"/>
    <n v="2.2653721682847898E-2"/>
    <n v="0"/>
  </r>
  <r>
    <x v="9"/>
    <x v="1"/>
    <x v="5"/>
    <n v="122"/>
    <n v="266"/>
    <n v="0"/>
    <n v="1"/>
    <n v="389"/>
    <n v="0.31362467866323906"/>
    <n v="0.68380462724935731"/>
    <n v="0"/>
    <n v="2.5706940874035988E-3"/>
  </r>
  <r>
    <x v="9"/>
    <x v="2"/>
    <x v="5"/>
    <n v="102"/>
    <n v="286"/>
    <n v="0"/>
    <n v="1"/>
    <n v="389"/>
    <n v="0.26221079691516708"/>
    <n v="0.73521850899742935"/>
    <n v="0"/>
    <n v="2.5706940874035988E-3"/>
  </r>
  <r>
    <x v="10"/>
    <x v="0"/>
    <x v="9"/>
    <n v="1449"/>
    <n v="41"/>
    <n v="9"/>
    <n v="13"/>
    <n v="1512"/>
    <n v="0.95833333333333337"/>
    <n v="2.7116402116402115E-2"/>
    <n v="5.9523809523809521E-3"/>
    <n v="8.5978835978835974E-3"/>
  </r>
  <r>
    <x v="10"/>
    <x v="1"/>
    <x v="9"/>
    <n v="1971"/>
    <n v="79"/>
    <n v="107"/>
    <n v="135"/>
    <n v="2292"/>
    <n v="0.85994764397905754"/>
    <n v="3.4467713787085512E-2"/>
    <n v="4.6684118673647468E-2"/>
    <n v="5.8900523560209424E-2"/>
  </r>
  <r>
    <x v="10"/>
    <x v="2"/>
    <x v="9"/>
    <n v="2132"/>
    <n v="77"/>
    <n v="27"/>
    <n v="3075"/>
    <n v="5311"/>
    <n v="0.4014309922801732"/>
    <n v="1.4498211259649783E-2"/>
    <n v="5.0837883637733011E-3"/>
    <n v="0.57898700809640369"/>
  </r>
  <r>
    <x v="11"/>
    <x v="0"/>
    <x v="13"/>
    <n v="721"/>
    <n v="107"/>
    <n v="37"/>
    <n v="7"/>
    <n v="872"/>
    <n v="0.82683486238532111"/>
    <n v="0.12270642201834862"/>
    <n v="4.2431192660550461E-2"/>
    <n v="8.027522935779817E-3"/>
  </r>
  <r>
    <x v="11"/>
    <x v="1"/>
    <x v="5"/>
    <n v="630"/>
    <n v="46"/>
    <n v="31"/>
    <n v="0"/>
    <n v="707"/>
    <n v="0.8910891089108911"/>
    <n v="6.5063649222065062E-2"/>
    <n v="4.3847241867043849E-2"/>
    <n v="0"/>
  </r>
  <r>
    <x v="11"/>
    <x v="2"/>
    <x v="13"/>
    <n v="660"/>
    <n v="44"/>
    <n v="28"/>
    <n v="0"/>
    <n v="732"/>
    <n v="0.90163934426229508"/>
    <n v="6.0109289617486336E-2"/>
    <n v="3.825136612021858E-2"/>
    <n v="0"/>
  </r>
  <r>
    <x v="12"/>
    <x v="0"/>
    <x v="14"/>
    <n v="696"/>
    <n v="69"/>
    <n v="99"/>
    <n v="42"/>
    <n v="906"/>
    <n v="0.76821192052980136"/>
    <n v="7.6158940397350994E-2"/>
    <n v="0.10927152317880795"/>
    <n v="4.6357615894039736E-2"/>
  </r>
  <r>
    <x v="12"/>
    <x v="1"/>
    <x v="14"/>
    <n v="736"/>
    <n v="112"/>
    <n v="116"/>
    <n v="57"/>
    <n v="1021"/>
    <n v="0.72086190009794315"/>
    <n v="0.10969637610186092"/>
    <n v="0.11361410381978453"/>
    <n v="5.5827619980411358E-2"/>
  </r>
  <r>
    <x v="12"/>
    <x v="2"/>
    <x v="14"/>
    <n v="796"/>
    <n v="135"/>
    <n v="104"/>
    <n v="53"/>
    <n v="1088"/>
    <n v="0.73161764705882348"/>
    <n v="0.12408088235294118"/>
    <n v="9.5588235294117641E-2"/>
    <n v="4.8713235294117647E-2"/>
  </r>
  <r>
    <x v="13"/>
    <x v="0"/>
    <x v="15"/>
    <n v="43"/>
    <n v="12"/>
    <n v="3"/>
    <n v="0"/>
    <n v="58"/>
    <n v="0.74137931034482762"/>
    <n v="0.20689655172413793"/>
    <n v="5.1724137931034482E-2"/>
    <n v="0"/>
  </r>
  <r>
    <x v="13"/>
    <x v="1"/>
    <x v="15"/>
    <n v="28"/>
    <n v="22"/>
    <n v="3"/>
    <n v="4"/>
    <n v="57"/>
    <n v="0.49122807017543857"/>
    <n v="0.38596491228070173"/>
    <n v="5.2631578947368418E-2"/>
    <n v="7.0175438596491224E-2"/>
  </r>
  <r>
    <x v="13"/>
    <x v="2"/>
    <x v="15"/>
    <n v="21"/>
    <n v="37"/>
    <n v="3"/>
    <n v="4"/>
    <n v="65"/>
    <n v="0.32307692307692309"/>
    <n v="0.56923076923076921"/>
    <n v="4.6153846153846156E-2"/>
    <n v="6.1538461538461542E-2"/>
  </r>
  <r>
    <x v="14"/>
    <x v="0"/>
    <x v="16"/>
    <n v="1128"/>
    <n v="150"/>
    <n v="51"/>
    <n v="40"/>
    <n v="1369"/>
    <n v="0.82395909422936453"/>
    <n v="0.1095690284879474"/>
    <n v="3.7253469685902117E-2"/>
    <n v="2.9218407596785977E-2"/>
  </r>
  <r>
    <x v="14"/>
    <x v="1"/>
    <x v="16"/>
    <n v="1095"/>
    <n v="189"/>
    <n v="34"/>
    <n v="40"/>
    <n v="1358"/>
    <n v="0.80633284241531666"/>
    <n v="0.13917525773195877"/>
    <n v="2.5036818851251842E-2"/>
    <n v="2.9455081001472753E-2"/>
  </r>
  <r>
    <x v="14"/>
    <x v="2"/>
    <x v="16"/>
    <n v="1100"/>
    <n v="167"/>
    <n v="37"/>
    <n v="29"/>
    <n v="1333"/>
    <n v="0.82520630157539387"/>
    <n v="0.12528132033008252"/>
    <n v="2.7756939234808702E-2"/>
    <n v="2.175543885971493E-2"/>
  </r>
  <r>
    <x v="15"/>
    <x v="0"/>
    <x v="17"/>
    <n v="387"/>
    <n v="0"/>
    <n v="379"/>
    <n v="42"/>
    <n v="808"/>
    <n v="0.47896039603960394"/>
    <n v="0"/>
    <n v="0.46905940594059403"/>
    <n v="5.1980198019801978E-2"/>
  </r>
  <r>
    <x v="15"/>
    <x v="1"/>
    <x v="17"/>
    <n v="273"/>
    <n v="0"/>
    <n v="408"/>
    <n v="56"/>
    <n v="737"/>
    <n v="0.37042062415196741"/>
    <n v="0"/>
    <n v="0.55359565807327005"/>
    <n v="7.5983717774762552E-2"/>
  </r>
  <r>
    <x v="15"/>
    <x v="2"/>
    <x v="17"/>
    <n v="464"/>
    <n v="25"/>
    <n v="346"/>
    <n v="30"/>
    <n v="865"/>
    <n v="0.53641618497109822"/>
    <n v="2.8901734104046242E-2"/>
    <n v="0.4"/>
    <n v="3.4682080924855488E-2"/>
  </r>
  <r>
    <x v="16"/>
    <x v="0"/>
    <x v="13"/>
    <n v="280"/>
    <n v="4205"/>
    <n v="0"/>
    <n v="5"/>
    <n v="4490"/>
    <n v="6.2360801781737196E-2"/>
    <n v="0.93652561247216037"/>
    <n v="0"/>
    <n v="1.1135857461024498E-3"/>
  </r>
  <r>
    <x v="16"/>
    <x v="1"/>
    <x v="13"/>
    <n v="226"/>
    <n v="4271"/>
    <n v="5"/>
    <n v="4"/>
    <n v="4506"/>
    <n v="5.0155348424323128E-2"/>
    <n v="0.94784731469152239"/>
    <n v="1.1096316023080338E-3"/>
    <n v="8.8770528184642697E-4"/>
  </r>
  <r>
    <x v="16"/>
    <x v="2"/>
    <x v="13"/>
    <n v="580"/>
    <n v="3676"/>
    <n v="4"/>
    <n v="0"/>
    <n v="4260"/>
    <n v="0.13615023474178403"/>
    <n v="0.86291079812206573"/>
    <n v="9.3896713615023472E-4"/>
    <n v="0"/>
  </r>
  <r>
    <x v="17"/>
    <x v="0"/>
    <x v="8"/>
    <n v="9646"/>
    <n v="1669"/>
    <n v="573"/>
    <n v="174"/>
    <n v="12062"/>
    <n v="0.79970154203283039"/>
    <n v="0.13836842977947272"/>
    <n v="4.7504559774498425E-2"/>
    <n v="1.4425468413198474E-2"/>
  </r>
  <r>
    <x v="17"/>
    <x v="1"/>
    <x v="18"/>
    <n v="9642"/>
    <n v="961"/>
    <n v="663"/>
    <n v="180"/>
    <n v="11370"/>
    <n v="0.84802110817941956"/>
    <n v="8.4520668425681622E-2"/>
    <n v="5.8311345646437994E-2"/>
    <n v="1.5831134564643801E-2"/>
  </r>
  <r>
    <x v="17"/>
    <x v="2"/>
    <x v="19"/>
    <n v="8986"/>
    <n v="992"/>
    <n v="586"/>
    <n v="126"/>
    <n v="10690"/>
    <n v="0.84059869036482693"/>
    <n v="9.2797006548175867E-2"/>
    <n v="5.4817586529466791E-2"/>
    <n v="1.1786716557530403E-2"/>
  </r>
  <r>
    <x v="18"/>
    <x v="0"/>
    <x v="20"/>
    <n v="1432"/>
    <n v="192"/>
    <n v="230"/>
    <n v="93"/>
    <n v="1943"/>
    <n v="0.737004632012352"/>
    <n v="9.8816263510036029E-2"/>
    <n v="0.11837364899639732"/>
    <n v="4.7864127637673698E-2"/>
  </r>
  <r>
    <x v="18"/>
    <x v="1"/>
    <x v="21"/>
    <n v="1273"/>
    <n v="116"/>
    <n v="629"/>
    <n v="125"/>
    <n v="2143"/>
    <n v="0.59402706486234247"/>
    <n v="5.4129724685020995E-2"/>
    <n v="0.29351376574895005"/>
    <n v="5.8329444703686423E-2"/>
  </r>
  <r>
    <x v="18"/>
    <x v="2"/>
    <x v="22"/>
    <n v="1418"/>
    <n v="133"/>
    <n v="623"/>
    <n v="126"/>
    <n v="2300"/>
    <n v="0.61652173913043473"/>
    <n v="5.7826086956521743E-2"/>
    <n v="0.27086956521739131"/>
    <n v="5.4782608695652171E-2"/>
  </r>
  <r>
    <x v="19"/>
    <x v="0"/>
    <x v="21"/>
    <n v="3908"/>
    <n v="351"/>
    <n v="136"/>
    <n v="266"/>
    <n v="4661"/>
    <n v="0.83844668526067367"/>
    <n v="7.530572838446685E-2"/>
    <n v="2.9178287921046986E-2"/>
    <n v="5.7069298433812483E-2"/>
  </r>
  <r>
    <x v="19"/>
    <x v="1"/>
    <x v="23"/>
    <n v="3414"/>
    <n v="186"/>
    <n v="154"/>
    <n v="293"/>
    <n v="4047"/>
    <n v="0.84358784284655297"/>
    <n v="4.595997034840623E-2"/>
    <n v="3.8052878675562146E-2"/>
    <n v="7.2399308129478632E-2"/>
  </r>
  <r>
    <x v="19"/>
    <x v="2"/>
    <x v="2"/>
    <n v="2994"/>
    <n v="211"/>
    <n v="81"/>
    <n v="401"/>
    <n v="3687"/>
    <n v="0.81204231082180633"/>
    <n v="5.7228098725250878E-2"/>
    <n v="2.1969080553295363E-2"/>
    <n v="0.1087605098996474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</r>
  <r>
    <x v="0"/>
    <x v="1"/>
    <x v="1"/>
    <x v="1"/>
    <x v="1"/>
    <x v="1"/>
  </r>
  <r>
    <x v="0"/>
    <x v="2"/>
    <x v="1"/>
    <x v="2"/>
    <x v="2"/>
    <x v="2"/>
  </r>
  <r>
    <x v="1"/>
    <x v="0"/>
    <x v="2"/>
    <x v="3"/>
    <x v="3"/>
    <x v="3"/>
  </r>
  <r>
    <x v="1"/>
    <x v="1"/>
    <x v="3"/>
    <x v="4"/>
    <x v="4"/>
    <x v="4"/>
  </r>
  <r>
    <x v="1"/>
    <x v="2"/>
    <x v="4"/>
    <x v="5"/>
    <x v="5"/>
    <x v="5"/>
  </r>
  <r>
    <x v="2"/>
    <x v="0"/>
    <x v="5"/>
    <x v="6"/>
    <x v="6"/>
    <x v="6"/>
  </r>
  <r>
    <x v="2"/>
    <x v="1"/>
    <x v="1"/>
    <x v="7"/>
    <x v="7"/>
    <x v="7"/>
  </r>
  <r>
    <x v="2"/>
    <x v="2"/>
    <x v="6"/>
    <x v="8"/>
    <x v="8"/>
    <x v="8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</r>
  <r>
    <x v="0"/>
    <x v="1"/>
    <x v="1"/>
    <x v="1"/>
    <x v="1"/>
    <x v="1"/>
  </r>
  <r>
    <x v="0"/>
    <x v="2"/>
    <x v="1"/>
    <x v="2"/>
    <x v="2"/>
    <x v="2"/>
  </r>
  <r>
    <x v="1"/>
    <x v="0"/>
    <x v="2"/>
    <x v="3"/>
    <x v="3"/>
    <x v="3"/>
  </r>
  <r>
    <x v="1"/>
    <x v="1"/>
    <x v="3"/>
    <x v="4"/>
    <x v="4"/>
    <x v="4"/>
  </r>
  <r>
    <x v="1"/>
    <x v="2"/>
    <x v="4"/>
    <x v="5"/>
    <x v="5"/>
    <x v="5"/>
  </r>
  <r>
    <x v="2"/>
    <x v="0"/>
    <x v="5"/>
    <x v="6"/>
    <x v="6"/>
    <x v="6"/>
  </r>
  <r>
    <x v="2"/>
    <x v="1"/>
    <x v="1"/>
    <x v="7"/>
    <x v="7"/>
    <x v="7"/>
  </r>
  <r>
    <x v="2"/>
    <x v="2"/>
    <x v="6"/>
    <x v="8"/>
    <x v="8"/>
    <x v="8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11375"/>
    <n v="40635"/>
    <n v="0.27993109388458226"/>
  </r>
  <r>
    <x v="0"/>
    <x v="1"/>
    <x v="1"/>
    <n v="10331"/>
    <n v="35581"/>
    <n v="0.29035159214187345"/>
  </r>
  <r>
    <x v="0"/>
    <x v="2"/>
    <x v="1"/>
    <n v="8303"/>
    <n v="35097"/>
    <n v="0.23657292646095107"/>
  </r>
  <r>
    <x v="1"/>
    <x v="0"/>
    <x v="2"/>
    <n v="652"/>
    <n v="4242"/>
    <n v="0.1537010843941537"/>
  </r>
  <r>
    <x v="1"/>
    <x v="1"/>
    <x v="2"/>
    <n v="575"/>
    <n v="4607"/>
    <n v="0.12481007163012807"/>
  </r>
  <r>
    <x v="1"/>
    <x v="2"/>
    <x v="2"/>
    <n v="574"/>
    <n v="5723"/>
    <n v="0.10029704700331994"/>
  </r>
  <r>
    <x v="2"/>
    <x v="0"/>
    <x v="3"/>
    <n v="50"/>
    <n v="665"/>
    <n v="7.5187969924812026E-2"/>
  </r>
  <r>
    <x v="2"/>
    <x v="1"/>
    <x v="4"/>
    <n v="13"/>
    <n v="494"/>
    <n v="2.6315789473684209E-2"/>
  </r>
  <r>
    <x v="2"/>
    <x v="2"/>
    <x v="4"/>
    <n v="20"/>
    <n v="516"/>
    <n v="3.875968992248062E-2"/>
  </r>
  <r>
    <x v="3"/>
    <x v="0"/>
    <x v="5"/>
    <n v="13040"/>
    <n v="30130"/>
    <n v="0.43279123796880187"/>
  </r>
  <r>
    <x v="3"/>
    <x v="1"/>
    <x v="5"/>
    <n v="12278"/>
    <n v="24980"/>
    <n v="0.49151321056845476"/>
  </r>
  <r>
    <x v="3"/>
    <x v="2"/>
    <x v="5"/>
    <n v="12395"/>
    <n v="25085"/>
    <n v="0.49411999202710782"/>
  </r>
  <r>
    <x v="4"/>
    <x v="0"/>
    <x v="6"/>
    <n v="10704"/>
    <n v="44617"/>
    <n v="0.23990855503507633"/>
  </r>
  <r>
    <x v="4"/>
    <x v="1"/>
    <x v="7"/>
    <n v="9903"/>
    <n v="44934"/>
    <n v="0.22038990519428495"/>
  </r>
  <r>
    <x v="4"/>
    <x v="2"/>
    <x v="8"/>
    <n v="9729"/>
    <n v="43572"/>
    <n v="0.22328559625447536"/>
  </r>
  <r>
    <x v="5"/>
    <x v="0"/>
    <x v="4"/>
    <n v="210"/>
    <n v="1018"/>
    <n v="0.206286836935167"/>
  </r>
  <r>
    <x v="5"/>
    <x v="1"/>
    <x v="3"/>
    <n v="238"/>
    <n v="1140"/>
    <n v="0.20877192982456141"/>
  </r>
  <r>
    <x v="5"/>
    <x v="2"/>
    <x v="3"/>
    <n v="213"/>
    <n v="1133"/>
    <n v="0.1879964695498676"/>
  </r>
  <r>
    <x v="6"/>
    <x v="0"/>
    <x v="9"/>
    <n v="285"/>
    <n v="939"/>
    <n v="0.30351437699680511"/>
  </r>
  <r>
    <x v="6"/>
    <x v="1"/>
    <x v="3"/>
    <n v="158"/>
    <n v="1037"/>
    <n v="0.1523625843780135"/>
  </r>
  <r>
    <x v="6"/>
    <x v="2"/>
    <x v="3"/>
    <n v="164"/>
    <n v="1097"/>
    <n v="0.14949863263445762"/>
  </r>
  <r>
    <x v="7"/>
    <x v="0"/>
    <x v="10"/>
    <n v="4879"/>
    <n v="23269"/>
    <n v="0.20967811251020671"/>
  </r>
  <r>
    <x v="7"/>
    <x v="1"/>
    <x v="11"/>
    <n v="5302"/>
    <n v="26017"/>
    <n v="0.20378982972671714"/>
  </r>
  <r>
    <x v="7"/>
    <x v="2"/>
    <x v="11"/>
    <n v="5645"/>
    <n v="26339"/>
    <n v="0.2143209689054254"/>
  </r>
  <r>
    <x v="8"/>
    <x v="0"/>
    <x v="12"/>
    <n v="3914"/>
    <n v="9400"/>
    <n v="0.41638297872340424"/>
  </r>
  <r>
    <x v="8"/>
    <x v="1"/>
    <x v="12"/>
    <n v="1951"/>
    <n v="8526"/>
    <n v="0.22882946281961061"/>
  </r>
  <r>
    <x v="8"/>
    <x v="2"/>
    <x v="12"/>
    <n v="3239"/>
    <n v="8391"/>
    <n v="0.38600881897270883"/>
  </r>
  <r>
    <x v="9"/>
    <x v="0"/>
    <x v="13"/>
    <n v="65"/>
    <n v="832"/>
    <n v="7.8125E-2"/>
  </r>
  <r>
    <x v="9"/>
    <x v="1"/>
    <x v="5"/>
    <n v="122"/>
    <n v="1048"/>
    <n v="0.11641221374045801"/>
  </r>
  <r>
    <x v="9"/>
    <x v="2"/>
    <x v="5"/>
    <n v="102"/>
    <n v="906"/>
    <n v="0.11258278145695365"/>
  </r>
  <r>
    <x v="10"/>
    <x v="0"/>
    <x v="9"/>
    <n v="1449"/>
    <n v="3166"/>
    <n v="0.4576753000631712"/>
  </r>
  <r>
    <x v="10"/>
    <x v="1"/>
    <x v="9"/>
    <n v="1971"/>
    <n v="3333"/>
    <n v="0.59135913591359135"/>
  </r>
  <r>
    <x v="10"/>
    <x v="2"/>
    <x v="9"/>
    <n v="2132"/>
    <n v="3693"/>
    <n v="0.5773084213376658"/>
  </r>
  <r>
    <x v="11"/>
    <x v="0"/>
    <x v="13"/>
    <n v="721"/>
    <n v="1513"/>
    <n v="0.47653668208856576"/>
  </r>
  <r>
    <x v="11"/>
    <x v="1"/>
    <x v="5"/>
    <n v="630"/>
    <n v="1566"/>
    <n v="0.40229885057471265"/>
  </r>
  <r>
    <x v="11"/>
    <x v="2"/>
    <x v="13"/>
    <n v="660"/>
    <n v="1420"/>
    <n v="0.46478873239436619"/>
  </r>
  <r>
    <x v="12"/>
    <x v="0"/>
    <x v="14"/>
    <n v="696"/>
    <n v="4985"/>
    <n v="0.13961885656970913"/>
  </r>
  <r>
    <x v="12"/>
    <x v="1"/>
    <x v="14"/>
    <n v="736"/>
    <n v="5386"/>
    <n v="0.13665057556628296"/>
  </r>
  <r>
    <x v="12"/>
    <x v="2"/>
    <x v="14"/>
    <n v="796"/>
    <n v="5225"/>
    <n v="0.1523444976076555"/>
  </r>
  <r>
    <x v="13"/>
    <x v="0"/>
    <x v="15"/>
    <n v="43"/>
    <n v="231"/>
    <n v="0.18614718614718614"/>
  </r>
  <r>
    <x v="13"/>
    <x v="1"/>
    <x v="15"/>
    <n v="28"/>
    <n v="222"/>
    <n v="0.12612612612612611"/>
  </r>
  <r>
    <x v="13"/>
    <x v="2"/>
    <x v="15"/>
    <n v="21"/>
    <n v="239"/>
    <n v="8.7866108786610872E-2"/>
  </r>
  <r>
    <x v="14"/>
    <x v="0"/>
    <x v="16"/>
    <n v="1128"/>
    <n v="6374"/>
    <n v="0.17696893630373392"/>
  </r>
  <r>
    <x v="14"/>
    <x v="1"/>
    <x v="16"/>
    <n v="1095"/>
    <n v="6419"/>
    <n v="0.17058731889702447"/>
  </r>
  <r>
    <x v="14"/>
    <x v="2"/>
    <x v="16"/>
    <n v="1100"/>
    <n v="7208"/>
    <n v="0.15260821309655939"/>
  </r>
  <r>
    <x v="15"/>
    <x v="0"/>
    <x v="17"/>
    <n v="387"/>
    <n v="3097"/>
    <n v="0.12495963835970293"/>
  </r>
  <r>
    <x v="15"/>
    <x v="1"/>
    <x v="17"/>
    <n v="273"/>
    <n v="2488"/>
    <n v="0.10972668810289389"/>
  </r>
  <r>
    <x v="15"/>
    <x v="2"/>
    <x v="17"/>
    <n v="464"/>
    <n v="2139"/>
    <n v="0.21692379616643293"/>
  </r>
  <r>
    <x v="16"/>
    <x v="0"/>
    <x v="13"/>
    <n v="280"/>
    <n v="1305"/>
    <n v="0.21455938697318008"/>
  </r>
  <r>
    <x v="16"/>
    <x v="1"/>
    <x v="13"/>
    <n v="226"/>
    <n v="1331"/>
    <n v="0.16979714500375656"/>
  </r>
  <r>
    <x v="16"/>
    <x v="2"/>
    <x v="13"/>
    <n v="580"/>
    <n v="1244"/>
    <n v="0.4662379421221865"/>
  </r>
  <r>
    <x v="17"/>
    <x v="0"/>
    <x v="8"/>
    <n v="9646"/>
    <n v="22327"/>
    <n v="0.43203296457204282"/>
  </r>
  <r>
    <x v="17"/>
    <x v="1"/>
    <x v="18"/>
    <n v="9642"/>
    <n v="21542"/>
    <n v="0.44759075294773004"/>
  </r>
  <r>
    <x v="17"/>
    <x v="2"/>
    <x v="19"/>
    <n v="8986"/>
    <n v="23424"/>
    <n v="0.38362363387978143"/>
  </r>
  <r>
    <x v="18"/>
    <x v="0"/>
    <x v="20"/>
    <n v="1432"/>
    <n v="8531"/>
    <n v="0.16785839878091666"/>
  </r>
  <r>
    <x v="18"/>
    <x v="1"/>
    <x v="21"/>
    <n v="1273"/>
    <n v="7610"/>
    <n v="0.16727989487516426"/>
  </r>
  <r>
    <x v="18"/>
    <x v="2"/>
    <x v="22"/>
    <n v="1418"/>
    <n v="7724"/>
    <n v="0.1835836354220611"/>
  </r>
  <r>
    <x v="19"/>
    <x v="0"/>
    <x v="21"/>
    <n v="3908"/>
    <n v="8760"/>
    <n v="0.4461187214611872"/>
  </r>
  <r>
    <x v="19"/>
    <x v="1"/>
    <x v="23"/>
    <n v="3414"/>
    <n v="7929"/>
    <n v="0.43057132046916385"/>
  </r>
  <r>
    <x v="19"/>
    <x v="2"/>
    <x v="2"/>
    <n v="2994"/>
    <n v="8068"/>
    <n v="0.3710956866633614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1391"/>
    <n v="40491"/>
    <n v="285"/>
    <n v="3.435331308191944E-2"/>
    <n v="4.8807017543859645"/>
  </r>
  <r>
    <x v="0"/>
    <x v="1"/>
    <x v="1"/>
    <n v="1527"/>
    <n v="35581"/>
    <n v="437"/>
    <n v="4.2916163120766702E-2"/>
    <n v="3.4942791762013732"/>
  </r>
  <r>
    <x v="0"/>
    <x v="2"/>
    <x v="1"/>
    <n v="1703"/>
    <n v="35097"/>
    <n v="618"/>
    <n v="4.852266575490783E-2"/>
    <n v="2.7556634304207122"/>
  </r>
  <r>
    <x v="1"/>
    <x v="0"/>
    <x v="2"/>
    <n v="367"/>
    <n v="4242"/>
    <n v="263"/>
    <n v="8.651579443658651E-2"/>
    <n v="1.3954372623574145"/>
  </r>
  <r>
    <x v="1"/>
    <x v="1"/>
    <x v="2"/>
    <n v="577"/>
    <n v="4607"/>
    <n v="391"/>
    <n v="0.12524419361840677"/>
    <n v="1.4757033248081841"/>
  </r>
  <r>
    <x v="1"/>
    <x v="2"/>
    <x v="2"/>
    <n v="659"/>
    <n v="5723"/>
    <n v="452"/>
    <n v="0.1151493971693168"/>
    <n v="1.4579646017699115"/>
  </r>
  <r>
    <x v="2"/>
    <x v="0"/>
    <x v="3"/>
    <n v="255"/>
    <n v="665"/>
    <n v="23"/>
    <n v="0.38345864661654133"/>
    <n v="11.086956521739131"/>
  </r>
  <r>
    <x v="2"/>
    <x v="1"/>
    <x v="4"/>
    <n v="127"/>
    <n v="494"/>
    <n v="26"/>
    <n v="0.25708502024291496"/>
    <n v="4.884615384615385"/>
  </r>
  <r>
    <x v="2"/>
    <x v="2"/>
    <x v="4"/>
    <n v="130"/>
    <n v="516"/>
    <n v="39"/>
    <n v="0.25193798449612403"/>
    <n v="3.3333333333333335"/>
  </r>
  <r>
    <x v="3"/>
    <x v="0"/>
    <x v="4"/>
    <n v="3741"/>
    <n v="24195"/>
    <n v="1840"/>
    <n v="0.1546187228766274"/>
    <n v="2.0331521739130434"/>
  </r>
  <r>
    <x v="3"/>
    <x v="1"/>
    <x v="5"/>
    <n v="3856"/>
    <n v="24980"/>
    <n v="2596"/>
    <n v="0.15436349079263412"/>
    <n v="1.4853620955315872"/>
  </r>
  <r>
    <x v="3"/>
    <x v="2"/>
    <x v="5"/>
    <n v="4702"/>
    <n v="25085"/>
    <n v="3210"/>
    <n v="0.18744269483755233"/>
    <n v="1.4647975077881621"/>
  </r>
  <r>
    <x v="4"/>
    <x v="0"/>
    <x v="6"/>
    <n v="1658"/>
    <n v="44617"/>
    <n v="586"/>
    <n v="3.7160723491046016E-2"/>
    <n v="2.8293515358361776"/>
  </r>
  <r>
    <x v="4"/>
    <x v="1"/>
    <x v="7"/>
    <n v="1979"/>
    <n v="44934"/>
    <n v="893"/>
    <n v="4.4042373258556998E-2"/>
    <n v="2.2161254199328106"/>
  </r>
  <r>
    <x v="4"/>
    <x v="2"/>
    <x v="8"/>
    <n v="2290"/>
    <n v="43572"/>
    <n v="1176"/>
    <n v="5.2556687781143856E-2"/>
    <n v="1.9472789115646258"/>
  </r>
  <r>
    <x v="5"/>
    <x v="0"/>
    <x v="4"/>
    <n v="39"/>
    <n v="1018"/>
    <n v="9"/>
    <n v="3.8310412573673867E-2"/>
    <n v="4.333333333333333"/>
  </r>
  <r>
    <x v="5"/>
    <x v="1"/>
    <x v="3"/>
    <n v="81"/>
    <n v="1140"/>
    <n v="6"/>
    <n v="7.1052631578947367E-2"/>
    <n v="13.5"/>
  </r>
  <r>
    <x v="5"/>
    <x v="2"/>
    <x v="3"/>
    <n v="94"/>
    <n v="1133"/>
    <n v="14"/>
    <n v="8.2965578111209179E-2"/>
    <n v="6.7142857142857144"/>
  </r>
  <r>
    <x v="6"/>
    <x v="0"/>
    <x v="9"/>
    <n v="117"/>
    <n v="939"/>
    <n v="9"/>
    <n v="0.12460063897763578"/>
    <n v="13"/>
  </r>
  <r>
    <x v="6"/>
    <x v="1"/>
    <x v="3"/>
    <n v="67"/>
    <n v="1037"/>
    <n v="16"/>
    <n v="6.4609450337512059E-2"/>
    <n v="4.1875"/>
  </r>
  <r>
    <x v="6"/>
    <x v="2"/>
    <x v="3"/>
    <n v="62"/>
    <n v="1097"/>
    <n v="17"/>
    <n v="5.6517775752051046E-2"/>
    <n v="3.6470588235294117"/>
  </r>
  <r>
    <x v="7"/>
    <x v="0"/>
    <x v="10"/>
    <n v="714"/>
    <n v="23269"/>
    <n v="554"/>
    <n v="3.0684601830761958E-2"/>
    <n v="1.2888086642599279"/>
  </r>
  <r>
    <x v="7"/>
    <x v="1"/>
    <x v="11"/>
    <n v="1030"/>
    <n v="26017"/>
    <n v="735"/>
    <n v="3.9589499173617253E-2"/>
    <n v="1.4013605442176871"/>
  </r>
  <r>
    <x v="7"/>
    <x v="2"/>
    <x v="11"/>
    <n v="1537"/>
    <n v="26339"/>
    <n v="1036"/>
    <n v="5.8354531303390411E-2"/>
    <n v="1.4835907335907337"/>
  </r>
  <r>
    <x v="8"/>
    <x v="0"/>
    <x v="12"/>
    <n v="1362"/>
    <n v="9400"/>
    <n v="627"/>
    <n v="0.14489361702127659"/>
    <n v="2.1722488038277512"/>
  </r>
  <r>
    <x v="8"/>
    <x v="1"/>
    <x v="12"/>
    <n v="1808"/>
    <n v="8526"/>
    <n v="598"/>
    <n v="0.21205723668777857"/>
    <n v="3.0234113712374584"/>
  </r>
  <r>
    <x v="8"/>
    <x v="2"/>
    <x v="12"/>
    <n v="1666"/>
    <n v="8391"/>
    <n v="918"/>
    <n v="0.19854606125610774"/>
    <n v="1.8148148148148149"/>
  </r>
  <r>
    <x v="9"/>
    <x v="0"/>
    <x v="13"/>
    <n v="41"/>
    <n v="832"/>
    <n v="14"/>
    <n v="4.9278846153846152E-2"/>
    <n v="2.9285714285714284"/>
  </r>
  <r>
    <x v="9"/>
    <x v="1"/>
    <x v="5"/>
    <n v="96"/>
    <n v="1048"/>
    <n v="28"/>
    <n v="9.1603053435114504E-2"/>
    <n v="3.4285714285714284"/>
  </r>
  <r>
    <x v="9"/>
    <x v="2"/>
    <x v="5"/>
    <n v="101"/>
    <n v="906"/>
    <n v="21"/>
    <n v="0.11147902869757174"/>
    <n v="4.8095238095238093"/>
  </r>
  <r>
    <x v="10"/>
    <x v="0"/>
    <x v="9"/>
    <n v="44"/>
    <n v="3166"/>
    <n v="31"/>
    <n v="1.3897662665824383E-2"/>
    <n v="1.4193548387096775"/>
  </r>
  <r>
    <x v="10"/>
    <x v="1"/>
    <x v="9"/>
    <n v="107"/>
    <n v="3333"/>
    <n v="69"/>
    <n v="3.2103210321032104E-2"/>
    <n v="1.5507246376811594"/>
  </r>
  <r>
    <x v="10"/>
    <x v="2"/>
    <x v="9"/>
    <n v="118"/>
    <n v="3693"/>
    <n v="167"/>
    <n v="3.1952342269157864E-2"/>
    <n v="0.70658682634730541"/>
  </r>
  <r>
    <x v="11"/>
    <x v="0"/>
    <x v="13"/>
    <n v="160"/>
    <n v="1513"/>
    <n v="49"/>
    <n v="0.10575016523463318"/>
    <n v="3.2653061224489797"/>
  </r>
  <r>
    <x v="11"/>
    <x v="1"/>
    <x v="5"/>
    <n v="192"/>
    <n v="1566"/>
    <n v="52"/>
    <n v="0.12260536398467432"/>
    <n v="3.6923076923076925"/>
  </r>
  <r>
    <x v="11"/>
    <x v="2"/>
    <x v="13"/>
    <n v="406"/>
    <n v="1420"/>
    <n v="90"/>
    <n v="0.28591549295774649"/>
    <n v="4.5111111111111111"/>
  </r>
  <r>
    <x v="12"/>
    <x v="0"/>
    <x v="14"/>
    <n v="302"/>
    <n v="4837"/>
    <n v="89"/>
    <n v="6.24353938391565E-2"/>
    <n v="3.393258426966292"/>
  </r>
  <r>
    <x v="12"/>
    <x v="1"/>
    <x v="15"/>
    <n v="338"/>
    <n v="5386"/>
    <n v="132.80000000000001"/>
    <n v="6.275529149647234E-2"/>
    <n v="2.5451807228915659"/>
  </r>
  <r>
    <x v="12"/>
    <x v="2"/>
    <x v="15"/>
    <n v="465"/>
    <n v="5225"/>
    <n v="203"/>
    <n v="8.899521531100478E-2"/>
    <n v="2.2906403940886699"/>
  </r>
  <r>
    <x v="13"/>
    <x v="0"/>
    <x v="16"/>
    <n v="6"/>
    <n v="231"/>
    <n v="14"/>
    <n v="2.5974025974025976E-2"/>
    <n v="0.42857142857142855"/>
  </r>
  <r>
    <x v="13"/>
    <x v="1"/>
    <x v="16"/>
    <n v="15"/>
    <n v="222"/>
    <n v="11"/>
    <n v="6.7567567567567571E-2"/>
    <n v="1.3636363636363635"/>
  </r>
  <r>
    <x v="13"/>
    <x v="2"/>
    <x v="16"/>
    <n v="10"/>
    <n v="239"/>
    <n v="13"/>
    <n v="4.1841004184100417E-2"/>
    <n v="0.76923076923076927"/>
  </r>
  <r>
    <x v="14"/>
    <x v="0"/>
    <x v="17"/>
    <n v="321"/>
    <n v="6262"/>
    <n v="128"/>
    <n v="5.1261577770680293E-2"/>
    <n v="2.5078125"/>
  </r>
  <r>
    <x v="14"/>
    <x v="1"/>
    <x v="18"/>
    <n v="534"/>
    <n v="6419"/>
    <n v="208"/>
    <n v="8.3190528119644808E-2"/>
    <n v="2.5673076923076925"/>
  </r>
  <r>
    <x v="14"/>
    <x v="2"/>
    <x v="18"/>
    <n v="776"/>
    <n v="7208"/>
    <n v="208"/>
    <n v="0.1076581576026637"/>
    <n v="3.7307692307692308"/>
  </r>
  <r>
    <x v="15"/>
    <x v="0"/>
    <x v="19"/>
    <n v="22"/>
    <n v="3097"/>
    <n v="67"/>
    <n v="7.103648692282854E-3"/>
    <n v="0.32835820895522388"/>
  </r>
  <r>
    <x v="15"/>
    <x v="1"/>
    <x v="19"/>
    <n v="152"/>
    <n v="2488"/>
    <n v="75"/>
    <n v="6.1093247588424437E-2"/>
    <n v="2.0266666666666668"/>
  </r>
  <r>
    <x v="15"/>
    <x v="2"/>
    <x v="19"/>
    <n v="161"/>
    <n v="2139"/>
    <n v="90"/>
    <n v="7.5268817204301078E-2"/>
    <n v="1.788888888888889"/>
  </r>
  <r>
    <x v="16"/>
    <x v="0"/>
    <x v="13"/>
    <n v="130"/>
    <n v="1305"/>
    <n v="25"/>
    <n v="9.9616858237547887E-2"/>
    <n v="5.2"/>
  </r>
  <r>
    <x v="16"/>
    <x v="1"/>
    <x v="13"/>
    <n v="207"/>
    <n v="1331"/>
    <n v="52"/>
    <n v="0.15552216378662659"/>
    <n v="3.9807692307692308"/>
  </r>
  <r>
    <x v="16"/>
    <x v="2"/>
    <x v="13"/>
    <n v="224"/>
    <n v="1244"/>
    <n v="52"/>
    <n v="0.18006430868167203"/>
    <n v="4.3076923076923075"/>
  </r>
  <r>
    <x v="17"/>
    <x v="0"/>
    <x v="8"/>
    <n v="910"/>
    <n v="22327"/>
    <n v="232"/>
    <n v="4.0757826846419133E-2"/>
    <n v="3.9224137931034484"/>
  </r>
  <r>
    <x v="17"/>
    <x v="1"/>
    <x v="20"/>
    <n v="1159"/>
    <n v="21542"/>
    <n v="280"/>
    <n v="5.3801875406183267E-2"/>
    <n v="4.1392857142857142"/>
  </r>
  <r>
    <x v="17"/>
    <x v="2"/>
    <x v="21"/>
    <n v="1495"/>
    <n v="23424"/>
    <n v="330"/>
    <n v="6.3823428961748641E-2"/>
    <n v="4.5303030303030303"/>
  </r>
  <r>
    <x v="18"/>
    <x v="0"/>
    <x v="14"/>
    <n v="520"/>
    <n v="8531"/>
    <n v="258"/>
    <n v="6.0954167155081465E-2"/>
    <n v="2.0155038759689923"/>
  </r>
  <r>
    <x v="18"/>
    <x v="1"/>
    <x v="22"/>
    <n v="442"/>
    <n v="7610"/>
    <n v="172"/>
    <n v="5.8081471747700397E-2"/>
    <n v="2.5697674418604652"/>
  </r>
  <r>
    <x v="18"/>
    <x v="2"/>
    <x v="23"/>
    <n v="737"/>
    <n v="7724"/>
    <n v="260"/>
    <n v="9.541688244432936E-2"/>
    <n v="2.8346153846153848"/>
  </r>
  <r>
    <x v="19"/>
    <x v="0"/>
    <x v="22"/>
    <n v="411"/>
    <n v="8760"/>
    <n v="161"/>
    <n v="4.6917808219178084E-2"/>
    <n v="2.5527950310559007"/>
  </r>
  <r>
    <x v="19"/>
    <x v="1"/>
    <x v="24"/>
    <n v="1158"/>
    <n v="7929"/>
    <n v="190"/>
    <n v="0.14604615966704501"/>
    <n v="6.094736842105263"/>
  </r>
  <r>
    <x v="19"/>
    <x v="2"/>
    <x v="2"/>
    <n v="1320"/>
    <n v="8068"/>
    <n v="312"/>
    <n v="0.16360932077342588"/>
    <n v="4.230769230769230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40635"/>
  </r>
  <r>
    <x v="0"/>
    <x v="1"/>
    <x v="1"/>
    <n v="4242"/>
  </r>
  <r>
    <x v="0"/>
    <x v="2"/>
    <x v="2"/>
    <n v="665"/>
  </r>
  <r>
    <x v="0"/>
    <x v="3"/>
    <x v="3"/>
    <n v="30130"/>
  </r>
  <r>
    <x v="0"/>
    <x v="4"/>
    <x v="4"/>
    <n v="44617"/>
  </r>
  <r>
    <x v="0"/>
    <x v="5"/>
    <x v="5"/>
    <n v="1018"/>
  </r>
  <r>
    <x v="0"/>
    <x v="6"/>
    <x v="6"/>
    <n v="939"/>
  </r>
  <r>
    <x v="0"/>
    <x v="7"/>
    <x v="7"/>
    <n v="23269"/>
  </r>
  <r>
    <x v="0"/>
    <x v="8"/>
    <x v="8"/>
    <n v="9400"/>
  </r>
  <r>
    <x v="0"/>
    <x v="9"/>
    <x v="9"/>
    <n v="832"/>
  </r>
  <r>
    <x v="0"/>
    <x v="10"/>
    <x v="6"/>
    <n v="3166"/>
  </r>
  <r>
    <x v="0"/>
    <x v="11"/>
    <x v="9"/>
    <n v="1513"/>
  </r>
  <r>
    <x v="0"/>
    <x v="12"/>
    <x v="10"/>
    <n v="4985"/>
  </r>
  <r>
    <x v="0"/>
    <x v="13"/>
    <x v="11"/>
    <n v="231"/>
  </r>
  <r>
    <x v="0"/>
    <x v="14"/>
    <x v="12"/>
    <n v="6374"/>
  </r>
  <r>
    <x v="0"/>
    <x v="15"/>
    <x v="13"/>
    <n v="3097"/>
  </r>
  <r>
    <x v="0"/>
    <x v="16"/>
    <x v="9"/>
    <n v="1305"/>
  </r>
  <r>
    <x v="0"/>
    <x v="17"/>
    <x v="14"/>
    <n v="22327"/>
  </r>
  <r>
    <x v="0"/>
    <x v="18"/>
    <x v="15"/>
    <n v="8531"/>
  </r>
  <r>
    <x v="0"/>
    <x v="19"/>
    <x v="16"/>
    <n v="8760"/>
  </r>
  <r>
    <x v="1"/>
    <x v="0"/>
    <x v="17"/>
    <n v="35581"/>
  </r>
  <r>
    <x v="1"/>
    <x v="1"/>
    <x v="1"/>
    <n v="4607"/>
  </r>
  <r>
    <x v="1"/>
    <x v="2"/>
    <x v="5"/>
    <n v="494"/>
  </r>
  <r>
    <x v="1"/>
    <x v="3"/>
    <x v="3"/>
    <n v="24980"/>
  </r>
  <r>
    <x v="1"/>
    <x v="4"/>
    <x v="18"/>
    <n v="44934"/>
  </r>
  <r>
    <x v="1"/>
    <x v="5"/>
    <x v="2"/>
    <n v="1140"/>
  </r>
  <r>
    <x v="1"/>
    <x v="6"/>
    <x v="2"/>
    <n v="1037"/>
  </r>
  <r>
    <x v="1"/>
    <x v="7"/>
    <x v="19"/>
    <n v="26017"/>
  </r>
  <r>
    <x v="1"/>
    <x v="8"/>
    <x v="8"/>
    <n v="8526"/>
  </r>
  <r>
    <x v="1"/>
    <x v="9"/>
    <x v="3"/>
    <n v="1048"/>
  </r>
  <r>
    <x v="1"/>
    <x v="10"/>
    <x v="6"/>
    <n v="3333"/>
  </r>
  <r>
    <x v="1"/>
    <x v="11"/>
    <x v="3"/>
    <n v="1566"/>
  </r>
  <r>
    <x v="1"/>
    <x v="12"/>
    <x v="10"/>
    <n v="5386"/>
  </r>
  <r>
    <x v="1"/>
    <x v="13"/>
    <x v="11"/>
    <n v="222"/>
  </r>
  <r>
    <x v="1"/>
    <x v="14"/>
    <x v="12"/>
    <n v="6419"/>
  </r>
  <r>
    <x v="1"/>
    <x v="15"/>
    <x v="13"/>
    <n v="2488"/>
  </r>
  <r>
    <x v="1"/>
    <x v="16"/>
    <x v="9"/>
    <n v="1331"/>
  </r>
  <r>
    <x v="1"/>
    <x v="17"/>
    <x v="20"/>
    <n v="21542"/>
  </r>
  <r>
    <x v="1"/>
    <x v="18"/>
    <x v="16"/>
    <n v="7610"/>
  </r>
  <r>
    <x v="1"/>
    <x v="19"/>
    <x v="21"/>
    <n v="7929"/>
  </r>
  <r>
    <x v="2"/>
    <x v="0"/>
    <x v="17"/>
    <n v="35097"/>
  </r>
  <r>
    <x v="2"/>
    <x v="1"/>
    <x v="1"/>
    <n v="5723"/>
  </r>
  <r>
    <x v="2"/>
    <x v="2"/>
    <x v="5"/>
    <n v="516"/>
  </r>
  <r>
    <x v="2"/>
    <x v="3"/>
    <x v="3"/>
    <n v="25085"/>
  </r>
  <r>
    <x v="2"/>
    <x v="4"/>
    <x v="14"/>
    <n v="43572"/>
  </r>
  <r>
    <x v="2"/>
    <x v="5"/>
    <x v="2"/>
    <n v="1133"/>
  </r>
  <r>
    <x v="2"/>
    <x v="6"/>
    <x v="2"/>
    <n v="1097"/>
  </r>
  <r>
    <x v="2"/>
    <x v="7"/>
    <x v="19"/>
    <n v="26339"/>
  </r>
  <r>
    <x v="2"/>
    <x v="8"/>
    <x v="8"/>
    <n v="8391"/>
  </r>
  <r>
    <x v="2"/>
    <x v="9"/>
    <x v="3"/>
    <n v="906"/>
  </r>
  <r>
    <x v="2"/>
    <x v="10"/>
    <x v="6"/>
    <n v="3693"/>
  </r>
  <r>
    <x v="2"/>
    <x v="11"/>
    <x v="9"/>
    <n v="1420"/>
  </r>
  <r>
    <x v="2"/>
    <x v="12"/>
    <x v="10"/>
    <n v="5225"/>
  </r>
  <r>
    <x v="2"/>
    <x v="13"/>
    <x v="11"/>
    <n v="239"/>
  </r>
  <r>
    <x v="2"/>
    <x v="14"/>
    <x v="12"/>
    <n v="7208"/>
  </r>
  <r>
    <x v="2"/>
    <x v="15"/>
    <x v="13"/>
    <n v="2139"/>
  </r>
  <r>
    <x v="2"/>
    <x v="16"/>
    <x v="9"/>
    <n v="1244"/>
  </r>
  <r>
    <x v="2"/>
    <x v="17"/>
    <x v="22"/>
    <n v="23424"/>
  </r>
  <r>
    <x v="2"/>
    <x v="18"/>
    <x v="23"/>
    <n v="7724"/>
  </r>
  <r>
    <x v="2"/>
    <x v="19"/>
    <x v="1"/>
    <n v="8068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40635"/>
    <n v="116"/>
    <n v="7867"/>
    <n v="50"/>
    <x v="0"/>
    <x v="0"/>
    <x v="0"/>
    <x v="0"/>
  </r>
  <r>
    <x v="0"/>
    <x v="1"/>
    <x v="1"/>
    <n v="35581"/>
    <n v="78"/>
    <n v="8900"/>
    <n v="48"/>
    <x v="1"/>
    <x v="1"/>
    <x v="1"/>
    <x v="0"/>
  </r>
  <r>
    <x v="0"/>
    <x v="2"/>
    <x v="1"/>
    <n v="35097"/>
    <n v="64"/>
    <n v="16144"/>
    <n v="32"/>
    <x v="1"/>
    <x v="1"/>
    <x v="0"/>
    <x v="1"/>
  </r>
  <r>
    <x v="1"/>
    <x v="0"/>
    <x v="2"/>
    <n v="4242"/>
    <n v="181"/>
    <n v="28"/>
    <n v="36"/>
    <x v="2"/>
    <x v="2"/>
    <x v="1"/>
    <x v="0"/>
  </r>
  <r>
    <x v="1"/>
    <x v="1"/>
    <x v="2"/>
    <n v="4607"/>
    <n v="165"/>
    <n v="30"/>
    <n v="26"/>
    <x v="3"/>
    <x v="3"/>
    <x v="1"/>
    <x v="0"/>
  </r>
  <r>
    <x v="1"/>
    <x v="2"/>
    <x v="2"/>
    <n v="5723"/>
    <n v="135"/>
    <n v="29"/>
    <n v="33"/>
    <x v="4"/>
    <x v="2"/>
    <x v="1"/>
    <x v="2"/>
  </r>
  <r>
    <x v="2"/>
    <x v="0"/>
    <x v="3"/>
    <n v="665"/>
    <n v="17"/>
    <n v="1"/>
    <n v="2"/>
    <x v="1"/>
    <x v="1"/>
    <x v="1"/>
    <x v="0"/>
  </r>
  <r>
    <x v="2"/>
    <x v="1"/>
    <x v="4"/>
    <n v="494"/>
    <n v="0"/>
    <n v="1"/>
    <n v="5"/>
    <x v="4"/>
    <x v="1"/>
    <x v="1"/>
    <x v="0"/>
  </r>
  <r>
    <x v="2"/>
    <x v="2"/>
    <x v="4"/>
    <n v="516"/>
    <n v="4"/>
    <n v="1"/>
    <n v="1"/>
    <x v="4"/>
    <x v="1"/>
    <x v="1"/>
    <x v="3"/>
  </r>
  <r>
    <x v="3"/>
    <x v="0"/>
    <x v="5"/>
    <n v="30130"/>
    <n v="170"/>
    <n v="0"/>
    <n v="31"/>
    <x v="3"/>
    <x v="4"/>
    <x v="1"/>
    <x v="0"/>
  </r>
  <r>
    <x v="3"/>
    <x v="1"/>
    <x v="5"/>
    <n v="24980"/>
    <n v="138"/>
    <n v="0"/>
    <n v="21"/>
    <x v="3"/>
    <x v="5"/>
    <x v="1"/>
    <x v="0"/>
  </r>
  <r>
    <x v="3"/>
    <x v="2"/>
    <x v="5"/>
    <n v="25085"/>
    <n v="120"/>
    <n v="0"/>
    <n v="14"/>
    <x v="1"/>
    <x v="5"/>
    <x v="1"/>
    <x v="4"/>
  </r>
  <r>
    <x v="4"/>
    <x v="0"/>
    <x v="6"/>
    <n v="44617"/>
    <n v="817"/>
    <n v="138"/>
    <n v="316"/>
    <x v="5"/>
    <x v="6"/>
    <x v="1"/>
    <x v="0"/>
  </r>
  <r>
    <x v="4"/>
    <x v="1"/>
    <x v="7"/>
    <n v="44934"/>
    <n v="697"/>
    <n v="285"/>
    <n v="193"/>
    <x v="6"/>
    <x v="7"/>
    <x v="2"/>
    <x v="0"/>
  </r>
  <r>
    <x v="4"/>
    <x v="2"/>
    <x v="8"/>
    <n v="43572"/>
    <n v="904"/>
    <n v="169"/>
    <n v="205"/>
    <x v="7"/>
    <x v="8"/>
    <x v="0"/>
    <x v="5"/>
  </r>
  <r>
    <x v="5"/>
    <x v="0"/>
    <x v="4"/>
    <n v="1018"/>
    <n v="15"/>
    <n v="45"/>
    <n v="0"/>
    <x v="3"/>
    <x v="3"/>
    <x v="1"/>
    <x v="0"/>
  </r>
  <r>
    <x v="5"/>
    <x v="1"/>
    <x v="3"/>
    <n v="1140"/>
    <n v="19"/>
    <n v="2"/>
    <n v="0"/>
    <x v="1"/>
    <x v="3"/>
    <x v="1"/>
    <x v="0"/>
  </r>
  <r>
    <x v="5"/>
    <x v="2"/>
    <x v="3"/>
    <n v="1133"/>
    <n v="33"/>
    <n v="20"/>
    <n v="1"/>
    <x v="4"/>
    <x v="3"/>
    <x v="1"/>
    <x v="6"/>
  </r>
  <r>
    <x v="6"/>
    <x v="0"/>
    <x v="9"/>
    <n v="939"/>
    <n v="57"/>
    <n v="1"/>
    <n v="4"/>
    <x v="3"/>
    <x v="3"/>
    <x v="1"/>
    <x v="0"/>
  </r>
  <r>
    <x v="6"/>
    <x v="1"/>
    <x v="3"/>
    <n v="1037"/>
    <n v="34"/>
    <n v="15"/>
    <n v="5"/>
    <x v="1"/>
    <x v="3"/>
    <x v="1"/>
    <x v="0"/>
  </r>
  <r>
    <x v="6"/>
    <x v="2"/>
    <x v="3"/>
    <n v="1097"/>
    <n v="29"/>
    <n v="19"/>
    <n v="4"/>
    <x v="4"/>
    <x v="3"/>
    <x v="1"/>
    <x v="7"/>
  </r>
  <r>
    <x v="7"/>
    <x v="0"/>
    <x v="10"/>
    <n v="23269"/>
    <n v="48"/>
    <n v="687"/>
    <n v="31"/>
    <x v="8"/>
    <x v="9"/>
    <x v="1"/>
    <x v="0"/>
  </r>
  <r>
    <x v="7"/>
    <x v="1"/>
    <x v="11"/>
    <n v="26017"/>
    <n v="51"/>
    <n v="879"/>
    <n v="22"/>
    <x v="3"/>
    <x v="10"/>
    <x v="1"/>
    <x v="0"/>
  </r>
  <r>
    <x v="7"/>
    <x v="2"/>
    <x v="11"/>
    <n v="26339"/>
    <n v="62"/>
    <n v="1044"/>
    <n v="26"/>
    <x v="3"/>
    <x v="9"/>
    <x v="1"/>
    <x v="8"/>
  </r>
  <r>
    <x v="8"/>
    <x v="0"/>
    <x v="12"/>
    <n v="9400"/>
    <n v="17"/>
    <n v="18"/>
    <n v="33"/>
    <x v="1"/>
    <x v="5"/>
    <x v="3"/>
    <x v="0"/>
  </r>
  <r>
    <x v="8"/>
    <x v="1"/>
    <x v="12"/>
    <n v="8526"/>
    <n v="111"/>
    <n v="57"/>
    <n v="51"/>
    <x v="0"/>
    <x v="3"/>
    <x v="3"/>
    <x v="0"/>
  </r>
  <r>
    <x v="8"/>
    <x v="2"/>
    <x v="12"/>
    <n v="8391"/>
    <n v="21"/>
    <n v="23"/>
    <n v="35"/>
    <x v="4"/>
    <x v="0"/>
    <x v="1"/>
    <x v="9"/>
  </r>
  <r>
    <x v="9"/>
    <x v="0"/>
    <x v="13"/>
    <n v="832"/>
    <n v="2"/>
    <n v="30"/>
    <n v="0"/>
    <x v="4"/>
    <x v="3"/>
    <x v="1"/>
    <x v="0"/>
  </r>
  <r>
    <x v="9"/>
    <x v="1"/>
    <x v="5"/>
    <n v="1048"/>
    <n v="2"/>
    <n v="92"/>
    <n v="1"/>
    <x v="4"/>
    <x v="3"/>
    <x v="1"/>
    <x v="0"/>
  </r>
  <r>
    <x v="9"/>
    <x v="2"/>
    <x v="5"/>
    <n v="906"/>
    <n v="2"/>
    <n v="95"/>
    <n v="151"/>
    <x v="4"/>
    <x v="3"/>
    <x v="1"/>
    <x v="10"/>
  </r>
  <r>
    <x v="10"/>
    <x v="0"/>
    <x v="9"/>
    <n v="3166"/>
    <n v="36"/>
    <n v="154"/>
    <n v="12"/>
    <x v="8"/>
    <x v="3"/>
    <x v="1"/>
    <x v="0"/>
  </r>
  <r>
    <x v="10"/>
    <x v="1"/>
    <x v="9"/>
    <n v="3333"/>
    <n v="26"/>
    <n v="241"/>
    <n v="11"/>
    <x v="9"/>
    <x v="1"/>
    <x v="1"/>
    <x v="0"/>
  </r>
  <r>
    <x v="10"/>
    <x v="2"/>
    <x v="9"/>
    <n v="3693"/>
    <n v="30"/>
    <n v="660"/>
    <n v="5"/>
    <x v="1"/>
    <x v="1"/>
    <x v="1"/>
    <x v="11"/>
  </r>
  <r>
    <x v="11"/>
    <x v="0"/>
    <x v="13"/>
    <n v="1513"/>
    <n v="45"/>
    <n v="309"/>
    <n v="14"/>
    <x v="4"/>
    <x v="9"/>
    <x v="1"/>
    <x v="0"/>
  </r>
  <r>
    <x v="11"/>
    <x v="1"/>
    <x v="5"/>
    <n v="1566"/>
    <n v="44"/>
    <n v="416"/>
    <n v="9"/>
    <x v="4"/>
    <x v="3"/>
    <x v="3"/>
    <x v="0"/>
  </r>
  <r>
    <x v="11"/>
    <x v="2"/>
    <x v="13"/>
    <n v="1420"/>
    <n v="46"/>
    <n v="625"/>
    <n v="9"/>
    <x v="1"/>
    <x v="3"/>
    <x v="0"/>
    <x v="12"/>
  </r>
  <r>
    <x v="12"/>
    <x v="0"/>
    <x v="14"/>
    <n v="4985"/>
    <n v="169"/>
    <n v="0"/>
    <n v="34"/>
    <x v="10"/>
    <x v="11"/>
    <x v="4"/>
    <x v="0"/>
  </r>
  <r>
    <x v="12"/>
    <x v="1"/>
    <x v="14"/>
    <n v="5386"/>
    <n v="136"/>
    <n v="17"/>
    <n v="80"/>
    <x v="11"/>
    <x v="12"/>
    <x v="5"/>
    <x v="0"/>
  </r>
  <r>
    <x v="12"/>
    <x v="2"/>
    <x v="14"/>
    <n v="5225"/>
    <n v="176"/>
    <n v="18"/>
    <n v="113"/>
    <x v="12"/>
    <x v="13"/>
    <x v="6"/>
    <x v="13"/>
  </r>
  <r>
    <x v="13"/>
    <x v="0"/>
    <x v="15"/>
    <n v="231"/>
    <n v="2"/>
    <n v="6"/>
    <n v="0"/>
    <x v="4"/>
    <x v="0"/>
    <x v="1"/>
    <x v="0"/>
  </r>
  <r>
    <x v="13"/>
    <x v="1"/>
    <x v="15"/>
    <n v="222"/>
    <n v="2"/>
    <n v="8"/>
    <n v="0"/>
    <x v="4"/>
    <x v="0"/>
    <x v="1"/>
    <x v="0"/>
  </r>
  <r>
    <x v="13"/>
    <x v="2"/>
    <x v="15"/>
    <n v="239"/>
    <n v="2"/>
    <n v="8"/>
    <n v="0"/>
    <x v="4"/>
    <x v="14"/>
    <x v="1"/>
    <x v="10"/>
  </r>
  <r>
    <x v="14"/>
    <x v="0"/>
    <x v="16"/>
    <n v="6374"/>
    <n v="46"/>
    <n v="402"/>
    <n v="22"/>
    <x v="9"/>
    <x v="15"/>
    <x v="3"/>
    <x v="0"/>
  </r>
  <r>
    <x v="14"/>
    <x v="1"/>
    <x v="16"/>
    <n v="6419"/>
    <n v="42"/>
    <n v="428"/>
    <n v="47"/>
    <x v="13"/>
    <x v="9"/>
    <x v="3"/>
    <x v="0"/>
  </r>
  <r>
    <x v="14"/>
    <x v="2"/>
    <x v="16"/>
    <n v="7208"/>
    <n v="37"/>
    <n v="774"/>
    <n v="37"/>
    <x v="9"/>
    <x v="16"/>
    <x v="3"/>
    <x v="14"/>
  </r>
  <r>
    <x v="15"/>
    <x v="0"/>
    <x v="17"/>
    <n v="3097"/>
    <n v="345"/>
    <n v="1"/>
    <n v="29"/>
    <x v="4"/>
    <x v="15"/>
    <x v="7"/>
    <x v="0"/>
  </r>
  <r>
    <x v="15"/>
    <x v="1"/>
    <x v="17"/>
    <n v="2488"/>
    <n v="400"/>
    <n v="1"/>
    <n v="98"/>
    <x v="4"/>
    <x v="17"/>
    <x v="8"/>
    <x v="0"/>
  </r>
  <r>
    <x v="15"/>
    <x v="2"/>
    <x v="17"/>
    <n v="2139"/>
    <n v="383"/>
    <n v="1"/>
    <n v="110"/>
    <x v="4"/>
    <x v="18"/>
    <x v="9"/>
    <x v="15"/>
  </r>
  <r>
    <x v="16"/>
    <x v="0"/>
    <x v="13"/>
    <n v="1305"/>
    <n v="0"/>
    <n v="9"/>
    <n v="5"/>
    <x v="4"/>
    <x v="3"/>
    <x v="1"/>
    <x v="0"/>
  </r>
  <r>
    <x v="16"/>
    <x v="1"/>
    <x v="13"/>
    <n v="1331"/>
    <n v="0"/>
    <n v="13"/>
    <n v="4"/>
    <x v="1"/>
    <x v="3"/>
    <x v="1"/>
    <x v="0"/>
  </r>
  <r>
    <x v="16"/>
    <x v="2"/>
    <x v="13"/>
    <n v="1244"/>
    <n v="4"/>
    <n v="16"/>
    <n v="4"/>
    <x v="1"/>
    <x v="3"/>
    <x v="1"/>
    <x v="10"/>
  </r>
  <r>
    <x v="17"/>
    <x v="0"/>
    <x v="8"/>
    <n v="22327"/>
    <n v="581"/>
    <n v="9539"/>
    <n v="227"/>
    <x v="9"/>
    <x v="14"/>
    <x v="6"/>
    <x v="0"/>
  </r>
  <r>
    <x v="17"/>
    <x v="1"/>
    <x v="18"/>
    <n v="21542"/>
    <n v="602"/>
    <n v="8927"/>
    <n v="279"/>
    <x v="14"/>
    <x v="1"/>
    <x v="1"/>
    <x v="0"/>
  </r>
  <r>
    <x v="17"/>
    <x v="2"/>
    <x v="19"/>
    <n v="23424"/>
    <n v="615"/>
    <n v="9954"/>
    <n v="427"/>
    <x v="15"/>
    <x v="2"/>
    <x v="1"/>
    <x v="16"/>
  </r>
  <r>
    <x v="18"/>
    <x v="0"/>
    <x v="20"/>
    <n v="8531"/>
    <n v="247"/>
    <n v="6"/>
    <n v="50"/>
    <x v="16"/>
    <x v="3"/>
    <x v="3"/>
    <x v="0"/>
  </r>
  <r>
    <x v="18"/>
    <x v="1"/>
    <x v="21"/>
    <n v="7610"/>
    <n v="249"/>
    <n v="72"/>
    <n v="82"/>
    <x v="17"/>
    <x v="11"/>
    <x v="5"/>
    <x v="0"/>
  </r>
  <r>
    <x v="18"/>
    <x v="2"/>
    <x v="22"/>
    <n v="7724"/>
    <n v="288"/>
    <n v="75"/>
    <n v="124"/>
    <x v="6"/>
    <x v="19"/>
    <x v="5"/>
    <x v="10"/>
  </r>
  <r>
    <x v="19"/>
    <x v="0"/>
    <x v="21"/>
    <n v="8760"/>
    <n v="223"/>
    <n v="3388"/>
    <n v="1014"/>
    <x v="18"/>
    <x v="3"/>
    <x v="1"/>
    <x v="0"/>
  </r>
  <r>
    <x v="19"/>
    <x v="1"/>
    <x v="23"/>
    <n v="7929"/>
    <n v="184"/>
    <n v="3569"/>
    <n v="606"/>
    <x v="19"/>
    <x v="9"/>
    <x v="1"/>
    <x v="0"/>
  </r>
  <r>
    <x v="19"/>
    <x v="2"/>
    <x v="2"/>
    <n v="8068"/>
    <n v="77"/>
    <n v="3154"/>
    <n v="458"/>
    <x v="20"/>
    <x v="2"/>
    <x v="1"/>
    <x v="17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  <x v="0"/>
    <x v="0"/>
    <x v="0"/>
    <x v="0"/>
  </r>
  <r>
    <x v="0"/>
    <x v="1"/>
    <x v="1"/>
    <x v="1"/>
    <x v="1"/>
    <x v="1"/>
    <x v="1"/>
    <x v="1"/>
    <x v="1"/>
    <x v="1"/>
    <x v="0"/>
  </r>
  <r>
    <x v="0"/>
    <x v="2"/>
    <x v="2"/>
    <x v="2"/>
    <x v="2"/>
    <x v="2"/>
    <x v="2"/>
    <x v="2"/>
    <x v="2"/>
    <x v="2"/>
    <x v="0"/>
  </r>
  <r>
    <x v="1"/>
    <x v="0"/>
    <x v="3"/>
    <x v="3"/>
    <x v="3"/>
    <x v="3"/>
    <x v="3"/>
    <x v="3"/>
    <x v="3"/>
    <x v="3"/>
    <x v="0"/>
  </r>
  <r>
    <x v="1"/>
    <x v="1"/>
    <x v="4"/>
    <x v="4"/>
    <x v="4"/>
    <x v="4"/>
    <x v="4"/>
    <x v="4"/>
    <x v="4"/>
    <x v="4"/>
    <x v="0"/>
  </r>
  <r>
    <x v="1"/>
    <x v="2"/>
    <x v="3"/>
    <x v="5"/>
    <x v="5"/>
    <x v="5"/>
    <x v="5"/>
    <x v="5"/>
    <x v="4"/>
    <x v="5"/>
    <x v="0"/>
  </r>
  <r>
    <x v="2"/>
    <x v="0"/>
    <x v="3"/>
    <x v="6"/>
    <x v="6"/>
    <x v="6"/>
    <x v="6"/>
    <x v="6"/>
    <x v="5"/>
    <x v="6"/>
    <x v="1"/>
  </r>
  <r>
    <x v="2"/>
    <x v="1"/>
    <x v="5"/>
    <x v="7"/>
    <x v="7"/>
    <x v="7"/>
    <x v="7"/>
    <x v="7"/>
    <x v="6"/>
    <x v="7"/>
    <x v="2"/>
  </r>
  <r>
    <x v="2"/>
    <x v="2"/>
    <x v="6"/>
    <x v="8"/>
    <x v="8"/>
    <x v="8"/>
    <x v="8"/>
    <x v="8"/>
    <x v="7"/>
    <x v="8"/>
    <x v="3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</r>
  <r>
    <x v="0"/>
    <x v="1"/>
    <x v="1"/>
    <x v="1"/>
  </r>
  <r>
    <x v="0"/>
    <x v="2"/>
    <x v="2"/>
    <x v="2"/>
  </r>
  <r>
    <x v="1"/>
    <x v="0"/>
    <x v="3"/>
    <x v="3"/>
  </r>
  <r>
    <x v="1"/>
    <x v="1"/>
    <x v="4"/>
    <x v="4"/>
  </r>
  <r>
    <x v="1"/>
    <x v="2"/>
    <x v="3"/>
    <x v="5"/>
  </r>
  <r>
    <x v="2"/>
    <x v="0"/>
    <x v="3"/>
    <x v="6"/>
  </r>
  <r>
    <x v="2"/>
    <x v="1"/>
    <x v="5"/>
    <x v="7"/>
  </r>
  <r>
    <x v="2"/>
    <x v="2"/>
    <x v="6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40635"/>
    <n v="18087"/>
    <n v="18862"/>
    <n v="3686"/>
  </r>
  <r>
    <x v="0"/>
    <x v="1"/>
    <x v="1"/>
    <n v="35581"/>
    <n v="15852"/>
    <n v="16300"/>
    <n v="3429"/>
  </r>
  <r>
    <x v="0"/>
    <x v="2"/>
    <x v="1"/>
    <n v="35097"/>
    <n v="14766"/>
    <n v="19215"/>
    <n v="1116"/>
  </r>
  <r>
    <x v="1"/>
    <x v="0"/>
    <x v="2"/>
    <n v="4242"/>
    <n v="2053"/>
    <n v="1482"/>
    <n v="707"/>
  </r>
  <r>
    <x v="1"/>
    <x v="1"/>
    <x v="2"/>
    <n v="4607"/>
    <n v="2101"/>
    <n v="1727"/>
    <n v="779"/>
  </r>
  <r>
    <x v="1"/>
    <x v="2"/>
    <x v="2"/>
    <n v="5723"/>
    <n v="2553"/>
    <n v="2341"/>
    <n v="829"/>
  </r>
  <r>
    <x v="2"/>
    <x v="0"/>
    <x v="3"/>
    <n v="665"/>
    <n v="159"/>
    <n v="382"/>
    <n v="124"/>
  </r>
  <r>
    <x v="2"/>
    <x v="1"/>
    <x v="4"/>
    <n v="494"/>
    <n v="170"/>
    <n v="229"/>
    <n v="95"/>
  </r>
  <r>
    <x v="2"/>
    <x v="2"/>
    <x v="4"/>
    <n v="516"/>
    <n v="165"/>
    <n v="255"/>
    <n v="96"/>
  </r>
  <r>
    <x v="3"/>
    <x v="0"/>
    <x v="5"/>
    <n v="30130"/>
    <n v="0"/>
    <n v="28725"/>
    <n v="1405"/>
  </r>
  <r>
    <x v="3"/>
    <x v="1"/>
    <x v="5"/>
    <n v="24980"/>
    <n v="0"/>
    <n v="23700"/>
    <n v="1280"/>
  </r>
  <r>
    <x v="3"/>
    <x v="2"/>
    <x v="5"/>
    <n v="25085"/>
    <n v="0"/>
    <n v="23954"/>
    <n v="1131"/>
  </r>
  <r>
    <x v="4"/>
    <x v="0"/>
    <x v="6"/>
    <n v="44617"/>
    <n v="30136"/>
    <n v="10822"/>
    <n v="3659"/>
  </r>
  <r>
    <x v="4"/>
    <x v="1"/>
    <x v="7"/>
    <n v="44934"/>
    <n v="29141"/>
    <n v="11077"/>
    <n v="4716"/>
  </r>
  <r>
    <x v="4"/>
    <x v="2"/>
    <x v="8"/>
    <n v="43572"/>
    <n v="28306"/>
    <n v="8747"/>
    <n v="6519"/>
  </r>
  <r>
    <x v="5"/>
    <x v="0"/>
    <x v="4"/>
    <n v="1018"/>
    <n v="425"/>
    <n v="593"/>
    <n v="0"/>
  </r>
  <r>
    <x v="5"/>
    <x v="1"/>
    <x v="3"/>
    <n v="1140"/>
    <n v="408"/>
    <n v="540"/>
    <n v="192"/>
  </r>
  <r>
    <x v="5"/>
    <x v="2"/>
    <x v="3"/>
    <n v="1133"/>
    <n v="435"/>
    <n v="457"/>
    <n v="241"/>
  </r>
  <r>
    <x v="6"/>
    <x v="0"/>
    <x v="9"/>
    <n v="939"/>
    <n v="295"/>
    <n v="644"/>
    <n v="0"/>
  </r>
  <r>
    <x v="6"/>
    <x v="1"/>
    <x v="3"/>
    <n v="1037"/>
    <n v="281"/>
    <n v="756"/>
    <n v="0"/>
  </r>
  <r>
    <x v="6"/>
    <x v="2"/>
    <x v="3"/>
    <n v="1097"/>
    <n v="319"/>
    <n v="778"/>
    <n v="0"/>
  </r>
  <r>
    <x v="7"/>
    <x v="0"/>
    <x v="10"/>
    <n v="23269"/>
    <n v="1065"/>
    <n v="1762"/>
    <n v="20442"/>
  </r>
  <r>
    <x v="7"/>
    <x v="1"/>
    <x v="11"/>
    <n v="26017"/>
    <n v="1157"/>
    <n v="1937"/>
    <n v="22923"/>
  </r>
  <r>
    <x v="7"/>
    <x v="2"/>
    <x v="11"/>
    <n v="26339"/>
    <n v="1295"/>
    <n v="2080"/>
    <n v="22964"/>
  </r>
  <r>
    <x v="8"/>
    <x v="0"/>
    <x v="12"/>
    <n v="9400"/>
    <n v="1312"/>
    <n v="2639"/>
    <n v="5449"/>
  </r>
  <r>
    <x v="8"/>
    <x v="1"/>
    <x v="12"/>
    <n v="8526"/>
    <n v="978"/>
    <n v="2344"/>
    <n v="5204"/>
  </r>
  <r>
    <x v="8"/>
    <x v="2"/>
    <x v="12"/>
    <n v="8391"/>
    <n v="787"/>
    <n v="2416"/>
    <n v="5188"/>
  </r>
  <r>
    <x v="9"/>
    <x v="0"/>
    <x v="13"/>
    <n v="832"/>
    <n v="583"/>
    <n v="249"/>
    <n v="0"/>
  </r>
  <r>
    <x v="9"/>
    <x v="1"/>
    <x v="5"/>
    <n v="1048"/>
    <n v="605"/>
    <n v="443"/>
    <n v="0"/>
  </r>
  <r>
    <x v="9"/>
    <x v="2"/>
    <x v="5"/>
    <n v="906"/>
    <n v="525"/>
    <n v="381"/>
    <n v="0"/>
  </r>
  <r>
    <x v="10"/>
    <x v="0"/>
    <x v="9"/>
    <n v="3166"/>
    <n v="0"/>
    <n v="319"/>
    <n v="2847"/>
  </r>
  <r>
    <x v="10"/>
    <x v="1"/>
    <x v="9"/>
    <n v="3333"/>
    <n v="0"/>
    <n v="339"/>
    <n v="2994"/>
  </r>
  <r>
    <x v="10"/>
    <x v="2"/>
    <x v="9"/>
    <n v="3693"/>
    <n v="0"/>
    <n v="369"/>
    <n v="3324"/>
  </r>
  <r>
    <x v="11"/>
    <x v="0"/>
    <x v="13"/>
    <n v="1513"/>
    <n v="321"/>
    <n v="386"/>
    <n v="806"/>
  </r>
  <r>
    <x v="11"/>
    <x v="1"/>
    <x v="5"/>
    <n v="1566"/>
    <n v="310"/>
    <n v="367"/>
    <n v="889"/>
  </r>
  <r>
    <x v="11"/>
    <x v="2"/>
    <x v="13"/>
    <n v="1420"/>
    <n v="160"/>
    <n v="357"/>
    <n v="903"/>
  </r>
  <r>
    <x v="12"/>
    <x v="0"/>
    <x v="14"/>
    <n v="4985"/>
    <n v="513"/>
    <n v="2098"/>
    <n v="2374"/>
  </r>
  <r>
    <x v="12"/>
    <x v="1"/>
    <x v="14"/>
    <n v="5386"/>
    <n v="350"/>
    <n v="2524"/>
    <n v="2512"/>
  </r>
  <r>
    <x v="12"/>
    <x v="2"/>
    <x v="14"/>
    <n v="5225"/>
    <n v="382"/>
    <n v="2190"/>
    <n v="2653"/>
  </r>
  <r>
    <x v="13"/>
    <x v="0"/>
    <x v="15"/>
    <n v="231"/>
    <n v="0"/>
    <n v="124"/>
    <n v="107"/>
  </r>
  <r>
    <x v="13"/>
    <x v="1"/>
    <x v="15"/>
    <n v="222"/>
    <n v="0"/>
    <n v="110"/>
    <n v="112"/>
  </r>
  <r>
    <x v="13"/>
    <x v="2"/>
    <x v="15"/>
    <n v="239"/>
    <n v="0"/>
    <n v="120"/>
    <n v="119"/>
  </r>
  <r>
    <x v="14"/>
    <x v="0"/>
    <x v="16"/>
    <n v="6374"/>
    <n v="1637"/>
    <n v="1964"/>
    <n v="2773"/>
  </r>
  <r>
    <x v="14"/>
    <x v="1"/>
    <x v="16"/>
    <n v="6419"/>
    <n v="1688"/>
    <n v="1844"/>
    <n v="2887"/>
  </r>
  <r>
    <x v="14"/>
    <x v="2"/>
    <x v="16"/>
    <n v="7208"/>
    <n v="1417"/>
    <n v="2130"/>
    <n v="3661"/>
  </r>
  <r>
    <x v="15"/>
    <x v="0"/>
    <x v="17"/>
    <n v="3097"/>
    <n v="1252"/>
    <n v="1090"/>
    <n v="755"/>
  </r>
  <r>
    <x v="15"/>
    <x v="1"/>
    <x v="17"/>
    <n v="2488"/>
    <n v="917"/>
    <n v="1086"/>
    <n v="485"/>
  </r>
  <r>
    <x v="15"/>
    <x v="2"/>
    <x v="17"/>
    <n v="2139"/>
    <n v="596"/>
    <n v="1030"/>
    <n v="513"/>
  </r>
  <r>
    <x v="16"/>
    <x v="0"/>
    <x v="13"/>
    <n v="1305"/>
    <n v="0"/>
    <n v="107"/>
    <n v="1198"/>
  </r>
  <r>
    <x v="16"/>
    <x v="1"/>
    <x v="13"/>
    <n v="1331"/>
    <n v="0"/>
    <n v="123"/>
    <n v="1208"/>
  </r>
  <r>
    <x v="16"/>
    <x v="2"/>
    <x v="13"/>
    <n v="1244"/>
    <n v="0"/>
    <n v="113"/>
    <n v="1131"/>
  </r>
  <r>
    <x v="17"/>
    <x v="0"/>
    <x v="8"/>
    <n v="22327"/>
    <n v="8319"/>
    <n v="3957"/>
    <n v="10051"/>
  </r>
  <r>
    <x v="17"/>
    <x v="1"/>
    <x v="18"/>
    <n v="21542"/>
    <n v="7469"/>
    <n v="3633"/>
    <n v="10440"/>
  </r>
  <r>
    <x v="17"/>
    <x v="2"/>
    <x v="19"/>
    <n v="23424"/>
    <n v="9296"/>
    <n v="3986"/>
    <n v="10142"/>
  </r>
  <r>
    <x v="18"/>
    <x v="0"/>
    <x v="20"/>
    <n v="8531"/>
    <n v="892"/>
    <n v="4706"/>
    <n v="2933"/>
  </r>
  <r>
    <x v="18"/>
    <x v="1"/>
    <x v="21"/>
    <n v="7610"/>
    <n v="920"/>
    <n v="4263"/>
    <n v="2427"/>
  </r>
  <r>
    <x v="18"/>
    <x v="2"/>
    <x v="22"/>
    <n v="7724"/>
    <n v="914"/>
    <n v="3617"/>
    <n v="3193"/>
  </r>
  <r>
    <x v="19"/>
    <x v="0"/>
    <x v="21"/>
    <n v="8760"/>
    <n v="3841"/>
    <n v="2770"/>
    <n v="2149"/>
  </r>
  <r>
    <x v="19"/>
    <x v="1"/>
    <x v="23"/>
    <n v="7929"/>
    <n v="3341"/>
    <n v="2592"/>
    <n v="1996"/>
  </r>
  <r>
    <x v="19"/>
    <x v="2"/>
    <x v="2"/>
    <n v="8068"/>
    <n v="3686"/>
    <n v="2555"/>
    <n v="182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0"/>
    <x v="2"/>
    <x v="0"/>
    <x v="2"/>
    <x v="2"/>
    <x v="1"/>
    <x v="2"/>
    <x v="2"/>
    <x v="2"/>
    <x v="2"/>
    <x v="2"/>
    <x v="2"/>
    <x v="1"/>
    <x v="2"/>
    <x v="2"/>
    <x v="2"/>
    <x v="2"/>
    <x v="2"/>
  </r>
  <r>
    <x v="1"/>
    <x v="0"/>
    <x v="2"/>
    <x v="3"/>
    <x v="3"/>
    <x v="2"/>
    <x v="3"/>
    <x v="3"/>
    <x v="3"/>
    <x v="3"/>
    <x v="3"/>
    <x v="3"/>
    <x v="2"/>
    <x v="3"/>
    <x v="3"/>
    <x v="3"/>
    <x v="3"/>
    <x v="3"/>
  </r>
  <r>
    <x v="1"/>
    <x v="1"/>
    <x v="3"/>
    <x v="4"/>
    <x v="4"/>
    <x v="3"/>
    <x v="4"/>
    <x v="4"/>
    <x v="4"/>
    <x v="4"/>
    <x v="4"/>
    <x v="4"/>
    <x v="3"/>
    <x v="4"/>
    <x v="4"/>
    <x v="4"/>
    <x v="4"/>
    <x v="4"/>
  </r>
  <r>
    <x v="1"/>
    <x v="2"/>
    <x v="4"/>
    <x v="5"/>
    <x v="5"/>
    <x v="4"/>
    <x v="5"/>
    <x v="5"/>
    <x v="5"/>
    <x v="5"/>
    <x v="5"/>
    <x v="5"/>
    <x v="4"/>
    <x v="5"/>
    <x v="5"/>
    <x v="5"/>
    <x v="5"/>
    <x v="5"/>
  </r>
  <r>
    <x v="2"/>
    <x v="0"/>
    <x v="5"/>
    <x v="6"/>
    <x v="6"/>
    <x v="5"/>
    <x v="6"/>
    <x v="6"/>
    <x v="6"/>
    <x v="6"/>
    <x v="6"/>
    <x v="6"/>
    <x v="5"/>
    <x v="6"/>
    <x v="6"/>
    <x v="6"/>
    <x v="6"/>
    <x v="6"/>
  </r>
  <r>
    <x v="2"/>
    <x v="1"/>
    <x v="6"/>
    <x v="7"/>
    <x v="7"/>
    <x v="6"/>
    <x v="7"/>
    <x v="7"/>
    <x v="7"/>
    <x v="7"/>
    <x v="7"/>
    <x v="7"/>
    <x v="6"/>
    <x v="7"/>
    <x v="7"/>
    <x v="7"/>
    <x v="7"/>
    <x v="7"/>
  </r>
  <r>
    <x v="2"/>
    <x v="2"/>
    <x v="7"/>
    <x v="8"/>
    <x v="8"/>
    <x v="7"/>
    <x v="8"/>
    <x v="8"/>
    <x v="8"/>
    <x v="8"/>
    <x v="8"/>
    <x v="8"/>
    <x v="7"/>
    <x v="8"/>
    <x v="8"/>
    <x v="8"/>
    <x v="8"/>
    <x v="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2">
  <r>
    <x v="0"/>
    <x v="0"/>
    <x v="0"/>
    <n v="2295"/>
    <n v="0.59866230936819187"/>
    <x v="0"/>
    <n v="2.9394335511982572E-3"/>
    <n v="2.774814814814815E-2"/>
    <n v="0.32278257080610023"/>
    <n v="6.996949891067538E-3"/>
    <n v="4.0870588235294117E-2"/>
    <n v="1373.9300000000003"/>
    <x v="0"/>
    <n v="6.7460000000000004"/>
    <n v="63.682000000000002"/>
    <n v="740.78600000000006"/>
    <n v="16.058"/>
    <n v="93.798000000000002"/>
  </r>
  <r>
    <x v="0"/>
    <x v="1"/>
    <x v="1"/>
    <n v="825"/>
    <n v="0.69222545454545459"/>
    <x v="1"/>
    <n v="2.5830303030303032E-3"/>
    <n v="1.9660606060606059E-2"/>
    <n v="0.25056606060606063"/>
    <n v="5.4157575757575755E-3"/>
    <n v="2.954909090909091E-2"/>
    <n v="571.08600000000001"/>
    <x v="1"/>
    <n v="2.1310000000000002"/>
    <n v="16.22"/>
    <n v="206.71700000000001"/>
    <n v="4.468"/>
    <n v="24.378"/>
  </r>
  <r>
    <x v="0"/>
    <x v="2"/>
    <x v="2"/>
    <n v="1177"/>
    <n v="0.49073755310110445"/>
    <x v="2"/>
    <n v="9.6079864061172481E-3"/>
    <n v="1.0003908241291418E-2"/>
    <n v="0.38513763806287166"/>
    <n v="5.1788954970263382E-2"/>
    <n v="5.2348428207306709E-2"/>
    <n v="577.59809999999993"/>
    <x v="2"/>
    <n v="11.3086"/>
    <n v="11.7746"/>
    <n v="453.30699999999996"/>
    <n v="60.955600000000004"/>
    <n v="61.614099999999993"/>
  </r>
  <r>
    <x v="1"/>
    <x v="0"/>
    <x v="3"/>
    <n v="639"/>
    <n v="0.11595461658841941"/>
    <x v="0"/>
    <m/>
    <m/>
    <n v="0.83303599374021897"/>
    <n v="1.4458528951486698E-2"/>
    <n v="3.655086071987481E-2"/>
    <n v="74.094999999999999"/>
    <x v="0"/>
    <m/>
    <m/>
    <n v="532.30999999999995"/>
    <n v="9.2390000000000008"/>
    <n v="23.356000000000002"/>
  </r>
  <r>
    <x v="1"/>
    <x v="1"/>
    <x v="3"/>
    <n v="739"/>
    <n v="0.13129932341001355"/>
    <x v="1"/>
    <n v="2.4135317997293639E-3"/>
    <n v="1.3171853856562921E-3"/>
    <n v="0.84340027063599454"/>
    <n v="8.3220568335588638E-3"/>
    <n v="1.324763193504736E-2"/>
    <n v="97.030200000000008"/>
    <x v="1"/>
    <n v="1.7835999999999999"/>
    <n v="0.97339999999999982"/>
    <n v="623.27279999999996"/>
    <n v="6.15"/>
    <n v="9.7899999999999991"/>
  </r>
  <r>
    <x v="1"/>
    <x v="2"/>
    <x v="3"/>
    <n v="1540"/>
    <n v="0.14476584415584418"/>
    <x v="1"/>
    <n v="8.8483116883116882E-3"/>
    <n v="2.6544675324675325E-2"/>
    <n v="0.72823311688311687"/>
    <n v="2.8081038961038959E-2"/>
    <n v="6.3527012987012979E-2"/>
    <n v="222.93940000000003"/>
    <x v="1"/>
    <n v="13.6264"/>
    <n v="40.878799999999998"/>
    <n v="1121.479"/>
    <n v="43.244799999999998"/>
    <n v="97.831599999999995"/>
  </r>
  <r>
    <x v="2"/>
    <x v="0"/>
    <x v="4"/>
    <n v="910"/>
    <n v="0.24153846153846156"/>
    <x v="0"/>
    <m/>
    <n v="0"/>
    <n v="0.5703296703296703"/>
    <n v="0.10461538461538462"/>
    <n v="8.3516483516483511E-2"/>
    <n v="219.8"/>
    <x v="0"/>
    <m/>
    <n v="0"/>
    <n v="519"/>
    <n v="95.2"/>
    <n v="76"/>
  </r>
  <r>
    <x v="2"/>
    <x v="1"/>
    <x v="5"/>
    <n v="646"/>
    <n v="0.18914860681114551"/>
    <x v="3"/>
    <n v="0"/>
    <n v="0"/>
    <n v="0.4559287925696594"/>
    <n v="4.6269349845201237E-2"/>
    <n v="9.2538699690402473E-2"/>
    <n v="122.19"/>
    <x v="3"/>
    <n v="0"/>
    <n v="0"/>
    <n v="294.52999999999997"/>
    <n v="29.89"/>
    <n v="59.78"/>
  </r>
  <r>
    <x v="2"/>
    <x v="2"/>
    <x v="4"/>
    <n v="925"/>
    <n v="0.17730270270270271"/>
    <x v="4"/>
    <n v="6.4864864864864862E-3"/>
    <n v="0"/>
    <n v="0.51784054054054052"/>
    <n v="2.5937837837837839E-2"/>
    <n v="0.13512972972972973"/>
    <n v="164.005"/>
    <x v="4"/>
    <n v="6"/>
    <n v="0"/>
    <n v="479.0025"/>
    <n v="23.9925"/>
    <n v="124.995"/>
  </r>
  <r>
    <x v="3"/>
    <x v="0"/>
    <x v="1"/>
    <n v="5112"/>
    <n v="0.17436619718309859"/>
    <x v="0"/>
    <n v="0"/>
    <n v="8.106416275430359E-3"/>
    <n v="0.16917057902973395"/>
    <n v="1.6838810641627542E-2"/>
    <n v="4.4663536776212834E-2"/>
    <n v="891.36"/>
    <x v="0"/>
    <n v="0"/>
    <n v="41.44"/>
    <n v="864.8"/>
    <n v="86.08"/>
    <n v="228.32000000000002"/>
  </r>
  <r>
    <x v="3"/>
    <x v="1"/>
    <x v="6"/>
    <n v="4051"/>
    <n v="0.13344522340162926"/>
    <x v="5"/>
    <n v="4.1999012589484077E-3"/>
    <n v="0.10021871142927671"/>
    <n v="0.51569992594421132"/>
    <n v="5.711932856084917E-2"/>
    <n v="0.15307499382868428"/>
    <n v="540.58660000000009"/>
    <x v="5"/>
    <n v="17.0138"/>
    <n v="405.98599999999999"/>
    <n v="2089.1004000000003"/>
    <n v="231.3904"/>
    <n v="620.10680000000002"/>
  </r>
  <r>
    <x v="3"/>
    <x v="2"/>
    <x v="1"/>
    <n v="4750"/>
    <n v="0.12453684210526315"/>
    <x v="6"/>
    <n v="5.4568421052631584E-3"/>
    <n v="9.53578947368421E-2"/>
    <n v="0.40002315789473686"/>
    <n v="3.1898947368421048E-2"/>
    <n v="0.29873684210526313"/>
    <n v="591.54999999999995"/>
    <x v="6"/>
    <n v="25.92"/>
    <n v="452.95"/>
    <n v="1900.1100000000001"/>
    <n v="151.51999999999998"/>
    <n v="1419"/>
  </r>
  <r>
    <x v="4"/>
    <x v="0"/>
    <x v="7"/>
    <n v="9018"/>
    <n v="0.3160557995120869"/>
    <x v="0"/>
    <n v="5.2138611665557772E-3"/>
    <n v="7.4739410068751389E-3"/>
    <n v="0.52215120869372356"/>
    <n v="8.7690175205145278E-3"/>
    <n v="0.14033617210024396"/>
    <n v="2850.1911999999998"/>
    <x v="0"/>
    <n v="47.018599999999999"/>
    <n v="67.400000000000006"/>
    <n v="4708.7595999999994"/>
    <n v="79.079000000000008"/>
    <n v="1265.5516"/>
  </r>
  <r>
    <x v="4"/>
    <x v="1"/>
    <x v="8"/>
    <n v="7582"/>
    <n v="0.28336961223951462"/>
    <x v="7"/>
    <n v="8.5025323133737802E-3"/>
    <n v="9.4282379319440782E-3"/>
    <n v="0.55503851226589296"/>
    <n v="1.8324716433658666E-2"/>
    <n v="7.8106198892112913E-2"/>
    <n v="2148.5083999999997"/>
    <x v="7"/>
    <n v="64.466200000000001"/>
    <n v="71.484899999999996"/>
    <n v="4208.3020000000006"/>
    <n v="138.93800000000002"/>
    <n v="592.20120000000009"/>
  </r>
  <r>
    <x v="4"/>
    <x v="2"/>
    <x v="9"/>
    <n v="9973"/>
    <n v="0.29873290885390558"/>
    <x v="8"/>
    <n v="1.2362388448811793E-2"/>
    <n v="0.22522230021056858"/>
    <n v="0.31871299508673417"/>
    <n v="2.0870550486313044E-2"/>
    <n v="5.0534232427554393E-2"/>
    <n v="2979.2633000000001"/>
    <x v="8"/>
    <n v="123.29010000000001"/>
    <n v="2246.1420000000003"/>
    <n v="3178.5246999999999"/>
    <n v="208.14199999999997"/>
    <n v="503.97789999999998"/>
  </r>
  <r>
    <x v="5"/>
    <x v="0"/>
    <x v="10"/>
    <n v="213"/>
    <n v="0.1"/>
    <x v="0"/>
    <m/>
    <m/>
    <n v="0.89999999999999991"/>
    <m/>
    <m/>
    <n v="21.3"/>
    <x v="0"/>
    <m/>
    <m/>
    <n v="191.7"/>
    <m/>
    <m/>
  </r>
  <r>
    <x v="5"/>
    <x v="1"/>
    <x v="5"/>
    <n v="228"/>
    <n v="0.16859649122807016"/>
    <x v="1"/>
    <n v="1.1403508771929825E-2"/>
    <n v="0"/>
    <n v="0.81140350877192979"/>
    <n v="4.2982456140350876E-3"/>
    <n v="4.2982456140350876E-3"/>
    <n v="38.44"/>
    <x v="1"/>
    <n v="2.6"/>
    <n v="0"/>
    <n v="185"/>
    <n v="0.98"/>
    <n v="0.98"/>
  </r>
  <r>
    <x v="5"/>
    <x v="2"/>
    <x v="5"/>
    <n v="290"/>
    <n v="0.11586206896551725"/>
    <x v="9"/>
    <n v="0"/>
    <n v="0"/>
    <n v="0.74206896551724133"/>
    <n v="1.6551724137931035E-2"/>
    <n v="8.2758620689655175E-3"/>
    <n v="33.6"/>
    <x v="9"/>
    <n v="0"/>
    <n v="0"/>
    <n v="215.2"/>
    <n v="4.8"/>
    <n v="2.4"/>
  </r>
  <r>
    <x v="6"/>
    <x v="0"/>
    <x v="10"/>
    <n v="75"/>
    <n v="0.45"/>
    <x v="0"/>
    <m/>
    <m/>
    <n v="0.35"/>
    <n v="0.04"/>
    <n v="0.16"/>
    <n v="33.75"/>
    <x v="0"/>
    <m/>
    <m/>
    <n v="26.25"/>
    <n v="3"/>
    <n v="12"/>
  </r>
  <r>
    <x v="6"/>
    <x v="1"/>
    <x v="10"/>
    <n v="60"/>
    <n v="0.3"/>
    <x v="1"/>
    <n v="0.05"/>
    <n v="0.05"/>
    <n v="0.2"/>
    <n v="0.15"/>
    <n v="0.25"/>
    <n v="18"/>
    <x v="1"/>
    <n v="3"/>
    <n v="3"/>
    <n v="12"/>
    <n v="9"/>
    <n v="15"/>
  </r>
  <r>
    <x v="6"/>
    <x v="2"/>
    <x v="10"/>
    <n v="70"/>
    <n v="0.43"/>
    <x v="1"/>
    <n v="0"/>
    <n v="0.01"/>
    <n v="0.53999999999999992"/>
    <n v="0.01"/>
    <n v="0.01"/>
    <n v="30.1"/>
    <x v="1"/>
    <n v="0"/>
    <n v="0.7"/>
    <n v="37.799999999999997"/>
    <n v="0.7"/>
    <n v="0.7"/>
  </r>
  <r>
    <x v="7"/>
    <x v="0"/>
    <x v="11"/>
    <n v="29814"/>
    <n v="0.61428697927148312"/>
    <x v="0"/>
    <n v="6.3191789092372714E-3"/>
    <n v="2.9447574964781648E-2"/>
    <n v="0.31501388609378145"/>
    <n v="2.5880458844837993E-3"/>
    <n v="3.2344334876232644E-2"/>
    <n v="18314.351999999999"/>
    <x v="0"/>
    <n v="188.4"/>
    <n v="877.95"/>
    <n v="9391.8240000000005"/>
    <n v="77.16"/>
    <n v="964.31399999999996"/>
  </r>
  <r>
    <x v="7"/>
    <x v="1"/>
    <x v="12"/>
    <n v="27286"/>
    <n v="0.61254691050355503"/>
    <x v="1"/>
    <n v="9.3051381660925019E-3"/>
    <n v="2.3964304038701166E-2"/>
    <n v="0.30213662684160369"/>
    <n v="3.9516601920398737E-3"/>
    <n v="4.8095360258007765E-2"/>
    <n v="16713.955000000002"/>
    <x v="1"/>
    <n v="253.9"/>
    <n v="653.89"/>
    <n v="8244.0999999999985"/>
    <n v="107.825"/>
    <n v="1312.33"/>
  </r>
  <r>
    <x v="7"/>
    <x v="2"/>
    <x v="9"/>
    <n v="24796"/>
    <n v="0.62314544281335704"/>
    <x v="1"/>
    <n v="7.9966849491853523E-3"/>
    <n v="2.9067946442974672E-2"/>
    <n v="0.28375731972898854"/>
    <n v="7.325778351346993E-3"/>
    <n v="4.8706827714147437E-2"/>
    <n v="15451.514400000002"/>
    <x v="1"/>
    <n v="198.28579999999999"/>
    <n v="720.76879999999994"/>
    <n v="7036.0465000000004"/>
    <n v="181.65000000000003"/>
    <n v="1207.7344999999998"/>
  </r>
  <r>
    <x v="8"/>
    <x v="0"/>
    <x v="13"/>
    <n v="45634"/>
    <n v="0.29265996844458081"/>
    <x v="0"/>
    <n v="4.5470482534952011E-3"/>
    <n v="5.1496691063680593E-4"/>
    <n v="0.54275540167419023"/>
    <n v="3.239054213963273E-2"/>
    <n v="0.12713207257746417"/>
    <n v="13355.245000000001"/>
    <x v="0"/>
    <n v="207.5"/>
    <n v="23.5"/>
    <n v="24768.1"/>
    <n v="1478.1100000000001"/>
    <n v="5801.5450000000001"/>
  </r>
  <r>
    <x v="8"/>
    <x v="1"/>
    <x v="14"/>
    <n v="49637"/>
    <n v="0.12041902008582309"/>
    <x v="1"/>
    <n v="4.916399057154945E-3"/>
    <n v="0"/>
    <n v="0.66684069343433328"/>
    <n v="4.4766631746479449E-2"/>
    <n v="0.16305725567620927"/>
    <n v="5977.2389000000003"/>
    <x v="1"/>
    <n v="244.03530000000001"/>
    <n v="0"/>
    <n v="33099.9715"/>
    <n v="2222.0813000000003"/>
    <n v="8093.6729999999998"/>
  </r>
  <r>
    <x v="8"/>
    <x v="2"/>
    <x v="14"/>
    <n v="57209"/>
    <n v="9.1369714555402118E-2"/>
    <x v="1"/>
    <n v="5.644391616703665E-3"/>
    <n v="0"/>
    <n v="0.71059029173731403"/>
    <n v="4.5767449177576955E-2"/>
    <n v="0.14662815291300321"/>
    <n v="5227.17"/>
    <x v="1"/>
    <n v="322.90999999999997"/>
    <n v="0"/>
    <n v="40652.159999999996"/>
    <n v="2618.31"/>
    <n v="8388.4500000000007"/>
  </r>
  <r>
    <x v="9"/>
    <x v="0"/>
    <x v="3"/>
    <n v="840"/>
    <n v="0.29452380952380952"/>
    <x v="0"/>
    <m/>
    <n v="0.35797619047619045"/>
    <n v="0.29797619047619051"/>
    <m/>
    <n v="4.9523809523809526E-2"/>
    <n v="247.4"/>
    <x v="0"/>
    <m/>
    <n v="300.7"/>
    <n v="250.3"/>
    <m/>
    <n v="41.6"/>
  </r>
  <r>
    <x v="9"/>
    <x v="1"/>
    <x v="6"/>
    <n v="1383"/>
    <n v="0.33548806941431669"/>
    <x v="10"/>
    <n v="0"/>
    <n v="0.33999276934201017"/>
    <n v="0.29559652928416486"/>
    <n v="0"/>
    <n v="0"/>
    <n v="463.98"/>
    <x v="10"/>
    <n v="0"/>
    <n v="470.21000000000004"/>
    <n v="408.81"/>
    <n v="0"/>
    <n v="0"/>
  </r>
  <r>
    <x v="9"/>
    <x v="2"/>
    <x v="6"/>
    <n v="1217"/>
    <n v="0.33273623664749385"/>
    <x v="11"/>
    <n v="0"/>
    <n v="0.32835661462612986"/>
    <n v="0.31888249794576828"/>
    <n v="0"/>
    <n v="8.0361544782251437E-3"/>
    <n v="404.94"/>
    <x v="11"/>
    <n v="0"/>
    <n v="399.61"/>
    <n v="388.08"/>
    <n v="0"/>
    <n v="9.7799999999999994"/>
  </r>
  <r>
    <x v="10"/>
    <x v="0"/>
    <x v="10"/>
    <n v="160"/>
    <n v="1"/>
    <x v="0"/>
    <m/>
    <m/>
    <m/>
    <m/>
    <m/>
    <n v="160"/>
    <x v="0"/>
    <m/>
    <m/>
    <m/>
    <m/>
    <m/>
  </r>
  <r>
    <x v="10"/>
    <x v="1"/>
    <x v="10"/>
    <n v="240"/>
    <n v="0.65"/>
    <x v="12"/>
    <n v="0.01"/>
    <n v="0.02"/>
    <n v="0.05"/>
    <n v="0.01"/>
    <n v="0.01"/>
    <n v="156"/>
    <x v="12"/>
    <n v="2.4"/>
    <n v="4.8"/>
    <n v="12"/>
    <n v="2.4"/>
    <n v="2.4"/>
  </r>
  <r>
    <x v="10"/>
    <x v="2"/>
    <x v="10"/>
    <n v="90"/>
    <n v="0.5"/>
    <x v="1"/>
    <n v="0"/>
    <n v="0.3"/>
    <n v="0.13"/>
    <n v="0.05"/>
    <n v="0.02"/>
    <n v="45"/>
    <x v="1"/>
    <n v="0"/>
    <n v="27"/>
    <n v="11.7"/>
    <n v="4.5"/>
    <n v="1.8"/>
  </r>
  <r>
    <x v="11"/>
    <x v="0"/>
    <x v="15"/>
    <n v="2406"/>
    <n v="0.24916874480465503"/>
    <x v="0"/>
    <n v="5.2660016625103905E-3"/>
    <n v="4.1562759767248546E-4"/>
    <n v="0.44021612635078972"/>
    <n v="8.4871155444721531E-3"/>
    <n v="0.29644638403990026"/>
    <n v="599.5"/>
    <x v="0"/>
    <n v="12.67"/>
    <n v="1"/>
    <n v="1059.1600000000001"/>
    <n v="20.420000000000002"/>
    <n v="713.25"/>
  </r>
  <r>
    <x v="11"/>
    <x v="1"/>
    <x v="15"/>
    <n v="2669"/>
    <n v="0.20159235668789813"/>
    <x v="1"/>
    <n v="6.2645185462720113E-3"/>
    <n v="1.0116148370176096E-3"/>
    <n v="0.44085050580741847"/>
    <n v="1.6358935931060324E-2"/>
    <n v="0.33392206819033343"/>
    <n v="538.05000000000007"/>
    <x v="1"/>
    <n v="16.72"/>
    <n v="2.7"/>
    <n v="1176.6299999999999"/>
    <n v="43.662000000000006"/>
    <n v="891.23799999999994"/>
  </r>
  <r>
    <x v="11"/>
    <x v="2"/>
    <x v="0"/>
    <n v="3646"/>
    <n v="0.22378634119583105"/>
    <x v="1"/>
    <n v="9.2942402633022468E-3"/>
    <n v="1.1793746571585298E-3"/>
    <n v="0.39678645090510145"/>
    <n v="5.0161656609983542E-2"/>
    <n v="0.31879193636862319"/>
    <n v="815.92499999999995"/>
    <x v="1"/>
    <n v="33.886799999999994"/>
    <n v="4.3"/>
    <n v="1446.6833999999999"/>
    <n v="182.88939999999999"/>
    <n v="1162.3154000000002"/>
  </r>
  <r>
    <x v="12"/>
    <x v="0"/>
    <x v="16"/>
    <n v="4593"/>
    <n v="0.43846723274548227"/>
    <x v="0"/>
    <n v="3.8112344872632264E-3"/>
    <n v="5.9873720879599385E-4"/>
    <n v="0.29846723274548226"/>
    <n v="6.1952971913781839E-3"/>
    <n v="0.18148269105160028"/>
    <n v="2013.88"/>
    <x v="0"/>
    <n v="17.504999999999999"/>
    <n v="2.75"/>
    <n v="1370.86"/>
    <n v="28.454999999999998"/>
    <n v="833.55000000000007"/>
  </r>
  <r>
    <x v="12"/>
    <x v="1"/>
    <x v="2"/>
    <n v="5042"/>
    <n v="0.38496033320111062"/>
    <x v="13"/>
    <n v="3.8575961919873063E-3"/>
    <n v="3.7086473621578742E-2"/>
    <n v="0.44823681078936933"/>
    <n v="3.7844109480364936E-2"/>
    <n v="8.4105513685045624E-2"/>
    <n v="1940.9699999999998"/>
    <x v="13"/>
    <n v="19.45"/>
    <n v="186.99"/>
    <n v="2260.0100000000002"/>
    <n v="190.81"/>
    <n v="424.06"/>
  </r>
  <r>
    <x v="12"/>
    <x v="2"/>
    <x v="13"/>
    <n v="4918"/>
    <n v="0.46647214314762103"/>
    <x v="14"/>
    <n v="3.9442862952419689E-3"/>
    <n v="1.653111020740138E-3"/>
    <n v="0.40608377389182598"/>
    <n v="5.1644977633184212E-3"/>
    <n v="0.11362037413582757"/>
    <n v="2294.11"/>
    <x v="14"/>
    <n v="19.398000000000003"/>
    <n v="8.129999999999999"/>
    <n v="1997.1200000000001"/>
    <n v="25.398999999999997"/>
    <n v="558.78499999999997"/>
  </r>
  <r>
    <x v="13"/>
    <x v="0"/>
    <x v="6"/>
    <n v="975"/>
    <n v="0.23774358974358975"/>
    <x v="0"/>
    <n v="6.1025641025641023E-2"/>
    <n v="0.10343589743589743"/>
    <n v="0.20512820512820512"/>
    <n v="0.11"/>
    <n v="0.28266666666666668"/>
    <n v="231.8"/>
    <x v="0"/>
    <n v="59.5"/>
    <n v="100.85"/>
    <n v="200"/>
    <n v="107.25"/>
    <n v="275.60000000000002"/>
  </r>
  <r>
    <x v="13"/>
    <x v="1"/>
    <x v="1"/>
    <n v="1046"/>
    <n v="0.50382409177820264"/>
    <x v="1"/>
    <n v="9.8470363288718929E-2"/>
    <n v="9.5602294455066923E-3"/>
    <n v="0.17208413001912046"/>
    <n v="9.1778202676864248E-2"/>
    <n v="0.124282982791587"/>
    <n v="527"/>
    <x v="1"/>
    <n v="103"/>
    <n v="10"/>
    <n v="180"/>
    <n v="96"/>
    <n v="130"/>
  </r>
  <r>
    <x v="13"/>
    <x v="2"/>
    <x v="1"/>
    <n v="674"/>
    <n v="0.49367062314540067"/>
    <x v="1"/>
    <n v="5.1145400593471814E-2"/>
    <n v="2.596439169139466E-2"/>
    <n v="0.18232640949554896"/>
    <n v="2.7620178041543025E-2"/>
    <n v="0.21927299703264097"/>
    <n v="332.73400000000004"/>
    <x v="1"/>
    <n v="34.472000000000001"/>
    <n v="17.5"/>
    <n v="122.88799999999999"/>
    <n v="18.616"/>
    <n v="147.79000000000002"/>
  </r>
  <r>
    <x v="14"/>
    <x v="0"/>
    <x v="16"/>
    <n v="10294"/>
    <n v="0.75335049543423349"/>
    <x v="0"/>
    <n v="7.770545949096562E-3"/>
    <n v="1.3357295511948709E-3"/>
    <n v="6.9652224596852538E-2"/>
    <n v="1.4244219933942101E-2"/>
    <n v="0.15364678453468042"/>
    <n v="7754.99"/>
    <x v="0"/>
    <n v="79.990000000000009"/>
    <n v="13.75"/>
    <n v="717"/>
    <n v="146.63"/>
    <n v="1581.64"/>
  </r>
  <r>
    <x v="14"/>
    <x v="1"/>
    <x v="16"/>
    <n v="13350"/>
    <n v="0.80196254681647949"/>
    <x v="1"/>
    <n v="7.49812734082397E-3"/>
    <n v="4.4943820224719105E-3"/>
    <n v="6.1647940074906364E-2"/>
    <n v="7.49812734082397E-3"/>
    <n v="0.11689887640449438"/>
    <n v="10706.2"/>
    <x v="1"/>
    <n v="100.1"/>
    <n v="60"/>
    <n v="823"/>
    <n v="100.1"/>
    <n v="1560.6"/>
  </r>
  <r>
    <x v="14"/>
    <x v="2"/>
    <x v="16"/>
    <n v="15700"/>
    <n v="0.70217707006369423"/>
    <x v="1"/>
    <n v="4.2585987261146499E-3"/>
    <n v="2.3821656050955416E-4"/>
    <n v="0.11486369426751593"/>
    <n v="1.3481528662420382E-2"/>
    <n v="0.1649808917197452"/>
    <n v="11024.18"/>
    <x v="1"/>
    <n v="66.86"/>
    <n v="3.74"/>
    <n v="1803.3600000000001"/>
    <n v="211.66"/>
    <n v="2590.1999999999998"/>
  </r>
  <r>
    <x v="15"/>
    <x v="0"/>
    <x v="15"/>
    <n v="1701"/>
    <n v="0.77642092886537328"/>
    <x v="1"/>
    <n v="2.0870076425631981E-3"/>
    <n v="0.14117283950617282"/>
    <n v="6.291534391534391E-2"/>
    <n v="3.5002939447383889E-3"/>
    <n v="1.3903586125808347E-2"/>
    <n v="1320.692"/>
    <x v="1"/>
    <n v="3.5500000000000003"/>
    <n v="240.13499999999996"/>
    <n v="107.01899999999999"/>
    <n v="5.9539999999999997"/>
    <n v="23.65"/>
  </r>
  <r>
    <x v="15"/>
    <x v="1"/>
    <x v="2"/>
    <n v="1445"/>
    <n v="0.72060346020761246"/>
    <x v="1"/>
    <n v="7.418685121107267E-3"/>
    <n v="0.17296539792387544"/>
    <n v="7.912041522491349E-2"/>
    <n v="6.9785467128027695E-3"/>
    <n v="1.2913494809688581E-2"/>
    <n v="1041.2719999999999"/>
    <x v="1"/>
    <n v="10.72"/>
    <n v="249.935"/>
    <n v="114.32899999999999"/>
    <n v="10.084000000000001"/>
    <n v="18.66"/>
  </r>
  <r>
    <x v="15"/>
    <x v="2"/>
    <x v="14"/>
    <n v="1209"/>
    <n v="0.77889164598842031"/>
    <x v="1"/>
    <n v="9.2059553349875933E-3"/>
    <n v="8.7088502894954498E-2"/>
    <n v="0.11148056244830438"/>
    <n v="8.6848635235732014E-3"/>
    <n v="4.6484698097601319E-3"/>
    <n v="941.68000000000018"/>
    <x v="1"/>
    <n v="11.13"/>
    <n v="105.28999999999999"/>
    <n v="134.78"/>
    <n v="10.5"/>
    <n v="5.6199999999999992"/>
  </r>
  <r>
    <x v="16"/>
    <x v="2"/>
    <x v="10"/>
    <n v="75"/>
    <n v="0.33"/>
    <x v="1"/>
    <n v="0"/>
    <n v="0"/>
    <n v="0.56999999999999995"/>
    <n v="0.05"/>
    <n v="0.05"/>
    <n v="24.75"/>
    <x v="1"/>
    <n v="0"/>
    <n v="0"/>
    <n v="42.75"/>
    <n v="3.75"/>
    <n v="3.75"/>
  </r>
  <r>
    <x v="17"/>
    <x v="0"/>
    <x v="1"/>
    <n v="578"/>
    <n v="0.72468166089965391"/>
    <x v="0"/>
    <m/>
    <n v="3.3373702422145324E-2"/>
    <n v="0.22573529411764709"/>
    <n v="2.0588235294117648E-4"/>
    <n v="1.6003460207612456E-2"/>
    <n v="418.86599999999999"/>
    <x v="0"/>
    <m/>
    <n v="19.29"/>
    <n v="130.47500000000002"/>
    <n v="0.11900000000000001"/>
    <n v="9.25"/>
  </r>
  <r>
    <x v="17"/>
    <x v="1"/>
    <x v="13"/>
    <n v="881"/>
    <n v="0.57830419977298519"/>
    <x v="15"/>
    <n v="3.3891032917139616E-2"/>
    <n v="8.9053348467650395E-2"/>
    <n v="0.27449375709421114"/>
    <n v="1.014528944381385E-2"/>
    <n v="7.3019296254256526E-3"/>
    <n v="509.48599999999999"/>
    <x v="15"/>
    <n v="29.858000000000001"/>
    <n v="78.456000000000003"/>
    <n v="241.82900000000004"/>
    <n v="8.9380000000000024"/>
    <n v="6.4329999999999998"/>
  </r>
  <r>
    <x v="17"/>
    <x v="2"/>
    <x v="16"/>
    <n v="890"/>
    <n v="0.5831662921348314"/>
    <x v="16"/>
    <n v="1.9724719101123594E-2"/>
    <n v="7.5438202247191014E-2"/>
    <n v="0.29500224719101126"/>
    <n v="8.9662921348314609E-3"/>
    <n v="1.0511235955056181E-2"/>
    <n v="519.01799999999992"/>
    <x v="16"/>
    <n v="17.555"/>
    <n v="67.14"/>
    <n v="262.55200000000002"/>
    <n v="7.98"/>
    <n v="9.355000000000000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0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  <x v="2"/>
  </r>
  <r>
    <x v="1"/>
    <x v="0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  <x v="3"/>
  </r>
  <r>
    <x v="1"/>
    <x v="1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  <x v="4"/>
  </r>
  <r>
    <x v="1"/>
    <x v="2"/>
    <x v="3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  <x v="5"/>
  </r>
  <r>
    <x v="2"/>
    <x v="0"/>
    <x v="3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  <x v="6"/>
  </r>
  <r>
    <x v="2"/>
    <x v="1"/>
    <x v="5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  <x v="7"/>
  </r>
  <r>
    <x v="2"/>
    <x v="2"/>
    <x v="6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  <x v="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7325"/>
    <n v="0.30598430034129692"/>
    <n v="8.8147440273037541E-3"/>
    <n v="1.1276860068259386E-2"/>
    <n v="6.5034812286689416E-3"/>
    <n v="0.16855617747440277"/>
    <n v="2.3456382252559721E-2"/>
    <n v="0.47540805460750851"/>
    <n v="2241.335"/>
    <n v="64.567999999999998"/>
    <n v="82.602999999999994"/>
    <n v="47.637999999999998"/>
    <n v="1234.6740000000002"/>
    <n v="171.81799999999996"/>
    <n v="3482.364"/>
  </r>
  <r>
    <x v="0"/>
    <x v="1"/>
    <x v="1"/>
    <n v="13612"/>
    <n v="0.34351092418454299"/>
    <n v="9.3028210402585944E-3"/>
    <n v="2.8900235086688217E-3"/>
    <n v="4.9792095210108725E-3"/>
    <n v="0.32633285336467821"/>
    <n v="2.8787870996179847E-2"/>
    <n v="0.28419629738466057"/>
    <n v="4675.8706999999995"/>
    <n v="126.63"/>
    <n v="39.338999999999999"/>
    <n v="67.777000000000001"/>
    <n v="4442.0428000000002"/>
    <n v="391.86050000000006"/>
    <n v="3868.48"/>
  </r>
  <r>
    <x v="0"/>
    <x v="2"/>
    <x v="1"/>
    <n v="12670"/>
    <n v="0.32842281767955805"/>
    <n v="8.2749802683504351E-3"/>
    <n v="1.0604577742699291E-2"/>
    <n v="2.4127466456195738E-3"/>
    <n v="0.32916880031570639"/>
    <n v="4.5084901341752165E-2"/>
    <n v="0.27603117600631411"/>
    <n v="4161.1171000000004"/>
    <n v="104.84400000000002"/>
    <n v="134.36000000000001"/>
    <n v="30.569499999999998"/>
    <n v="4170.5686999999998"/>
    <n v="571.22569999999996"/>
    <n v="3497.3150000000001"/>
  </r>
  <r>
    <x v="1"/>
    <x v="0"/>
    <x v="2"/>
    <n v="644"/>
    <n v="0.19940062111801241"/>
    <n v="0.20744099378881986"/>
    <n v="2.8180124223602485E-2"/>
    <n v="0"/>
    <n v="0.45925621118012416"/>
    <n v="6.4104037267080749E-2"/>
    <n v="4.1618012422360247E-2"/>
    <n v="128.41399999999999"/>
    <n v="133.59199999999998"/>
    <n v="18.148"/>
    <n v="0"/>
    <n v="295.76099999999997"/>
    <n v="41.283000000000001"/>
    <n v="26.802"/>
  </r>
  <r>
    <x v="1"/>
    <x v="1"/>
    <x v="2"/>
    <n v="1110"/>
    <n v="0.1528855855855856"/>
    <n v="0.22228828828828828"/>
    <n v="9.8927927927927907E-3"/>
    <n v="1.2693693693693693E-3"/>
    <n v="0.44939459459459463"/>
    <n v="8.0806306306306294E-2"/>
    <n v="8.3463063063063073E-2"/>
    <n v="169.703"/>
    <n v="246.73999999999998"/>
    <n v="10.980999999999998"/>
    <n v="1.409"/>
    <n v="498.82800000000003"/>
    <n v="89.694999999999993"/>
    <n v="92.644000000000005"/>
  </r>
  <r>
    <x v="1"/>
    <x v="2"/>
    <x v="2"/>
    <n v="2035"/>
    <n v="0.19538368550368554"/>
    <n v="0.13319056511056512"/>
    <n v="2.6069336609336607E-2"/>
    <n v="4.0225061425061426E-3"/>
    <n v="0.41469189189189198"/>
    <n v="9.7154054054054056E-2"/>
    <n v="0.12948796068796067"/>
    <n v="397.60580000000004"/>
    <n v="271.0428"/>
    <n v="53.051099999999998"/>
    <n v="8.1858000000000004"/>
    <n v="843.89800000000014"/>
    <n v="197.70850000000002"/>
    <n v="263.50799999999998"/>
  </r>
  <r>
    <x v="2"/>
    <x v="0"/>
    <x v="3"/>
    <n v="132"/>
    <n v="0.2748560606060606"/>
    <n v="0.11339393939393939"/>
    <n v="4.4696969696969699E-4"/>
    <m/>
    <n v="0.43524999999999997"/>
    <n v="2.7333333333333334E-2"/>
    <n v="0.14871969696969697"/>
    <n v="36.280999999999999"/>
    <n v="14.968"/>
    <n v="5.9000000000000004E-2"/>
    <m/>
    <n v="57.452999999999996"/>
    <n v="3.6080000000000001"/>
    <n v="19.631"/>
  </r>
  <r>
    <x v="2"/>
    <x v="1"/>
    <x v="4"/>
    <n v="129"/>
    <n v="0.39485271317829462"/>
    <n v="7.9069767441860464E-2"/>
    <n v="7.5038759689922485E-3"/>
    <n v="1.5503875968992248E-3"/>
    <n v="0.46517829457364346"/>
    <n v="3.0015503875968994E-2"/>
    <n v="2.1829457364341089E-2"/>
    <n v="50.936000000000007"/>
    <n v="10.199999999999999"/>
    <n v="0.96800000000000008"/>
    <n v="0.2"/>
    <n v="60.008000000000003"/>
    <n v="3.8720000000000003"/>
    <n v="2.8160000000000003"/>
  </r>
  <r>
    <x v="2"/>
    <x v="2"/>
    <x v="4"/>
    <n v="113"/>
    <n v="0.33932743362831858"/>
    <n v="8.6725663716814172E-2"/>
    <n v="2.6203539823008849E-3"/>
    <n v="4.3362831858407081E-3"/>
    <n v="0.41621769911504425"/>
    <n v="6.0769911504424774E-3"/>
    <n v="0.14469557522123894"/>
    <n v="38.344000000000001"/>
    <n v="9.8000000000000007"/>
    <n v="0.29609999999999997"/>
    <n v="0.49"/>
    <n v="47.032600000000002"/>
    <n v="0.68669999999999998"/>
    <n v="16.3506"/>
  </r>
  <r>
    <x v="3"/>
    <x v="0"/>
    <x v="5"/>
    <n v="16441"/>
    <n v="0.13258377227662554"/>
    <n v="6.2071163554528307E-3"/>
    <n v="1.1816227723374489E-2"/>
    <n v="5.7565841493826403E-4"/>
    <n v="0.58038693510127126"/>
    <n v="0.16203588589501852"/>
    <n v="8.6246359710479892E-2"/>
    <n v="2179.8098000000005"/>
    <n v="102.05119999999999"/>
    <n v="194.27059999999997"/>
    <n v="9.4643999999999995"/>
    <n v="9542.1416000000008"/>
    <n v="2664.0319999999997"/>
    <n v="1417.9764"/>
  </r>
  <r>
    <x v="3"/>
    <x v="1"/>
    <x v="5"/>
    <n v="5639"/>
    <n v="0.15429952119170065"/>
    <n v="1.2895903528994503E-2"/>
    <n v="1.0822840929242773E-2"/>
    <n v="9.6515339599219721E-3"/>
    <n v="0.43733729384642672"/>
    <n v="9.589909558432344E-2"/>
    <n v="0.27909381095938995"/>
    <n v="870.09500000000003"/>
    <n v="72.72"/>
    <n v="61.029999999999994"/>
    <n v="54.424999999999997"/>
    <n v="2466.1450000000004"/>
    <n v="540.77499999999986"/>
    <n v="1573.81"/>
  </r>
  <r>
    <x v="3"/>
    <x v="2"/>
    <x v="5"/>
    <n v="3004"/>
    <n v="0.19942490013315575"/>
    <n v="1.8020905459387483E-2"/>
    <n v="1.1951731025299603E-2"/>
    <n v="1.7988881491344873E-2"/>
    <n v="0.40959427430093209"/>
    <n v="0.11002736351531292"/>
    <n v="0.23299194407456722"/>
    <n v="599.0723999999999"/>
    <n v="54.134799999999998"/>
    <n v="35.903000000000006"/>
    <n v="54.038600000000002"/>
    <n v="1230.4212"/>
    <n v="330.5222"/>
    <n v="699.90779999999995"/>
  </r>
  <r>
    <x v="4"/>
    <x v="0"/>
    <x v="6"/>
    <n v="3339"/>
    <n v="0.2276555855046421"/>
    <n v="0.14330074872716381"/>
    <n v="6.8473794549266239E-3"/>
    <n v="3.5773584905660375E-3"/>
    <n v="0.50911356693620835"/>
    <n v="1.2943935309973044E-2"/>
    <n v="9.6561425576519921E-2"/>
    <n v="760.14199999999994"/>
    <n v="478.48119999999994"/>
    <n v="22.863399999999999"/>
    <n v="11.944799999999999"/>
    <n v="1699.9301999999998"/>
    <n v="43.219799999999992"/>
    <n v="322.41860000000003"/>
  </r>
  <r>
    <x v="4"/>
    <x v="1"/>
    <x v="7"/>
    <n v="4470"/>
    <n v="0.18098496644295303"/>
    <n v="0.10692825503355707"/>
    <n v="1.1488568232662194E-2"/>
    <n v="5.0521476510067111E-3"/>
    <n v="0.54753304250559265"/>
    <n v="1.9534966442953022E-2"/>
    <n v="0.12847176733780766"/>
    <n v="809.00280000000009"/>
    <n v="477.96930000000009"/>
    <n v="51.35390000000001"/>
    <n v="22.583099999999998"/>
    <n v="2447.4726999999993"/>
    <n v="87.321300000000008"/>
    <n v="574.26880000000017"/>
  </r>
  <r>
    <x v="4"/>
    <x v="2"/>
    <x v="8"/>
    <n v="4513"/>
    <n v="0.27848635054287602"/>
    <n v="0.11110921781520053"/>
    <n v="8.5561045867493888E-3"/>
    <n v="1.365298027919344E-2"/>
    <n v="0.46845586084644347"/>
    <n v="2.1286217593618435E-2"/>
    <n v="9.8453268335918456E-2"/>
    <n v="1256.8088999999995"/>
    <n v="501.4359"/>
    <n v="38.613699999999994"/>
    <n v="61.615899999999996"/>
    <n v="2114.1412999999993"/>
    <n v="96.064700000000002"/>
    <n v="444.31959999999998"/>
  </r>
  <r>
    <x v="5"/>
    <x v="0"/>
    <x v="4"/>
    <n v="88"/>
    <n v="0.20993181818181819"/>
    <n v="0.39724999999999999"/>
    <n v="5.9090909090909094E-4"/>
    <m/>
    <n v="0.29670454545454539"/>
    <n v="3.0045454545454545E-2"/>
    <n v="6.5477272727272731E-2"/>
    <n v="18.474"/>
    <n v="34.957999999999998"/>
    <n v="5.2000000000000005E-2"/>
    <m/>
    <n v="26.109999999999996"/>
    <n v="2.6440000000000001"/>
    <n v="5.7620000000000005"/>
  </r>
  <r>
    <x v="5"/>
    <x v="1"/>
    <x v="3"/>
    <n v="132"/>
    <n v="0.2612272727272727"/>
    <n v="0.32031818181818178"/>
    <n v="1.7575757575757579E-3"/>
    <n v="6.363636363636363E-3"/>
    <n v="0.29236363636363638"/>
    <n v="5.3803030303030304E-2"/>
    <n v="6.4166666666666664E-2"/>
    <n v="34.481999999999999"/>
    <n v="42.281999999999996"/>
    <n v="0.23200000000000004"/>
    <n v="0.84"/>
    <n v="38.591999999999999"/>
    <n v="7.1020000000000003"/>
    <n v="8.4699999999999989"/>
  </r>
  <r>
    <x v="5"/>
    <x v="2"/>
    <x v="3"/>
    <n v="141"/>
    <n v="0.36633191489361705"/>
    <n v="0.22799858156028371"/>
    <n v="1.9858156028368795E-3"/>
    <n v="5.6737588652482269E-4"/>
    <n v="0.31143900709219863"/>
    <n v="3.313900709219858E-2"/>
    <n v="5.8538297872340439E-2"/>
    <n v="51.652800000000006"/>
    <n v="32.147800000000004"/>
    <n v="0.28000000000000003"/>
    <n v="0.08"/>
    <n v="43.912900000000008"/>
    <n v="4.6726000000000001"/>
    <n v="8.2539000000000016"/>
  </r>
  <r>
    <x v="6"/>
    <x v="0"/>
    <x v="9"/>
    <n v="88"/>
    <n v="0.22383636363636364"/>
    <n v="0.3713045454545455"/>
    <n v="0"/>
    <n v="4.5454545454545456E-2"/>
    <n v="0.25720454545454546"/>
    <n v="1.9640909090909094E-2"/>
    <n v="8.2559090909090915E-2"/>
    <n v="19.697600000000001"/>
    <n v="32.674800000000005"/>
    <n v="0"/>
    <n v="4"/>
    <n v="22.634"/>
    <n v="1.7284000000000002"/>
    <n v="7.2652000000000001"/>
  </r>
  <r>
    <x v="6"/>
    <x v="1"/>
    <x v="3"/>
    <n v="218"/>
    <n v="0.25689908256880734"/>
    <n v="0.24468348623853212"/>
    <n v="7.2935779816513764E-4"/>
    <n v="5.105504587155963E-3"/>
    <n v="0.37953211009174309"/>
    <n v="4.8866972477064216E-2"/>
    <n v="6.4183486238532109E-2"/>
    <n v="56.003999999999998"/>
    <n v="53.341000000000001"/>
    <n v="0.159"/>
    <n v="1.113"/>
    <n v="82.738"/>
    <n v="10.652999999999999"/>
    <n v="13.992000000000001"/>
  </r>
  <r>
    <x v="6"/>
    <x v="2"/>
    <x v="3"/>
    <n v="34"/>
    <n v="0.57897352941176461"/>
    <n v="0.28892352941176469"/>
    <n v="2.0588235294117649E-5"/>
    <n v="1.5294117647058822E-4"/>
    <n v="0.1287764705882353"/>
    <n v="1.8499999999999999E-3"/>
    <n v="1.3029411764705883E-3"/>
    <n v="19.685099999999998"/>
    <n v="9.8233999999999995"/>
    <n v="7.000000000000001E-4"/>
    <n v="5.1999999999999998E-3"/>
    <n v="4.3784000000000001"/>
    <n v="6.2899999999999998E-2"/>
    <n v="4.4299999999999999E-2"/>
  </r>
  <r>
    <x v="7"/>
    <x v="0"/>
    <x v="10"/>
    <n v="2062"/>
    <n v="0.60776226964112512"/>
    <n v="8.4633947623666328E-2"/>
    <n v="8.9617361784675061E-3"/>
    <n v="3.1175072744907858E-3"/>
    <n v="0.24824607177497576"/>
    <n v="1.8280310378273521E-2"/>
    <n v="2.8998157129000966E-2"/>
    <n v="1253.2058"/>
    <n v="174.51519999999996"/>
    <n v="18.479099999999999"/>
    <n v="6.4283000000000001"/>
    <n v="511.88340000000005"/>
    <n v="37.694000000000003"/>
    <n v="59.794199999999989"/>
  </r>
  <r>
    <x v="7"/>
    <x v="1"/>
    <x v="11"/>
    <n v="593"/>
    <n v="0.49805733558178766"/>
    <n v="0.30399156829679591"/>
    <n v="4.8313659359190556E-3"/>
    <n v="7.166947723440135E-3"/>
    <n v="0.12795446880269812"/>
    <n v="1.8725126475548061E-2"/>
    <n v="3.9273187183811127E-2"/>
    <n v="295.34800000000007"/>
    <n v="180.26699999999997"/>
    <n v="2.8649999999999998"/>
    <n v="4.25"/>
    <n v="75.876999999999981"/>
    <n v="11.104000000000001"/>
    <n v="23.288999999999998"/>
  </r>
  <r>
    <x v="7"/>
    <x v="2"/>
    <x v="11"/>
    <n v="5025"/>
    <n v="0.73622244776119405"/>
    <n v="3.391000995024876E-2"/>
    <n v="1.8260716417910449E-2"/>
    <n v="7.1917014925373139E-3"/>
    <n v="0.12344845771144275"/>
    <n v="4.2279721393034826E-2"/>
    <n v="3.868694527363184E-2"/>
    <n v="3699.5178000000001"/>
    <n v="170.39780000000002"/>
    <n v="91.760100000000008"/>
    <n v="36.138300000000001"/>
    <n v="620.32849999999985"/>
    <n v="212.4556"/>
    <n v="194.40190000000001"/>
  </r>
  <r>
    <x v="8"/>
    <x v="0"/>
    <x v="12"/>
    <n v="3666"/>
    <n v="0.42410420076377525"/>
    <n v="1.6570103655210038E-2"/>
    <n v="1.2350791052918713E-2"/>
    <n v="4.3647026732133113E-3"/>
    <n v="0.38258101472995087"/>
    <n v="6.3466721222040376E-2"/>
    <n v="9.6562465902891442E-2"/>
    <n v="1554.7660000000001"/>
    <n v="60.745999999999995"/>
    <n v="45.277999999999999"/>
    <n v="16.000999999999998"/>
    <n v="1402.5419999999999"/>
    <n v="232.66900000000001"/>
    <n v="353.99800000000005"/>
  </r>
  <r>
    <x v="8"/>
    <x v="1"/>
    <x v="12"/>
    <n v="2553"/>
    <n v="0.41230708969839402"/>
    <n v="1.2648256952604778E-2"/>
    <n v="1.7390520955738346E-2"/>
    <n v="5.1668625146886011E-3"/>
    <n v="0.39462553858206034"/>
    <n v="6.6799451625538589E-2"/>
    <n v="9.1062279670975327E-2"/>
    <n v="1052.6199999999999"/>
    <n v="32.290999999999997"/>
    <n v="44.397999999999996"/>
    <n v="13.190999999999999"/>
    <n v="1007.479"/>
    <n v="170.53900000000002"/>
    <n v="232.482"/>
  </r>
  <r>
    <x v="8"/>
    <x v="2"/>
    <x v="12"/>
    <n v="981"/>
    <n v="0.34762354740061158"/>
    <n v="1.3083893985728848E-2"/>
    <n v="3.918868501529052E-2"/>
    <n v="8.2970438328236491E-3"/>
    <n v="0.37970010193679915"/>
    <n v="0.11082996941896023"/>
    <n v="0.10127675840978592"/>
    <n v="341.01869999999997"/>
    <n v="12.8353"/>
    <n v="38.444099999999999"/>
    <n v="8.1394000000000002"/>
    <n v="372.48579999999998"/>
    <n v="108.72419999999998"/>
    <n v="99.352499999999992"/>
  </r>
  <r>
    <x v="9"/>
    <x v="0"/>
    <x v="13"/>
    <n v="22"/>
    <n v="0.70727272727272728"/>
    <n v="0.10227272727272728"/>
    <n v="1.8181818181818182E-3"/>
    <n v="8.1818181818181818E-2"/>
    <n v="0.10136363636363636"/>
    <n v="9.0909090909090909E-4"/>
    <n v="4.5454545454545461E-3"/>
    <n v="15.56"/>
    <n v="2.25"/>
    <n v="0.04"/>
    <n v="1.8"/>
    <n v="2.23"/>
    <n v="0.02"/>
    <n v="0.1"/>
  </r>
  <r>
    <x v="9"/>
    <x v="1"/>
    <x v="5"/>
    <n v="111"/>
    <n v="0.72855855855855844"/>
    <n v="4.8468468468468466E-2"/>
    <n v="4.9549549549549553E-4"/>
    <n v="7.6522522522522535E-2"/>
    <n v="0.13934234234234236"/>
    <n v="2.7027027027027027E-4"/>
    <n v="6.3423423423423428E-3"/>
    <n v="80.86999999999999"/>
    <n v="5.38"/>
    <n v="5.5E-2"/>
    <n v="8.4940000000000015"/>
    <n v="15.467000000000001"/>
    <n v="0.03"/>
    <n v="0.70400000000000007"/>
  </r>
  <r>
    <x v="9"/>
    <x v="2"/>
    <x v="5"/>
    <n v="100"/>
    <n v="0.77729999999999988"/>
    <n v="3.4999999999999996E-3"/>
    <n v="0"/>
    <n v="6.7099999999999993E-2"/>
    <n v="0.12529999999999999"/>
    <n v="0"/>
    <n v="2.6799999999999997E-2"/>
    <n v="77.72999999999999"/>
    <n v="0.35"/>
    <n v="0"/>
    <n v="6.71"/>
    <n v="12.53"/>
    <n v="0"/>
    <n v="2.6799999999999997"/>
  </r>
  <r>
    <x v="10"/>
    <x v="0"/>
    <x v="9"/>
    <n v="55"/>
    <n v="0.70006909090909086"/>
    <n v="0.28636363636363638"/>
    <m/>
    <n v="1.3567272727272728E-2"/>
    <m/>
    <m/>
    <n v="0"/>
    <n v="38.503799999999998"/>
    <n v="15.75"/>
    <m/>
    <n v="0.74620000000000009"/>
    <m/>
    <m/>
    <n v="0"/>
  </r>
  <r>
    <x v="10"/>
    <x v="1"/>
    <x v="9"/>
    <n v="81"/>
    <n v="0.62962962962962965"/>
    <n v="0.25925925925925924"/>
    <n v="0"/>
    <n v="2.4691358024691357E-2"/>
    <n v="5.0617283950617278E-2"/>
    <n v="0"/>
    <n v="3.580246913580247E-2"/>
    <n v="51"/>
    <n v="21"/>
    <n v="0"/>
    <n v="2"/>
    <n v="4.0999999999999996"/>
    <n v="0"/>
    <n v="2.9"/>
  </r>
  <r>
    <x v="10"/>
    <x v="2"/>
    <x v="9"/>
    <n v="114"/>
    <n v="0.55263070175438589"/>
    <n v="0.31577982456140358"/>
    <n v="0"/>
    <n v="3.5087719298245612E-2"/>
    <n v="5.2638596491228068E-2"/>
    <n v="0"/>
    <n v="4.386315789473684E-2"/>
    <n v="62.999899999999997"/>
    <n v="35.998900000000006"/>
    <n v="0"/>
    <n v="4"/>
    <n v="6.0007999999999999"/>
    <n v="0"/>
    <n v="5.0004"/>
  </r>
  <r>
    <x v="11"/>
    <x v="0"/>
    <x v="13"/>
    <n v="417"/>
    <n v="0.42700095923261389"/>
    <n v="0.32344988009592329"/>
    <n v="9.0647482014388492E-3"/>
    <n v="3.0504556354916067E-2"/>
    <n v="0.16938321342925661"/>
    <n v="2.2467146282973621E-2"/>
    <n v="1.8129496402877698E-2"/>
    <n v="178.05939999999998"/>
    <n v="134.87860000000001"/>
    <n v="3.78"/>
    <n v="12.7204"/>
    <n v="70.632800000000003"/>
    <n v="9.3688000000000002"/>
    <n v="7.56"/>
  </r>
  <r>
    <x v="11"/>
    <x v="1"/>
    <x v="5"/>
    <n v="375"/>
    <n v="0.48858506666666662"/>
    <n v="0.16675786666666664"/>
    <n v="1.9200000000000002E-2"/>
    <n v="2.9457066666666667E-2"/>
    <n v="0.24622293333333334"/>
    <n v="2.9243733333333338E-2"/>
    <n v="2.0533333333333334E-2"/>
    <n v="183.21939999999998"/>
    <n v="62.534199999999991"/>
    <n v="7.2"/>
    <n v="11.0464"/>
    <n v="92.333600000000004"/>
    <n v="10.966400000000002"/>
    <n v="7.7"/>
  </r>
  <r>
    <x v="11"/>
    <x v="2"/>
    <x v="13"/>
    <n v="417"/>
    <n v="0.54080767386091133"/>
    <n v="9.7095443645083934E-2"/>
    <n v="7.5549160671462834E-3"/>
    <n v="1.1926139088729018E-2"/>
    <n v="0.27680287769784168"/>
    <n v="3.2206235011990408E-2"/>
    <n v="3.3606714628297361E-2"/>
    <n v="225.51680000000002"/>
    <n v="40.488799999999998"/>
    <n v="3.1504000000000003"/>
    <n v="4.9732000000000003"/>
    <n v="115.42679999999999"/>
    <n v="13.43"/>
    <n v="14.014000000000001"/>
  </r>
  <r>
    <x v="12"/>
    <x v="0"/>
    <x v="14"/>
    <n v="860"/>
    <n v="0.22791744186046506"/>
    <n v="0.28766860465116284"/>
    <n v="2.454651162790698E-3"/>
    <n v="0"/>
    <n v="0.29841046511627906"/>
    <n v="2.6370930232558144E-2"/>
    <n v="0.15717790697674416"/>
    <n v="196.00899999999996"/>
    <n v="247.39500000000004"/>
    <n v="2.1110000000000002"/>
    <n v="0"/>
    <n v="256.63299999999998"/>
    <n v="22.679000000000002"/>
    <n v="135.17299999999997"/>
  </r>
  <r>
    <x v="12"/>
    <x v="1"/>
    <x v="14"/>
    <n v="1448"/>
    <n v="0.17949254143646406"/>
    <n v="0.20326519337016577"/>
    <n v="8.9592541436464088E-3"/>
    <n v="3.0455801104972382E-4"/>
    <n v="0.36200870165745852"/>
    <n v="3.0033149171270722E-2"/>
    <n v="0.21593660220994476"/>
    <n v="259.90519999999998"/>
    <n v="294.32800000000003"/>
    <n v="12.972999999999999"/>
    <n v="0.44100000000000006"/>
    <n v="524.18859999999995"/>
    <n v="43.488000000000007"/>
    <n v="312.67619999999999"/>
  </r>
  <r>
    <x v="12"/>
    <x v="2"/>
    <x v="14"/>
    <n v="1656"/>
    <n v="0.18284987922705309"/>
    <n v="0.27899553140096622"/>
    <n v="4.4896739130434772E-3"/>
    <n v="2.6829710144927538E-4"/>
    <n v="0.31589649758454108"/>
    <n v="4.2655314009661834E-2"/>
    <n v="0.17484480676328504"/>
    <n v="302.79939999999993"/>
    <n v="462.0166000000001"/>
    <n v="7.434899999999999"/>
    <n v="0.44430000000000003"/>
    <n v="523.12459999999999"/>
    <n v="70.637199999999993"/>
    <n v="289.54300000000001"/>
  </r>
  <r>
    <x v="13"/>
    <x v="0"/>
    <x v="15"/>
    <n v="15"/>
    <n v="0.46666666666666667"/>
    <n v="0.26666666666666666"/>
    <n v="0"/>
    <n v="0"/>
    <n v="0.26666666666666666"/>
    <n v="0"/>
    <n v="0"/>
    <n v="7"/>
    <n v="4"/>
    <n v="0"/>
    <n v="0"/>
    <n v="4"/>
    <n v="0"/>
    <n v="0"/>
  </r>
  <r>
    <x v="13"/>
    <x v="1"/>
    <x v="15"/>
    <n v="15"/>
    <n v="0.33333333333333331"/>
    <n v="0.6"/>
    <n v="0"/>
    <n v="0"/>
    <n v="6.6666666666666666E-2"/>
    <n v="0"/>
    <n v="0"/>
    <n v="5"/>
    <n v="9"/>
    <n v="0"/>
    <n v="0"/>
    <n v="1"/>
    <n v="0"/>
    <n v="0"/>
  </r>
  <r>
    <x v="13"/>
    <x v="2"/>
    <x v="15"/>
    <n v="15"/>
    <n v="0.4"/>
    <n v="0.3"/>
    <n v="0"/>
    <n v="0"/>
    <n v="0.16666666666666666"/>
    <n v="0"/>
    <n v="0.13333333333333333"/>
    <n v="6"/>
    <n v="4.5"/>
    <n v="0"/>
    <n v="0"/>
    <n v="2.5"/>
    <n v="0"/>
    <n v="2"/>
  </r>
  <r>
    <x v="14"/>
    <x v="0"/>
    <x v="16"/>
    <n v="687"/>
    <n v="0.46110043668122264"/>
    <n v="0.19721542940320233"/>
    <n v="6.6331877729257646E-3"/>
    <n v="6.7860262008733619E-3"/>
    <n v="0.24628675400291122"/>
    <n v="1.4708879184861716E-2"/>
    <n v="6.7269286754002913E-2"/>
    <n v="316.77599999999995"/>
    <n v="135.48699999999999"/>
    <n v="4.5570000000000004"/>
    <n v="4.6619999999999999"/>
    <n v="169.19900000000001"/>
    <n v="10.104999999999999"/>
    <n v="46.213999999999999"/>
  </r>
  <r>
    <x v="14"/>
    <x v="1"/>
    <x v="16"/>
    <n v="790"/>
    <n v="0.49445443037974679"/>
    <n v="0.16777974683544303"/>
    <n v="8.6329113924050634E-3"/>
    <n v="3.3050632911392403E-3"/>
    <n v="0.25107594936708866"/>
    <n v="2.3600000000000003E-2"/>
    <n v="5.1151898734177213E-2"/>
    <n v="390.61899999999997"/>
    <n v="132.54599999999999"/>
    <n v="6.82"/>
    <n v="2.6109999999999998"/>
    <n v="198.35000000000002"/>
    <n v="18.644000000000002"/>
    <n v="40.409999999999997"/>
  </r>
  <r>
    <x v="14"/>
    <x v="2"/>
    <x v="16"/>
    <n v="721"/>
    <n v="0.45756019417475735"/>
    <n v="0.11366865464632456"/>
    <n v="8.2864077669902916E-3"/>
    <n v="6.4034674063800272E-3"/>
    <n v="0.31719750346740633"/>
    <n v="2.9214008321775311E-2"/>
    <n v="6.7669764216366168E-2"/>
    <n v="329.90090000000004"/>
    <n v="81.955100000000002"/>
    <n v="5.9744999999999999"/>
    <n v="4.6168999999999993"/>
    <n v="228.69939999999997"/>
    <n v="21.063299999999998"/>
    <n v="48.789900000000003"/>
  </r>
  <r>
    <x v="15"/>
    <x v="0"/>
    <x v="17"/>
    <n v="1513"/>
    <n v="6.9068076668869788E-3"/>
    <n v="0.81049861202908113"/>
    <n v="3.4824322538003966E-2"/>
    <n v="0"/>
    <n v="7.5676140118968935E-3"/>
    <n v="4.361863846662261E-2"/>
    <n v="9.6584005287508254E-2"/>
    <n v="10.45"/>
    <n v="1226.2843999999998"/>
    <n v="52.6892"/>
    <n v="0"/>
    <n v="11.4498"/>
    <n v="65.995000000000005"/>
    <n v="146.13159999999999"/>
  </r>
  <r>
    <x v="15"/>
    <x v="1"/>
    <x v="17"/>
    <n v="1019"/>
    <n v="7.6957801766437675E-3"/>
    <n v="0.67736467124631994"/>
    <n v="3.8037291462217862E-2"/>
    <n v="0"/>
    <n v="6.3553876349362118E-2"/>
    <n v="3.29892051030422E-2"/>
    <n v="0.18035917566241413"/>
    <n v="7.8419999999999987"/>
    <n v="690.2346"/>
    <n v="38.76"/>
    <n v="0"/>
    <n v="64.761399999999995"/>
    <n v="33.616"/>
    <n v="183.786"/>
  </r>
  <r>
    <x v="15"/>
    <x v="2"/>
    <x v="17"/>
    <n v="4814"/>
    <n v="0.11146765683423347"/>
    <n v="0.66691119651017872"/>
    <n v="2.9857976734524311E-2"/>
    <n v="3.1948483589530534E-5"/>
    <n v="7.8649148317407547E-2"/>
    <n v="1.5248088907353553E-2"/>
    <n v="9.7833984212712916E-2"/>
    <n v="536.60529999999994"/>
    <n v="3210.5105000000003"/>
    <n v="143.73630000000003"/>
    <n v="0.15379999999999999"/>
    <n v="378.61699999999996"/>
    <n v="73.404300000000006"/>
    <n v="470.97280000000001"/>
  </r>
  <r>
    <x v="16"/>
    <x v="0"/>
    <x v="13"/>
    <n v="21"/>
    <n v="0.2857142857142857"/>
    <n v="0.7142857142857143"/>
    <n v="0"/>
    <n v="0"/>
    <n v="0"/>
    <n v="0"/>
    <n v="0"/>
    <n v="6"/>
    <n v="15"/>
    <n v="0"/>
    <n v="0"/>
    <n v="0"/>
    <n v="0"/>
    <n v="0"/>
  </r>
  <r>
    <x v="16"/>
    <x v="1"/>
    <x v="13"/>
    <n v="8"/>
    <n v="1"/>
    <n v="0"/>
    <n v="0"/>
    <n v="0"/>
    <n v="0"/>
    <n v="0"/>
    <n v="0"/>
    <n v="8"/>
    <n v="0"/>
    <n v="0"/>
    <n v="0"/>
    <n v="0"/>
    <n v="0"/>
    <n v="0"/>
  </r>
  <r>
    <x v="16"/>
    <x v="2"/>
    <x v="13"/>
    <n v="29"/>
    <n v="0.31034482758620691"/>
    <n v="0.68965517241379315"/>
    <n v="0"/>
    <n v="0"/>
    <n v="0"/>
    <n v="0"/>
    <n v="0"/>
    <n v="9"/>
    <n v="20"/>
    <n v="0"/>
    <n v="0"/>
    <n v="0"/>
    <n v="0"/>
    <n v="0"/>
  </r>
  <r>
    <x v="17"/>
    <x v="0"/>
    <x v="8"/>
    <n v="3396"/>
    <n v="0.7765432862190812"/>
    <n v="6.3543580683156645E-2"/>
    <n v="1.3798586572438163E-3"/>
    <n v="2.2764222614840988E-2"/>
    <n v="0.123685011778563"/>
    <n v="5.0853062426383985E-3"/>
    <n v="6.9987338044758532E-3"/>
    <n v="2637.1409999999996"/>
    <n v="215.79399999999998"/>
    <n v="4.6859999999999999"/>
    <n v="77.307299999999998"/>
    <n v="420.03429999999997"/>
    <n v="17.2697"/>
    <n v="23.767699999999998"/>
  </r>
  <r>
    <x v="17"/>
    <x v="1"/>
    <x v="18"/>
    <n v="3514"/>
    <n v="0.78167305065452464"/>
    <n v="5.8573534433693786E-2"/>
    <n v="1.7374786568013661E-3"/>
    <n v="3.3280421172453042E-2"/>
    <n v="0.10874428002276605"/>
    <n v="5.8892999430848036E-3"/>
    <n v="1.0101935116676153E-2"/>
    <n v="2746.7990999999997"/>
    <n v="205.82739999999995"/>
    <n v="6.1055000000000001"/>
    <n v="116.9474"/>
    <n v="382.12739999999991"/>
    <n v="20.695"/>
    <n v="35.498199999999997"/>
  </r>
  <r>
    <x v="17"/>
    <x v="2"/>
    <x v="19"/>
    <n v="6370"/>
    <n v="0.60179263736263733"/>
    <n v="7.5888257456828881E-2"/>
    <n v="5.9262951334379897E-3"/>
    <n v="1.9815321821036111E-2"/>
    <n v="0.21524175824175823"/>
    <n v="1.5089733124018838E-2"/>
    <n v="6.6245996860282569E-2"/>
    <n v="3833.4190999999996"/>
    <n v="483.40819999999997"/>
    <n v="37.750499999999995"/>
    <n v="126.22360000000002"/>
    <n v="1371.09"/>
    <n v="96.121600000000001"/>
    <n v="421.98699999999997"/>
  </r>
  <r>
    <x v="18"/>
    <x v="0"/>
    <x v="20"/>
    <n v="341"/>
    <n v="1.9354838709677417E-2"/>
    <n v="0.50903225806451613"/>
    <m/>
    <n v="1.7595307917888563E-3"/>
    <n v="0.45049853372434018"/>
    <n v="1.3489736070381231E-2"/>
    <n v="5.8651026392961877E-3"/>
    <n v="6.6"/>
    <n v="173.57999999999998"/>
    <m/>
    <n v="0.6"/>
    <n v="153.62"/>
    <n v="4.5999999999999996"/>
    <n v="2"/>
  </r>
  <r>
    <x v="18"/>
    <x v="1"/>
    <x v="21"/>
    <n v="456"/>
    <n v="0.2858982456140351"/>
    <n v="0.23936973684210525"/>
    <n v="6.9157894736842102E-3"/>
    <n v="1.0067105263157895E-2"/>
    <n v="0.40044166666666658"/>
    <n v="1.8992105263157893E-2"/>
    <n v="3.8315350877192983E-2"/>
    <n v="130.36959999999999"/>
    <n v="109.15259999999999"/>
    <n v="3.1536"/>
    <n v="4.5906000000000002"/>
    <n v="182.60139999999996"/>
    <n v="8.6603999999999992"/>
    <n v="17.471800000000002"/>
  </r>
  <r>
    <x v="18"/>
    <x v="2"/>
    <x v="22"/>
    <n v="506"/>
    <n v="0.20571284584980237"/>
    <n v="0.25303063241106721"/>
    <n v="1.898695652173913E-2"/>
    <n v="7.7930830039525684E-3"/>
    <n v="0.38631936758893282"/>
    <n v="5.3471936758893286E-2"/>
    <n v="7.4685177865612656E-2"/>
    <n v="104.0907"/>
    <n v="128.0335"/>
    <n v="9.6074000000000002"/>
    <n v="3.9432999999999998"/>
    <n v="195.4776"/>
    <n v="27.056800000000003"/>
    <n v="37.790700000000001"/>
  </r>
  <r>
    <x v="19"/>
    <x v="0"/>
    <x v="21"/>
    <n v="1739"/>
    <n v="0.56302863714778606"/>
    <n v="0.31887688326624491"/>
    <n v="3.8751006325474409E-3"/>
    <n v="7.402242668200114E-3"/>
    <n v="9.3773145485911438E-2"/>
    <n v="4.3453133985048879E-3"/>
    <n v="8.6986774008050612E-3"/>
    <n v="979.10679999999991"/>
    <n v="554.52689999999996"/>
    <n v="6.7387999999999995"/>
    <n v="12.872499999999999"/>
    <n v="163.07149999999999"/>
    <n v="7.5564999999999998"/>
    <n v="15.127000000000001"/>
  </r>
  <r>
    <x v="19"/>
    <x v="1"/>
    <x v="23"/>
    <n v="3008"/>
    <n v="0.60980265957446811"/>
    <n v="0.22125292553191486"/>
    <n v="7.4225398936170204E-3"/>
    <n v="1.5232347074468085E-2"/>
    <n v="0.12331898271276595"/>
    <n v="9.1944481382978741E-3"/>
    <n v="1.3776097074468084E-2"/>
    <n v="1834.2864"/>
    <n v="665.52879999999993"/>
    <n v="22.326999999999998"/>
    <n v="45.818899999999999"/>
    <n v="370.94349999999997"/>
    <n v="27.656900000000004"/>
    <n v="41.438499999999998"/>
  </r>
  <r>
    <x v="19"/>
    <x v="2"/>
    <x v="2"/>
    <n v="2261"/>
    <n v="0.52629659442724452"/>
    <n v="0.29068597965501991"/>
    <n v="5.5829279080053078E-3"/>
    <n v="1.9886200796107919E-2"/>
    <n v="0.12917545333923039"/>
    <n v="1.1313135780628042E-2"/>
    <n v="1.7059708093763826E-2"/>
    <n v="1189.9566"/>
    <n v="657.24099999999999"/>
    <n v="12.623000000000001"/>
    <n v="44.962700000000005"/>
    <n v="292.06569999999994"/>
    <n v="25.579000000000001"/>
    <n v="38.5720000000000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60">
  <r>
    <x v="0"/>
    <x v="0"/>
    <n v="40634.999999998887"/>
    <n v="1185241.8449662258"/>
    <n v="29.168004059708583"/>
  </r>
  <r>
    <x v="0"/>
    <x v="1"/>
    <n v="35580.999999999862"/>
    <n v="1036823.4437615575"/>
    <n v="29.139806181994928"/>
  </r>
  <r>
    <x v="0"/>
    <x v="2"/>
    <n v="35096.999999999854"/>
    <n v="1017862.833065929"/>
    <n v="29.001419866824321"/>
  </r>
  <r>
    <x v="1"/>
    <x v="0"/>
    <n v="4242.0000000000136"/>
    <n v="73988.018036157562"/>
    <n v="17.441777000508562"/>
  </r>
  <r>
    <x v="1"/>
    <x v="1"/>
    <n v="4606.9999999999991"/>
    <n v="78409.972380792286"/>
    <n v="17.019746555414002"/>
  </r>
  <r>
    <x v="1"/>
    <x v="2"/>
    <n v="5722.9999999999609"/>
    <n v="102740.73737568375"/>
    <n v="17.952251856663366"/>
  </r>
  <r>
    <x v="2"/>
    <x v="0"/>
    <n v="664.99999999999784"/>
    <n v="14405.56349062228"/>
    <n v="21.662501489657636"/>
  </r>
  <r>
    <x v="2"/>
    <x v="1"/>
    <n v="494.00000000000011"/>
    <n v="8932.2998560165233"/>
    <n v="18.08157865590389"/>
  </r>
  <r>
    <x v="2"/>
    <x v="2"/>
    <n v="516.00000000000057"/>
    <n v="8842.8473822852193"/>
    <n v="17.137301128459708"/>
  </r>
  <r>
    <x v="3"/>
    <x v="0"/>
    <n v="30130.000000000025"/>
    <n v="301284.30948545225"/>
    <n v="9.9994792394773313"/>
  </r>
  <r>
    <x v="3"/>
    <x v="1"/>
    <n v="24979.999999999858"/>
    <n v="245771.32227175328"/>
    <n v="9.8387238699661594"/>
  </r>
  <r>
    <x v="3"/>
    <x v="2"/>
    <n v="25084.999999999851"/>
    <n v="235958.95846085667"/>
    <n v="9.4063766577978107"/>
  </r>
  <r>
    <x v="4"/>
    <x v="0"/>
    <n v="44616.999999999942"/>
    <n v="1668754.9143172298"/>
    <n v="37.401773187736332"/>
  </r>
  <r>
    <x v="4"/>
    <x v="1"/>
    <n v="44934.000000001106"/>
    <n v="1693399.8108378469"/>
    <n v="37.686380265229118"/>
  </r>
  <r>
    <x v="4"/>
    <x v="2"/>
    <n v="43571.999999999804"/>
    <n v="1634665.6791641703"/>
    <n v="37.516425208027577"/>
  </r>
  <r>
    <x v="5"/>
    <x v="0"/>
    <n v="1017.999999999998"/>
    <n v="39314.545729366371"/>
    <n v="38.619396590733253"/>
  </r>
  <r>
    <x v="5"/>
    <x v="1"/>
    <n v="1139.9999999999993"/>
    <n v="45238.559882084272"/>
    <n v="39.682947264986225"/>
  </r>
  <r>
    <x v="5"/>
    <x v="2"/>
    <n v="1133.0000000000034"/>
    <n v="44313.491794313486"/>
    <n v="39.111643242995015"/>
  </r>
  <r>
    <x v="6"/>
    <x v="0"/>
    <n v="939.00000000000193"/>
    <n v="31830.094949577895"/>
    <n v="33.897864696036024"/>
  </r>
  <r>
    <x v="6"/>
    <x v="1"/>
    <n v="1037.0000000000032"/>
    <n v="35390.45630733735"/>
    <n v="34.127730286728294"/>
  </r>
  <r>
    <x v="6"/>
    <x v="2"/>
    <n v="1096.9999999999984"/>
    <n v="39049.363051681757"/>
    <n v="35.596502326054527"/>
  </r>
  <r>
    <x v="7"/>
    <x v="0"/>
    <n v="23269"/>
    <n v="357849.12232775637"/>
    <n v="15.378792484754667"/>
  </r>
  <r>
    <x v="7"/>
    <x v="1"/>
    <n v="26016.999999999785"/>
    <n v="406677.99211412563"/>
    <n v="15.631240808476342"/>
  </r>
  <r>
    <x v="7"/>
    <x v="2"/>
    <n v="26339.000000000076"/>
    <n v="415057.54164504813"/>
    <n v="15.758287772696265"/>
  </r>
  <r>
    <x v="8"/>
    <x v="0"/>
    <n v="9399.9999999999181"/>
    <n v="174871.09723966965"/>
    <n v="18.603308216986296"/>
  </r>
  <r>
    <x v="8"/>
    <x v="1"/>
    <n v="8525.9999999999836"/>
    <n v="159976.52243582718"/>
    <n v="18.76337349704756"/>
  </r>
  <r>
    <x v="8"/>
    <x v="2"/>
    <n v="8391.0000000000073"/>
    <n v="153657.38299034219"/>
    <n v="18.312165771700876"/>
  </r>
  <r>
    <x v="9"/>
    <x v="0"/>
    <n v="831.99999999999955"/>
    <n v="10357.324369930489"/>
    <n v="12.44870717539723"/>
  </r>
  <r>
    <x v="9"/>
    <x v="1"/>
    <n v="1048.0000000000009"/>
    <n v="14139.376589045438"/>
    <n v="13.491771554432658"/>
  </r>
  <r>
    <x v="9"/>
    <x v="2"/>
    <n v="906.00000000000034"/>
    <n v="12645.239044298602"/>
    <n v="13.957217488188297"/>
  </r>
  <r>
    <x v="10"/>
    <x v="0"/>
    <n v="3165.9999999999955"/>
    <n v="91291.420071444969"/>
    <n v="28.834940009932122"/>
  </r>
  <r>
    <x v="10"/>
    <x v="1"/>
    <n v="3333.000000000015"/>
    <n v="98543.989307527299"/>
    <n v="29.566153407598815"/>
  </r>
  <r>
    <x v="10"/>
    <x v="2"/>
    <n v="3693.0000000000259"/>
    <n v="108427.81244081687"/>
    <n v="29.360360801737368"/>
  </r>
  <r>
    <x v="11"/>
    <x v="0"/>
    <n v="1513.0000000000007"/>
    <n v="33718.771629604504"/>
    <n v="22.286035445872102"/>
  </r>
  <r>
    <x v="11"/>
    <x v="1"/>
    <n v="1565.9999999999891"/>
    <n v="33025.01443732973"/>
    <n v="21.088770394208147"/>
  </r>
  <r>
    <x v="11"/>
    <x v="2"/>
    <n v="1420.0000000000011"/>
    <n v="30685.964635916094"/>
    <n v="21.609834250645118"/>
  </r>
  <r>
    <x v="12"/>
    <x v="0"/>
    <n v="4985.0000000000018"/>
    <n v="50414.24024407973"/>
    <n v="10.113187611650895"/>
  </r>
  <r>
    <x v="12"/>
    <x v="1"/>
    <n v="5386.0000000000182"/>
    <n v="53556.562703393349"/>
    <n v="9.9436618461554342"/>
  </r>
  <r>
    <x v="12"/>
    <x v="2"/>
    <n v="5225.0000000000246"/>
    <n v="60464.016743446853"/>
    <n v="11.572060620755325"/>
  </r>
  <r>
    <x v="13"/>
    <x v="0"/>
    <n v="231.00000000000045"/>
    <n v="4611.4814338749366"/>
    <n v="19.963123090367652"/>
  </r>
  <r>
    <x v="13"/>
    <x v="1"/>
    <n v="221.99999999999986"/>
    <n v="4384.597148957605"/>
    <n v="19.750437607917153"/>
  </r>
  <r>
    <x v="13"/>
    <x v="2"/>
    <n v="239.00000000000031"/>
    <n v="4890.3579833854756"/>
    <n v="20.461748884458029"/>
  </r>
  <r>
    <x v="14"/>
    <x v="0"/>
    <n v="6373.9999999999791"/>
    <n v="152081.42836659952"/>
    <n v="23.859653022685915"/>
  </r>
  <r>
    <x v="14"/>
    <x v="1"/>
    <n v="6418.9999999999764"/>
    <n v="154393.66645667842"/>
    <n v="24.052604215092536"/>
  </r>
  <r>
    <x v="14"/>
    <x v="2"/>
    <n v="7207.9999999999936"/>
    <n v="168200.13133983212"/>
    <n v="23.33520135125309"/>
  </r>
  <r>
    <x v="15"/>
    <x v="0"/>
    <n v="3096.9999999999973"/>
    <n v="83246.455944826128"/>
    <n v="26.879708086802133"/>
  </r>
  <r>
    <x v="15"/>
    <x v="1"/>
    <n v="2487.9999999999759"/>
    <n v="65331.679007915438"/>
    <n v="26.258713427619"/>
  </r>
  <r>
    <x v="15"/>
    <x v="2"/>
    <n v="2139"/>
    <n v="55407.490975248802"/>
    <n v="25.90345534139729"/>
  </r>
  <r>
    <x v="16"/>
    <x v="0"/>
    <n v="1304.9999999999986"/>
    <n v="14533.617096454298"/>
    <n v="11.136871338279168"/>
  </r>
  <r>
    <x v="16"/>
    <x v="1"/>
    <n v="1331.0000000000018"/>
    <n v="15126.110292084057"/>
    <n v="11.364470542512423"/>
  </r>
  <r>
    <x v="16"/>
    <x v="2"/>
    <n v="1244.000000000003"/>
    <n v="14524.629069213783"/>
    <n v="11.675746840203978"/>
  </r>
  <r>
    <x v="17"/>
    <x v="0"/>
    <n v="22327.00000000028"/>
    <n v="618929.12665583298"/>
    <n v="27.721105686201692"/>
  </r>
  <r>
    <x v="17"/>
    <x v="1"/>
    <n v="21541.999999999764"/>
    <n v="591511.69813039119"/>
    <n v="27.458532082926268"/>
  </r>
  <r>
    <x v="17"/>
    <x v="2"/>
    <n v="23423.999999999851"/>
    <n v="647646.49131829001"/>
    <n v="27.648842696306957"/>
  </r>
  <r>
    <x v="18"/>
    <x v="0"/>
    <n v="8530.9999999999582"/>
    <n v="173531.96686190207"/>
    <n v="20.341339451635555"/>
  </r>
  <r>
    <x v="18"/>
    <x v="1"/>
    <n v="7610.0000000000036"/>
    <n v="155156.53712922422"/>
    <n v="20.388506850095158"/>
  </r>
  <r>
    <x v="18"/>
    <x v="2"/>
    <n v="7723.9999999999436"/>
    <n v="136612.55431932371"/>
    <n v="17.686762599601852"/>
  </r>
  <r>
    <x v="19"/>
    <x v="0"/>
    <n v="8760.0000000001164"/>
    <n v="218447.2746819703"/>
    <n v="24.936903502507693"/>
  </r>
  <r>
    <x v="19"/>
    <x v="1"/>
    <n v="7929.0000000000518"/>
    <n v="213591.87909116616"/>
    <n v="26.938060170407965"/>
  </r>
  <r>
    <x v="19"/>
    <x v="2"/>
    <n v="8068.0000000000209"/>
    <n v="220904.76351891956"/>
    <n v="27.380362359806519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60">
  <r>
    <x v="0"/>
    <x v="0"/>
    <x v="0"/>
    <n v="0.36148153425866081"/>
    <n v="1.3538482711978916E-2"/>
    <n v="4.6150181863783427E-3"/>
    <n v="0.45308098224437993"/>
    <n v="0.13321213724475792"/>
    <n v="2.1063886912290976E-2"/>
    <n v="9.8281990948984738E-4"/>
    <x v="0"/>
    <n v="7.7212970712386393E-3"/>
    <n v="4.2655593295195188E-3"/>
    <n v="14688.802144600677"/>
    <n v="550.13624500126309"/>
    <n v="187.5312640034839"/>
    <n v="18410.945713500372"/>
    <n v="5413.0751969407356"/>
    <n v="855.9310446809435"/>
    <n v="39.936887022119933"/>
    <x v="0"/>
    <n v="313.754906489782"/>
    <n v="173.33100335502559"/>
    <n v="40634.999999999985"/>
  </r>
  <r>
    <x v="0"/>
    <x v="1"/>
    <x v="1"/>
    <n v="0.33046590771910483"/>
    <n v="8.4765509319111726E-3"/>
    <n v="5.4545455050483103E-3"/>
    <n v="0.48108458898079948"/>
    <n v="0.13750386310224988"/>
    <n v="1.6136017211786213E-2"/>
    <n v="1.7245910417243043E-3"/>
    <x v="1"/>
    <n v="1.2392614004359983E-2"/>
    <n v="6.761321503016237E-3"/>
    <n v="11758.307462553466"/>
    <n v="301.6041587083314"/>
    <n v="194.07818361512389"/>
    <n v="17117.470760525823"/>
    <n v="4892.524953041152"/>
    <n v="574.1356284125651"/>
    <n v="61.362673855592462"/>
    <x v="1"/>
    <n v="440.94159888913248"/>
    <n v="240.57458039882067"/>
    <n v="35580.999999999993"/>
  </r>
  <r>
    <x v="0"/>
    <x v="2"/>
    <x v="1"/>
    <n v="0.3009363122411185"/>
    <n v="9.8368153351474797E-3"/>
    <n v="6.414555422205437E-3"/>
    <n v="0.49611798441553873"/>
    <n v="0.14138178798657586"/>
    <n v="1.280966733206375E-2"/>
    <n v="8.0392165086554616E-3"/>
    <x v="1"/>
    <n v="1.7570554598812585E-2"/>
    <n v="6.8931061598819544E-3"/>
    <n v="10561.961750726541"/>
    <n v="345.24270781767126"/>
    <n v="225.13165165314433"/>
    <n v="17412.25289903217"/>
    <n v="4962.0766129648546"/>
    <n v="449.58089435344164"/>
    <n v="282.15238180428082"/>
    <x v="1"/>
    <n v="616.67375475452559"/>
    <n v="241.92734689337706"/>
    <n v="35097.000000000015"/>
  </r>
  <r>
    <x v="1"/>
    <x v="0"/>
    <x v="2"/>
    <n v="0.16172087916295919"/>
    <n v="1.8192419397888057E-2"/>
    <n v="1.0759741975545304E-2"/>
    <n v="0.32753017779052618"/>
    <n v="0.37025919432232229"/>
    <n v="1.9241667684636247E-2"/>
    <n v="9.3406960169795388E-4"/>
    <x v="1"/>
    <n v="6.5385938414284597E-2"/>
    <n v="2.5975911650140147E-2"/>
    <n v="686.0199694092729"/>
    <n v="77.172243085841131"/>
    <n v="45.642825460263182"/>
    <n v="1389.3830141874121"/>
    <n v="1570.6395023152911"/>
    <n v="81.623154318226966"/>
    <n v="3.9623232504027204"/>
    <x v="1"/>
    <n v="277.36715075339526"/>
    <n v="110.18981721989451"/>
    <n v="4242"/>
  </r>
  <r>
    <x v="1"/>
    <x v="1"/>
    <x v="2"/>
    <n v="0.14710883099710337"/>
    <n v="8.9974738831897928E-3"/>
    <n v="1.8555804156482645E-2"/>
    <n v="0.34843748119683421"/>
    <n v="0.35560700623714614"/>
    <n v="1.7733419996753218E-2"/>
    <n v="4.7752474357375934E-3"/>
    <x v="1"/>
    <n v="8.4564117713604101E-2"/>
    <n v="1.4220618383151116E-2"/>
    <n v="677.73038440365406"/>
    <n v="41.451362179855302"/>
    <n v="85.486589748915392"/>
    <n v="1605.2514758738123"/>
    <n v="1638.2814777345293"/>
    <n v="81.697865925041938"/>
    <n v="21.999564936443054"/>
    <x v="1"/>
    <n v="389.58689030657342"/>
    <n v="65.514388891177077"/>
    <n v="4606.9999999999918"/>
  </r>
  <r>
    <x v="1"/>
    <x v="2"/>
    <x v="2"/>
    <n v="0.12087521686372137"/>
    <n v="6.0398102315765909E-3"/>
    <n v="1.3963946948213266E-2"/>
    <n v="0.37184663358655251"/>
    <n v="0.35905853172589242"/>
    <n v="1.4678411979506666E-2"/>
    <n v="5.707981039960972E-3"/>
    <x v="1"/>
    <n v="7.8279698101806905E-2"/>
    <n v="2.9549769522769279E-2"/>
    <n v="691.76886611107761"/>
    <n v="34.56583395531284"/>
    <n v="79.915668384624553"/>
    <n v="2128.0782840158408"/>
    <n v="2054.8919770672828"/>
    <n v="84.004551758716673"/>
    <n v="32.666775491696654"/>
    <x v="1"/>
    <n v="447.99471223664102"/>
    <n v="169.11333097880865"/>
    <n v="5723.0000000000018"/>
  </r>
  <r>
    <x v="2"/>
    <x v="0"/>
    <x v="3"/>
    <n v="0.3601882687289315"/>
    <n v="2.5427256690445571E-2"/>
    <n v="1.2369162529520739E-2"/>
    <n v="0.39854475753705743"/>
    <n v="0.13427509013924274"/>
    <n v="1.3233082706766918E-2"/>
    <n v="1.5037593984962407E-3"/>
    <x v="2"/>
    <n v="3.1243091538088675E-2"/>
    <n v="1.9199160692428746E-2"/>
    <n v="239.52519870473947"/>
    <n v="16.909125699146305"/>
    <n v="8.2254930821312922"/>
    <n v="265.0322637621432"/>
    <n v="89.292934942596418"/>
    <n v="8.8000000000000007"/>
    <n v="1"/>
    <x v="2"/>
    <n v="20.776655872828968"/>
    <n v="12.767441860465116"/>
    <n v="665"/>
  </r>
  <r>
    <x v="2"/>
    <x v="1"/>
    <x v="4"/>
    <n v="0.39491049060250172"/>
    <n v="4.2616779822100069E-2"/>
    <n v="1.5310686281162096E-2"/>
    <n v="0.26178354769858997"/>
    <n v="0.19375462056896578"/>
    <n v="1.4338731443994604E-2"/>
    <n v="2.0483902062849433E-3"/>
    <x v="3"/>
    <n v="4.9585804737836157E-2"/>
    <n v="2.1880209573708027E-2"/>
    <n v="195.08578235763582"/>
    <n v="21.05268923211743"/>
    <n v="7.5634790228940743"/>
    <n v="129.32107256310343"/>
    <n v="95.714782561069086"/>
    <n v="7.083333333333333"/>
    <n v="1.0119047619047619"/>
    <x v="3"/>
    <n v="24.495387540491059"/>
    <n v="10.808823529411764"/>
    <n v="493.99999999999994"/>
  </r>
  <r>
    <x v="2"/>
    <x v="2"/>
    <x v="4"/>
    <n v="0.35601669143481396"/>
    <n v="3.9386274837858871E-2"/>
    <n v="1.8873820232459732E-2"/>
    <n v="0.25585414021723807"/>
    <n v="0.22338736398022493"/>
    <n v="1.3565891472868224E-2"/>
    <n v="0"/>
    <x v="1"/>
    <n v="7.2602656588819259E-2"/>
    <n v="2.0313161235717317E-2"/>
    <n v="183.70461278036393"/>
    <n v="20.32331781633517"/>
    <n v="9.7388912399492167"/>
    <n v="132.02073635209479"/>
    <n v="115.26787981379601"/>
    <n v="7"/>
    <n v="0"/>
    <x v="1"/>
    <n v="37.462970799830721"/>
    <n v="10.481591197630131"/>
    <n v="515.99999999999977"/>
  </r>
  <r>
    <x v="3"/>
    <x v="0"/>
    <x v="5"/>
    <n v="0.3085836429494182"/>
    <n v="8.1158005436406336E-3"/>
    <n v="1.4035108995817083E-2"/>
    <n v="0.16004204988105691"/>
    <n v="0.27336032834704532"/>
    <n v="1.2009059709388217E-3"/>
    <n v="7.9932856400623424E-5"/>
    <x v="4"/>
    <n v="8.4115245651421575E-2"/>
    <n v="0.13896434556732976"/>
    <n v="9297.6251620659768"/>
    <n v="244.52907037989249"/>
    <n v="422.87783404396902"/>
    <n v="4822.0669629162485"/>
    <n v="8236.3466930964823"/>
    <n v="36.183296904386722"/>
    <n v="2.4083769633507854"/>
    <x v="4"/>
    <n v="2534.3923514773337"/>
    <n v="4186.9957319436489"/>
    <n v="30130.000000000022"/>
  </r>
  <r>
    <x v="3"/>
    <x v="1"/>
    <x v="5"/>
    <n v="0.26398465719557301"/>
    <n v="4.8053733886275086E-3"/>
    <n v="1.5337036862863336E-2"/>
    <n v="0.1677331307740412"/>
    <n v="0.31138127486499545"/>
    <n v="6.2944285282982605E-3"/>
    <n v="1.2779211260537042E-3"/>
    <x v="5"/>
    <n v="0.10431765963106548"/>
    <n v="0.12117350115088546"/>
    <n v="6594.3367367454121"/>
    <n v="120.03822724791513"/>
    <n v="383.11918083432602"/>
    <n v="4189.9736067355479"/>
    <n v="7778.3042461275836"/>
    <n v="157.23482463689049"/>
    <n v="31.922469728821518"/>
    <x v="5"/>
    <n v="2605.8551375840152"/>
    <n v="3026.9140587491179"/>
    <n v="24979.999999999993"/>
  </r>
  <r>
    <x v="3"/>
    <x v="2"/>
    <x v="5"/>
    <n v="0.30037154805921445"/>
    <n v="3.1985433356725283E-3"/>
    <n v="1.8649771910284229E-2"/>
    <n v="0.14829235917564024"/>
    <n v="0.27925475053134508"/>
    <n v="5.2981345238558662E-3"/>
    <n v="2.1255923546919051E-3"/>
    <x v="1"/>
    <n v="0.12894153431242178"/>
    <n v="0.1138677657968739"/>
    <n v="7534.8202830653963"/>
    <n v="80.235459575345388"/>
    <n v="467.82952836947993"/>
    <n v="3719.9138299209362"/>
    <n v="7005.105417078792"/>
    <n v="132.90370453092441"/>
    <n v="53.320484217446449"/>
    <x v="1"/>
    <n v="3234.4983882271008"/>
    <n v="2856.3729050145821"/>
    <n v="25085.000000000004"/>
  </r>
  <r>
    <x v="4"/>
    <x v="0"/>
    <x v="6"/>
    <n v="0.12721736013023441"/>
    <n v="1.0748461118477375E-2"/>
    <n v="5.353516844907512E-3"/>
    <n v="0.70650592893013964"/>
    <n v="0.11442260870552723"/>
    <n v="1.4138929779945781E-2"/>
    <n v="2.2410790104026401E-3"/>
    <x v="6"/>
    <n v="1.2288547241953938E-2"/>
    <n v="6.9931466290006272E-3"/>
    <n v="5676.0569569306681"/>
    <n v="479.56408972310493"/>
    <n v="238.85786106923842"/>
    <n v="31522.175031076036"/>
    <n v="5105.1935326145076"/>
    <n v="630.83662999184082"/>
    <n v="99.990222207134579"/>
    <x v="6"/>
    <n v="548.27811229425879"/>
    <n v="312.01322314612094"/>
    <n v="44616.999999999993"/>
  </r>
  <r>
    <x v="4"/>
    <x v="1"/>
    <x v="7"/>
    <n v="0.11821229442455786"/>
    <n v="7.980113485556304E-3"/>
    <n v="5.8550247034273879E-3"/>
    <n v="0.70893819314423745"/>
    <n v="0.11457270413144108"/>
    <n v="1.2580077681663892E-2"/>
    <n v="1.9798534415184582E-3"/>
    <x v="7"/>
    <n v="1.9493167109535102E-2"/>
    <n v="9.8072919274246727E-3"/>
    <n v="5311.7512376730829"/>
    <n v="358.57841935998698"/>
    <n v="263.08968002380624"/>
    <n v="31855.428770743165"/>
    <n v="5148.2098874421736"/>
    <n v="565.27321054788536"/>
    <n v="88.9627345411904"/>
    <x v="7"/>
    <n v="875.90597089985022"/>
    <n v="440.68085546690025"/>
    <n v="44934"/>
  </r>
  <r>
    <x v="4"/>
    <x v="2"/>
    <x v="8"/>
    <n v="0.1328153625598017"/>
    <n v="1.4635118706737747E-2"/>
    <n v="2.0403454319394519E-2"/>
    <n v="0.66113102672177571"/>
    <n v="0.12470147063208009"/>
    <n v="1.0449199595478636E-2"/>
    <n v="1.70768327934979E-3"/>
    <x v="8"/>
    <n v="2.5208870706845847E-2"/>
    <n v="8.7485951791556119E-3"/>
    <n v="5787.030977455679"/>
    <n v="637.681392289977"/>
    <n v="889.0193116046579"/>
    <n v="28806.801096321207"/>
    <n v="5433.4924783809929"/>
    <n v="455.29252477419504"/>
    <n v="74.407175847829038"/>
    <x v="8"/>
    <n v="1098.4009144386871"/>
    <n v="381.19378914616829"/>
    <n v="43571.999999999993"/>
  </r>
  <r>
    <x v="5"/>
    <x v="0"/>
    <x v="4"/>
    <n v="0.2113351426893241"/>
    <n v="9.8738176736272855E-4"/>
    <n v="2.9570818058452996E-3"/>
    <n v="0.7129301440058331"/>
    <n v="5.2103376339294752E-2"/>
    <n v="1.0820691471046927E-2"/>
    <n v="0"/>
    <x v="1"/>
    <n v="8.8661819212930131E-3"/>
    <n v="0"/>
    <n v="215.13917525773195"/>
    <n v="1.0051546391752577"/>
    <n v="3.0103092783505154"/>
    <n v="725.76288659793818"/>
    <n v="53.041237113402062"/>
    <n v="11.015463917525773"/>
    <n v="0"/>
    <x v="1"/>
    <n v="9.0257731958762886"/>
    <n v="0"/>
    <n v="1018.0000000000001"/>
  </r>
  <r>
    <x v="5"/>
    <x v="1"/>
    <x v="3"/>
    <n v="0.1775541795665635"/>
    <n v="1.6511867905056763E-3"/>
    <n v="1.754385964912281E-3"/>
    <n v="0.76284829721362235"/>
    <n v="3.89576883384933E-2"/>
    <n v="1.2177502579979363E-2"/>
    <n v="0"/>
    <x v="1"/>
    <n v="5.0567595459236336E-3"/>
    <n v="0"/>
    <n v="202.41176470588235"/>
    <n v="1.8823529411764706"/>
    <n v="2"/>
    <n v="869.64705882352928"/>
    <n v="44.411764705882355"/>
    <n v="13.882352941176471"/>
    <n v="0"/>
    <x v="1"/>
    <n v="5.7647058823529411"/>
    <n v="0"/>
    <n v="1139.9999999999998"/>
  </r>
  <r>
    <x v="5"/>
    <x v="2"/>
    <x v="3"/>
    <n v="0.12855993341430236"/>
    <n v="1.5756268183452654E-3"/>
    <n v="0"/>
    <n v="0.8034062305906966"/>
    <n v="4.3057158591139184E-2"/>
    <n v="9.337085065240407E-3"/>
    <n v="0"/>
    <x v="1"/>
    <n v="1.2488338701930937E-2"/>
    <n v="1.5756268183452654E-3"/>
    <n v="145.65840455840456"/>
    <n v="1.7851851851851852"/>
    <n v="0"/>
    <n v="910.25925925925912"/>
    <n v="48.78376068376069"/>
    <n v="10.578917378917378"/>
    <n v="0"/>
    <x v="1"/>
    <n v="14.149287749287749"/>
    <n v="1.7851851851851852"/>
    <n v="1132.9999999999998"/>
  </r>
  <r>
    <x v="6"/>
    <x v="0"/>
    <x v="9"/>
    <n v="0.14670872595408527"/>
    <n v="6.3897763578274758E-3"/>
    <n v="2.1299254526091589E-3"/>
    <n v="0.54108194820776212"/>
    <n v="0.26876154271309366"/>
    <n v="1.4909478168264111E-2"/>
    <n v="0"/>
    <x v="1"/>
    <n v="9.368975883312437E-3"/>
    <n v="1.0649627263045794E-2"/>
    <n v="137.75949367088606"/>
    <n v="6"/>
    <n v="2"/>
    <n v="508.07594936708858"/>
    <n v="252.36708860759495"/>
    <n v="14"/>
    <n v="0"/>
    <x v="1"/>
    <n v="8.7974683544303787"/>
    <n v="10"/>
    <n v="939"/>
  </r>
  <r>
    <x v="6"/>
    <x v="1"/>
    <x v="3"/>
    <n v="0.14325103545035781"/>
    <n v="7.257593078863203E-3"/>
    <n v="4.0032041960682292E-3"/>
    <n v="0.54003634449432214"/>
    <n v="0.26725266599803676"/>
    <n v="1.0610284792201444E-2"/>
    <n v="1.3262855990251806E-3"/>
    <x v="1"/>
    <n v="1.6376232488392047E-2"/>
    <n v="9.8863539027335343E-3"/>
    <n v="148.55132376202098"/>
    <n v="7.5261240227811381"/>
    <n v="4.151322751322752"/>
    <n v="560.01768924061184"/>
    <n v="277.141014639964"/>
    <n v="11.002865329512893"/>
    <n v="1.3753581661891117"/>
    <x v="1"/>
    <n v="16.982153090462546"/>
    <n v="10.25214899713467"/>
    <n v="1036.9999999999995"/>
  </r>
  <r>
    <x v="6"/>
    <x v="2"/>
    <x v="3"/>
    <n v="0.15426645087004418"/>
    <n v="3.4205046289714218E-3"/>
    <n v="4.316038174613508E-3"/>
    <n v="0.54728488761120997"/>
    <n v="0.25436346033589052"/>
    <n v="7.9811774675999855E-3"/>
    <n v="5.3262945634050167E-3"/>
    <x v="1"/>
    <n v="1.6093903240931802E-2"/>
    <n v="6.9472831073335694E-3"/>
    <n v="169.23029660443854"/>
    <n v="3.7522935779816513"/>
    <n v="4.7346938775510203"/>
    <n v="600.37152170949753"/>
    <n v="279.036715988472"/>
    <n v="8.7553516819571868"/>
    <n v="5.842945136055306"/>
    <x v="1"/>
    <n v="17.655011855302195"/>
    <n v="7.6211695687449286"/>
    <n v="1097.0000000000005"/>
  </r>
  <r>
    <x v="7"/>
    <x v="0"/>
    <x v="10"/>
    <n v="0.58106606020181772"/>
    <n v="2.4346497693932875E-2"/>
    <n v="1.1607809231174991E-2"/>
    <n v="9.7590656754610039E-2"/>
    <n v="0.18838637405447303"/>
    <n v="1.5741858490882284E-2"/>
    <n v="4.3137760591172494E-3"/>
    <x v="1"/>
    <n v="2.3308482720673297E-2"/>
    <n v="5.3638484793317794E-2"/>
    <n v="13520.826154836106"/>
    <n v="566.51865484012444"/>
    <n v="270.10211300021103"/>
    <n v="2270.8369920230225"/>
    <n v="4383.5625378735358"/>
    <n v="366.29730522434005"/>
    <n v="100.37725511959934"/>
    <x v="1"/>
    <n v="542.36508442734726"/>
    <n v="1248.1139026557125"/>
    <n v="23269.000000000015"/>
  </r>
  <r>
    <x v="7"/>
    <x v="1"/>
    <x v="11"/>
    <n v="0.59244719489368958"/>
    <n v="1.2254183465373401E-2"/>
    <n v="6.9695302350590354E-3"/>
    <n v="9.8875301583832592E-2"/>
    <n v="0.19725288684925621"/>
    <n v="1.4014127727918798E-2"/>
    <n v="2.3023579003704059E-3"/>
    <x v="1"/>
    <n v="2.797318447929014E-2"/>
    <n v="4.7911232865209707E-2"/>
    <n v="15413.69866954913"/>
    <n v="318.81709121861996"/>
    <n v="181.32626812553102"/>
    <n v="2572.4387213065738"/>
    <n v="5131.9283571571013"/>
    <n v="364.60556109726355"/>
    <n v="59.900445493936886"/>
    <x v="1"/>
    <n v="727.77834059769202"/>
    <n v="1246.5065454541616"/>
    <n v="26017.000000000015"/>
  </r>
  <r>
    <x v="7"/>
    <x v="2"/>
    <x v="11"/>
    <n v="0.54719605245345637"/>
    <n v="1.3034927063387564E-2"/>
    <n v="8.2328443542695664E-3"/>
    <n v="0.11051102590145429"/>
    <n v="0.21047024886433813"/>
    <n v="1.5933923509219551E-2"/>
    <n v="3.5152023904375328E-3"/>
    <x v="1"/>
    <n v="4.5342887737033696E-2"/>
    <n v="4.5762887726403113E-2"/>
    <n v="14412.596825571585"/>
    <n v="343.32694392256502"/>
    <n v="216.84488744710606"/>
    <n v="2910.7499112184041"/>
    <n v="5543.5758848378009"/>
    <n v="419.68361130933368"/>
    <n v="92.586915761734161"/>
    <x v="1"/>
    <n v="1194.2863201057303"/>
    <n v="1205.3486998257315"/>
    <n v="26338.999999999996"/>
  </r>
  <r>
    <x v="8"/>
    <x v="0"/>
    <x v="12"/>
    <n v="0.3360650558417313"/>
    <n v="9.0589531329458815E-3"/>
    <n v="1.1898038774850239E-2"/>
    <n v="0.31782110939815783"/>
    <n v="0.18711910028322923"/>
    <n v="9.1708216182599164E-3"/>
    <n v="4.1527246925349252E-3"/>
    <x v="9"/>
    <n v="6.5297420224616626E-2"/>
    <n v="5.9104184952357461E-2"/>
    <n v="3159.0115249122732"/>
    <n v="85.15415944969125"/>
    <n v="111.84156448359221"/>
    <n v="2987.5184283426825"/>
    <n v="1758.9195426623542"/>
    <n v="86.205723211643175"/>
    <n v="39.035612109828278"/>
    <x v="9"/>
    <n v="613.79575011139605"/>
    <n v="555.57933855215992"/>
    <n v="9399.9999999999964"/>
  </r>
  <r>
    <x v="8"/>
    <x v="1"/>
    <x v="12"/>
    <n v="0.30372676955126493"/>
    <n v="5.0191269496018187E-3"/>
    <n v="1.0313159606051623E-2"/>
    <n v="0.31594561423845191"/>
    <n v="0.20856647571982107"/>
    <n v="9.5402362253790163E-3"/>
    <n v="1.5026072846012511E-2"/>
    <x v="1"/>
    <n v="7.0472587553566432E-2"/>
    <n v="6.1389957309851223E-2"/>
    <n v="2589.5744371940837"/>
    <n v="42.793076372305087"/>
    <n v="87.929998801196092"/>
    <n v="2693.7523069970398"/>
    <n v="1778.2377719871936"/>
    <n v="81.340054057581455"/>
    <n v="128.11229708510263"/>
    <x v="1"/>
    <n v="600.84928148170718"/>
    <n v="523.4107760237913"/>
    <n v="8525.9999999999964"/>
  </r>
  <r>
    <x v="8"/>
    <x v="2"/>
    <x v="12"/>
    <n v="0.24842558549027779"/>
    <n v="1.0325444568740062E-2"/>
    <n v="1.82748434556699E-2"/>
    <n v="0.32115662778644027"/>
    <n v="0.21419176181200145"/>
    <n v="1.2576399279387706E-2"/>
    <n v="1.1821321912636575E-2"/>
    <x v="1"/>
    <n v="0.11004500001437645"/>
    <n v="5.3183015680470409E-2"/>
    <n v="2084.5390878489202"/>
    <n v="86.64080537629782"/>
    <n v="153.34421143652605"/>
    <n v="2694.825263756019"/>
    <n v="1797.2830733645033"/>
    <n v="105.5285663533422"/>
    <n v="99.192712168933454"/>
    <x v="1"/>
    <n v="923.38759512063234"/>
    <n v="446.25868457482699"/>
    <n v="8390.9999999999964"/>
  </r>
  <r>
    <x v="9"/>
    <x v="0"/>
    <x v="13"/>
    <n v="0.20504510921177588"/>
    <n v="8.2353988603988595E-3"/>
    <n v="7.2115384615384619E-3"/>
    <n v="0.16136633428300096"/>
    <n v="0.49063687084520419"/>
    <n v="1.8079297245963914E-2"/>
    <n v="9.6153846153846159E-3"/>
    <x v="1"/>
    <n v="1.5595322886989553E-2"/>
    <n v="8.4214743589743582E-2"/>
    <n v="170.59753086419752"/>
    <n v="6.8518518518518512"/>
    <n v="6"/>
    <n v="134.2567901234568"/>
    <n v="408.20987654320987"/>
    <n v="15.041975308641975"/>
    <n v="8"/>
    <x v="1"/>
    <n v="12.975308641975309"/>
    <n v="70.066666666666663"/>
    <n v="832"/>
  </r>
  <r>
    <x v="9"/>
    <x v="1"/>
    <x v="5"/>
    <n v="0.23683253605405075"/>
    <n v="1.354121107152091E-2"/>
    <n v="6.532818926909021E-3"/>
    <n v="0.20641164740905124"/>
    <n v="0.43980943942819434"/>
    <n v="1.5120391594725037E-2"/>
    <n v="9.7540288379983095E-4"/>
    <x v="1"/>
    <n v="3.0712952309911438E-2"/>
    <n v="5.0063600321838049E-2"/>
    <n v="248.20049778464508"/>
    <n v="14.191189202953908"/>
    <n v="6.8463942354006511"/>
    <n v="216.3194064846856"/>
    <n v="460.92029252074747"/>
    <n v="15.846170391271832"/>
    <n v="1.0222222222222224"/>
    <x v="1"/>
    <n v="32.187174020787175"/>
    <n v="52.466653137286251"/>
    <n v="1047.9999999999995"/>
  </r>
  <r>
    <x v="9"/>
    <x v="2"/>
    <x v="5"/>
    <n v="0.28380929552772938"/>
    <n v="6.0912678018153745E-3"/>
    <n v="1.5397241376984274E-2"/>
    <n v="0.23602445280545378"/>
    <n v="0.39181046095770516"/>
    <n v="5.8719646799117028E-3"/>
    <n v="0"/>
    <x v="1"/>
    <n v="2.3435394627447623E-2"/>
    <n v="3.755992222295302E-2"/>
    <n v="257.1312217481227"/>
    <n v="5.5186886284447265"/>
    <n v="13.949900687547746"/>
    <n v="213.83815424174102"/>
    <n v="354.98027762768072"/>
    <n v="5.32"/>
    <n v="0"/>
    <x v="1"/>
    <n v="21.232467532467535"/>
    <n v="34.029289533995417"/>
    <n v="905.99999999999955"/>
  </r>
  <r>
    <x v="10"/>
    <x v="0"/>
    <x v="9"/>
    <n v="0.74789941669880733"/>
    <n v="1.0995460558092562E-2"/>
    <n v="3.276182326995928E-3"/>
    <n v="3.6127400129985415E-2"/>
    <n v="5.4651017514516564E-2"/>
    <n v="3.9178447674628209E-3"/>
    <n v="2.7263357382717678E-3"/>
    <x v="10"/>
    <n v="7.834418011633832E-3"/>
    <n v="1.3233984256222138E-2"/>
    <n v="2367.8495532684256"/>
    <n v="34.811628126921079"/>
    <n v="10.372393247269116"/>
    <n v="114.37934881153392"/>
    <n v="173.02512145095957"/>
    <n v="12.4038965337873"/>
    <n v="8.631578947368423"/>
    <x v="10"/>
    <n v="24.803767424832728"/>
    <n v="41.898794155199319"/>
    <n v="3166.0000000000023"/>
  </r>
  <r>
    <x v="10"/>
    <x v="1"/>
    <x v="9"/>
    <n v="0.7012135353100597"/>
    <n v="2.2021167634004794E-2"/>
    <n v="3.5382848629690574E-3"/>
    <n v="6.8142784208147927E-2"/>
    <n v="5.9543011009713528E-2"/>
    <n v="7.6300733521628061E-3"/>
    <n v="1.3346162202427145E-3"/>
    <x v="11"/>
    <n v="7.994074452387227E-3"/>
    <n v="1.3630673412168811E-2"/>
    <n v="2337.1447131884279"/>
    <n v="73.396551724137936"/>
    <n v="11.793103448275861"/>
    <n v="227.11989976575691"/>
    <n v="198.45685569537508"/>
    <n v="25.431034482758619"/>
    <n v="4.4482758620689653"/>
    <x v="11"/>
    <n v="26.644250149806613"/>
    <n v="45.431034482758619"/>
    <n v="3332.9999999999982"/>
  </r>
  <r>
    <x v="10"/>
    <x v="2"/>
    <x v="9"/>
    <n v="0.56346048896339307"/>
    <n v="0.13007431851550319"/>
    <n v="2.9163366165568465E-2"/>
    <n v="4.8791068437673772E-2"/>
    <n v="7.8036312515424019E-2"/>
    <n v="2.1787822297770058E-3"/>
    <n v="0"/>
    <x v="12"/>
    <n v="4.5773781337001281E-2"/>
    <n v="1.0730932916359504E-2"/>
    <n v="2080.8595857418086"/>
    <n v="480.36445827775276"/>
    <n v="107.70031124944424"/>
    <n v="180.18541574032906"/>
    <n v="288.18810211946061"/>
    <n v="8.0462427745664744"/>
    <n v="0"/>
    <x v="12"/>
    <n v="169.04257447754557"/>
    <n v="39.62933526011561"/>
    <n v="3692.9999999999964"/>
  </r>
  <r>
    <x v="11"/>
    <x v="0"/>
    <x v="13"/>
    <n v="0.58874358422823114"/>
    <n v="7.9646089562353771E-3"/>
    <n v="2.3649240364579702E-2"/>
    <n v="0.16242338829513694"/>
    <n v="0.16597081428453941"/>
    <n v="5.6534863012199224E-3"/>
    <n v="0"/>
    <x v="1"/>
    <n v="3.2409907714768392E-2"/>
    <n v="1.3184969855289216E-2"/>
    <n v="890.76904293731377"/>
    <n v="12.050453350784124"/>
    <n v="35.781300671609088"/>
    <n v="245.7465864905422"/>
    <n v="251.11384201250812"/>
    <n v="8.553724773745742"/>
    <n v="0"/>
    <x v="1"/>
    <n v="49.03619037244458"/>
    <n v="19.948859391052583"/>
    <n v="1513"/>
  </r>
  <r>
    <x v="11"/>
    <x v="1"/>
    <x v="5"/>
    <n v="0.59347328000624622"/>
    <n v="9.4931575172873522E-3"/>
    <n v="2.892176604469664E-2"/>
    <n v="0.15580381936984486"/>
    <n v="0.14538433683607196"/>
    <n v="6.6619952734777808E-3"/>
    <n v="9.1224229155263637E-4"/>
    <x v="1"/>
    <n v="3.6902072251532018E-2"/>
    <n v="2.2447330409290488E-2"/>
    <n v="929.37915648978151"/>
    <n v="14.866284672071995"/>
    <n v="45.291485625994937"/>
    <n v="243.98878113317704"/>
    <n v="227.67187148528868"/>
    <n v="10.432684598266205"/>
    <n v="1.4285714285714286"/>
    <x v="1"/>
    <n v="57.788645145899139"/>
    <n v="35.152519420948906"/>
    <n v="1566"/>
  </r>
  <r>
    <x v="11"/>
    <x v="2"/>
    <x v="13"/>
    <n v="0.5567233182737239"/>
    <n v="1.6838906177602076E-2"/>
    <n v="2.9566154421027085E-2"/>
    <n v="0.1644081804363634"/>
    <n v="0.14808929843770818"/>
    <n v="4.0203566717696747E-3"/>
    <n v="2.1259633271326073E-3"/>
    <x v="1"/>
    <n v="6.2450232110092561E-2"/>
    <n v="1.5777590144580741E-2"/>
    <n v="790.54711194868787"/>
    <n v="23.91124677219495"/>
    <n v="41.983939277858461"/>
    <n v="233.45961621963602"/>
    <n v="210.28680378154561"/>
    <n v="5.708906473912938"/>
    <n v="3.0188679245283021"/>
    <x v="1"/>
    <n v="88.679329596331442"/>
    <n v="22.404178005304651"/>
    <n v="1420"/>
  </r>
  <r>
    <x v="12"/>
    <x v="0"/>
    <x v="14"/>
    <n v="0.33538269577649676"/>
    <n v="1.9988092789594427E-2"/>
    <n v="9.7748137548243387E-3"/>
    <n v="0.14176844624006588"/>
    <n v="0.35538400225559097"/>
    <n v="1.4832281705849285E-2"/>
    <n v="2.35284763587402E-3"/>
    <x v="1"/>
    <n v="1.9820503244865235E-2"/>
    <n v="0.10069631659683886"/>
    <n v="1671.8827384458364"/>
    <n v="99.640642556128213"/>
    <n v="48.727446567799326"/>
    <n v="706.71570450672834"/>
    <n v="1771.589251244121"/>
    <n v="73.938924303658681"/>
    <n v="11.728945464831989"/>
    <x v="1"/>
    <n v="98.805208675653205"/>
    <n v="501.97113823524177"/>
    <n v="4985"/>
  </r>
  <r>
    <x v="12"/>
    <x v="1"/>
    <x v="14"/>
    <n v="0.2787169644913528"/>
    <n v="1.1887036449913185E-2"/>
    <n v="1.2858264922771617E-2"/>
    <n v="0.15438427716939998"/>
    <n v="0.40323657878499547"/>
    <n v="2.040169693966392E-2"/>
    <n v="2.4477758875292533E-3"/>
    <x v="13"/>
    <n v="2.7495729369766339E-2"/>
    <n v="8.7781788264571267E-2"/>
    <n v="1501.1695707504259"/>
    <n v="64.023578319232399"/>
    <n v="69.254614874047917"/>
    <n v="831.51371683438811"/>
    <n v="2171.8322133359852"/>
    <n v="109.88353971702986"/>
    <n v="13.183720930232557"/>
    <x v="13"/>
    <n v="148.09199838556148"/>
    <n v="472.79271159298077"/>
    <n v="5385.9999999999991"/>
  </r>
  <r>
    <x v="12"/>
    <x v="2"/>
    <x v="14"/>
    <n v="0.30489088707938333"/>
    <n v="1.2411615160576166E-2"/>
    <n v="1.4034706390499358E-2"/>
    <n v="0.18498858068535365"/>
    <n v="0.34583250713049635"/>
    <n v="2.9882694626211671E-2"/>
    <n v="5.4483130270808469E-3"/>
    <x v="14"/>
    <n v="3.6832398234332528E-2"/>
    <n v="6.4338584747405864E-2"/>
    <n v="1593.0548849897777"/>
    <n v="64.850689214010458"/>
    <n v="73.33134089035913"/>
    <n v="966.56533408097266"/>
    <n v="1806.9748497568432"/>
    <n v="156.13707942195595"/>
    <n v="28.467435566497421"/>
    <x v="14"/>
    <n v="192.44928077438743"/>
    <n v="336.16910530519561"/>
    <n v="5224.9999999999991"/>
  </r>
  <r>
    <x v="13"/>
    <x v="0"/>
    <x v="15"/>
    <n v="0.30866892211430047"/>
    <n v="3.932482083742591E-2"/>
    <n v="0"/>
    <n v="0.30888719124013242"/>
    <n v="0.25581141547528119"/>
    <n v="0"/>
    <n v="0"/>
    <x v="1"/>
    <n v="6.0787951544254107E-2"/>
    <n v="2.6519698788606369E-2"/>
    <n v="71.30252100840336"/>
    <n v="9.0840336134453779"/>
    <n v="0"/>
    <n v="71.352941176470537"/>
    <n v="59.092436974789912"/>
    <n v="0"/>
    <n v="0"/>
    <x v="1"/>
    <n v="14.042016806722689"/>
    <n v="6.1260504201680668"/>
    <n v="230.99999999999983"/>
  </r>
  <r>
    <x v="13"/>
    <x v="1"/>
    <x v="15"/>
    <n v="0.27792394164075601"/>
    <n v="5.3655425336841291E-2"/>
    <n v="1.7898429402854191E-2"/>
    <n v="0.2742565574423983"/>
    <n v="0.2778442158973134"/>
    <n v="1.3433787770070963E-2"/>
    <n v="0"/>
    <x v="1"/>
    <n v="5.8080204097903244E-2"/>
    <n v="2.6907438411863206E-2"/>
    <n v="61.699115044247804"/>
    <n v="11.91150442477876"/>
    <n v="3.9734513274336285"/>
    <n v="60.884955752212392"/>
    <n v="61.681415929203538"/>
    <n v="2.9823008849557522"/>
    <n v="0"/>
    <x v="1"/>
    <n v="12.893805309734514"/>
    <n v="5.9734513274336285"/>
    <n v="221.99999999999989"/>
  </r>
  <r>
    <x v="13"/>
    <x v="2"/>
    <x v="15"/>
    <n v="0.29019218495142196"/>
    <n v="4.6344230905609553E-2"/>
    <n v="1.2587759733352251E-2"/>
    <n v="0.30590029075952074"/>
    <n v="0.25654208921353111"/>
    <n v="1.6771860151762297E-2"/>
    <n v="0"/>
    <x v="1"/>
    <n v="5.4854265654918126E-2"/>
    <n v="1.6807318629884414E-2"/>
    <n v="69.355932203389813"/>
    <n v="11.076271186440678"/>
    <n v="3.0084745762711864"/>
    <n v="73.110169491525426"/>
    <n v="61.313559322033903"/>
    <n v="4.0084745762711869"/>
    <n v="0"/>
    <x v="1"/>
    <n v="13.110169491525426"/>
    <n v="4.0169491525423728"/>
    <n v="238.99999999999989"/>
  </r>
  <r>
    <x v="14"/>
    <x v="0"/>
    <x v="16"/>
    <n v="0.26233994902543989"/>
    <n v="2.4778632596143043E-2"/>
    <n v="1.261374660575456E-2"/>
    <n v="0.38343869320342094"/>
    <n v="0.23634678094958439"/>
    <n v="2.5787485645519422E-2"/>
    <n v="2.1301225784615347E-3"/>
    <x v="15"/>
    <n v="2.1563219070168036E-2"/>
    <n v="2.4400275740566038E-2"/>
    <n v="1672.1548350881535"/>
    <n v="157.93900416781574"/>
    <n v="80.400020865079554"/>
    <n v="2444.0382304786049"/>
    <n v="1506.4743817726508"/>
    <n v="164.36943350454078"/>
    <n v="13.57740131511382"/>
    <x v="15"/>
    <n v="137.44395835325105"/>
    <n v="155.52735757036791"/>
    <n v="6373.9999999999991"/>
  </r>
  <r>
    <x v="14"/>
    <x v="1"/>
    <x v="16"/>
    <n v="0.26030278464074003"/>
    <n v="2.4689364176462985E-2"/>
    <n v="1.0573392453506711E-2"/>
    <n v="0.39500343321465797"/>
    <n v="0.24340916304887505"/>
    <n v="1.0453058842613404E-2"/>
    <n v="6.2315002336812584E-4"/>
    <x v="16"/>
    <n v="2.9675598555381263E-2"/>
    <n v="2.1219579892501679E-2"/>
    <n v="1670.8835746089103"/>
    <n v="158.48102864871589"/>
    <n v="67.870606159059577"/>
    <n v="2535.5270378048895"/>
    <n v="1562.4434176107291"/>
    <n v="67.098184710735438"/>
    <n v="4"/>
    <x v="16"/>
    <n v="190.48766712699233"/>
    <n v="136.20848332996829"/>
    <n v="6419"/>
  </r>
  <r>
    <x v="14"/>
    <x v="2"/>
    <x v="16"/>
    <n v="0.23083390372873647"/>
    <n v="2.8142049770851461E-2"/>
    <n v="1.0043224888505259E-2"/>
    <n v="0.37709213614319526"/>
    <n v="0.27762026630290265"/>
    <n v="1.3201011057437111E-2"/>
    <n v="1.1458018843588152E-3"/>
    <x v="17"/>
    <n v="2.9680390449934608E-2"/>
    <n v="2.7801704120360541E-2"/>
    <n v="1663.850778076732"/>
    <n v="202.84789474829728"/>
    <n v="72.391564996345892"/>
    <n v="2718.0801173201507"/>
    <n v="2001.0868795113217"/>
    <n v="95.152887702006666"/>
    <n v="8.2589399824583385"/>
    <x v="17"/>
    <n v="213.9362543631286"/>
    <n v="200.39468329955872"/>
    <n v="7207.9999999999982"/>
  </r>
  <r>
    <x v="15"/>
    <x v="0"/>
    <x v="17"/>
    <n v="0.45504216692262922"/>
    <n v="4.9621871478558802E-2"/>
    <n v="3.6192859718501884E-2"/>
    <n v="0.31093565507613724"/>
    <n v="9.8710656377060543E-2"/>
    <n v="1.101490614348404E-2"/>
    <n v="4.1692866327912135E-4"/>
    <x v="1"/>
    <n v="2.3002594603959318E-2"/>
    <n v="1.5062361016390101E-2"/>
    <n v="1409.2655909593825"/>
    <n v="153.67893596909659"/>
    <n v="112.08928654820032"/>
    <n v="962.96772377079697"/>
    <n v="305.70690279975645"/>
    <n v="34.113164326370068"/>
    <n v="1.2912280701754386"/>
    <x v="1"/>
    <n v="71.239035488461994"/>
    <n v="46.648132067760137"/>
    <n v="3096.9999999999995"/>
  </r>
  <r>
    <x v="15"/>
    <x v="1"/>
    <x v="17"/>
    <n v="0.40850158332060399"/>
    <n v="5.3373801424223981E-2"/>
    <n v="6.18131392423968E-2"/>
    <n v="0.29471080923686677"/>
    <n v="0.10770667176288053"/>
    <n v="7.5549384235531368E-3"/>
    <n v="1.5127065323986482E-2"/>
    <x v="1"/>
    <n v="2.9431700797917341E-2"/>
    <n v="2.1780290467571312E-2"/>
    <n v="1016.3519393016621"/>
    <n v="132.79401794346919"/>
    <n v="153.79109043508316"/>
    <n v="733.24049338132409"/>
    <n v="267.97419934604659"/>
    <n v="18.796686797800195"/>
    <n v="37.636138526078348"/>
    <x v="1"/>
    <n v="73.226071585218307"/>
    <n v="54.189362683317398"/>
    <n v="2487.9999999999986"/>
  </r>
  <r>
    <x v="15"/>
    <x v="2"/>
    <x v="17"/>
    <n v="0.4529150328081607"/>
    <n v="3.9473245509002448E-2"/>
    <n v="8.1795536652647438E-2"/>
    <n v="0.25904212380791802"/>
    <n v="9.1396553616104839E-2"/>
    <n v="1.0782529237564887E-2"/>
    <n v="6.488314480082839E-4"/>
    <x v="1"/>
    <n v="4.2700370770201432E-2"/>
    <n v="2.1245776150391693E-2"/>
    <n v="968.78525517665594"/>
    <n v="84.433272143756255"/>
    <n v="174.96065290001292"/>
    <n v="554.09110282513677"/>
    <n v="195.4972281848483"/>
    <n v="23.063830039151298"/>
    <n v="1.3878504672897196"/>
    <x v="1"/>
    <n v="91.336093077460887"/>
    <n v="45.444715185687841"/>
    <n v="2139.0000000000005"/>
  </r>
  <r>
    <x v="16"/>
    <x v="0"/>
    <x v="13"/>
    <n v="0.63165357318755821"/>
    <n v="1.4548961346990911E-2"/>
    <n v="1.7989347764992891E-2"/>
    <n v="3.2575284972742806E-2"/>
    <n v="0.21653447593874878"/>
    <n v="2.16146512999419E-2"/>
    <n v="7.6628352490421491E-4"/>
    <x v="1"/>
    <n v="1.9491923583401169E-2"/>
    <n v="4.4825498380719309E-2"/>
    <n v="824.30791300976307"/>
    <n v="18.986394557823129"/>
    <n v="23.47609883331571"/>
    <n v="42.510746889429342"/>
    <n v="282.57749110006699"/>
    <n v="28.207119946424164"/>
    <n v="1"/>
    <x v="1"/>
    <n v="25.436960276338514"/>
    <n v="58.497275386838666"/>
    <n v="1304.9999999999993"/>
  </r>
  <r>
    <x v="16"/>
    <x v="1"/>
    <x v="13"/>
    <n v="0.60341853655151911"/>
    <n v="7.5131480090157758E-4"/>
    <n v="8.2565123887437912E-3"/>
    <n v="3.5166519764566341E-2"/>
    <n v="0.26450075510932003"/>
    <n v="3.1394767683272561E-2"/>
    <n v="7.433643797280159E-4"/>
    <x v="1"/>
    <n v="3.8988865435146416E-2"/>
    <n v="1.6779363886801901E-2"/>
    <n v="803.15007215007211"/>
    <n v="1"/>
    <n v="10.989417989417989"/>
    <n v="46.806637806637809"/>
    <n v="352.05050505050502"/>
    <n v="41.786435786435781"/>
    <n v="0.98941798941798931"/>
    <x v="1"/>
    <n v="51.894179894179892"/>
    <n v="22.333333333333336"/>
    <n v="1331.0000000000002"/>
  </r>
  <r>
    <x v="16"/>
    <x v="2"/>
    <x v="13"/>
    <n v="0.63609174192359685"/>
    <n v="4.3635382889040918E-3"/>
    <n v="1.9221659134230806E-2"/>
    <n v="2.1028783440039334E-2"/>
    <n v="0.22637897430242099"/>
    <n v="1.4149145430794072E-2"/>
    <n v="0"/>
    <x v="1"/>
    <n v="4.2978010817399472E-2"/>
    <n v="3.5788146662614206E-2"/>
    <n v="791.29812695295459"/>
    <n v="5.4282416313966912"/>
    <n v="23.911743962983127"/>
    <n v="26.159806599408935"/>
    <n v="281.61544403221177"/>
    <n v="17.601536915907829"/>
    <n v="0"/>
    <x v="1"/>
    <n v="53.464645456844949"/>
    <n v="44.520454448292078"/>
    <n v="1244.0000000000002"/>
  </r>
  <r>
    <x v="17"/>
    <x v="0"/>
    <x v="8"/>
    <n v="0.58859714919081596"/>
    <n v="1.2245048355715554E-2"/>
    <n v="7.913220743239387E-3"/>
    <n v="0.30017949038511027"/>
    <n v="6.2341386737732422E-2"/>
    <n v="6.318393838535631E-3"/>
    <n v="8.6133058201704989E-4"/>
    <x v="18"/>
    <n v="1.0268426247179448E-2"/>
    <n v="1.0691542826078381E-2"/>
    <n v="13141.608549983344"/>
    <n v="273.39519463806107"/>
    <n v="176.67847953430572"/>
    <n v="6702.107481828355"/>
    <n v="1391.8961416933514"/>
    <n v="141.07077923298499"/>
    <n v="19.230927904694667"/>
    <x v="18"/>
    <n v="229.26315282077545"/>
    <n v="238.71007667785193"/>
    <n v="22326.999999999993"/>
  </r>
  <r>
    <x v="17"/>
    <x v="1"/>
    <x v="18"/>
    <n v="0.57422257614157779"/>
    <n v="7.8878578862346359E-3"/>
    <n v="6.5297515672602694E-3"/>
    <n v="0.28932685934254598"/>
    <n v="9.0175824754594014E-2"/>
    <n v="6.5664253334335185E-3"/>
    <n v="3.9430399609864056E-3"/>
    <x v="19"/>
    <n v="1.3659646155378811E-2"/>
    <n v="7.2270826784562002E-3"/>
    <n v="12369.902735241863"/>
    <n v="169.92023458526646"/>
    <n v="140.66390826192065"/>
    <n v="6232.6792039571228"/>
    <n v="1942.5676168634634"/>
    <n v="141.45393453282477"/>
    <n v="84.940966839569114"/>
    <x v="19"/>
    <n v="294.25609747917019"/>
    <n v="155.68581505930339"/>
    <n v="21541.999999999989"/>
  </r>
  <r>
    <x v="17"/>
    <x v="2"/>
    <x v="19"/>
    <n v="0.58970780674301027"/>
    <n v="4.9484661840627992E-3"/>
    <n v="3.6763957797184836E-3"/>
    <n v="0.28401729839093831"/>
    <n v="8.7812423935283615E-2"/>
    <n v="9.5466407068433481E-3"/>
    <n v="1.2367533006958566E-3"/>
    <x v="20"/>
    <n v="1.3768115701737424E-2"/>
    <n v="4.2855956005469677E-3"/>
    <n v="13813.315665148279"/>
    <n v="115.91287189548706"/>
    <n v="86.115894744125796"/>
    <n v="6652.8211975093418"/>
    <n v="2056.9182182600844"/>
    <n v="223.6205119170987"/>
    <n v="28.96970931549976"/>
    <x v="20"/>
    <n v="322.50434219749758"/>
    <n v="100.38579134721222"/>
    <n v="23424.000000000011"/>
  </r>
  <r>
    <x v="18"/>
    <x v="0"/>
    <x v="20"/>
    <n v="0.41986731834845686"/>
    <n v="2.8555754437716116E-2"/>
    <n v="2.9024792846725659E-2"/>
    <n v="0.26679320874702739"/>
    <n v="0.16796529214997521"/>
    <n v="1.9441393280671754E-2"/>
    <n v="3.9276548339839609E-3"/>
    <x v="21"/>
    <n v="3.1426783791487653E-2"/>
    <n v="3.072863281876994E-2"/>
    <n v="3581.8880928306871"/>
    <n v="243.60914110815628"/>
    <n v="247.61050777541669"/>
    <n v="2276.0128638208917"/>
    <n v="1432.9119073314391"/>
    <n v="165.85452607741081"/>
    <n v="33.506823388717187"/>
    <x v="21"/>
    <n v="268.10189252518126"/>
    <n v="262.14596657692647"/>
    <n v="8531.0000000000036"/>
  </r>
  <r>
    <x v="18"/>
    <x v="1"/>
    <x v="21"/>
    <n v="0.44133039377396854"/>
    <n v="1.4049590702985991E-2"/>
    <n v="3.8173746674523154E-2"/>
    <n v="0.26726852774789289"/>
    <n v="0.17239720109374557"/>
    <n v="8.3942158462739485E-3"/>
    <n v="2.9383811770591064E-3"/>
    <x v="22"/>
    <n v="2.2987908820065718E-2"/>
    <n v="2.3707489542927274E-2"/>
    <n v="3358.5242966199003"/>
    <n v="106.91738524972338"/>
    <n v="290.50221219312118"/>
    <n v="2033.9134961614645"/>
    <n v="1311.9427003234036"/>
    <n v="63.879982590144735"/>
    <n v="22.361080757419796"/>
    <x v="22"/>
    <n v="174.93798612070009"/>
    <n v="180.41399542167653"/>
    <n v="7609.9999999999991"/>
  </r>
  <r>
    <x v="18"/>
    <x v="2"/>
    <x v="22"/>
    <n v="0.46376501220552729"/>
    <n v="1.7249364306037421E-2"/>
    <n v="6.2735320075156961E-2"/>
    <n v="0.21792863816499014"/>
    <n v="0.13844175802425751"/>
    <n v="1.0091787109899882E-2"/>
    <n v="2.4515203349007426E-3"/>
    <x v="23"/>
    <n v="3.3813789553594598E-2"/>
    <n v="2.9958364005875274E-2"/>
    <n v="3582.120954275495"/>
    <n v="133.23408989983312"/>
    <n v="484.56761226051265"/>
    <n v="1683.2808011863849"/>
    <n v="1069.3241389793657"/>
    <n v="77.948963636866736"/>
    <n v="18.935543066773345"/>
    <x v="23"/>
    <n v="261.17771051196485"/>
    <n v="231.39840358138076"/>
    <n v="7724.0000000000045"/>
  </r>
  <r>
    <x v="19"/>
    <x v="0"/>
    <x v="21"/>
    <n v="0.58147999465900391"/>
    <n v="1.2213734809687363E-2"/>
    <n v="1.3784003141188111E-2"/>
    <n v="0.26397643643888336"/>
    <n v="9.0950977186293108E-2"/>
    <n v="1.0921517326571609E-2"/>
    <n v="1.1394047174147426E-4"/>
    <x v="24"/>
    <n v="1.8743815943058136E-2"/>
    <n v="7.6108481877719368E-3"/>
    <n v="5093.7647532128776"/>
    <n v="106.99231693286137"/>
    <n v="120.74786751680793"/>
    <n v="2312.4335832046195"/>
    <n v="796.7305601519281"/>
    <n v="95.672491780767359"/>
    <n v="0.99811853245531512"/>
    <x v="24"/>
    <n v="164.19582766118938"/>
    <n v="66.671030124882208"/>
    <n v="8760.0000000000055"/>
  </r>
  <r>
    <x v="19"/>
    <x v="1"/>
    <x v="23"/>
    <n v="0.50134964680740446"/>
    <n v="1.1588430103115079E-2"/>
    <n v="1.7359040853985548E-2"/>
    <n v="0.32117085298158288"/>
    <n v="0.11128103293386109"/>
    <n v="6.6535486083668816E-3"/>
    <n v="5.1255892087034122E-4"/>
    <x v="1"/>
    <n v="2.3316449355217997E-2"/>
    <n v="6.7684394355951886E-3"/>
    <n v="3975.2013495359129"/>
    <n v="91.884662287599525"/>
    <n v="137.6398349312515"/>
    <n v="2546.5636932909724"/>
    <n v="882.34731013258522"/>
    <n v="52.75598691574104"/>
    <n v="4.0640796835809381"/>
    <x v="1"/>
    <n v="184.87612693752362"/>
    <n v="53.666956284834285"/>
    <n v="7929.0000000000055"/>
  </r>
  <r>
    <x v="19"/>
    <x v="2"/>
    <x v="2"/>
    <n v="0.47168988837792303"/>
    <n v="1.6872061678067304E-2"/>
    <n v="1.7335878437581762E-2"/>
    <n v="0.33701172615793951"/>
    <n v="0.10273439681954055"/>
    <n v="5.1682911945428751E-3"/>
    <n v="1.0972204278790938E-3"/>
    <x v="25"/>
    <n v="3.862991757242188E-2"/>
    <n v="7.696888914311373E-3"/>
    <n v="3805.5940194330819"/>
    <n v="136.12379361864697"/>
    <n v="139.86586723440962"/>
    <n v="2719.0106066422554"/>
    <n v="828.861113540053"/>
    <n v="41.697773357571904"/>
    <n v="8.8523744121285262"/>
    <x v="25"/>
    <n v="311.66617497429968"/>
    <n v="62.09849976066414"/>
    <n v="8067.99999999999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 fieldListSortAscending="1" customListSort="0">
  <location ref="A4:D16" firstHeaderRow="0" firstDataRow="1" firstDataCol="2"/>
  <pivotFields count="4">
    <pivotField axis="axisRow" compact="0" outline="0" showAll="0">
      <items count="4">
        <item x="0"/>
        <item x="1"/>
        <item x="2"/>
        <item t="default"/>
      </items>
    </pivotField>
    <pivotField axis="axisRow" compact="0" outline="0" showAll="0">
      <items count="7">
        <item m="1" x="3"/>
        <item m="1" x="4"/>
        <item m="1" x="5"/>
        <item x="1"/>
        <item x="0"/>
        <item x="2"/>
        <item t="default"/>
      </items>
    </pivotField>
    <pivotField dataField="1" compact="0" outline="0" showAll="0"/>
    <pivotField dataField="1" compact="0" outline="0" showAll="0"/>
  </pivotFields>
  <rowFields count="2">
    <field x="0"/>
    <field x="1"/>
  </rowFields>
  <rowItems count="12">
    <i>
      <x/>
      <x v="3"/>
    </i>
    <i r="1">
      <x v="4"/>
    </i>
    <i r="1">
      <x v="5"/>
    </i>
    <i t="default">
      <x/>
    </i>
    <i>
      <x v="1"/>
      <x v="3"/>
    </i>
    <i r="1">
      <x v="4"/>
    </i>
    <i r="1">
      <x v="5"/>
    </i>
    <i t="default">
      <x v="1"/>
    </i>
    <i>
      <x v="2"/>
      <x v="3"/>
    </i>
    <i r="1">
      <x v="4"/>
    </i>
    <i r="1">
      <x v="5"/>
    </i>
    <i t="default">
      <x v="2"/>
    </i>
  </rowItems>
  <colFields count="1">
    <field x="-2"/>
  </colFields>
  <colItems count="2">
    <i>
      <x/>
    </i>
    <i i="1">
      <x v="1"/>
    </i>
  </colItems>
  <dataFields count="2">
    <dataField name="sites " fld="2" baseField="0" baseItem="0"/>
    <dataField name="workers " fld="3" baseField="0" baseItem="0"/>
  </dataFields>
  <formats count="6">
    <format dxfId="585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58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583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581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580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1" cacheId="10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N28" firstHeaderRow="0" firstDataRow="1" firstDataCol="3"/>
  <pivotFields count="25">
    <pivotField axis="axisRow" compact="0" outline="0" showAll="0" insertBlankRow="1" defaultSubtotal="0">
      <items count="3">
        <item x="0"/>
        <item x="1"/>
        <item x="2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</pivotFields>
  <rowFields count="3">
    <field x="1"/>
    <field x="2"/>
    <field x="0"/>
  </rowFields>
  <rowItems count="24">
    <i>
      <x/>
      <x v="3"/>
      <x/>
    </i>
    <i r="2">
      <x v="1"/>
    </i>
    <i r="2">
      <x v="2"/>
    </i>
    <i t="blank" r="1">
      <x v="3"/>
    </i>
    <i r="1">
      <x v="4"/>
      <x/>
    </i>
    <i r="2">
      <x v="1"/>
    </i>
    <i r="2">
      <x v="2"/>
    </i>
    <i t="blank" r="1">
      <x v="4"/>
    </i>
    <i r="1">
      <x v="5"/>
      <x/>
    </i>
    <i r="2">
      <x v="1"/>
    </i>
    <i r="2">
      <x v="2"/>
    </i>
    <i t="blank" r="1">
      <x v="5"/>
    </i>
    <i>
      <x v="1"/>
      <x v="3"/>
      <x/>
    </i>
    <i r="2">
      <x v="1"/>
    </i>
    <i r="2">
      <x v="2"/>
    </i>
    <i t="blank" r="1">
      <x v="3"/>
    </i>
    <i r="1">
      <x v="4"/>
      <x/>
    </i>
    <i r="2">
      <x v="1"/>
    </i>
    <i r="2">
      <x v="2"/>
    </i>
    <i t="blank" r="1">
      <x v="4"/>
    </i>
    <i r="1">
      <x v="5"/>
      <x/>
    </i>
    <i r="2">
      <x v="1"/>
    </i>
    <i r="2">
      <x v="2"/>
    </i>
    <i t="blank" r="1">
      <x v="5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 " fld="13" baseField="0" baseItem="0"/>
    <dataField name="carpool " fld="14" baseField="0" baseItem="0"/>
    <dataField name="motorbike " fld="15" baseField="0" baseItem="0"/>
    <dataField name="train " fld="16" baseField="0" baseItem="0"/>
    <dataField name="stib " fld="17" baseField="0" baseItem="0"/>
    <dataField name="delijn " fld="18" baseField="0" baseItem="0"/>
    <dataField name="tec " fld="19" baseField="0" baseItem="0"/>
    <dataField name="shuttle " fld="20" baseField="0" baseItem="0"/>
    <dataField name="bicycle " fld="21" baseField="0" baseItem="0"/>
    <dataField name="walk " fld="22" baseField="0" baseItem="0"/>
    <dataField name="total " fld="23" baseField="0" baseItem="0"/>
  </dataFields>
  <formats count="2">
    <format dxfId="252">
      <pivotArea outline="0" collapsedLevelsAreSubtotals="1" fieldPosition="0"/>
    </format>
    <format dxfId="251">
      <pivotArea dataOnly="0" labelOnly="1" outline="0" fieldPosition="0">
        <references count="1">
          <reference field="1" count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2" cacheId="10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30:N54" firstHeaderRow="0" firstDataRow="1" firstDataCol="3"/>
  <pivotFields count="25"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3">
    <field x="1"/>
    <field x="2"/>
    <field x="0"/>
  </rowFields>
  <rowItems count="24">
    <i>
      <x/>
      <x v="3"/>
      <x/>
    </i>
    <i r="2">
      <x v="1"/>
    </i>
    <i r="2">
      <x v="2"/>
    </i>
    <i t="blank" r="1">
      <x v="3"/>
    </i>
    <i r="1">
      <x v="4"/>
      <x/>
    </i>
    <i r="2">
      <x v="1"/>
    </i>
    <i r="2">
      <x v="2"/>
    </i>
    <i t="blank" r="1">
      <x v="4"/>
    </i>
    <i r="1">
      <x v="5"/>
      <x/>
    </i>
    <i r="2">
      <x v="1"/>
    </i>
    <i r="2">
      <x v="2"/>
    </i>
    <i t="blank" r="1">
      <x v="5"/>
    </i>
    <i>
      <x v="1"/>
      <x v="3"/>
      <x/>
    </i>
    <i r="2">
      <x v="1"/>
    </i>
    <i r="2">
      <x v="2"/>
    </i>
    <i t="blank" r="1">
      <x v="3"/>
    </i>
    <i r="1">
      <x v="4"/>
      <x/>
    </i>
    <i r="2">
      <x v="1"/>
    </i>
    <i r="2">
      <x v="2"/>
    </i>
    <i t="blank" r="1">
      <x v="4"/>
    </i>
    <i r="1">
      <x v="5"/>
      <x/>
    </i>
    <i r="2">
      <x v="1"/>
    </i>
    <i r="2">
      <x v="2"/>
    </i>
    <i t="blank" r="1">
      <x v="5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_pct " fld="3" baseField="0" baseItem="0"/>
    <dataField name="carpool_pct " fld="4" baseField="0" baseItem="0"/>
    <dataField name="motorbike_pct " fld="5" baseField="0" baseItem="0"/>
    <dataField name="train_pct " fld="6" baseField="0" baseItem="0"/>
    <dataField name="stib_pct " fld="7" baseField="0" baseItem="0"/>
    <dataField name="delijn_pct " fld="8" baseField="0" baseItem="0"/>
    <dataField name="tec_pct " fld="9" baseField="0" baseItem="0"/>
    <dataField name="shuttle_pct " fld="10" baseField="0" baseItem="0"/>
    <dataField name="bicycle_pct " fld="11" baseField="0" baseItem="0"/>
    <dataField name="walk_pct " fld="12" baseField="0" baseItem="0"/>
    <dataField name="total_pct " fld="24" baseField="0" baseItem="0"/>
  </dataFields>
  <formats count="4">
    <format dxfId="256">
      <pivotArea outline="0" fieldPosition="0">
        <references count="2">
          <reference field="1" count="1" selected="0">
            <x v="0"/>
          </reference>
          <reference field="2" count="0" selected="0"/>
        </references>
      </pivotArea>
    </format>
    <format dxfId="255">
      <pivotArea outline="0" fieldPosition="0">
        <references count="3">
          <reference field="4294967294" count="1" selected="0">
            <x v="10"/>
          </reference>
          <reference field="1" count="1" selected="0">
            <x v="0"/>
          </reference>
          <reference field="2" count="0" selected="0"/>
        </references>
      </pivotArea>
    </format>
    <format dxfId="254">
      <pivotArea outline="0" fieldPosition="0">
        <references count="1">
          <reference field="1" count="1" selected="0">
            <x v="1"/>
          </reference>
        </references>
      </pivotArea>
    </format>
    <format dxfId="253">
      <pivotArea dataOnly="0" labelOnly="1" outline="0" fieldPosition="0">
        <references count="1">
          <reference field="1" count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M526" firstHeaderRow="0" firstDataRow="1" firstDataCol="2"/>
  <pivotFields count="14">
    <pivotField axis="axisRow" compact="0" outline="0" defaultSubtotal="0">
      <items count="3">
        <item x="0"/>
        <item x="1"/>
        <item x="2"/>
      </items>
    </pivotField>
    <pivotField axis="axisRow" compact="0" outline="0" showAll="0" defaultSubtotal="0">
      <items count="1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67"/>
        <item x="150"/>
        <item x="168"/>
        <item x="169"/>
        <item x="151"/>
        <item x="170"/>
        <item x="152"/>
        <item x="153"/>
        <item x="173"/>
        <item x="154"/>
        <item x="155"/>
        <item x="156"/>
        <item x="157"/>
        <item x="158"/>
        <item x="159"/>
        <item x="160"/>
        <item x="161"/>
        <item x="162"/>
        <item x="171"/>
        <item x="172"/>
        <item x="163"/>
        <item x="164"/>
        <item x="165"/>
        <item x="166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2">
    <field x="1"/>
    <field x="0"/>
  </rowFields>
  <rowItems count="522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4"/>
      <x/>
    </i>
    <i r="1">
      <x v="1"/>
    </i>
    <i r="1">
      <x v="2"/>
    </i>
    <i>
      <x v="25"/>
      <x/>
    </i>
    <i r="1">
      <x v="1"/>
    </i>
    <i r="1">
      <x v="2"/>
    </i>
    <i>
      <x v="26"/>
      <x/>
    </i>
    <i r="1">
      <x v="1"/>
    </i>
    <i r="1">
      <x v="2"/>
    </i>
    <i>
      <x v="27"/>
      <x/>
    </i>
    <i r="1">
      <x v="1"/>
    </i>
    <i r="1">
      <x v="2"/>
    </i>
    <i>
      <x v="28"/>
      <x/>
    </i>
    <i r="1">
      <x v="1"/>
    </i>
    <i r="1">
      <x v="2"/>
    </i>
    <i>
      <x v="29"/>
      <x/>
    </i>
    <i r="1">
      <x v="1"/>
    </i>
    <i r="1">
      <x v="2"/>
    </i>
    <i>
      <x v="30"/>
      <x/>
    </i>
    <i r="1">
      <x v="1"/>
    </i>
    <i r="1">
      <x v="2"/>
    </i>
    <i>
      <x v="31"/>
      <x/>
    </i>
    <i r="1">
      <x v="1"/>
    </i>
    <i r="1">
      <x v="2"/>
    </i>
    <i>
      <x v="32"/>
      <x/>
    </i>
    <i r="1">
      <x v="1"/>
    </i>
    <i r="1">
      <x v="2"/>
    </i>
    <i>
      <x v="33"/>
      <x/>
    </i>
    <i r="1">
      <x v="1"/>
    </i>
    <i r="1">
      <x v="2"/>
    </i>
    <i>
      <x v="34"/>
      <x/>
    </i>
    <i r="1">
      <x v="1"/>
    </i>
    <i r="1">
      <x v="2"/>
    </i>
    <i>
      <x v="35"/>
      <x/>
    </i>
    <i r="1">
      <x v="1"/>
    </i>
    <i r="1">
      <x v="2"/>
    </i>
    <i>
      <x v="36"/>
      <x/>
    </i>
    <i r="1">
      <x v="1"/>
    </i>
    <i r="1">
      <x v="2"/>
    </i>
    <i>
      <x v="37"/>
      <x/>
    </i>
    <i r="1">
      <x v="1"/>
    </i>
    <i r="1">
      <x v="2"/>
    </i>
    <i>
      <x v="38"/>
      <x/>
    </i>
    <i r="1">
      <x v="1"/>
    </i>
    <i r="1">
      <x v="2"/>
    </i>
    <i>
      <x v="39"/>
      <x/>
    </i>
    <i r="1">
      <x v="1"/>
    </i>
    <i r="1">
      <x v="2"/>
    </i>
    <i>
      <x v="40"/>
      <x/>
    </i>
    <i r="1">
      <x v="1"/>
    </i>
    <i r="1">
      <x v="2"/>
    </i>
    <i>
      <x v="41"/>
      <x/>
    </i>
    <i r="1">
      <x v="1"/>
    </i>
    <i r="1">
      <x v="2"/>
    </i>
    <i>
      <x v="42"/>
      <x/>
    </i>
    <i r="1">
      <x v="1"/>
    </i>
    <i r="1">
      <x v="2"/>
    </i>
    <i>
      <x v="43"/>
      <x/>
    </i>
    <i r="1">
      <x v="1"/>
    </i>
    <i r="1">
      <x v="2"/>
    </i>
    <i>
      <x v="44"/>
      <x/>
    </i>
    <i r="1">
      <x v="1"/>
    </i>
    <i r="1">
      <x v="2"/>
    </i>
    <i>
      <x v="45"/>
      <x/>
    </i>
    <i r="1">
      <x v="1"/>
    </i>
    <i r="1">
      <x v="2"/>
    </i>
    <i>
      <x v="46"/>
      <x/>
    </i>
    <i r="1">
      <x v="1"/>
    </i>
    <i r="1">
      <x v="2"/>
    </i>
    <i>
      <x v="47"/>
      <x/>
    </i>
    <i r="1">
      <x v="1"/>
    </i>
    <i r="1">
      <x v="2"/>
    </i>
    <i>
      <x v="48"/>
      <x/>
    </i>
    <i r="1">
      <x v="1"/>
    </i>
    <i r="1">
      <x v="2"/>
    </i>
    <i>
      <x v="49"/>
      <x/>
    </i>
    <i r="1">
      <x v="1"/>
    </i>
    <i r="1">
      <x v="2"/>
    </i>
    <i>
      <x v="50"/>
      <x/>
    </i>
    <i r="1">
      <x v="1"/>
    </i>
    <i r="1">
      <x v="2"/>
    </i>
    <i>
      <x v="51"/>
      <x/>
    </i>
    <i r="1">
      <x v="1"/>
    </i>
    <i r="1">
      <x v="2"/>
    </i>
    <i>
      <x v="52"/>
      <x/>
    </i>
    <i r="1">
      <x v="1"/>
    </i>
    <i r="1">
      <x v="2"/>
    </i>
    <i>
      <x v="53"/>
      <x/>
    </i>
    <i r="1">
      <x v="1"/>
    </i>
    <i r="1">
      <x v="2"/>
    </i>
    <i>
      <x v="54"/>
      <x/>
    </i>
    <i r="1">
      <x v="1"/>
    </i>
    <i r="1">
      <x v="2"/>
    </i>
    <i>
      <x v="55"/>
      <x/>
    </i>
    <i r="1">
      <x v="1"/>
    </i>
    <i r="1">
      <x v="2"/>
    </i>
    <i>
      <x v="56"/>
      <x/>
    </i>
    <i r="1">
      <x v="1"/>
    </i>
    <i r="1">
      <x v="2"/>
    </i>
    <i>
      <x v="57"/>
      <x/>
    </i>
    <i r="1">
      <x v="1"/>
    </i>
    <i r="1">
      <x v="2"/>
    </i>
    <i>
      <x v="58"/>
      <x/>
    </i>
    <i r="1">
      <x v="1"/>
    </i>
    <i r="1">
      <x v="2"/>
    </i>
    <i>
      <x v="59"/>
      <x/>
    </i>
    <i r="1">
      <x v="1"/>
    </i>
    <i r="1">
      <x v="2"/>
    </i>
    <i>
      <x v="60"/>
      <x/>
    </i>
    <i r="1">
      <x v="1"/>
    </i>
    <i r="1">
      <x v="2"/>
    </i>
    <i>
      <x v="61"/>
      <x/>
    </i>
    <i r="1">
      <x v="1"/>
    </i>
    <i r="1">
      <x v="2"/>
    </i>
    <i>
      <x v="62"/>
      <x/>
    </i>
    <i r="1">
      <x v="1"/>
    </i>
    <i r="1">
      <x v="2"/>
    </i>
    <i>
      <x v="63"/>
      <x/>
    </i>
    <i r="1">
      <x v="1"/>
    </i>
    <i r="1">
      <x v="2"/>
    </i>
    <i>
      <x v="64"/>
      <x/>
    </i>
    <i r="1">
      <x v="1"/>
    </i>
    <i r="1">
      <x v="2"/>
    </i>
    <i>
      <x v="65"/>
      <x/>
    </i>
    <i r="1">
      <x v="1"/>
    </i>
    <i r="1">
      <x v="2"/>
    </i>
    <i>
      <x v="66"/>
      <x/>
    </i>
    <i r="1">
      <x v="1"/>
    </i>
    <i r="1">
      <x v="2"/>
    </i>
    <i>
      <x v="67"/>
      <x/>
    </i>
    <i r="1">
      <x v="1"/>
    </i>
    <i r="1">
      <x v="2"/>
    </i>
    <i>
      <x v="68"/>
      <x/>
    </i>
    <i r="1">
      <x v="1"/>
    </i>
    <i r="1">
      <x v="2"/>
    </i>
    <i>
      <x v="69"/>
      <x/>
    </i>
    <i r="1">
      <x v="1"/>
    </i>
    <i r="1">
      <x v="2"/>
    </i>
    <i>
      <x v="70"/>
      <x/>
    </i>
    <i r="1">
      <x v="1"/>
    </i>
    <i r="1">
      <x v="2"/>
    </i>
    <i>
      <x v="71"/>
      <x/>
    </i>
    <i r="1">
      <x v="1"/>
    </i>
    <i r="1">
      <x v="2"/>
    </i>
    <i>
      <x v="72"/>
      <x/>
    </i>
    <i r="1">
      <x v="1"/>
    </i>
    <i r="1">
      <x v="2"/>
    </i>
    <i>
      <x v="73"/>
      <x/>
    </i>
    <i r="1">
      <x v="1"/>
    </i>
    <i r="1">
      <x v="2"/>
    </i>
    <i>
      <x v="74"/>
      <x/>
    </i>
    <i r="1">
      <x v="1"/>
    </i>
    <i r="1">
      <x v="2"/>
    </i>
    <i>
      <x v="75"/>
      <x/>
    </i>
    <i r="1">
      <x v="1"/>
    </i>
    <i r="1">
      <x v="2"/>
    </i>
    <i>
      <x v="76"/>
      <x/>
    </i>
    <i r="1">
      <x v="1"/>
    </i>
    <i r="1">
      <x v="2"/>
    </i>
    <i>
      <x v="77"/>
      <x/>
    </i>
    <i r="1">
      <x v="1"/>
    </i>
    <i r="1">
      <x v="2"/>
    </i>
    <i>
      <x v="78"/>
      <x/>
    </i>
    <i r="1">
      <x v="1"/>
    </i>
    <i r="1">
      <x v="2"/>
    </i>
    <i>
      <x v="79"/>
      <x/>
    </i>
    <i r="1">
      <x v="1"/>
    </i>
    <i r="1">
      <x v="2"/>
    </i>
    <i>
      <x v="80"/>
      <x/>
    </i>
    <i r="1">
      <x v="1"/>
    </i>
    <i r="1">
      <x v="2"/>
    </i>
    <i>
      <x v="81"/>
      <x/>
    </i>
    <i r="1">
      <x v="1"/>
    </i>
    <i r="1">
      <x v="2"/>
    </i>
    <i>
      <x v="82"/>
      <x/>
    </i>
    <i r="1">
      <x v="1"/>
    </i>
    <i r="1">
      <x v="2"/>
    </i>
    <i>
      <x v="83"/>
      <x/>
    </i>
    <i r="1">
      <x v="1"/>
    </i>
    <i r="1">
      <x v="2"/>
    </i>
    <i>
      <x v="84"/>
      <x/>
    </i>
    <i r="1">
      <x v="1"/>
    </i>
    <i r="1">
      <x v="2"/>
    </i>
    <i>
      <x v="85"/>
      <x/>
    </i>
    <i r="1">
      <x v="1"/>
    </i>
    <i r="1">
      <x v="2"/>
    </i>
    <i>
      <x v="86"/>
      <x/>
    </i>
    <i r="1">
      <x v="1"/>
    </i>
    <i r="1">
      <x v="2"/>
    </i>
    <i>
      <x v="87"/>
      <x/>
    </i>
    <i r="1">
      <x v="1"/>
    </i>
    <i r="1">
      <x v="2"/>
    </i>
    <i>
      <x v="88"/>
      <x/>
    </i>
    <i r="1">
      <x v="1"/>
    </i>
    <i r="1">
      <x v="2"/>
    </i>
    <i>
      <x v="89"/>
      <x/>
    </i>
    <i r="1">
      <x v="1"/>
    </i>
    <i r="1">
      <x v="2"/>
    </i>
    <i>
      <x v="90"/>
      <x/>
    </i>
    <i r="1">
      <x v="1"/>
    </i>
    <i r="1">
      <x v="2"/>
    </i>
    <i>
      <x v="91"/>
      <x/>
    </i>
    <i r="1">
      <x v="1"/>
    </i>
    <i r="1">
      <x v="2"/>
    </i>
    <i>
      <x v="92"/>
      <x/>
    </i>
    <i r="1">
      <x v="1"/>
    </i>
    <i r="1">
      <x v="2"/>
    </i>
    <i>
      <x v="93"/>
      <x/>
    </i>
    <i r="1">
      <x v="1"/>
    </i>
    <i r="1">
      <x v="2"/>
    </i>
    <i>
      <x v="94"/>
      <x/>
    </i>
    <i r="1">
      <x v="1"/>
    </i>
    <i r="1">
      <x v="2"/>
    </i>
    <i>
      <x v="95"/>
      <x/>
    </i>
    <i r="1">
      <x v="1"/>
    </i>
    <i r="1">
      <x v="2"/>
    </i>
    <i>
      <x v="96"/>
      <x/>
    </i>
    <i r="1">
      <x v="1"/>
    </i>
    <i r="1">
      <x v="2"/>
    </i>
    <i>
      <x v="97"/>
      <x/>
    </i>
    <i r="1">
      <x v="1"/>
    </i>
    <i r="1">
      <x v="2"/>
    </i>
    <i>
      <x v="98"/>
      <x/>
    </i>
    <i r="1">
      <x v="1"/>
    </i>
    <i r="1">
      <x v="2"/>
    </i>
    <i>
      <x v="99"/>
      <x/>
    </i>
    <i r="1">
      <x v="1"/>
    </i>
    <i r="1">
      <x v="2"/>
    </i>
    <i>
      <x v="100"/>
      <x/>
    </i>
    <i r="1">
      <x v="1"/>
    </i>
    <i r="1">
      <x v="2"/>
    </i>
    <i>
      <x v="101"/>
      <x/>
    </i>
    <i r="1">
      <x v="1"/>
    </i>
    <i r="1">
      <x v="2"/>
    </i>
    <i>
      <x v="102"/>
      <x/>
    </i>
    <i r="1">
      <x v="1"/>
    </i>
    <i r="1">
      <x v="2"/>
    </i>
    <i>
      <x v="103"/>
      <x/>
    </i>
    <i r="1">
      <x v="1"/>
    </i>
    <i r="1">
      <x v="2"/>
    </i>
    <i>
      <x v="104"/>
      <x/>
    </i>
    <i r="1">
      <x v="1"/>
    </i>
    <i r="1">
      <x v="2"/>
    </i>
    <i>
      <x v="105"/>
      <x/>
    </i>
    <i r="1">
      <x v="1"/>
    </i>
    <i r="1">
      <x v="2"/>
    </i>
    <i>
      <x v="106"/>
      <x/>
    </i>
    <i r="1">
      <x v="1"/>
    </i>
    <i r="1">
      <x v="2"/>
    </i>
    <i>
      <x v="107"/>
      <x/>
    </i>
    <i r="1">
      <x v="1"/>
    </i>
    <i r="1">
      <x v="2"/>
    </i>
    <i>
      <x v="108"/>
      <x/>
    </i>
    <i r="1">
      <x v="1"/>
    </i>
    <i r="1">
      <x v="2"/>
    </i>
    <i>
      <x v="109"/>
      <x/>
    </i>
    <i r="1">
      <x v="1"/>
    </i>
    <i r="1">
      <x v="2"/>
    </i>
    <i>
      <x v="110"/>
      <x/>
    </i>
    <i r="1">
      <x v="1"/>
    </i>
    <i r="1">
      <x v="2"/>
    </i>
    <i>
      <x v="111"/>
      <x/>
    </i>
    <i r="1">
      <x v="1"/>
    </i>
    <i r="1">
      <x v="2"/>
    </i>
    <i>
      <x v="112"/>
      <x/>
    </i>
    <i r="1">
      <x v="1"/>
    </i>
    <i r="1">
      <x v="2"/>
    </i>
    <i>
      <x v="113"/>
      <x/>
    </i>
    <i r="1">
      <x v="1"/>
    </i>
    <i r="1">
      <x v="2"/>
    </i>
    <i>
      <x v="114"/>
      <x/>
    </i>
    <i r="1">
      <x v="1"/>
    </i>
    <i r="1">
      <x v="2"/>
    </i>
    <i>
      <x v="115"/>
      <x/>
    </i>
    <i r="1">
      <x v="1"/>
    </i>
    <i r="1">
      <x v="2"/>
    </i>
    <i>
      <x v="116"/>
      <x/>
    </i>
    <i r="1">
      <x v="1"/>
    </i>
    <i r="1">
      <x v="2"/>
    </i>
    <i>
      <x v="117"/>
      <x/>
    </i>
    <i r="1">
      <x v="1"/>
    </i>
    <i r="1">
      <x v="2"/>
    </i>
    <i>
      <x v="118"/>
      <x/>
    </i>
    <i r="1">
      <x v="1"/>
    </i>
    <i r="1">
      <x v="2"/>
    </i>
    <i>
      <x v="119"/>
      <x/>
    </i>
    <i r="1">
      <x v="1"/>
    </i>
    <i r="1">
      <x v="2"/>
    </i>
    <i>
      <x v="120"/>
      <x/>
    </i>
    <i r="1">
      <x v="1"/>
    </i>
    <i r="1">
      <x v="2"/>
    </i>
    <i>
      <x v="121"/>
      <x/>
    </i>
    <i r="1">
      <x v="1"/>
    </i>
    <i r="1">
      <x v="2"/>
    </i>
    <i>
      <x v="122"/>
      <x/>
    </i>
    <i r="1">
      <x v="1"/>
    </i>
    <i r="1">
      <x v="2"/>
    </i>
    <i>
      <x v="123"/>
      <x/>
    </i>
    <i r="1">
      <x v="1"/>
    </i>
    <i r="1">
      <x v="2"/>
    </i>
    <i>
      <x v="124"/>
      <x/>
    </i>
    <i r="1">
      <x v="1"/>
    </i>
    <i r="1">
      <x v="2"/>
    </i>
    <i>
      <x v="125"/>
      <x/>
    </i>
    <i r="1">
      <x v="1"/>
    </i>
    <i r="1">
      <x v="2"/>
    </i>
    <i>
      <x v="126"/>
      <x/>
    </i>
    <i r="1">
      <x v="1"/>
    </i>
    <i r="1">
      <x v="2"/>
    </i>
    <i>
      <x v="127"/>
      <x/>
    </i>
    <i r="1">
      <x v="1"/>
    </i>
    <i r="1">
      <x v="2"/>
    </i>
    <i>
      <x v="128"/>
      <x/>
    </i>
    <i r="1">
      <x v="1"/>
    </i>
    <i r="1">
      <x v="2"/>
    </i>
    <i>
      <x v="129"/>
      <x/>
    </i>
    <i r="1">
      <x v="1"/>
    </i>
    <i r="1">
      <x v="2"/>
    </i>
    <i>
      <x v="130"/>
      <x/>
    </i>
    <i r="1">
      <x v="1"/>
    </i>
    <i r="1">
      <x v="2"/>
    </i>
    <i>
      <x v="131"/>
      <x/>
    </i>
    <i r="1">
      <x v="1"/>
    </i>
    <i r="1">
      <x v="2"/>
    </i>
    <i>
      <x v="132"/>
      <x/>
    </i>
    <i r="1">
      <x v="1"/>
    </i>
    <i r="1">
      <x v="2"/>
    </i>
    <i>
      <x v="133"/>
      <x/>
    </i>
    <i r="1">
      <x v="1"/>
    </i>
    <i r="1">
      <x v="2"/>
    </i>
    <i>
      <x v="134"/>
      <x/>
    </i>
    <i r="1">
      <x v="1"/>
    </i>
    <i r="1">
      <x v="2"/>
    </i>
    <i>
      <x v="135"/>
      <x/>
    </i>
    <i r="1">
      <x v="1"/>
    </i>
    <i r="1">
      <x v="2"/>
    </i>
    <i>
      <x v="136"/>
      <x/>
    </i>
    <i r="1">
      <x v="1"/>
    </i>
    <i r="1">
      <x v="2"/>
    </i>
    <i>
      <x v="137"/>
      <x/>
    </i>
    <i r="1">
      <x v="1"/>
    </i>
    <i r="1">
      <x v="2"/>
    </i>
    <i>
      <x v="138"/>
      <x/>
    </i>
    <i r="1">
      <x v="1"/>
    </i>
    <i r="1">
      <x v="2"/>
    </i>
    <i>
      <x v="139"/>
      <x/>
    </i>
    <i r="1">
      <x v="1"/>
    </i>
    <i r="1">
      <x v="2"/>
    </i>
    <i>
      <x v="140"/>
      <x/>
    </i>
    <i r="1">
      <x v="1"/>
    </i>
    <i r="1">
      <x v="2"/>
    </i>
    <i>
      <x v="141"/>
      <x/>
    </i>
    <i r="1">
      <x v="1"/>
    </i>
    <i r="1">
      <x v="2"/>
    </i>
    <i>
      <x v="142"/>
      <x/>
    </i>
    <i r="1">
      <x v="1"/>
    </i>
    <i r="1">
      <x v="2"/>
    </i>
    <i>
      <x v="143"/>
      <x/>
    </i>
    <i r="1">
      <x v="1"/>
    </i>
    <i r="1">
      <x v="2"/>
    </i>
    <i>
      <x v="144"/>
      <x/>
    </i>
    <i r="1">
      <x v="1"/>
    </i>
    <i r="1">
      <x v="2"/>
    </i>
    <i>
      <x v="145"/>
      <x/>
    </i>
    <i r="1">
      <x v="1"/>
    </i>
    <i r="1">
      <x v="2"/>
    </i>
    <i>
      <x v="146"/>
      <x/>
    </i>
    <i r="1">
      <x v="1"/>
    </i>
    <i r="1">
      <x v="2"/>
    </i>
    <i>
      <x v="147"/>
      <x/>
    </i>
    <i r="1">
      <x v="1"/>
    </i>
    <i r="1">
      <x v="2"/>
    </i>
    <i>
      <x v="148"/>
      <x/>
    </i>
    <i r="1">
      <x v="1"/>
    </i>
    <i r="1">
      <x v="2"/>
    </i>
    <i>
      <x v="149"/>
      <x/>
    </i>
    <i r="1">
      <x v="1"/>
    </i>
    <i r="1">
      <x v="2"/>
    </i>
    <i>
      <x v="150"/>
      <x/>
    </i>
    <i r="1">
      <x v="1"/>
    </i>
    <i r="1">
      <x v="2"/>
    </i>
    <i>
      <x v="151"/>
      <x/>
    </i>
    <i r="1">
      <x v="1"/>
    </i>
    <i r="1">
      <x v="2"/>
    </i>
    <i>
      <x v="152"/>
      <x/>
    </i>
    <i r="1">
      <x v="1"/>
    </i>
    <i r="1">
      <x v="2"/>
    </i>
    <i>
      <x v="153"/>
      <x/>
    </i>
    <i r="1">
      <x v="1"/>
    </i>
    <i r="1">
      <x v="2"/>
    </i>
    <i>
      <x v="154"/>
      <x/>
    </i>
    <i r="1">
      <x v="1"/>
    </i>
    <i r="1">
      <x v="2"/>
    </i>
    <i>
      <x v="155"/>
      <x/>
    </i>
    <i r="1">
      <x v="1"/>
    </i>
    <i r="1">
      <x v="2"/>
    </i>
    <i>
      <x v="156"/>
      <x/>
    </i>
    <i r="1">
      <x v="1"/>
    </i>
    <i r="1">
      <x v="2"/>
    </i>
    <i>
      <x v="157"/>
      <x/>
    </i>
    <i r="1">
      <x v="1"/>
    </i>
    <i r="1">
      <x v="2"/>
    </i>
    <i>
      <x v="158"/>
      <x/>
    </i>
    <i r="1">
      <x v="1"/>
    </i>
    <i r="1">
      <x v="2"/>
    </i>
    <i>
      <x v="159"/>
      <x/>
    </i>
    <i r="1">
      <x v="1"/>
    </i>
    <i r="1">
      <x v="2"/>
    </i>
    <i>
      <x v="160"/>
      <x/>
    </i>
    <i r="1">
      <x v="1"/>
    </i>
    <i r="1">
      <x v="2"/>
    </i>
    <i>
      <x v="161"/>
      <x/>
    </i>
    <i r="1">
      <x v="1"/>
    </i>
    <i r="1">
      <x v="2"/>
    </i>
    <i>
      <x v="162"/>
      <x/>
    </i>
    <i r="1">
      <x v="1"/>
    </i>
    <i r="1">
      <x v="2"/>
    </i>
    <i>
      <x v="163"/>
      <x/>
    </i>
    <i r="1">
      <x v="1"/>
    </i>
    <i r="1">
      <x v="2"/>
    </i>
    <i>
      <x v="164"/>
      <x/>
    </i>
    <i r="1">
      <x v="1"/>
    </i>
    <i r="1">
      <x v="2"/>
    </i>
    <i>
      <x v="165"/>
      <x/>
    </i>
    <i r="1">
      <x v="1"/>
    </i>
    <i r="1">
      <x v="2"/>
    </i>
    <i>
      <x v="166"/>
      <x/>
    </i>
    <i r="1">
      <x v="1"/>
    </i>
    <i r="1">
      <x v="2"/>
    </i>
    <i>
      <x v="167"/>
      <x/>
    </i>
    <i r="1">
      <x v="1"/>
    </i>
    <i r="1">
      <x v="2"/>
    </i>
    <i>
      <x v="168"/>
      <x/>
    </i>
    <i r="1">
      <x v="1"/>
    </i>
    <i r="1">
      <x v="2"/>
    </i>
    <i>
      <x v="169"/>
      <x/>
    </i>
    <i r="1">
      <x v="1"/>
    </i>
    <i r="1">
      <x v="2"/>
    </i>
    <i>
      <x v="170"/>
      <x/>
    </i>
    <i r="1">
      <x v="1"/>
    </i>
    <i r="1">
      <x v="2"/>
    </i>
    <i>
      <x v="171"/>
      <x/>
    </i>
    <i r="1">
      <x v="1"/>
    </i>
    <i r="1">
      <x v="2"/>
    </i>
    <i>
      <x v="172"/>
      <x/>
    </i>
    <i r="1">
      <x v="1"/>
    </i>
    <i r="1">
      <x v="2"/>
    </i>
    <i>
      <x v="173"/>
      <x/>
    </i>
    <i r="1">
      <x v="1"/>
    </i>
    <i r="1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 " fld="2" baseField="0" baseItem="0"/>
    <dataField name="carpool " fld="3" baseField="0" baseItem="0"/>
    <dataField name="motorbike " fld="4" baseField="0" baseItem="0"/>
    <dataField name="train " fld="5" baseField="0" baseItem="0"/>
    <dataField name="stib " fld="6" baseField="0" baseItem="0"/>
    <dataField name="delijn " fld="7" baseField="0" baseItem="0"/>
    <dataField name="tec " fld="8" baseField="0" baseItem="0"/>
    <dataField name="shuttle " fld="9" baseField="0" baseItem="0"/>
    <dataField name="bicycle " fld="10" baseField="0" baseItem="0"/>
    <dataField name="walk " fld="11" baseField="0" baseItem="0"/>
    <dataField name="total  " fld="13" baseField="0" baseItem="0"/>
  </dataFields>
  <formats count="3">
    <format dxfId="227">
      <pivotArea dataOnly="0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26">
      <pivotArea dataOnly="0" outline="0" fieldPosition="0">
        <references count="1">
          <reference field="4294967294" count="1">
            <x v="10"/>
          </reference>
        </references>
      </pivotArea>
    </format>
    <format dxfId="225">
      <pivotArea dataOnly="0" labelOnly="1" outline="0" fieldPosition="0">
        <references count="1">
          <reference field="1" count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X84" firstHeaderRow="0" firstDataRow="1" firstDataCol="2"/>
  <pivotFields count="24">
    <pivotField axis="axisRow" compact="0" outline="0" showAll="0" insertBlankRow="1" defaultSubtotal="0">
      <items count="27">
        <item x="0"/>
        <item m="1" x="22"/>
        <item x="2"/>
        <item x="3"/>
        <item m="1" x="23"/>
        <item m="1" x="21"/>
        <item m="1" x="24"/>
        <item x="7"/>
        <item x="8"/>
        <item x="9"/>
        <item x="10"/>
        <item m="1" x="25"/>
        <item x="11"/>
        <item x="12"/>
        <item x="13"/>
        <item x="15"/>
        <item n="Other companies from the non-market sector" m="1" x="26"/>
        <item n="Servicing companies and telecommunication" m="1" x="20"/>
        <item x="18"/>
        <item x="19"/>
        <item x="1"/>
        <item x="4"/>
        <item x="5"/>
        <item x="6"/>
        <item x="16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5"/>
      <x/>
    </i>
    <i r="1">
      <x v="1"/>
    </i>
    <i r="1">
      <x v="2"/>
    </i>
    <i t="blank">
      <x v="15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  <i>
      <x v="22"/>
      <x/>
    </i>
    <i r="1">
      <x v="1"/>
    </i>
    <i r="1">
      <x v="2"/>
    </i>
    <i t="blank">
      <x v="22"/>
    </i>
    <i>
      <x v="23"/>
      <x/>
    </i>
    <i r="1">
      <x v="1"/>
    </i>
    <i r="1">
      <x v="2"/>
    </i>
    <i t="blank">
      <x v="23"/>
    </i>
    <i>
      <x v="24"/>
      <x/>
    </i>
    <i r="1">
      <x v="1"/>
    </i>
    <i r="1">
      <x v="2"/>
    </i>
    <i t="blank">
      <x v="24"/>
    </i>
    <i>
      <x v="25"/>
      <x/>
    </i>
    <i r="1">
      <x v="1"/>
    </i>
    <i r="1">
      <x v="2"/>
    </i>
    <i t="blank">
      <x v="25"/>
    </i>
    <i>
      <x v="26"/>
      <x/>
    </i>
    <i r="1">
      <x v="1"/>
    </i>
    <i r="1">
      <x v="2"/>
    </i>
    <i t="blank">
      <x v="26"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sites " fld="2" baseField="0" baseItem="0"/>
    <dataField name="car_pct " fld="3" baseField="0" baseItem="0"/>
    <dataField name="carpool_pct " fld="4" baseField="0" baseItem="0"/>
    <dataField name="motorbike_pct " fld="5" baseField="0" baseItem="0"/>
    <dataField name="train_pct " fld="6" baseField="0" baseItem="0"/>
    <dataField name="stib_pct " fld="7" baseField="0" baseItem="0"/>
    <dataField name="delijn_pct " fld="8" baseField="0" baseItem="0"/>
    <dataField name="tec_pct " fld="9" baseField="0" baseItem="0"/>
    <dataField name="shuttle_pct " fld="10" baseField="0" baseItem="0"/>
    <dataField name="bicycle_pct " fld="11" baseField="0" baseItem="0"/>
    <dataField name="walk_pct " fld="12" baseField="0" baseItem="0"/>
    <dataField name="car " fld="13" baseField="0" baseItem="0"/>
    <dataField name="carpool " fld="14" baseField="0" baseItem="0"/>
    <dataField name="motorbike " fld="15" baseField="0" baseItem="0"/>
    <dataField name="train " fld="16" baseField="0" baseItem="0"/>
    <dataField name="stib " fld="17" baseField="0" baseItem="0"/>
    <dataField name="delijn " fld="18" baseField="0" baseItem="0"/>
    <dataField name="tec " fld="19" baseField="0" baseItem="0"/>
    <dataField name="shuttle " fld="20" baseField="0" baseItem="0"/>
    <dataField name="bicycle " fld="21" baseField="0" baseItem="0"/>
    <dataField name="walk " fld="22" baseField="0" baseItem="0"/>
    <dataField name="total " fld="23" baseField="0" baseItem="0"/>
  </dataFields>
  <formats count="3">
    <format dxfId="203">
      <pivotArea dataOnly="0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02">
      <pivotArea dataOnly="0" outline="0" fieldPosition="0">
        <references count="1">
          <reference field="4294967294" count="11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01">
      <pivotArea dataOnly="0" outline="0" fieldPosition="0">
        <references count="1">
          <reference field="4294967294" count="1">
            <x v="21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R16" firstHeaderRow="0" firstDataRow="1" firstDataCol="2"/>
  <pivotFields count="18"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insertBlankRow="1" defaultSubtotal="0">
      <items count="6">
        <item m="1" x="4"/>
        <item m="1" x="5"/>
        <item m="1" x="3"/>
        <item x="1"/>
        <item x="2"/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1"/>
    <field x="0"/>
  </rowFields>
  <rowItems count="12"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sites " fld="2" baseField="0" baseItem="0"/>
    <dataField name="trips " fld="3" baseField="0" baseItem="0"/>
    <dataField name="car_pct " fld="4" baseField="0" baseItem="0"/>
    <dataField name="service_car_pct " fld="5" baseField="0" baseItem="0"/>
    <dataField name="motorbike_pct " fld="6" baseField="0" baseItem="0"/>
    <dataField name="taxi_pct " fld="7" baseField="0" baseItem="0"/>
    <dataField name="public_transport_pct " fld="8" baseField="0" baseItem="0"/>
    <dataField name="bicycle_pct " fld="9" baseField="0" baseItem="0"/>
    <dataField name="walk_pct " fld="10" baseField="0" baseItem="0"/>
    <dataField name="car " fld="11" baseField="0" baseItem="0"/>
    <dataField name="service_car " fld="12" baseField="0" baseItem="0"/>
    <dataField name="motorbike " fld="13" baseField="0" baseItem="0"/>
    <dataField name="taxi " fld="14" baseField="0" baseItem="0"/>
    <dataField name="public_transport " fld="15" baseField="0" baseItem="0"/>
    <dataField name="bicycle " fld="16" baseField="0" baseItem="0"/>
    <dataField name="walk " fld="17" baseField="0" baseItem="0"/>
  </dataFields>
  <formats count="5">
    <format dxfId="140">
      <pivotArea dataOnly="0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139">
      <pivotArea outline="0" fieldPosition="0">
        <references count="2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1" count="2" selected="0">
            <x v="0"/>
            <x v="1"/>
          </reference>
        </references>
      </pivotArea>
    </format>
    <format dxfId="138">
      <pivotArea outline="0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 selected="0"/>
          <reference field="1" count="1" selected="0">
            <x v="2"/>
          </reference>
        </references>
      </pivotArea>
    </format>
    <format dxfId="137">
      <pivotArea outline="0" fieldPosition="0">
        <references count="2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1" count="2" selected="0">
            <x v="3"/>
            <x v="4"/>
          </reference>
        </references>
      </pivotArea>
    </format>
    <format dxfId="136">
      <pivotArea outline="0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 selected="0"/>
          <reference field="1" count="1" selected="0">
            <x v="5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R84" firstHeaderRow="0" firstDataRow="1" firstDataCol="2"/>
  <pivotFields count="18">
    <pivotField axis="axisRow" compact="0" outline="0" showAll="0" insertBlankRow="1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n="Other companies from the non-market sector" m="1" x="21"/>
        <item x="16"/>
        <item n="Servicing companies and telecommunication" m="1" x="20"/>
        <item x="18"/>
        <item x="19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6"/>
      <x/>
    </i>
    <i r="1">
      <x v="1"/>
    </i>
    <i r="1">
      <x v="2"/>
    </i>
    <i t="blank">
      <x v="16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sites " fld="2" baseField="0" baseItem="0"/>
    <dataField name="travels " fld="3" baseField="0" baseItem="0"/>
    <dataField name="car_pct " fld="4" baseField="0" baseItem="0"/>
    <dataField name="service_car_pct " fld="5" baseField="0" baseItem="0"/>
    <dataField name="motorbike_pct " fld="6" baseField="0" baseItem="0"/>
    <dataField name="taxi_pct " fld="7" baseField="0" baseItem="0"/>
    <dataField name="public_transport_pct " fld="8" baseField="0" baseItem="0"/>
    <dataField name="bicycle_pct " fld="9" baseField="0" baseItem="0"/>
    <dataField name="walk_pct " fld="10" baseField="0" baseItem="0"/>
    <dataField name="car " fld="11" baseField="0" baseItem="0" numFmtId="164"/>
    <dataField name="service_car " fld="12" baseField="0" baseItem="0" numFmtId="164"/>
    <dataField name="motorbike " fld="13" baseField="0" baseItem="0" numFmtId="164"/>
    <dataField name="taxi " fld="14" baseField="0" baseItem="0" numFmtId="164"/>
    <dataField name="public_transport " fld="15" baseField="0" baseItem="0" numFmtId="164"/>
    <dataField name="bicycle " fld="16" baseField="0" baseItem="0" numFmtId="164"/>
    <dataField name=" walk" fld="17" baseField="0" baseItem="0" numFmtId="164"/>
  </dataFields>
  <formats count="4">
    <format dxfId="104">
      <pivotArea dataOnly="0" outline="0" fieldPosition="0">
        <references count="1">
          <reference field="4294967294" count="6">
            <x v="3"/>
            <x v="4"/>
            <x v="5"/>
            <x v="6"/>
            <x v="7"/>
            <x v="8"/>
          </reference>
        </references>
      </pivotArea>
    </format>
    <format dxfId="103">
      <pivotArea outline="0" collapsedLevelsAreSubtotals="1" fieldPosition="0">
        <references count="1">
          <reference field="4294967294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102">
      <pivotArea dataOnly="0" labelOnly="1" outline="0" fieldPosition="0">
        <references count="1">
          <reference field="4294967294" count="7">
            <x v="9"/>
            <x v="10"/>
            <x v="11"/>
            <x v="12"/>
            <x v="13"/>
            <x v="14"/>
            <x v="15"/>
          </reference>
        </references>
      </pivotArea>
    </format>
    <format dxfId="101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7" cacheId="3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R16" firstHeaderRow="0" firstDataRow="1" firstDataCol="2"/>
  <pivotFields count="18"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1"/>
    <field x="0"/>
  </rowFields>
  <rowItems count="12"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sites " fld="2" baseField="0" baseItem="0"/>
    <dataField name="visitors " fld="3" baseField="0" baseItem="0"/>
    <dataField name="car_pct " fld="4" baseField="0" baseItem="0"/>
    <dataField name="coach_pct " fld="5" baseField="0" baseItem="0"/>
    <dataField name="motorbike_pct " fld="6" baseField="0" baseItem="0"/>
    <dataField name="taxi_pct " fld="7" baseField="0" baseItem="0"/>
    <dataField name="public_transport_pct " fld="8" baseField="0" baseItem="0"/>
    <dataField name="bicycle_pct " fld="9" baseField="0" baseItem="0"/>
    <dataField name="walk_pct " fld="10" baseField="0" baseItem="0"/>
    <dataField name="car  " fld="11" baseField="0" baseItem="0"/>
    <dataField name="coach " fld="12" baseField="1" baseItem="0"/>
    <dataField name="motorbike " fld="13" baseField="0" baseItem="0"/>
    <dataField name="taxi " fld="14" baseField="0" baseItem="0"/>
    <dataField name="public_transport " fld="15" baseField="0" baseItem="0"/>
    <dataField name="bicycle " fld="16" baseField="0" baseItem="0"/>
    <dataField name="walk " fld="17" baseField="0" baseItem="0"/>
  </dataFields>
  <formats count="14">
    <format dxfId="72">
      <pivotArea collapsedLevelsAreSubtotals="1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/>
          <reference field="1" count="1" selected="0">
            <x v="0"/>
          </reference>
        </references>
      </pivotArea>
    </format>
    <format dxfId="71">
      <pivotArea collapsedLevelsAreSubtotals="1" fieldPosition="0">
        <references count="2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1" count="1">
            <x v="1"/>
          </reference>
        </references>
      </pivotArea>
    </format>
    <format dxfId="70">
      <pivotArea collapsedLevelsAreSubtotals="1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/>
          <reference field="1" count="1" selected="0">
            <x v="1"/>
          </reference>
        </references>
      </pivotArea>
    </format>
    <format dxfId="69">
      <pivotArea collapsedLevelsAreSubtotals="1" fieldPosition="0">
        <references count="2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1" count="1">
            <x v="2"/>
          </reference>
        </references>
      </pivotArea>
    </format>
    <format dxfId="68">
      <pivotArea collapsedLevelsAreSubtotals="1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/>
          <reference field="1" count="1" selected="0">
            <x v="2"/>
          </reference>
        </references>
      </pivotArea>
    </format>
    <format dxfId="67">
      <pivotArea collapsedLevelsAreSubtotals="1" fieldPosition="0">
        <references count="3">
          <reference field="4294967294" count="7" selected="0">
            <x v="2"/>
            <x v="3"/>
            <x v="4"/>
            <x v="5"/>
            <x v="6"/>
            <x v="7"/>
            <x v="8"/>
          </reference>
          <reference field="0" count="0"/>
          <reference field="1" count="1" selected="0">
            <x v="0"/>
          </reference>
        </references>
      </pivotArea>
    </format>
    <format dxfId="66">
      <pivotArea collapsedLevelsAreSubtotals="1" fieldPosition="0">
        <references count="2">
          <reference field="4294967294" count="7" selected="0">
            <x v="2"/>
            <x v="3"/>
            <x v="4"/>
            <x v="5"/>
            <x v="6"/>
            <x v="7"/>
            <x v="8"/>
          </reference>
          <reference field="1" count="1">
            <x v="1"/>
          </reference>
        </references>
      </pivotArea>
    </format>
    <format dxfId="65">
      <pivotArea collapsedLevelsAreSubtotals="1" fieldPosition="0">
        <references count="3">
          <reference field="4294967294" count="7" selected="0">
            <x v="2"/>
            <x v="3"/>
            <x v="4"/>
            <x v="5"/>
            <x v="6"/>
            <x v="7"/>
            <x v="8"/>
          </reference>
          <reference field="0" count="0"/>
          <reference field="1" count="1" selected="0">
            <x v="1"/>
          </reference>
        </references>
      </pivotArea>
    </format>
    <format dxfId="64">
      <pivotArea collapsedLevelsAreSubtotals="1" fieldPosition="0">
        <references count="2">
          <reference field="4294967294" count="7" selected="0">
            <x v="2"/>
            <x v="3"/>
            <x v="4"/>
            <x v="5"/>
            <x v="6"/>
            <x v="7"/>
            <x v="8"/>
          </reference>
          <reference field="1" count="1">
            <x v="2"/>
          </reference>
        </references>
      </pivotArea>
    </format>
    <format dxfId="63">
      <pivotArea collapsedLevelsAreSubtotals="1" fieldPosition="0">
        <references count="3">
          <reference field="4294967294" count="7" selected="0">
            <x v="2"/>
            <x v="3"/>
            <x v="4"/>
            <x v="5"/>
            <x v="6"/>
            <x v="7"/>
            <x v="8"/>
          </reference>
          <reference field="0" count="0"/>
          <reference field="1" count="1" selected="0">
            <x v="2"/>
          </reference>
        </references>
      </pivotArea>
    </format>
    <format dxfId="62">
      <pivotArea outline="0" fieldPosition="0">
        <references count="2">
          <reference field="4294967294" count="14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1" count="2" selected="0">
            <x v="3"/>
            <x v="4"/>
          </reference>
        </references>
      </pivotArea>
    </format>
    <format dxfId="61">
      <pivotArea outline="0" fieldPosition="0">
        <references count="3">
          <reference field="4294967294" count="14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0" count="0" selected="0"/>
          <reference field="1" count="1" selected="0">
            <x v="5"/>
          </reference>
        </references>
      </pivotArea>
    </format>
    <format dxfId="60">
      <pivotArea outline="0" fieldPosition="0">
        <references count="2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1" count="2" selected="0">
            <x v="3"/>
            <x v="4"/>
          </reference>
        </references>
      </pivotArea>
    </format>
    <format dxfId="59">
      <pivotArea outline="0" fieldPosition="0">
        <references count="3">
          <reference field="4294967294" count="7" selected="0">
            <x v="9"/>
            <x v="10"/>
            <x v="11"/>
            <x v="12"/>
            <x v="13"/>
            <x v="14"/>
            <x v="15"/>
          </reference>
          <reference field="0" count="0" selected="0"/>
          <reference field="1" count="1" selected="0">
            <x v="5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4" cacheId="4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R74" firstHeaderRow="0" firstDataRow="1" firstDataCol="2"/>
  <pivotFields count="18">
    <pivotField axis="axisRow" compact="0" outline="0" showAll="0" insertBlankRow="1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n="Other companies from the non-market sector" m="1" x="19"/>
        <item x="14"/>
        <item n="Servicing companies and telecommunication" m="1" x="18"/>
        <item x="16"/>
        <item x="17"/>
        <item n="Other companies from the non-market sector2" x="12"/>
        <item n="Servicing companies and telecommunication2" x="15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7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4"/>
      <x/>
    </i>
    <i r="1">
      <x v="1"/>
    </i>
    <i r="1">
      <x v="2"/>
    </i>
    <i t="blank">
      <x v="14"/>
    </i>
    <i>
      <x v="16"/>
      <x v="2"/>
    </i>
    <i t="blank">
      <x v="16"/>
    </i>
    <i>
      <x v="17"/>
      <x/>
    </i>
    <i r="1">
      <x v="1"/>
    </i>
    <i r="1">
      <x v="2"/>
    </i>
    <i t="blank">
      <x v="17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sites " fld="2" baseField="1" baseItem="0"/>
    <dataField name="visitors " fld="3" baseField="1" baseItem="0"/>
    <dataField name="car_pct " fld="4" baseField="1" baseItem="0"/>
    <dataField name="coach_pct " fld="5" baseField="1" baseItem="0"/>
    <dataField name="motorbike_pct " fld="6" baseField="1" baseItem="0"/>
    <dataField name="public_transport_pct " fld="8" baseField="1" baseItem="0"/>
    <dataField name="taxi_pct " fld="7" baseField="1" baseItem="0"/>
    <dataField name="bicycle_pct " fld="9" baseField="1" baseItem="0"/>
    <dataField name="walk_pct " fld="10" baseField="1" baseItem="0"/>
    <dataField name="car " fld="11" baseField="1" baseItem="0"/>
    <dataField name="coach " fld="12" baseField="1" baseItem="0"/>
    <dataField name="motorbike " fld="13" baseField="1" baseItem="0"/>
    <dataField name="taxi " fld="14" baseField="1" baseItem="0"/>
    <dataField name="public_transport " fld="15" baseField="1" baseItem="0"/>
    <dataField name="bicycle " fld="16" baseField="1" baseItem="0"/>
    <dataField name="walk " fld="17" baseField="1" baseItem="0"/>
  </dataFields>
  <formats count="2">
    <format dxfId="30">
      <pivotArea dataOnly="0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29">
      <pivotArea dataOnly="0" outline="0" fieldPosition="0">
        <references count="1">
          <reference field="4294967294" count="7"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L84" firstHeaderRow="0" firstDataRow="1" firstDataCol="2"/>
  <pivotFields count="12">
    <pivotField axis="axisRow" compact="0" outline="0" showAll="0" insertBlankRow="1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n="Other companies from the non-market sector" m="1" x="21"/>
        <item x="16"/>
        <item n="Servicing companies and telecommunication" m="1" x="20"/>
        <item x="18"/>
        <item x="19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6"/>
      <x/>
    </i>
    <i r="1">
      <x v="1"/>
    </i>
    <i r="1">
      <x v="2"/>
    </i>
    <i t="blank">
      <x v="16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ites " fld="2" baseField="0" baseItem="0"/>
    <dataField name="parkings_workers " fld="3" baseField="0" baseItem="0"/>
    <dataField name="parkings_visitors " fld="4" baseField="0" baseItem="0"/>
    <dataField name="parkings_service " fld="5" baseField="0" baseItem="0"/>
    <dataField name="parkings_trucks " fld="6" baseField="0" baseItem="0"/>
    <dataField name="parkings_total " fld="7" baseField="0" baseItem="0"/>
    <dataField name="parking_workers_pct " fld="8" baseField="0" baseItem="0" numFmtId="165"/>
    <dataField name="parkings_visitors_pct " fld="9" baseField="0" baseItem="0" numFmtId="165"/>
    <dataField name="parkings_service_pct " fld="10" baseField="0" baseItem="0" numFmtId="165"/>
    <dataField name="parkings_trucks_pct " fld="11" baseField="0" baseItem="0" numFmtId="165"/>
  </dataFields>
  <formats count="2">
    <format dxfId="19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18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eau croisé dynamique2" cacheId="15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F16" firstHeaderRow="0" firstDataRow="1" firstDataCol="2"/>
  <pivotFields count="6"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12"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ites " fld="2" baseField="0" baseItem="0"/>
    <dataField name="parkings_owned " fld="3" baseField="0" baseItem="0"/>
    <dataField name="parkings_rented " fld="4" baseField="0" baseItem="0"/>
    <dataField name="parkings_total " fld="5" baseField="0" baseItem="0"/>
  </dataField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3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 fieldListSortAscending="1">
  <location ref="A4:D22" firstHeaderRow="0" firstDataRow="1" firstDataCol="2"/>
  <pivotFields count="4">
    <pivotField axis="axisRow" compact="0" outline="0" subtotalTop="0" showAll="0">
      <items count="4">
        <item x="0"/>
        <item x="1"/>
        <item x="2"/>
        <item t="default"/>
      </items>
    </pivotField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dataField="1" compact="0" outline="0" subtotalTop="0" showAll="0"/>
    <pivotField dataField="1" compact="0" outline="0" subtotalTop="0" showAll="0"/>
  </pivotFields>
  <rowFields count="2">
    <field x="0"/>
    <field x="1"/>
  </rowFields>
  <rowItems count="18">
    <i>
      <x/>
      <x/>
    </i>
    <i r="1">
      <x v="1"/>
    </i>
    <i r="1">
      <x v="2"/>
    </i>
    <i r="1">
      <x v="3"/>
    </i>
    <i r="1">
      <x v="4"/>
    </i>
    <i t="default">
      <x/>
    </i>
    <i>
      <x v="1"/>
      <x/>
    </i>
    <i r="1">
      <x v="1"/>
    </i>
    <i r="1">
      <x v="2"/>
    </i>
    <i r="1">
      <x v="3"/>
    </i>
    <i r="1">
      <x v="4"/>
    </i>
    <i t="default">
      <x v="1"/>
    </i>
    <i>
      <x v="2"/>
      <x/>
    </i>
    <i r="1">
      <x v="1"/>
    </i>
    <i r="1">
      <x v="2"/>
    </i>
    <i r="1">
      <x v="3"/>
    </i>
    <i r="1">
      <x v="4"/>
    </i>
    <i t="default">
      <x v="2"/>
    </i>
  </rowItems>
  <colFields count="1">
    <field x="-2"/>
  </colFields>
  <colItems count="2">
    <i>
      <x/>
    </i>
    <i i="1">
      <x v="1"/>
    </i>
  </colItems>
  <dataFields count="2">
    <dataField name="workers " fld="3" baseField="0" baseItem="0"/>
    <dataField name="sites " fld="2" baseField="0" baseItem="0"/>
  </dataField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eau croisé dynamique3" cacheId="16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F16" firstHeaderRow="0" firstDataRow="1" firstDataCol="2"/>
  <pivotFields count="6"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12"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ites " fld="2" baseField="0" baseItem="0"/>
    <dataField name="parkings_workers " fld="3" baseField="0" baseItem="0"/>
    <dataField name="workers " fld="4" baseField="0" baseItem="0"/>
    <dataField name="parkings_per_worker " fld="5" baseField="0" baseItem="0" numFmtId="2"/>
  </dataFields>
  <formats count="1">
    <format dxfId="15">
      <pivotArea outline="0" fieldPosition="0">
        <references count="1">
          <reference field="4294967294" count="1" selected="0">
            <x v="3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leau croisé dynamique4" cacheId="17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F84" firstHeaderRow="0" firstDataRow="1" firstDataCol="2"/>
  <pivotFields count="6">
    <pivotField axis="axisRow" compact="0" outline="0" showAll="0" insertBlankRow="1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n="Other companies from the non-market sector" m="1" x="21"/>
        <item x="16"/>
        <item n="Servicing companies and telecommunication" m="1" x="20"/>
        <item x="18"/>
        <item x="19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6"/>
      <x/>
    </i>
    <i r="1">
      <x v="1"/>
    </i>
    <i r="1">
      <x v="2"/>
    </i>
    <i t="blank">
      <x v="16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ites " fld="2" baseField="0" baseItem="0"/>
    <dataField name="parkings_workers " fld="3" baseField="0" baseItem="0"/>
    <dataField name="workers " fld="4" baseField="0" baseItem="0"/>
    <dataField name="parkings_per_worker " fld="5" baseField="0" baseItem="0"/>
  </dataFields>
  <formats count="3">
    <format dxfId="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2">
          <reference field="4294967294" count="1" selected="0">
            <x v="3"/>
          </reference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0">
      <pivotArea outline="0" fieldPosition="0">
        <references count="3">
          <reference field="4294967294" count="1" selected="0">
            <x v="3"/>
          </reference>
          <reference field="0" count="1" selected="0">
            <x v="19"/>
          </reference>
          <reference field="1" count="0" selected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leau croisé dynamique5" cacheId="18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H84" firstHeaderRow="0" firstDataRow="1" firstDataCol="2"/>
  <pivotFields count="8">
    <pivotField axis="axisRow" compact="0" outline="0" showAll="0" insertBlankRow="1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n="Other companies from the non-market sector" m="1" x="21"/>
        <item x="16"/>
        <item n="Servicing companies and telecommunication" m="1" x="20"/>
        <item x="18"/>
        <item x="19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6"/>
      <x/>
    </i>
    <i r="1">
      <x v="1"/>
    </i>
    <i r="1">
      <x v="2"/>
    </i>
    <i t="blank">
      <x v="16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ites " fld="2" baseField="0" baseItem="0"/>
    <dataField name="parkings_bicycle " fld="3" baseField="0" baseItem="0"/>
    <dataField name="workers " fld="4" baseField="0" baseItem="0"/>
    <dataField name="cycling_workers " fld="5" baseField="0" baseItem="0"/>
    <dataField name="parkings_bicycle_per_worker " fld="6" baseField="0" baseItem="0"/>
    <dataField name="parkings_bicycle_per_cyclist " fld="7" baseField="0" baseItem="0"/>
  </dataFields>
  <formats count="4">
    <format dxfId="3">
      <pivotArea outline="0" fieldPosition="0">
        <references count="2">
          <reference field="4294967294" count="1" selected="0">
            <x v="4"/>
          </reference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">
      <pivotArea outline="0" fieldPosition="0">
        <references count="3">
          <reference field="4294967294" count="1" selected="0">
            <x v="4"/>
          </reference>
          <reference field="0" count="1" selected="0">
            <x v="19"/>
          </reference>
          <reference field="1" count="0" selected="0"/>
        </references>
      </pivotArea>
    </format>
    <format dxfId="1">
      <pivotArea outline="0" fieldPosition="0">
        <references count="2">
          <reference field="4294967294" count="1" selected="0">
            <x v="5"/>
          </reference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0">
      <pivotArea outline="0" fieldPosition="0">
        <references count="3">
          <reference field="4294967294" count="1" selected="0">
            <x v="5"/>
          </reference>
          <reference field="0" count="1" selected="0">
            <x v="19"/>
          </reference>
          <reference field="1" count="0" selected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leau croisé dynamique6" cacheId="19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K84" firstHeaderRow="0" firstDataRow="1" firstDataCol="2"/>
  <pivotFields count="11">
    <pivotField axis="axisRow" compact="0" outline="0" showAll="0" insertBlankRow="1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n="Other companies from the non-market sector" m="1" x="21"/>
        <item x="16"/>
        <item n="Servicing companies and telecommunication" m="1" x="20"/>
        <item x="18"/>
        <item x="19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6"/>
      <x/>
    </i>
    <i r="1">
      <x v="1"/>
    </i>
    <i r="1">
      <x v="2"/>
    </i>
    <i t="blank">
      <x v="16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ites " fld="2" baseField="0" baseItem="0"/>
    <dataField name="workers " fld="3" baseField="0" baseItem="0"/>
    <dataField name="service_cars " fld="4" baseField="0" baseItem="0"/>
    <dataField name="company_cars " fld="5" baseField="0" baseItem="0"/>
    <dataField name="vans " fld="6" baseField="0" baseItem="0"/>
    <dataField name="trucks " fld="7" baseField="0" baseItem="0"/>
    <dataField name="buses " fld="8" baseField="0" baseItem="0"/>
    <dataField name="motorbikes " fld="9" baseField="0" baseItem="0"/>
    <dataField name="bicycles " fld="10" baseField="1" baseItem="0"/>
  </dataField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Tableau croisé dynamique7" cacheId="20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K16" firstHeaderRow="0" firstDataRow="1" firstDataCol="2"/>
  <pivotFields count="11"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insertBlankRow="1" defaultSubtotal="0">
      <items count="6">
        <item m="1" x="3"/>
        <item m="1" x="4"/>
        <item m="1" x="5"/>
        <item x="1"/>
        <item x="2"/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1"/>
    <field x="0"/>
  </rowFields>
  <rowItems count="12"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ites " fld="2" baseField="0" baseItem="0"/>
    <dataField name="workers " fld="3" baseField="0" baseItem="0"/>
    <dataField name="service_cars " fld="4" baseField="0" baseItem="0"/>
    <dataField name="company_cars " fld="5" baseField="0" baseItem="0"/>
    <dataField name="vans " fld="6" baseField="0" baseItem="0"/>
    <dataField name="trucks " fld="7" baseField="0" baseItem="0"/>
    <dataField name="buses " fld="8" baseField="0" baseItem="0"/>
    <dataField name="motorbikes " fld="9" baseField="0" baseItem="0"/>
    <dataField name="bicycles " fld="10" baseField="1" baseItem="0"/>
  </dataField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 fieldListSortAscending="1">
  <location ref="A4:D84" firstHeaderRow="0" firstDataRow="1" firstDataCol="2"/>
  <pivotFields count="4"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insertBlankRow="1" defaultSubtotal="0">
      <items count="27">
        <item x="0"/>
        <item m="1" x="22"/>
        <item x="2"/>
        <item x="3"/>
        <item m="1" x="23"/>
        <item m="1" x="21"/>
        <item m="1" x="24"/>
        <item x="7"/>
        <item x="8"/>
        <item x="9"/>
        <item x="10"/>
        <item m="1" x="25"/>
        <item x="11"/>
        <item x="12"/>
        <item x="13"/>
        <item x="15"/>
        <item n="Other companies from the non-market sector" m="1" x="26"/>
        <item n="Servicing companies and telecommunication" m="1" x="20"/>
        <item x="18"/>
        <item x="19"/>
        <item x="1"/>
        <item x="4"/>
        <item x="5"/>
        <item x="6"/>
        <item x="16"/>
        <item n="Other companies from the non-market sector2" x="14"/>
        <item n="Servicing companies and telecommunication2" x="17"/>
      </items>
    </pivotField>
    <pivotField dataField="1" compact="0" outline="0" showAll="0" defaultSubtotal="0"/>
    <pivotField dataField="1" compact="0" outline="0" showAll="0" defaultSubtotal="0"/>
  </pivotFields>
  <rowFields count="2">
    <field x="1"/>
    <field x="0"/>
  </rowFields>
  <rowItems count="80">
    <i>
      <x/>
      <x/>
    </i>
    <i r="1">
      <x v="1"/>
    </i>
    <i r="1">
      <x v="2"/>
    </i>
    <i t="blank">
      <x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5"/>
      <x/>
    </i>
    <i r="1">
      <x v="1"/>
    </i>
    <i r="1">
      <x v="2"/>
    </i>
    <i t="blank">
      <x v="15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  <i>
      <x v="22"/>
      <x/>
    </i>
    <i r="1">
      <x v="1"/>
    </i>
    <i r="1">
      <x v="2"/>
    </i>
    <i t="blank">
      <x v="22"/>
    </i>
    <i>
      <x v="23"/>
      <x/>
    </i>
    <i r="1">
      <x v="1"/>
    </i>
    <i r="1">
      <x v="2"/>
    </i>
    <i t="blank">
      <x v="23"/>
    </i>
    <i>
      <x v="24"/>
      <x/>
    </i>
    <i r="1">
      <x v="1"/>
    </i>
    <i r="1">
      <x v="2"/>
    </i>
    <i t="blank">
      <x v="24"/>
    </i>
    <i>
      <x v="25"/>
      <x/>
    </i>
    <i r="1">
      <x v="1"/>
    </i>
    <i r="1">
      <x v="2"/>
    </i>
    <i t="blank">
      <x v="25"/>
    </i>
    <i>
      <x v="26"/>
      <x/>
    </i>
    <i r="1">
      <x v="1"/>
    </i>
    <i r="1">
      <x v="2"/>
    </i>
    <i t="blank">
      <x v="26"/>
    </i>
  </rowItems>
  <colFields count="1">
    <field x="-2"/>
  </colFields>
  <colItems count="2">
    <i>
      <x/>
    </i>
    <i i="1">
      <x v="1"/>
    </i>
  </colItems>
  <dataFields count="2">
    <dataField name="sites " fld="2" baseField="0" baseItem="0"/>
    <dataField name="workers " fld="3" baseField="0" baseItem="0"/>
  </dataFields>
  <formats count="21">
    <format dxfId="579">
      <pivotArea field="1" type="button" dataOnly="0" labelOnly="1" outline="0" axis="axisRow" fieldPosition="0"/>
    </format>
    <format dxfId="578">
      <pivotArea dataOnly="0" labelOnly="1" outline="0" fieldPosition="0">
        <references count="1">
          <reference field="1" count="1">
            <x v="0"/>
          </reference>
        </references>
      </pivotArea>
    </format>
    <format dxfId="577">
      <pivotArea dataOnly="0" labelOnly="1" outline="0" fieldPosition="0">
        <references count="1">
          <reference field="1" count="1">
            <x v="1"/>
          </reference>
        </references>
      </pivotArea>
    </format>
    <format dxfId="576">
      <pivotArea dataOnly="0" labelOnly="1" outline="0" fieldPosition="0">
        <references count="1">
          <reference field="1" count="1">
            <x v="2"/>
          </reference>
        </references>
      </pivotArea>
    </format>
    <format dxfId="575">
      <pivotArea dataOnly="0" labelOnly="1" outline="0" fieldPosition="0">
        <references count="1">
          <reference field="1" count="1">
            <x v="3"/>
          </reference>
        </references>
      </pivotArea>
    </format>
    <format dxfId="574">
      <pivotArea dataOnly="0" labelOnly="1" outline="0" fieldPosition="0">
        <references count="1">
          <reference field="1" count="1">
            <x v="4"/>
          </reference>
        </references>
      </pivotArea>
    </format>
    <format dxfId="573">
      <pivotArea dataOnly="0" labelOnly="1" outline="0" fieldPosition="0">
        <references count="1">
          <reference field="1" count="1">
            <x v="5"/>
          </reference>
        </references>
      </pivotArea>
    </format>
    <format dxfId="572">
      <pivotArea dataOnly="0" labelOnly="1" outline="0" fieldPosition="0">
        <references count="1">
          <reference field="1" count="1">
            <x v="6"/>
          </reference>
        </references>
      </pivotArea>
    </format>
    <format dxfId="571">
      <pivotArea dataOnly="0" labelOnly="1" outline="0" fieldPosition="0">
        <references count="1">
          <reference field="1" count="1">
            <x v="7"/>
          </reference>
        </references>
      </pivotArea>
    </format>
    <format dxfId="570">
      <pivotArea dataOnly="0" labelOnly="1" outline="0" fieldPosition="0">
        <references count="1">
          <reference field="1" count="1">
            <x v="8"/>
          </reference>
        </references>
      </pivotArea>
    </format>
    <format dxfId="569">
      <pivotArea dataOnly="0" labelOnly="1" outline="0" fieldPosition="0">
        <references count="1">
          <reference field="1" count="1">
            <x v="9"/>
          </reference>
        </references>
      </pivotArea>
    </format>
    <format dxfId="568">
      <pivotArea dataOnly="0" labelOnly="1" outline="0" fieldPosition="0">
        <references count="1">
          <reference field="1" count="1">
            <x v="10"/>
          </reference>
        </references>
      </pivotArea>
    </format>
    <format dxfId="567">
      <pivotArea dataOnly="0" labelOnly="1" outline="0" fieldPosition="0">
        <references count="1">
          <reference field="1" count="1">
            <x v="11"/>
          </reference>
        </references>
      </pivotArea>
    </format>
    <format dxfId="566">
      <pivotArea dataOnly="0" labelOnly="1" outline="0" fieldPosition="0">
        <references count="1">
          <reference field="1" count="1">
            <x v="12"/>
          </reference>
        </references>
      </pivotArea>
    </format>
    <format dxfId="565">
      <pivotArea dataOnly="0" labelOnly="1" outline="0" fieldPosition="0">
        <references count="1">
          <reference field="1" count="1">
            <x v="13"/>
          </reference>
        </references>
      </pivotArea>
    </format>
    <format dxfId="564">
      <pivotArea dataOnly="0" labelOnly="1" outline="0" fieldPosition="0">
        <references count="1">
          <reference field="1" count="1">
            <x v="14"/>
          </reference>
        </references>
      </pivotArea>
    </format>
    <format dxfId="563">
      <pivotArea dataOnly="0" labelOnly="1" outline="0" fieldPosition="0">
        <references count="1">
          <reference field="1" count="1">
            <x v="15"/>
          </reference>
        </references>
      </pivotArea>
    </format>
    <format dxfId="562">
      <pivotArea dataOnly="0" labelOnly="1" outline="0" fieldPosition="0">
        <references count="1">
          <reference field="1" count="1">
            <x v="16"/>
          </reference>
        </references>
      </pivotArea>
    </format>
    <format dxfId="561">
      <pivotArea dataOnly="0" labelOnly="1" outline="0" fieldPosition="0">
        <references count="1">
          <reference field="1" count="1">
            <x v="17"/>
          </reference>
        </references>
      </pivotArea>
    </format>
    <format dxfId="560">
      <pivotArea dataOnly="0" labelOnly="1" outline="0" fieldPosition="0">
        <references count="1">
          <reference field="1" count="1">
            <x v="18"/>
          </reference>
        </references>
      </pivotArea>
    </format>
    <format dxfId="559">
      <pivotArea dataOnly="0" labelOnly="1" outline="0" fieldPosition="0">
        <references count="1">
          <reference field="1" count="1">
            <x v="19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 fieldListSortAscending="1">
  <location ref="A4:G84" firstHeaderRow="0" firstDataRow="1" firstDataCol="2"/>
  <pivotFields count="7">
    <pivotField axis="axisRow" compact="0" outline="0" showAll="0" insertBlankRow="1" defaultSubtotal="0">
      <items count="27">
        <item x="0"/>
        <item m="1" x="22"/>
        <item x="2"/>
        <item x="3"/>
        <item m="1" x="23"/>
        <item m="1" x="21"/>
        <item m="1" x="24"/>
        <item x="7"/>
        <item x="8"/>
        <item x="9"/>
        <item x="10"/>
        <item m="1" x="25"/>
        <item x="11"/>
        <item x="12"/>
        <item x="13"/>
        <item x="15"/>
        <item n="Other companies from the non-market sector" m="1" x="26"/>
        <item n="Servicing companies and telecommunication" m="1" x="20"/>
        <item x="18"/>
        <item x="19"/>
        <item x="1"/>
        <item x="4"/>
        <item x="5"/>
        <item x="6"/>
        <item x="16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5"/>
      <x/>
    </i>
    <i r="1">
      <x v="1"/>
    </i>
    <i r="1">
      <x v="2"/>
    </i>
    <i t="blank">
      <x v="15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  <i>
      <x v="22"/>
      <x/>
    </i>
    <i r="1">
      <x v="1"/>
    </i>
    <i r="1">
      <x v="2"/>
    </i>
    <i t="blank">
      <x v="22"/>
    </i>
    <i>
      <x v="23"/>
      <x/>
    </i>
    <i r="1">
      <x v="1"/>
    </i>
    <i r="1">
      <x v="2"/>
    </i>
    <i t="blank">
      <x v="23"/>
    </i>
    <i>
      <x v="24"/>
      <x/>
    </i>
    <i r="1">
      <x v="1"/>
    </i>
    <i r="1">
      <x v="2"/>
    </i>
    <i t="blank">
      <x v="24"/>
    </i>
    <i>
      <x v="25"/>
      <x/>
    </i>
    <i r="1">
      <x v="1"/>
    </i>
    <i r="1">
      <x v="2"/>
    </i>
    <i t="blank">
      <x v="25"/>
    </i>
    <i>
      <x v="26"/>
      <x/>
    </i>
    <i r="1">
      <x v="1"/>
    </i>
    <i r="1">
      <x v="2"/>
    </i>
    <i t="blank">
      <x v="26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ites " fld="2" baseField="0" baseItem="0"/>
    <dataField name="workers " fld="3" baseField="0" baseItem="0"/>
    <dataField name="excellent " fld="4" baseField="1" baseItem="0"/>
    <dataField name="good " fld="5" baseField="0" baseItem="0"/>
    <dataField name="average " fld="6" baseField="0" baseItem="0"/>
  </dataFields>
  <formats count="21">
    <format dxfId="558">
      <pivotArea field="0" type="button" dataOnly="0" labelOnly="1" outline="0" axis="axisRow" fieldPosition="0"/>
    </format>
    <format dxfId="557">
      <pivotArea dataOnly="0" labelOnly="1" outline="0" fieldPosition="0">
        <references count="1">
          <reference field="0" count="1">
            <x v="0"/>
          </reference>
        </references>
      </pivotArea>
    </format>
    <format dxfId="556">
      <pivotArea dataOnly="0" labelOnly="1" outline="0" fieldPosition="0">
        <references count="1">
          <reference field="0" count="1">
            <x v="1"/>
          </reference>
        </references>
      </pivotArea>
    </format>
    <format dxfId="555">
      <pivotArea dataOnly="0" labelOnly="1" outline="0" fieldPosition="0">
        <references count="1">
          <reference field="0" count="1">
            <x v="2"/>
          </reference>
        </references>
      </pivotArea>
    </format>
    <format dxfId="554">
      <pivotArea dataOnly="0" labelOnly="1" outline="0" fieldPosition="0">
        <references count="1">
          <reference field="0" count="1">
            <x v="3"/>
          </reference>
        </references>
      </pivotArea>
    </format>
    <format dxfId="553">
      <pivotArea dataOnly="0" labelOnly="1" outline="0" fieldPosition="0">
        <references count="1">
          <reference field="0" count="1">
            <x v="4"/>
          </reference>
        </references>
      </pivotArea>
    </format>
    <format dxfId="552">
      <pivotArea dataOnly="0" labelOnly="1" outline="0" fieldPosition="0">
        <references count="1">
          <reference field="0" count="1">
            <x v="5"/>
          </reference>
        </references>
      </pivotArea>
    </format>
    <format dxfId="551">
      <pivotArea dataOnly="0" labelOnly="1" outline="0" fieldPosition="0">
        <references count="1">
          <reference field="0" count="1">
            <x v="6"/>
          </reference>
        </references>
      </pivotArea>
    </format>
    <format dxfId="550">
      <pivotArea dataOnly="0" labelOnly="1" outline="0" fieldPosition="0">
        <references count="1">
          <reference field="0" count="1">
            <x v="7"/>
          </reference>
        </references>
      </pivotArea>
    </format>
    <format dxfId="549">
      <pivotArea dataOnly="0" labelOnly="1" outline="0" fieldPosition="0">
        <references count="1">
          <reference field="0" count="1">
            <x v="8"/>
          </reference>
        </references>
      </pivotArea>
    </format>
    <format dxfId="548">
      <pivotArea dataOnly="0" labelOnly="1" outline="0" fieldPosition="0">
        <references count="1">
          <reference field="0" count="1">
            <x v="9"/>
          </reference>
        </references>
      </pivotArea>
    </format>
    <format dxfId="547">
      <pivotArea dataOnly="0" labelOnly="1" outline="0" fieldPosition="0">
        <references count="1">
          <reference field="0" count="1">
            <x v="10"/>
          </reference>
        </references>
      </pivotArea>
    </format>
    <format dxfId="546">
      <pivotArea dataOnly="0" labelOnly="1" outline="0" fieldPosition="0">
        <references count="1">
          <reference field="0" count="1">
            <x v="11"/>
          </reference>
        </references>
      </pivotArea>
    </format>
    <format dxfId="545">
      <pivotArea dataOnly="0" labelOnly="1" outline="0" fieldPosition="0">
        <references count="1">
          <reference field="0" count="1">
            <x v="12"/>
          </reference>
        </references>
      </pivotArea>
    </format>
    <format dxfId="544">
      <pivotArea dataOnly="0" labelOnly="1" outline="0" fieldPosition="0">
        <references count="1">
          <reference field="0" count="1">
            <x v="13"/>
          </reference>
        </references>
      </pivotArea>
    </format>
    <format dxfId="543">
      <pivotArea dataOnly="0" labelOnly="1" outline="0" fieldPosition="0">
        <references count="1">
          <reference field="0" count="1">
            <x v="14"/>
          </reference>
        </references>
      </pivotArea>
    </format>
    <format dxfId="542">
      <pivotArea dataOnly="0" labelOnly="1" outline="0" fieldPosition="0">
        <references count="1">
          <reference field="0" count="1">
            <x v="15"/>
          </reference>
        </references>
      </pivotArea>
    </format>
    <format dxfId="541">
      <pivotArea dataOnly="0" labelOnly="1" outline="0" fieldPosition="0">
        <references count="1">
          <reference field="0" count="1">
            <x v="16"/>
          </reference>
        </references>
      </pivotArea>
    </format>
    <format dxfId="540">
      <pivotArea dataOnly="0" labelOnly="1" outline="0" fieldPosition="0">
        <references count="1">
          <reference field="0" count="1">
            <x v="17"/>
          </reference>
        </references>
      </pivotArea>
    </format>
    <format dxfId="539">
      <pivotArea dataOnly="0" labelOnly="1" outline="0" fieldPosition="0">
        <references count="1">
          <reference field="0" count="1">
            <x v="18"/>
          </reference>
        </references>
      </pivotArea>
    </format>
    <format dxfId="538">
      <pivotArea dataOnly="0" labelOnly="1" outline="0" fieldPosition="0">
        <references count="1">
          <reference field="0" count="1">
            <x v="19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 fieldListSortAscending="1">
  <location ref="A4:D84" firstHeaderRow="0" firstDataRow="1" firstDataCol="2"/>
  <pivotFields count="5">
    <pivotField axis="axisRow" compact="0" outline="0" showAll="0" insertBlankRow="1" defaultSubtotal="0">
      <items count="27">
        <item x="0"/>
        <item m="1" x="22"/>
        <item x="2"/>
        <item x="3"/>
        <item m="1" x="23"/>
        <item m="1" x="21"/>
        <item m="1" x="24"/>
        <item x="7"/>
        <item x="8"/>
        <item x="9"/>
        <item x="10"/>
        <item m="1" x="25"/>
        <item x="11"/>
        <item x="12"/>
        <item x="13"/>
        <item x="15"/>
        <item n="Other companies from the non-market sector" m="1" x="26"/>
        <item n="Servicing companies and telecommunication" m="1" x="20"/>
        <item x="18"/>
        <item x="19"/>
        <item x="1"/>
        <item x="4"/>
        <item x="5"/>
        <item x="6"/>
        <item x="16"/>
        <item n="Other companies from the non-market sector2" x="14"/>
        <item n="Servicing companies and telecommunication2" x="17"/>
      </items>
    </pivotField>
    <pivotField axis="axisRow" compact="0" outline="0" showAll="0" defaultSubtotal="0">
      <items count="3">
        <item x="0"/>
        <item x="1"/>
        <item x="2"/>
      </items>
    </pivotField>
    <pivotField dataField="1"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1"/>
  </rowFields>
  <rowItems count="80">
    <i>
      <x/>
      <x/>
    </i>
    <i r="1">
      <x v="1"/>
    </i>
    <i r="1">
      <x v="2"/>
    </i>
    <i t="blank">
      <x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5"/>
      <x/>
    </i>
    <i r="1">
      <x v="1"/>
    </i>
    <i r="1">
      <x v="2"/>
    </i>
    <i t="blank">
      <x v="15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  <i>
      <x v="22"/>
      <x/>
    </i>
    <i r="1">
      <x v="1"/>
    </i>
    <i r="1">
      <x v="2"/>
    </i>
    <i t="blank">
      <x v="22"/>
    </i>
    <i>
      <x v="23"/>
      <x/>
    </i>
    <i r="1">
      <x v="1"/>
    </i>
    <i r="1">
      <x v="2"/>
    </i>
    <i t="blank">
      <x v="23"/>
    </i>
    <i>
      <x v="24"/>
      <x/>
    </i>
    <i r="1">
      <x v="1"/>
    </i>
    <i r="1">
      <x v="2"/>
    </i>
    <i t="blank">
      <x v="24"/>
    </i>
    <i>
      <x v="25"/>
      <x/>
    </i>
    <i r="1">
      <x v="1"/>
    </i>
    <i r="1">
      <x v="2"/>
    </i>
    <i t="blank">
      <x v="25"/>
    </i>
    <i>
      <x v="26"/>
      <x/>
    </i>
    <i r="1">
      <x v="1"/>
    </i>
    <i r="1">
      <x v="2"/>
    </i>
    <i t="blank">
      <x v="26"/>
    </i>
  </rowItems>
  <colFields count="1">
    <field x="-2"/>
  </colFields>
  <colItems count="2">
    <i>
      <x/>
    </i>
    <i i="1">
      <x v="1"/>
    </i>
  </colItems>
  <dataFields count="2">
    <dataField name="workers " fld="2" baseField="0" baseItem="0"/>
    <dataField name="average_distance " fld="4" baseField="0" baseItem="0"/>
  </dataFields>
  <formats count="26">
    <format dxfId="535">
      <pivotArea dataOnly="0" outline="0" fieldPosition="0">
        <references count="1">
          <reference field="4294967294" count="1">
            <x v="1"/>
          </reference>
        </references>
      </pivotArea>
    </format>
    <format dxfId="5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3">
      <pivotArea field="0" type="button" dataOnly="0" labelOnly="1" outline="0" axis="axisRow" fieldPosition="0"/>
    </format>
    <format dxfId="532">
      <pivotArea dataOnly="0" labelOnly="1" outline="0" fieldPosition="0">
        <references count="1">
          <reference field="0" count="1">
            <x v="0"/>
          </reference>
        </references>
      </pivotArea>
    </format>
    <format dxfId="531">
      <pivotArea dataOnly="0" labelOnly="1" outline="0" fieldPosition="0">
        <references count="1">
          <reference field="0" count="1">
            <x v="1"/>
          </reference>
        </references>
      </pivotArea>
    </format>
    <format dxfId="530">
      <pivotArea dataOnly="0" labelOnly="1" outline="0" fieldPosition="0">
        <references count="1">
          <reference field="0" count="1">
            <x v="2"/>
          </reference>
        </references>
      </pivotArea>
    </format>
    <format dxfId="529">
      <pivotArea dataOnly="0" labelOnly="1" outline="0" fieldPosition="0">
        <references count="1">
          <reference field="0" count="1">
            <x v="3"/>
          </reference>
        </references>
      </pivotArea>
    </format>
    <format dxfId="528">
      <pivotArea dataOnly="0" labelOnly="1" outline="0" fieldPosition="0">
        <references count="1">
          <reference field="0" count="1">
            <x v="4"/>
          </reference>
        </references>
      </pivotArea>
    </format>
    <format dxfId="527">
      <pivotArea dataOnly="0" labelOnly="1" outline="0" fieldPosition="0">
        <references count="1">
          <reference field="0" count="1">
            <x v="5"/>
          </reference>
        </references>
      </pivotArea>
    </format>
    <format dxfId="526">
      <pivotArea dataOnly="0" labelOnly="1" outline="0" fieldPosition="0">
        <references count="1">
          <reference field="0" count="1">
            <x v="6"/>
          </reference>
        </references>
      </pivotArea>
    </format>
    <format dxfId="525">
      <pivotArea dataOnly="0" labelOnly="1" outline="0" fieldPosition="0">
        <references count="1">
          <reference field="0" count="1">
            <x v="7"/>
          </reference>
        </references>
      </pivotArea>
    </format>
    <format dxfId="524">
      <pivotArea dataOnly="0" labelOnly="1" outline="0" fieldPosition="0">
        <references count="1">
          <reference field="0" count="1">
            <x v="8"/>
          </reference>
        </references>
      </pivotArea>
    </format>
    <format dxfId="523">
      <pivotArea dataOnly="0" labelOnly="1" outline="0" fieldPosition="0">
        <references count="1">
          <reference field="0" count="1">
            <x v="9"/>
          </reference>
        </references>
      </pivotArea>
    </format>
    <format dxfId="522">
      <pivotArea dataOnly="0" labelOnly="1" outline="0" fieldPosition="0">
        <references count="1">
          <reference field="0" count="1">
            <x v="10"/>
          </reference>
        </references>
      </pivotArea>
    </format>
    <format dxfId="521">
      <pivotArea dataOnly="0" labelOnly="1" outline="0" fieldPosition="0">
        <references count="1">
          <reference field="0" count="1">
            <x v="11"/>
          </reference>
        </references>
      </pivotArea>
    </format>
    <format dxfId="520">
      <pivotArea dataOnly="0" labelOnly="1" outline="0" fieldPosition="0">
        <references count="1">
          <reference field="0" count="1">
            <x v="12"/>
          </reference>
        </references>
      </pivotArea>
    </format>
    <format dxfId="519">
      <pivotArea dataOnly="0" labelOnly="1" outline="0" fieldPosition="0">
        <references count="1">
          <reference field="0" count="1">
            <x v="13"/>
          </reference>
        </references>
      </pivotArea>
    </format>
    <format dxfId="518">
      <pivotArea dataOnly="0" labelOnly="1" outline="0" fieldPosition="0">
        <references count="1">
          <reference field="0" count="1">
            <x v="14"/>
          </reference>
        </references>
      </pivotArea>
    </format>
    <format dxfId="517">
      <pivotArea dataOnly="0" labelOnly="1" outline="0" fieldPosition="0">
        <references count="1">
          <reference field="0" count="1">
            <x v="15"/>
          </reference>
        </references>
      </pivotArea>
    </format>
    <format dxfId="516">
      <pivotArea dataOnly="0" labelOnly="1" outline="0" fieldPosition="0">
        <references count="1">
          <reference field="0" count="1">
            <x v="16"/>
          </reference>
        </references>
      </pivotArea>
    </format>
    <format dxfId="515">
      <pivotArea dataOnly="0" labelOnly="1" outline="0" fieldPosition="0">
        <references count="1">
          <reference field="0" count="1">
            <x v="17"/>
          </reference>
        </references>
      </pivotArea>
    </format>
    <format dxfId="514">
      <pivotArea dataOnly="0" labelOnly="1" outline="0" fieldPosition="0">
        <references count="1">
          <reference field="0" count="1">
            <x v="18"/>
          </reference>
        </references>
      </pivotArea>
    </format>
    <format dxfId="513">
      <pivotArea dataOnly="0" labelOnly="1" outline="0" fieldPosition="0">
        <references count="1">
          <reference field="0" count="1">
            <x v="19"/>
          </reference>
        </references>
      </pivotArea>
    </format>
    <format dxfId="512">
      <pivotArea dataOnly="0" labelOnly="1" grandRow="1" outline="0" fieldPosition="0"/>
    </format>
    <format dxfId="511">
      <pivotArea outline="0" fieldPosition="0">
        <references count="1">
          <reference field="4294967294" count="1" selected="0">
            <x v="0"/>
          </reference>
        </references>
      </pivotArea>
    </format>
    <format dxfId="51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18:M30" firstHeaderRow="0" firstDataRow="1" firstDataCol="2"/>
  <pivotFields count="25">
    <pivotField axis="axisRow" compact="0" outline="0" showAll="0" insertBlankRow="1" defaultSubtotal="0">
      <items count="3">
        <item x="0"/>
        <item x="1"/>
        <item x="2"/>
      </items>
    </pivotField>
    <pivotField axis="axisRow" compact="0" outline="0" showAll="0" defaultSubtotal="0">
      <items count="6">
        <item m="1" x="3"/>
        <item m="1" x="4"/>
        <item m="1" x="5"/>
        <item x="1"/>
        <item x="2"/>
        <item x="0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</pivotFields>
  <rowFields count="2">
    <field x="0"/>
    <field x="1"/>
  </rowFields>
  <rowItems count="12">
    <i>
      <x/>
      <x v="3"/>
    </i>
    <i r="1">
      <x v="4"/>
    </i>
    <i r="1">
      <x v="5"/>
    </i>
    <i t="blank">
      <x/>
    </i>
    <i>
      <x v="1"/>
      <x v="3"/>
    </i>
    <i r="1">
      <x v="4"/>
    </i>
    <i r="1">
      <x v="5"/>
    </i>
    <i t="blank">
      <x v="1"/>
    </i>
    <i>
      <x v="2"/>
      <x v="3"/>
    </i>
    <i r="1">
      <x v="4"/>
    </i>
    <i r="1">
      <x v="5"/>
    </i>
    <i t="blank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_pct " fld="3" baseField="0" baseItem="0"/>
    <dataField name="carpool_pct " fld="4" baseField="0" baseItem="0"/>
    <dataField name="motorbike_pct " fld="5" baseField="0" baseItem="0"/>
    <dataField name="train_pct " fld="6" baseField="0" baseItem="0"/>
    <dataField name="stib_pct " fld="7" baseField="0" baseItem="0"/>
    <dataField name="deiijn_pct " fld="8" baseField="0" baseItem="0"/>
    <dataField name="tec_pct " fld="9" baseField="0" baseItem="0"/>
    <dataField name="shuttle_pct" fld="10" baseField="0" baseItem="0"/>
    <dataField name="bicycle_pct " fld="11" baseField="0" baseItem="0"/>
    <dataField name="walk_pct " fld="12" baseField="0" baseItem="0"/>
    <dataField name="total_pct  " fld="24" baseField="0" baseItem="0"/>
  </dataFields>
  <formats count="5">
    <format dxfId="404">
      <pivotArea dataOnly="0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3">
      <pivotArea outline="0" fieldPosition="0">
        <references count="2">
          <reference field="4294967294" count="1" selected="0">
            <x v="10"/>
          </reference>
          <reference field="0" count="2" selected="0">
            <x v="0"/>
            <x v="1"/>
          </reference>
        </references>
      </pivotArea>
    </format>
    <format dxfId="402">
      <pivotArea outline="0" fieldPosition="0">
        <references count="3">
          <reference field="4294967294" count="1" selected="0">
            <x v="10"/>
          </reference>
          <reference field="0" count="1" selected="0">
            <x v="2"/>
          </reference>
          <reference field="1" count="0" selected="0"/>
        </references>
      </pivotArea>
    </format>
    <format dxfId="401">
      <pivotArea outline="0" fieldPosition="0">
        <references count="2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0" count="2" selected="0">
            <x v="0"/>
            <x v="1"/>
          </reference>
        </references>
      </pivotArea>
    </format>
    <format dxfId="400">
      <pivotArea outline="0" fieldPosition="0">
        <references count="3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0" count="1" selected="0">
            <x v="2"/>
          </reference>
          <reference field="1" count="0" selected="0"/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M16" firstHeaderRow="0" firstDataRow="1" firstDataCol="2"/>
  <pivotFields count="25">
    <pivotField axis="axisRow" compact="0" outline="0" showAll="0">
      <items count="4">
        <item x="0"/>
        <item x="1"/>
        <item x="2"/>
        <item t="default"/>
      </items>
    </pivotField>
    <pivotField axis="axisRow" compact="0" outline="0" showAll="0">
      <items count="7">
        <item m="1" x="3"/>
        <item m="1" x="4"/>
        <item m="1" x="5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dragToRow="0" dragToCol="0" dragToPage="0" showAll="0" defaultSubtotal="0"/>
  </pivotFields>
  <rowFields count="2">
    <field x="0"/>
    <field x="1"/>
  </rowFields>
  <rowItems count="12">
    <i>
      <x/>
      <x v="3"/>
    </i>
    <i r="1">
      <x v="4"/>
    </i>
    <i r="1">
      <x v="5"/>
    </i>
    <i t="default">
      <x/>
    </i>
    <i>
      <x v="1"/>
      <x v="3"/>
    </i>
    <i r="1">
      <x v="4"/>
    </i>
    <i r="1">
      <x v="5"/>
    </i>
    <i t="default">
      <x v="1"/>
    </i>
    <i>
      <x v="2"/>
      <x v="3"/>
    </i>
    <i r="1">
      <x v="4"/>
    </i>
    <i r="1">
      <x v="5"/>
    </i>
    <i t="default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 " fld="13" baseField="0" baseItem="0"/>
    <dataField name="carpool " fld="14" baseField="0" baseItem="0"/>
    <dataField name="motorbike " fld="15" baseField="0" baseItem="0"/>
    <dataField name="train " fld="16" baseField="0" baseItem="0"/>
    <dataField name="stib " fld="17" baseField="0" baseItem="0"/>
    <dataField name="delijn " fld="18" baseField="0" baseItem="0"/>
    <dataField name="tec " fld="19" baseField="0" baseItem="0"/>
    <dataField name="shuttle " fld="20" baseField="0" baseItem="0"/>
    <dataField name="bicycle " fld="21" baseField="0" baseItem="0"/>
    <dataField name="walk " fld="22" baseField="0" baseItem="0"/>
    <dataField name="total " fld="23" baseField="0" baseItem="0"/>
  </dataFields>
  <formats count="2">
    <format dxfId="406">
      <pivotArea dataOnly="0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05">
      <pivotArea dataOnly="0" outline="0" fieldPosition="0">
        <references count="1">
          <reference field="4294967294" count="1">
            <x v="10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1" cacheId="12" applyNumberFormats="0" applyBorderFormats="0" applyFontFormats="0" applyPatternFormats="0" applyAlignmentFormats="0" applyWidthHeightFormats="1" dataCaption="Valeurs" updatedVersion="5" minRefreshableVersion="3" showDrill="0" rowGrandTotals="0" colGrandTotals="0" itemPrintTitles="1" createdVersion="5" indent="0" compact="0" compactData="0" multipleFieldFilters="0">
  <location ref="A4:M12" firstHeaderRow="0" firstDataRow="1" firstDataCol="2"/>
  <pivotFields count="23">
    <pivotField axis="axisRow" compact="0" outline="0" showAll="0">
      <items count="4">
        <item x="0"/>
        <item x="1"/>
        <item x="2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"/>
    <field x="0"/>
  </rowFields>
  <rowItems count="8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r " fld="12" baseField="0" baseItem="0"/>
    <dataField name="carpool " fld="13" baseField="0" baseItem="0"/>
    <dataField name="motorbike " fld="14" baseField="0" baseItem="0"/>
    <dataField name="train " fld="15" baseField="0" baseItem="0"/>
    <dataField name="stib " fld="16" baseField="0" baseItem="0"/>
    <dataField name="delijn " fld="17" baseField="0" baseItem="0"/>
    <dataField name="tec " fld="18" baseField="0" baseItem="0"/>
    <dataField name="shuttle " fld="19" baseField="0" baseItem="0"/>
    <dataField name="bicycle " fld="20" baseField="0" baseItem="0"/>
    <dataField name="walk " fld="21" baseField="0" baseItem="0"/>
    <dataField name="total " fld="22" baseField="0" baseItem="0"/>
  </dataFields>
  <formats count="2">
    <format dxfId="355">
      <pivotArea outline="0" collapsedLevelsAreSubtotals="1" fieldPosition="0"/>
    </format>
    <format dxfId="35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11" applyNumberFormats="0" applyBorderFormats="0" applyFontFormats="0" applyPatternFormats="0" applyAlignmentFormats="0" applyWidthHeightFormats="1" dataCaption="Valeurs" showError="1" missingCaption="0" updatedVersion="5" minRefreshableVersion="3" showDrill="0" rowGrandTotals="0" colGrandTotals="0" itemPrintTitles="1" createdVersion="5" indent="0" compact="0" compactData="0" multipleFieldFilters="0">
  <location ref="A3:W4451" firstHeaderRow="0" firstDataRow="1" firstDataCol="2"/>
  <pivotFields count="23">
    <pivotField axis="axisRow" compact="0" outline="0" defaultSubtotal="0">
      <items count="3">
        <item x="0"/>
        <item x="1"/>
        <item x="2"/>
      </items>
    </pivotField>
    <pivotField axis="axisRow" compact="0" outline="0" showAll="0" insertBlankRow="1" defaultSubtotal="0">
      <items count="1112">
        <item x="0"/>
        <item x="1100"/>
        <item x="1064"/>
        <item x="1"/>
        <item x="2"/>
        <item x="3"/>
        <item x="1101"/>
        <item x="1065"/>
        <item x="1066"/>
        <item x="4"/>
        <item x="110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067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1068"/>
        <item x="330"/>
        <item x="331"/>
        <item x="332"/>
        <item x="333"/>
        <item x="334"/>
        <item x="1069"/>
        <item x="110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1070"/>
        <item x="380"/>
        <item x="381"/>
        <item x="382"/>
        <item x="383"/>
        <item x="384"/>
        <item x="110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107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1072"/>
        <item x="464"/>
        <item x="465"/>
        <item x="466"/>
        <item x="467"/>
        <item x="468"/>
        <item x="469"/>
        <item x="1073"/>
        <item x="1105"/>
        <item x="470"/>
        <item x="1106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1107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1074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1075"/>
        <item x="107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077"/>
        <item x="644"/>
        <item x="645"/>
        <item x="646"/>
        <item x="647"/>
        <item x="1078"/>
        <item x="648"/>
        <item x="649"/>
        <item x="650"/>
        <item x="651"/>
        <item x="652"/>
        <item x="653"/>
        <item x="1079"/>
        <item x="654"/>
        <item x="655"/>
        <item x="1080"/>
        <item x="656"/>
        <item x="657"/>
        <item x="1081"/>
        <item x="1082"/>
        <item x="658"/>
        <item x="659"/>
        <item x="660"/>
        <item x="1083"/>
        <item x="661"/>
        <item x="1084"/>
        <item x="662"/>
        <item x="663"/>
        <item x="664"/>
        <item x="665"/>
        <item x="666"/>
        <item x="667"/>
        <item x="1085"/>
        <item x="668"/>
        <item x="669"/>
        <item x="1086"/>
        <item x="1087"/>
        <item x="1088"/>
        <item x="670"/>
        <item x="1108"/>
        <item x="671"/>
        <item x="1089"/>
        <item x="672"/>
        <item x="673"/>
        <item x="674"/>
        <item x="675"/>
        <item x="676"/>
        <item x="677"/>
        <item x="678"/>
        <item x="679"/>
        <item x="680"/>
        <item x="1090"/>
        <item x="681"/>
        <item x="682"/>
        <item x="683"/>
        <item x="684"/>
        <item x="1091"/>
        <item x="685"/>
        <item x="686"/>
        <item x="687"/>
        <item x="688"/>
        <item x="1092"/>
        <item x="689"/>
        <item x="690"/>
        <item x="691"/>
        <item x="692"/>
        <item x="1093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1094"/>
        <item x="1109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1095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1096"/>
        <item x="11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1097"/>
        <item x="945"/>
        <item x="946"/>
        <item x="1111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98"/>
        <item x="1055"/>
        <item x="1056"/>
        <item x="1057"/>
        <item x="1058"/>
        <item x="1099"/>
        <item x="1059"/>
        <item x="1060"/>
        <item x="1061"/>
        <item x="1062"/>
        <item x="106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1"/>
    <field x="0"/>
  </rowFields>
  <rowItems count="4448">
    <i>
      <x/>
      <x/>
    </i>
    <i r="1">
      <x v="1"/>
    </i>
    <i r="1">
      <x v="2"/>
    </i>
    <i t="blank">
      <x/>
    </i>
    <i>
      <x v="1"/>
      <x/>
    </i>
    <i r="1">
      <x v="1"/>
    </i>
    <i r="1">
      <x v="2"/>
    </i>
    <i t="blank">
      <x v="1"/>
    </i>
    <i>
      <x v="2"/>
      <x/>
    </i>
    <i r="1">
      <x v="1"/>
    </i>
    <i r="1">
      <x v="2"/>
    </i>
    <i t="blank">
      <x v="2"/>
    </i>
    <i>
      <x v="3"/>
      <x/>
    </i>
    <i r="1">
      <x v="1"/>
    </i>
    <i r="1">
      <x v="2"/>
    </i>
    <i t="blank">
      <x v="3"/>
    </i>
    <i>
      <x v="4"/>
      <x/>
    </i>
    <i r="1">
      <x v="1"/>
    </i>
    <i r="1">
      <x v="2"/>
    </i>
    <i t="blank">
      <x v="4"/>
    </i>
    <i>
      <x v="5"/>
      <x/>
    </i>
    <i r="1">
      <x v="1"/>
    </i>
    <i r="1">
      <x v="2"/>
    </i>
    <i t="blank">
      <x v="5"/>
    </i>
    <i>
      <x v="6"/>
      <x/>
    </i>
    <i r="1">
      <x v="1"/>
    </i>
    <i r="1">
      <x v="2"/>
    </i>
    <i t="blank">
      <x v="6"/>
    </i>
    <i>
      <x v="7"/>
      <x/>
    </i>
    <i r="1">
      <x v="1"/>
    </i>
    <i r="1">
      <x v="2"/>
    </i>
    <i t="blank">
      <x v="7"/>
    </i>
    <i>
      <x v="8"/>
      <x/>
    </i>
    <i r="1">
      <x v="1"/>
    </i>
    <i r="1">
      <x v="2"/>
    </i>
    <i t="blank">
      <x v="8"/>
    </i>
    <i>
      <x v="9"/>
      <x/>
    </i>
    <i r="1">
      <x v="1"/>
    </i>
    <i r="1">
      <x v="2"/>
    </i>
    <i t="blank">
      <x v="9"/>
    </i>
    <i>
      <x v="10"/>
      <x/>
    </i>
    <i r="1">
      <x v="1"/>
    </i>
    <i r="1">
      <x v="2"/>
    </i>
    <i t="blank">
      <x v="10"/>
    </i>
    <i>
      <x v="11"/>
      <x/>
    </i>
    <i r="1">
      <x v="1"/>
    </i>
    <i r="1">
      <x v="2"/>
    </i>
    <i t="blank">
      <x v="11"/>
    </i>
    <i>
      <x v="12"/>
      <x/>
    </i>
    <i r="1">
      <x v="1"/>
    </i>
    <i r="1">
      <x v="2"/>
    </i>
    <i t="blank">
      <x v="12"/>
    </i>
    <i>
      <x v="13"/>
      <x/>
    </i>
    <i r="1">
      <x v="1"/>
    </i>
    <i r="1">
      <x v="2"/>
    </i>
    <i t="blank">
      <x v="13"/>
    </i>
    <i>
      <x v="14"/>
      <x/>
    </i>
    <i r="1">
      <x v="1"/>
    </i>
    <i r="1">
      <x v="2"/>
    </i>
    <i t="blank">
      <x v="14"/>
    </i>
    <i>
      <x v="15"/>
      <x/>
    </i>
    <i r="1">
      <x v="1"/>
    </i>
    <i r="1">
      <x v="2"/>
    </i>
    <i t="blank">
      <x v="15"/>
    </i>
    <i>
      <x v="16"/>
      <x/>
    </i>
    <i r="1">
      <x v="1"/>
    </i>
    <i r="1">
      <x v="2"/>
    </i>
    <i t="blank">
      <x v="16"/>
    </i>
    <i>
      <x v="17"/>
      <x/>
    </i>
    <i r="1">
      <x v="1"/>
    </i>
    <i r="1">
      <x v="2"/>
    </i>
    <i t="blank">
      <x v="17"/>
    </i>
    <i>
      <x v="18"/>
      <x/>
    </i>
    <i r="1">
      <x v="1"/>
    </i>
    <i r="1">
      <x v="2"/>
    </i>
    <i t="blank">
      <x v="18"/>
    </i>
    <i>
      <x v="19"/>
      <x/>
    </i>
    <i r="1">
      <x v="1"/>
    </i>
    <i r="1">
      <x v="2"/>
    </i>
    <i t="blank">
      <x v="19"/>
    </i>
    <i>
      <x v="20"/>
      <x/>
    </i>
    <i r="1">
      <x v="1"/>
    </i>
    <i r="1">
      <x v="2"/>
    </i>
    <i t="blank">
      <x v="20"/>
    </i>
    <i>
      <x v="21"/>
      <x/>
    </i>
    <i r="1">
      <x v="1"/>
    </i>
    <i r="1">
      <x v="2"/>
    </i>
    <i t="blank">
      <x v="21"/>
    </i>
    <i>
      <x v="22"/>
      <x/>
    </i>
    <i r="1">
      <x v="1"/>
    </i>
    <i r="1">
      <x v="2"/>
    </i>
    <i t="blank">
      <x v="22"/>
    </i>
    <i>
      <x v="23"/>
      <x/>
    </i>
    <i r="1">
      <x v="1"/>
    </i>
    <i r="1">
      <x v="2"/>
    </i>
    <i t="blank">
      <x v="23"/>
    </i>
    <i>
      <x v="24"/>
      <x/>
    </i>
    <i r="1">
      <x v="1"/>
    </i>
    <i r="1">
      <x v="2"/>
    </i>
    <i t="blank">
      <x v="24"/>
    </i>
    <i>
      <x v="25"/>
      <x/>
    </i>
    <i r="1">
      <x v="1"/>
    </i>
    <i r="1">
      <x v="2"/>
    </i>
    <i t="blank">
      <x v="25"/>
    </i>
    <i>
      <x v="26"/>
      <x/>
    </i>
    <i r="1">
      <x v="1"/>
    </i>
    <i r="1">
      <x v="2"/>
    </i>
    <i t="blank">
      <x v="26"/>
    </i>
    <i>
      <x v="27"/>
      <x/>
    </i>
    <i r="1">
      <x v="1"/>
    </i>
    <i r="1">
      <x v="2"/>
    </i>
    <i t="blank">
      <x v="27"/>
    </i>
    <i>
      <x v="28"/>
      <x/>
    </i>
    <i r="1">
      <x v="1"/>
    </i>
    <i r="1">
      <x v="2"/>
    </i>
    <i t="blank">
      <x v="28"/>
    </i>
    <i>
      <x v="29"/>
      <x/>
    </i>
    <i r="1">
      <x v="1"/>
    </i>
    <i r="1">
      <x v="2"/>
    </i>
    <i t="blank">
      <x v="29"/>
    </i>
    <i>
      <x v="30"/>
      <x/>
    </i>
    <i r="1">
      <x v="1"/>
    </i>
    <i r="1">
      <x v="2"/>
    </i>
    <i t="blank">
      <x v="30"/>
    </i>
    <i>
      <x v="31"/>
      <x/>
    </i>
    <i r="1">
      <x v="1"/>
    </i>
    <i r="1">
      <x v="2"/>
    </i>
    <i t="blank">
      <x v="31"/>
    </i>
    <i>
      <x v="32"/>
      <x/>
    </i>
    <i r="1">
      <x v="1"/>
    </i>
    <i r="1">
      <x v="2"/>
    </i>
    <i t="blank">
      <x v="32"/>
    </i>
    <i>
      <x v="33"/>
      <x/>
    </i>
    <i r="1">
      <x v="1"/>
    </i>
    <i r="1">
      <x v="2"/>
    </i>
    <i t="blank">
      <x v="33"/>
    </i>
    <i>
      <x v="34"/>
      <x/>
    </i>
    <i r="1">
      <x v="1"/>
    </i>
    <i r="1">
      <x v="2"/>
    </i>
    <i t="blank">
      <x v="34"/>
    </i>
    <i>
      <x v="35"/>
      <x/>
    </i>
    <i r="1">
      <x v="1"/>
    </i>
    <i r="1">
      <x v="2"/>
    </i>
    <i t="blank">
      <x v="35"/>
    </i>
    <i>
      <x v="36"/>
      <x/>
    </i>
    <i r="1">
      <x v="1"/>
    </i>
    <i r="1">
      <x v="2"/>
    </i>
    <i t="blank">
      <x v="36"/>
    </i>
    <i>
      <x v="37"/>
      <x/>
    </i>
    <i r="1">
      <x v="1"/>
    </i>
    <i r="1">
      <x v="2"/>
    </i>
    <i t="blank">
      <x v="37"/>
    </i>
    <i>
      <x v="38"/>
      <x/>
    </i>
    <i r="1">
      <x v="1"/>
    </i>
    <i r="1">
      <x v="2"/>
    </i>
    <i t="blank">
      <x v="38"/>
    </i>
    <i>
      <x v="39"/>
      <x/>
    </i>
    <i r="1">
      <x v="1"/>
    </i>
    <i r="1">
      <x v="2"/>
    </i>
    <i t="blank">
      <x v="39"/>
    </i>
    <i>
      <x v="40"/>
      <x/>
    </i>
    <i r="1">
      <x v="1"/>
    </i>
    <i r="1">
      <x v="2"/>
    </i>
    <i t="blank">
      <x v="40"/>
    </i>
    <i>
      <x v="41"/>
      <x/>
    </i>
    <i r="1">
      <x v="1"/>
    </i>
    <i r="1">
      <x v="2"/>
    </i>
    <i t="blank">
      <x v="41"/>
    </i>
    <i>
      <x v="42"/>
      <x/>
    </i>
    <i r="1">
      <x v="1"/>
    </i>
    <i r="1">
      <x v="2"/>
    </i>
    <i t="blank">
      <x v="42"/>
    </i>
    <i>
      <x v="43"/>
      <x/>
    </i>
    <i r="1">
      <x v="1"/>
    </i>
    <i r="1">
      <x v="2"/>
    </i>
    <i t="blank">
      <x v="43"/>
    </i>
    <i>
      <x v="44"/>
      <x/>
    </i>
    <i r="1">
      <x v="1"/>
    </i>
    <i r="1">
      <x v="2"/>
    </i>
    <i t="blank">
      <x v="44"/>
    </i>
    <i>
      <x v="45"/>
      <x/>
    </i>
    <i r="1">
      <x v="1"/>
    </i>
    <i r="1">
      <x v="2"/>
    </i>
    <i t="blank">
      <x v="45"/>
    </i>
    <i>
      <x v="46"/>
      <x/>
    </i>
    <i r="1">
      <x v="1"/>
    </i>
    <i r="1">
      <x v="2"/>
    </i>
    <i t="blank">
      <x v="46"/>
    </i>
    <i>
      <x v="47"/>
      <x/>
    </i>
    <i r="1">
      <x v="1"/>
    </i>
    <i r="1">
      <x v="2"/>
    </i>
    <i t="blank">
      <x v="47"/>
    </i>
    <i>
      <x v="48"/>
      <x/>
    </i>
    <i r="1">
      <x v="1"/>
    </i>
    <i r="1">
      <x v="2"/>
    </i>
    <i t="blank">
      <x v="48"/>
    </i>
    <i>
      <x v="49"/>
      <x/>
    </i>
    <i r="1">
      <x v="1"/>
    </i>
    <i r="1">
      <x v="2"/>
    </i>
    <i t="blank">
      <x v="49"/>
    </i>
    <i>
      <x v="50"/>
      <x/>
    </i>
    <i r="1">
      <x v="1"/>
    </i>
    <i r="1">
      <x v="2"/>
    </i>
    <i t="blank">
      <x v="50"/>
    </i>
    <i>
      <x v="51"/>
      <x/>
    </i>
    <i r="1">
      <x v="1"/>
    </i>
    <i r="1">
      <x v="2"/>
    </i>
    <i t="blank">
      <x v="51"/>
    </i>
    <i>
      <x v="52"/>
      <x/>
    </i>
    <i r="1">
      <x v="1"/>
    </i>
    <i r="1">
      <x v="2"/>
    </i>
    <i t="blank">
      <x v="52"/>
    </i>
    <i>
      <x v="53"/>
      <x/>
    </i>
    <i r="1">
      <x v="1"/>
    </i>
    <i r="1">
      <x v="2"/>
    </i>
    <i t="blank">
      <x v="53"/>
    </i>
    <i>
      <x v="54"/>
      <x/>
    </i>
    <i r="1">
      <x v="1"/>
    </i>
    <i r="1">
      <x v="2"/>
    </i>
    <i t="blank">
      <x v="54"/>
    </i>
    <i>
      <x v="55"/>
      <x/>
    </i>
    <i r="1">
      <x v="1"/>
    </i>
    <i r="1">
      <x v="2"/>
    </i>
    <i t="blank">
      <x v="55"/>
    </i>
    <i>
      <x v="56"/>
      <x/>
    </i>
    <i r="1">
      <x v="1"/>
    </i>
    <i r="1">
      <x v="2"/>
    </i>
    <i t="blank">
      <x v="56"/>
    </i>
    <i>
      <x v="57"/>
      <x/>
    </i>
    <i r="1">
      <x v="1"/>
    </i>
    <i r="1">
      <x v="2"/>
    </i>
    <i t="blank">
      <x v="57"/>
    </i>
    <i>
      <x v="58"/>
      <x/>
    </i>
    <i r="1">
      <x v="1"/>
    </i>
    <i r="1">
      <x v="2"/>
    </i>
    <i t="blank">
      <x v="58"/>
    </i>
    <i>
      <x v="59"/>
      <x/>
    </i>
    <i r="1">
      <x v="1"/>
    </i>
    <i r="1">
      <x v="2"/>
    </i>
    <i t="blank">
      <x v="59"/>
    </i>
    <i>
      <x v="60"/>
      <x/>
    </i>
    <i r="1">
      <x v="1"/>
    </i>
    <i r="1">
      <x v="2"/>
    </i>
    <i t="blank">
      <x v="60"/>
    </i>
    <i>
      <x v="61"/>
      <x/>
    </i>
    <i r="1">
      <x v="1"/>
    </i>
    <i r="1">
      <x v="2"/>
    </i>
    <i t="blank">
      <x v="61"/>
    </i>
    <i>
      <x v="62"/>
      <x/>
    </i>
    <i r="1">
      <x v="1"/>
    </i>
    <i r="1">
      <x v="2"/>
    </i>
    <i t="blank">
      <x v="62"/>
    </i>
    <i>
      <x v="63"/>
      <x/>
    </i>
    <i r="1">
      <x v="1"/>
    </i>
    <i r="1">
      <x v="2"/>
    </i>
    <i t="blank">
      <x v="63"/>
    </i>
    <i>
      <x v="64"/>
      <x/>
    </i>
    <i r="1">
      <x v="1"/>
    </i>
    <i r="1">
      <x v="2"/>
    </i>
    <i t="blank">
      <x v="64"/>
    </i>
    <i>
      <x v="65"/>
      <x/>
    </i>
    <i r="1">
      <x v="1"/>
    </i>
    <i r="1">
      <x v="2"/>
    </i>
    <i t="blank">
      <x v="65"/>
    </i>
    <i>
      <x v="66"/>
      <x/>
    </i>
    <i r="1">
      <x v="1"/>
    </i>
    <i r="1">
      <x v="2"/>
    </i>
    <i t="blank">
      <x v="66"/>
    </i>
    <i>
      <x v="67"/>
      <x/>
    </i>
    <i r="1">
      <x v="1"/>
    </i>
    <i r="1">
      <x v="2"/>
    </i>
    <i t="blank">
      <x v="67"/>
    </i>
    <i>
      <x v="68"/>
      <x/>
    </i>
    <i r="1">
      <x v="1"/>
    </i>
    <i r="1">
      <x v="2"/>
    </i>
    <i t="blank">
      <x v="68"/>
    </i>
    <i>
      <x v="69"/>
      <x/>
    </i>
    <i r="1">
      <x v="1"/>
    </i>
    <i r="1">
      <x v="2"/>
    </i>
    <i t="blank">
      <x v="69"/>
    </i>
    <i>
      <x v="70"/>
      <x/>
    </i>
    <i r="1">
      <x v="1"/>
    </i>
    <i r="1">
      <x v="2"/>
    </i>
    <i t="blank">
      <x v="70"/>
    </i>
    <i>
      <x v="71"/>
      <x/>
    </i>
    <i r="1">
      <x v="1"/>
    </i>
    <i r="1">
      <x v="2"/>
    </i>
    <i t="blank">
      <x v="71"/>
    </i>
    <i>
      <x v="72"/>
      <x/>
    </i>
    <i r="1">
      <x v="1"/>
    </i>
    <i r="1">
      <x v="2"/>
    </i>
    <i t="blank">
      <x v="72"/>
    </i>
    <i>
      <x v="73"/>
      <x/>
    </i>
    <i r="1">
      <x v="1"/>
    </i>
    <i r="1">
      <x v="2"/>
    </i>
    <i t="blank">
      <x v="73"/>
    </i>
    <i>
      <x v="74"/>
      <x/>
    </i>
    <i r="1">
      <x v="1"/>
    </i>
    <i r="1">
      <x v="2"/>
    </i>
    <i t="blank">
      <x v="74"/>
    </i>
    <i>
      <x v="75"/>
      <x/>
    </i>
    <i r="1">
      <x v="1"/>
    </i>
    <i r="1">
      <x v="2"/>
    </i>
    <i t="blank">
      <x v="75"/>
    </i>
    <i>
      <x v="76"/>
      <x/>
    </i>
    <i r="1">
      <x v="1"/>
    </i>
    <i r="1">
      <x v="2"/>
    </i>
    <i t="blank">
      <x v="76"/>
    </i>
    <i>
      <x v="77"/>
      <x/>
    </i>
    <i r="1">
      <x v="1"/>
    </i>
    <i r="1">
      <x v="2"/>
    </i>
    <i t="blank">
      <x v="77"/>
    </i>
    <i>
      <x v="78"/>
      <x/>
    </i>
    <i r="1">
      <x v="1"/>
    </i>
    <i r="1">
      <x v="2"/>
    </i>
    <i t="blank">
      <x v="78"/>
    </i>
    <i>
      <x v="79"/>
      <x/>
    </i>
    <i r="1">
      <x v="1"/>
    </i>
    <i r="1">
      <x v="2"/>
    </i>
    <i t="blank">
      <x v="79"/>
    </i>
    <i>
      <x v="80"/>
      <x/>
    </i>
    <i r="1">
      <x v="1"/>
    </i>
    <i r="1">
      <x v="2"/>
    </i>
    <i t="blank">
      <x v="80"/>
    </i>
    <i>
      <x v="81"/>
      <x/>
    </i>
    <i r="1">
      <x v="1"/>
    </i>
    <i r="1">
      <x v="2"/>
    </i>
    <i t="blank">
      <x v="81"/>
    </i>
    <i>
      <x v="82"/>
      <x/>
    </i>
    <i r="1">
      <x v="1"/>
    </i>
    <i r="1">
      <x v="2"/>
    </i>
    <i t="blank">
      <x v="82"/>
    </i>
    <i>
      <x v="83"/>
      <x/>
    </i>
    <i r="1">
      <x v="1"/>
    </i>
    <i r="1">
      <x v="2"/>
    </i>
    <i t="blank">
      <x v="83"/>
    </i>
    <i>
      <x v="84"/>
      <x/>
    </i>
    <i r="1">
      <x v="1"/>
    </i>
    <i r="1">
      <x v="2"/>
    </i>
    <i t="blank">
      <x v="84"/>
    </i>
    <i>
      <x v="85"/>
      <x/>
    </i>
    <i r="1">
      <x v="1"/>
    </i>
    <i r="1">
      <x v="2"/>
    </i>
    <i t="blank">
      <x v="85"/>
    </i>
    <i>
      <x v="86"/>
      <x/>
    </i>
    <i r="1">
      <x v="1"/>
    </i>
    <i r="1">
      <x v="2"/>
    </i>
    <i t="blank">
      <x v="86"/>
    </i>
    <i>
      <x v="87"/>
      <x/>
    </i>
    <i r="1">
      <x v="1"/>
    </i>
    <i r="1">
      <x v="2"/>
    </i>
    <i t="blank">
      <x v="87"/>
    </i>
    <i>
      <x v="88"/>
      <x/>
    </i>
    <i r="1">
      <x v="1"/>
    </i>
    <i r="1">
      <x v="2"/>
    </i>
    <i t="blank">
      <x v="88"/>
    </i>
    <i>
      <x v="89"/>
      <x/>
    </i>
    <i r="1">
      <x v="1"/>
    </i>
    <i r="1">
      <x v="2"/>
    </i>
    <i t="blank">
      <x v="89"/>
    </i>
    <i>
      <x v="90"/>
      <x/>
    </i>
    <i r="1">
      <x v="1"/>
    </i>
    <i r="1">
      <x v="2"/>
    </i>
    <i t="blank">
      <x v="90"/>
    </i>
    <i>
      <x v="91"/>
      <x/>
    </i>
    <i r="1">
      <x v="1"/>
    </i>
    <i r="1">
      <x v="2"/>
    </i>
    <i t="blank">
      <x v="91"/>
    </i>
    <i>
      <x v="92"/>
      <x/>
    </i>
    <i r="1">
      <x v="1"/>
    </i>
    <i r="1">
      <x v="2"/>
    </i>
    <i t="blank">
      <x v="92"/>
    </i>
    <i>
      <x v="93"/>
      <x/>
    </i>
    <i r="1">
      <x v="1"/>
    </i>
    <i r="1">
      <x v="2"/>
    </i>
    <i t="blank">
      <x v="93"/>
    </i>
    <i>
      <x v="94"/>
      <x/>
    </i>
    <i r="1">
      <x v="1"/>
    </i>
    <i r="1">
      <x v="2"/>
    </i>
    <i t="blank">
      <x v="94"/>
    </i>
    <i>
      <x v="95"/>
      <x/>
    </i>
    <i r="1">
      <x v="1"/>
    </i>
    <i r="1">
      <x v="2"/>
    </i>
    <i t="blank">
      <x v="95"/>
    </i>
    <i>
      <x v="96"/>
      <x/>
    </i>
    <i r="1">
      <x v="1"/>
    </i>
    <i r="1">
      <x v="2"/>
    </i>
    <i t="blank">
      <x v="96"/>
    </i>
    <i>
      <x v="97"/>
      <x/>
    </i>
    <i r="1">
      <x v="1"/>
    </i>
    <i r="1">
      <x v="2"/>
    </i>
    <i t="blank">
      <x v="97"/>
    </i>
    <i>
      <x v="98"/>
      <x/>
    </i>
    <i r="1">
      <x v="1"/>
    </i>
    <i r="1">
      <x v="2"/>
    </i>
    <i t="blank">
      <x v="98"/>
    </i>
    <i>
      <x v="99"/>
      <x/>
    </i>
    <i r="1">
      <x v="1"/>
    </i>
    <i r="1">
      <x v="2"/>
    </i>
    <i t="blank">
      <x v="99"/>
    </i>
    <i>
      <x v="100"/>
      <x/>
    </i>
    <i r="1">
      <x v="1"/>
    </i>
    <i r="1">
      <x v="2"/>
    </i>
    <i t="blank">
      <x v="100"/>
    </i>
    <i>
      <x v="101"/>
      <x/>
    </i>
    <i r="1">
      <x v="1"/>
    </i>
    <i r="1">
      <x v="2"/>
    </i>
    <i t="blank">
      <x v="101"/>
    </i>
    <i>
      <x v="102"/>
      <x/>
    </i>
    <i r="1">
      <x v="1"/>
    </i>
    <i r="1">
      <x v="2"/>
    </i>
    <i t="blank">
      <x v="102"/>
    </i>
    <i>
      <x v="103"/>
      <x/>
    </i>
    <i r="1">
      <x v="1"/>
    </i>
    <i r="1">
      <x v="2"/>
    </i>
    <i t="blank">
      <x v="103"/>
    </i>
    <i>
      <x v="104"/>
      <x/>
    </i>
    <i r="1">
      <x v="1"/>
    </i>
    <i r="1">
      <x v="2"/>
    </i>
    <i t="blank">
      <x v="104"/>
    </i>
    <i>
      <x v="105"/>
      <x/>
    </i>
    <i r="1">
      <x v="1"/>
    </i>
    <i r="1">
      <x v="2"/>
    </i>
    <i t="blank">
      <x v="105"/>
    </i>
    <i>
      <x v="106"/>
      <x/>
    </i>
    <i r="1">
      <x v="1"/>
    </i>
    <i r="1">
      <x v="2"/>
    </i>
    <i t="blank">
      <x v="106"/>
    </i>
    <i>
      <x v="107"/>
      <x/>
    </i>
    <i r="1">
      <x v="1"/>
    </i>
    <i r="1">
      <x v="2"/>
    </i>
    <i t="blank">
      <x v="107"/>
    </i>
    <i>
      <x v="108"/>
      <x/>
    </i>
    <i r="1">
      <x v="1"/>
    </i>
    <i r="1">
      <x v="2"/>
    </i>
    <i t="blank">
      <x v="108"/>
    </i>
    <i>
      <x v="109"/>
      <x/>
    </i>
    <i r="1">
      <x v="1"/>
    </i>
    <i r="1">
      <x v="2"/>
    </i>
    <i t="blank">
      <x v="109"/>
    </i>
    <i>
      <x v="110"/>
      <x/>
    </i>
    <i r="1">
      <x v="1"/>
    </i>
    <i r="1">
      <x v="2"/>
    </i>
    <i t="blank">
      <x v="110"/>
    </i>
    <i>
      <x v="111"/>
      <x/>
    </i>
    <i r="1">
      <x v="1"/>
    </i>
    <i r="1">
      <x v="2"/>
    </i>
    <i t="blank">
      <x v="111"/>
    </i>
    <i>
      <x v="112"/>
      <x/>
    </i>
    <i r="1">
      <x v="1"/>
    </i>
    <i r="1">
      <x v="2"/>
    </i>
    <i t="blank">
      <x v="112"/>
    </i>
    <i>
      <x v="113"/>
      <x/>
    </i>
    <i r="1">
      <x v="1"/>
    </i>
    <i r="1">
      <x v="2"/>
    </i>
    <i t="blank">
      <x v="113"/>
    </i>
    <i>
      <x v="114"/>
      <x/>
    </i>
    <i r="1">
      <x v="1"/>
    </i>
    <i r="1">
      <x v="2"/>
    </i>
    <i t="blank">
      <x v="114"/>
    </i>
    <i>
      <x v="115"/>
      <x/>
    </i>
    <i r="1">
      <x v="1"/>
    </i>
    <i r="1">
      <x v="2"/>
    </i>
    <i t="blank">
      <x v="115"/>
    </i>
    <i>
      <x v="116"/>
      <x/>
    </i>
    <i r="1">
      <x v="1"/>
    </i>
    <i r="1">
      <x v="2"/>
    </i>
    <i t="blank">
      <x v="116"/>
    </i>
    <i>
      <x v="117"/>
      <x/>
    </i>
    <i r="1">
      <x v="1"/>
    </i>
    <i r="1">
      <x v="2"/>
    </i>
    <i t="blank">
      <x v="117"/>
    </i>
    <i>
      <x v="118"/>
      <x/>
    </i>
    <i r="1">
      <x v="1"/>
    </i>
    <i r="1">
      <x v="2"/>
    </i>
    <i t="blank">
      <x v="118"/>
    </i>
    <i>
      <x v="119"/>
      <x/>
    </i>
    <i r="1">
      <x v="1"/>
    </i>
    <i r="1">
      <x v="2"/>
    </i>
    <i t="blank">
      <x v="119"/>
    </i>
    <i>
      <x v="120"/>
      <x/>
    </i>
    <i r="1">
      <x v="1"/>
    </i>
    <i r="1">
      <x v="2"/>
    </i>
    <i t="blank">
      <x v="120"/>
    </i>
    <i>
      <x v="121"/>
      <x/>
    </i>
    <i r="1">
      <x v="1"/>
    </i>
    <i r="1">
      <x v="2"/>
    </i>
    <i t="blank">
      <x v="121"/>
    </i>
    <i>
      <x v="122"/>
      <x/>
    </i>
    <i r="1">
      <x v="1"/>
    </i>
    <i r="1">
      <x v="2"/>
    </i>
    <i t="blank">
      <x v="122"/>
    </i>
    <i>
      <x v="123"/>
      <x/>
    </i>
    <i r="1">
      <x v="1"/>
    </i>
    <i r="1">
      <x v="2"/>
    </i>
    <i t="blank">
      <x v="123"/>
    </i>
    <i>
      <x v="124"/>
      <x/>
    </i>
    <i r="1">
      <x v="1"/>
    </i>
    <i r="1">
      <x v="2"/>
    </i>
    <i t="blank">
      <x v="124"/>
    </i>
    <i>
      <x v="125"/>
      <x/>
    </i>
    <i r="1">
      <x v="1"/>
    </i>
    <i r="1">
      <x v="2"/>
    </i>
    <i t="blank">
      <x v="125"/>
    </i>
    <i>
      <x v="126"/>
      <x/>
    </i>
    <i r="1">
      <x v="1"/>
    </i>
    <i r="1">
      <x v="2"/>
    </i>
    <i t="blank">
      <x v="126"/>
    </i>
    <i>
      <x v="127"/>
      <x/>
    </i>
    <i r="1">
      <x v="1"/>
    </i>
    <i r="1">
      <x v="2"/>
    </i>
    <i t="blank">
      <x v="127"/>
    </i>
    <i>
      <x v="128"/>
      <x/>
    </i>
    <i r="1">
      <x v="1"/>
    </i>
    <i r="1">
      <x v="2"/>
    </i>
    <i t="blank">
      <x v="128"/>
    </i>
    <i>
      <x v="129"/>
      <x/>
    </i>
    <i r="1">
      <x v="1"/>
    </i>
    <i r="1">
      <x v="2"/>
    </i>
    <i t="blank">
      <x v="129"/>
    </i>
    <i>
      <x v="130"/>
      <x/>
    </i>
    <i r="1">
      <x v="1"/>
    </i>
    <i r="1">
      <x v="2"/>
    </i>
    <i t="blank">
      <x v="130"/>
    </i>
    <i>
      <x v="131"/>
      <x/>
    </i>
    <i r="1">
      <x v="1"/>
    </i>
    <i r="1">
      <x v="2"/>
    </i>
    <i t="blank">
      <x v="131"/>
    </i>
    <i>
      <x v="132"/>
      <x/>
    </i>
    <i r="1">
      <x v="1"/>
    </i>
    <i r="1">
      <x v="2"/>
    </i>
    <i t="blank">
      <x v="132"/>
    </i>
    <i>
      <x v="133"/>
      <x/>
    </i>
    <i r="1">
      <x v="1"/>
    </i>
    <i r="1">
      <x v="2"/>
    </i>
    <i t="blank">
      <x v="133"/>
    </i>
    <i>
      <x v="134"/>
      <x/>
    </i>
    <i r="1">
      <x v="1"/>
    </i>
    <i r="1">
      <x v="2"/>
    </i>
    <i t="blank">
      <x v="134"/>
    </i>
    <i>
      <x v="135"/>
      <x/>
    </i>
    <i r="1">
      <x v="1"/>
    </i>
    <i r="1">
      <x v="2"/>
    </i>
    <i t="blank">
      <x v="135"/>
    </i>
    <i>
      <x v="136"/>
      <x/>
    </i>
    <i r="1">
      <x v="1"/>
    </i>
    <i r="1">
      <x v="2"/>
    </i>
    <i t="blank">
      <x v="136"/>
    </i>
    <i>
      <x v="137"/>
      <x/>
    </i>
    <i r="1">
      <x v="1"/>
    </i>
    <i r="1">
      <x v="2"/>
    </i>
    <i t="blank">
      <x v="137"/>
    </i>
    <i>
      <x v="138"/>
      <x/>
    </i>
    <i r="1">
      <x v="1"/>
    </i>
    <i r="1">
      <x v="2"/>
    </i>
    <i t="blank">
      <x v="138"/>
    </i>
    <i>
      <x v="139"/>
      <x/>
    </i>
    <i r="1">
      <x v="1"/>
    </i>
    <i r="1">
      <x v="2"/>
    </i>
    <i t="blank">
      <x v="139"/>
    </i>
    <i>
      <x v="140"/>
      <x/>
    </i>
    <i r="1">
      <x v="1"/>
    </i>
    <i r="1">
      <x v="2"/>
    </i>
    <i t="blank">
      <x v="140"/>
    </i>
    <i>
      <x v="141"/>
      <x/>
    </i>
    <i r="1">
      <x v="1"/>
    </i>
    <i r="1">
      <x v="2"/>
    </i>
    <i t="blank">
      <x v="141"/>
    </i>
    <i>
      <x v="142"/>
      <x/>
    </i>
    <i r="1">
      <x v="1"/>
    </i>
    <i r="1">
      <x v="2"/>
    </i>
    <i t="blank">
      <x v="142"/>
    </i>
    <i>
      <x v="143"/>
      <x/>
    </i>
    <i r="1">
      <x v="1"/>
    </i>
    <i r="1">
      <x v="2"/>
    </i>
    <i t="blank">
      <x v="143"/>
    </i>
    <i>
      <x v="144"/>
      <x/>
    </i>
    <i r="1">
      <x v="1"/>
    </i>
    <i r="1">
      <x v="2"/>
    </i>
    <i t="blank">
      <x v="144"/>
    </i>
    <i>
      <x v="145"/>
      <x/>
    </i>
    <i r="1">
      <x v="1"/>
    </i>
    <i r="1">
      <x v="2"/>
    </i>
    <i t="blank">
      <x v="145"/>
    </i>
    <i>
      <x v="146"/>
      <x/>
    </i>
    <i r="1">
      <x v="1"/>
    </i>
    <i r="1">
      <x v="2"/>
    </i>
    <i t="blank">
      <x v="146"/>
    </i>
    <i>
      <x v="147"/>
      <x/>
    </i>
    <i r="1">
      <x v="1"/>
    </i>
    <i r="1">
      <x v="2"/>
    </i>
    <i t="blank">
      <x v="147"/>
    </i>
    <i>
      <x v="148"/>
      <x/>
    </i>
    <i r="1">
      <x v="1"/>
    </i>
    <i r="1">
      <x v="2"/>
    </i>
    <i t="blank">
      <x v="148"/>
    </i>
    <i>
      <x v="149"/>
      <x/>
    </i>
    <i r="1">
      <x v="1"/>
    </i>
    <i r="1">
      <x v="2"/>
    </i>
    <i t="blank">
      <x v="149"/>
    </i>
    <i>
      <x v="150"/>
      <x/>
    </i>
    <i r="1">
      <x v="1"/>
    </i>
    <i r="1">
      <x v="2"/>
    </i>
    <i t="blank">
      <x v="150"/>
    </i>
    <i>
      <x v="151"/>
      <x/>
    </i>
    <i r="1">
      <x v="1"/>
    </i>
    <i r="1">
      <x v="2"/>
    </i>
    <i t="blank">
      <x v="151"/>
    </i>
    <i>
      <x v="152"/>
      <x/>
    </i>
    <i r="1">
      <x v="1"/>
    </i>
    <i r="1">
      <x v="2"/>
    </i>
    <i t="blank">
      <x v="152"/>
    </i>
    <i>
      <x v="153"/>
      <x/>
    </i>
    <i r="1">
      <x v="1"/>
    </i>
    <i r="1">
      <x v="2"/>
    </i>
    <i t="blank">
      <x v="153"/>
    </i>
    <i>
      <x v="154"/>
      <x/>
    </i>
    <i r="1">
      <x v="1"/>
    </i>
    <i r="1">
      <x v="2"/>
    </i>
    <i t="blank">
      <x v="154"/>
    </i>
    <i>
      <x v="155"/>
      <x/>
    </i>
    <i r="1">
      <x v="1"/>
    </i>
    <i r="1">
      <x v="2"/>
    </i>
    <i t="blank">
      <x v="155"/>
    </i>
    <i>
      <x v="156"/>
      <x/>
    </i>
    <i r="1">
      <x v="1"/>
    </i>
    <i r="1">
      <x v="2"/>
    </i>
    <i t="blank">
      <x v="156"/>
    </i>
    <i>
      <x v="157"/>
      <x/>
    </i>
    <i r="1">
      <x v="1"/>
    </i>
    <i r="1">
      <x v="2"/>
    </i>
    <i t="blank">
      <x v="157"/>
    </i>
    <i>
      <x v="158"/>
      <x/>
    </i>
    <i r="1">
      <x v="1"/>
    </i>
    <i r="1">
      <x v="2"/>
    </i>
    <i t="blank">
      <x v="158"/>
    </i>
    <i>
      <x v="159"/>
      <x/>
    </i>
    <i r="1">
      <x v="1"/>
    </i>
    <i r="1">
      <x v="2"/>
    </i>
    <i t="blank">
      <x v="159"/>
    </i>
    <i>
      <x v="160"/>
      <x/>
    </i>
    <i r="1">
      <x v="1"/>
    </i>
    <i r="1">
      <x v="2"/>
    </i>
    <i t="blank">
      <x v="160"/>
    </i>
    <i>
      <x v="161"/>
      <x/>
    </i>
    <i r="1">
      <x v="1"/>
    </i>
    <i r="1">
      <x v="2"/>
    </i>
    <i t="blank">
      <x v="161"/>
    </i>
    <i>
      <x v="162"/>
      <x/>
    </i>
    <i r="1">
      <x v="1"/>
    </i>
    <i r="1">
      <x v="2"/>
    </i>
    <i t="blank">
      <x v="162"/>
    </i>
    <i>
      <x v="163"/>
      <x/>
    </i>
    <i r="1">
      <x v="1"/>
    </i>
    <i r="1">
      <x v="2"/>
    </i>
    <i t="blank">
      <x v="163"/>
    </i>
    <i>
      <x v="164"/>
      <x/>
    </i>
    <i r="1">
      <x v="1"/>
    </i>
    <i r="1">
      <x v="2"/>
    </i>
    <i t="blank">
      <x v="164"/>
    </i>
    <i>
      <x v="165"/>
      <x/>
    </i>
    <i r="1">
      <x v="1"/>
    </i>
    <i r="1">
      <x v="2"/>
    </i>
    <i t="blank">
      <x v="165"/>
    </i>
    <i>
      <x v="166"/>
      <x/>
    </i>
    <i r="1">
      <x v="1"/>
    </i>
    <i r="1">
      <x v="2"/>
    </i>
    <i t="blank">
      <x v="166"/>
    </i>
    <i>
      <x v="167"/>
      <x/>
    </i>
    <i r="1">
      <x v="1"/>
    </i>
    <i r="1">
      <x v="2"/>
    </i>
    <i t="blank">
      <x v="167"/>
    </i>
    <i>
      <x v="168"/>
      <x/>
    </i>
    <i r="1">
      <x v="1"/>
    </i>
    <i r="1">
      <x v="2"/>
    </i>
    <i t="blank">
      <x v="168"/>
    </i>
    <i>
      <x v="169"/>
      <x/>
    </i>
    <i r="1">
      <x v="1"/>
    </i>
    <i r="1">
      <x v="2"/>
    </i>
    <i t="blank">
      <x v="169"/>
    </i>
    <i>
      <x v="170"/>
      <x/>
    </i>
    <i r="1">
      <x v="1"/>
    </i>
    <i r="1">
      <x v="2"/>
    </i>
    <i t="blank">
      <x v="170"/>
    </i>
    <i>
      <x v="171"/>
      <x/>
    </i>
    <i r="1">
      <x v="1"/>
    </i>
    <i r="1">
      <x v="2"/>
    </i>
    <i t="blank">
      <x v="171"/>
    </i>
    <i>
      <x v="172"/>
      <x/>
    </i>
    <i r="1">
      <x v="1"/>
    </i>
    <i r="1">
      <x v="2"/>
    </i>
    <i t="blank">
      <x v="172"/>
    </i>
    <i>
      <x v="173"/>
      <x/>
    </i>
    <i r="1">
      <x v="1"/>
    </i>
    <i r="1">
      <x v="2"/>
    </i>
    <i t="blank">
      <x v="173"/>
    </i>
    <i>
      <x v="174"/>
      <x/>
    </i>
    <i r="1">
      <x v="1"/>
    </i>
    <i r="1">
      <x v="2"/>
    </i>
    <i t="blank">
      <x v="174"/>
    </i>
    <i>
      <x v="175"/>
      <x/>
    </i>
    <i r="1">
      <x v="1"/>
    </i>
    <i r="1">
      <x v="2"/>
    </i>
    <i t="blank">
      <x v="175"/>
    </i>
    <i>
      <x v="176"/>
      <x/>
    </i>
    <i r="1">
      <x v="1"/>
    </i>
    <i r="1">
      <x v="2"/>
    </i>
    <i t="blank">
      <x v="176"/>
    </i>
    <i>
      <x v="177"/>
      <x/>
    </i>
    <i r="1">
      <x v="1"/>
    </i>
    <i r="1">
      <x v="2"/>
    </i>
    <i t="blank">
      <x v="177"/>
    </i>
    <i>
      <x v="178"/>
      <x/>
    </i>
    <i r="1">
      <x v="1"/>
    </i>
    <i r="1">
      <x v="2"/>
    </i>
    <i t="blank">
      <x v="178"/>
    </i>
    <i>
      <x v="179"/>
      <x/>
    </i>
    <i r="1">
      <x v="1"/>
    </i>
    <i r="1">
      <x v="2"/>
    </i>
    <i t="blank">
      <x v="179"/>
    </i>
    <i>
      <x v="180"/>
      <x/>
    </i>
    <i r="1">
      <x v="1"/>
    </i>
    <i r="1">
      <x v="2"/>
    </i>
    <i t="blank">
      <x v="180"/>
    </i>
    <i>
      <x v="181"/>
      <x/>
    </i>
    <i r="1">
      <x v="1"/>
    </i>
    <i r="1">
      <x v="2"/>
    </i>
    <i t="blank">
      <x v="181"/>
    </i>
    <i>
      <x v="182"/>
      <x/>
    </i>
    <i r="1">
      <x v="1"/>
    </i>
    <i r="1">
      <x v="2"/>
    </i>
    <i t="blank">
      <x v="182"/>
    </i>
    <i>
      <x v="183"/>
      <x/>
    </i>
    <i r="1">
      <x v="1"/>
    </i>
    <i r="1">
      <x v="2"/>
    </i>
    <i t="blank">
      <x v="183"/>
    </i>
    <i>
      <x v="184"/>
      <x/>
    </i>
    <i r="1">
      <x v="1"/>
    </i>
    <i r="1">
      <x v="2"/>
    </i>
    <i t="blank">
      <x v="184"/>
    </i>
    <i>
      <x v="185"/>
      <x/>
    </i>
    <i r="1">
      <x v="1"/>
    </i>
    <i r="1">
      <x v="2"/>
    </i>
    <i t="blank">
      <x v="185"/>
    </i>
    <i>
      <x v="186"/>
      <x/>
    </i>
    <i r="1">
      <x v="1"/>
    </i>
    <i r="1">
      <x v="2"/>
    </i>
    <i t="blank">
      <x v="186"/>
    </i>
    <i>
      <x v="187"/>
      <x/>
    </i>
    <i r="1">
      <x v="1"/>
    </i>
    <i r="1">
      <x v="2"/>
    </i>
    <i t="blank">
      <x v="187"/>
    </i>
    <i>
      <x v="188"/>
      <x/>
    </i>
    <i r="1">
      <x v="1"/>
    </i>
    <i r="1">
      <x v="2"/>
    </i>
    <i t="blank">
      <x v="188"/>
    </i>
    <i>
      <x v="189"/>
      <x/>
    </i>
    <i r="1">
      <x v="1"/>
    </i>
    <i r="1">
      <x v="2"/>
    </i>
    <i t="blank">
      <x v="189"/>
    </i>
    <i>
      <x v="190"/>
      <x/>
    </i>
    <i r="1">
      <x v="1"/>
    </i>
    <i r="1">
      <x v="2"/>
    </i>
    <i t="blank">
      <x v="190"/>
    </i>
    <i>
      <x v="191"/>
      <x/>
    </i>
    <i r="1">
      <x v="1"/>
    </i>
    <i r="1">
      <x v="2"/>
    </i>
    <i t="blank">
      <x v="191"/>
    </i>
    <i>
      <x v="192"/>
      <x/>
    </i>
    <i r="1">
      <x v="1"/>
    </i>
    <i r="1">
      <x v="2"/>
    </i>
    <i t="blank">
      <x v="192"/>
    </i>
    <i>
      <x v="193"/>
      <x/>
    </i>
    <i r="1">
      <x v="1"/>
    </i>
    <i r="1">
      <x v="2"/>
    </i>
    <i t="blank">
      <x v="193"/>
    </i>
    <i>
      <x v="194"/>
      <x/>
    </i>
    <i r="1">
      <x v="1"/>
    </i>
    <i r="1">
      <x v="2"/>
    </i>
    <i t="blank">
      <x v="194"/>
    </i>
    <i>
      <x v="195"/>
      <x/>
    </i>
    <i r="1">
      <x v="1"/>
    </i>
    <i r="1">
      <x v="2"/>
    </i>
    <i t="blank">
      <x v="195"/>
    </i>
    <i>
      <x v="196"/>
      <x/>
    </i>
    <i r="1">
      <x v="1"/>
    </i>
    <i r="1">
      <x v="2"/>
    </i>
    <i t="blank">
      <x v="196"/>
    </i>
    <i>
      <x v="197"/>
      <x/>
    </i>
    <i r="1">
      <x v="1"/>
    </i>
    <i r="1">
      <x v="2"/>
    </i>
    <i t="blank">
      <x v="197"/>
    </i>
    <i>
      <x v="198"/>
      <x/>
    </i>
    <i r="1">
      <x v="1"/>
    </i>
    <i r="1">
      <x v="2"/>
    </i>
    <i t="blank">
      <x v="198"/>
    </i>
    <i>
      <x v="199"/>
      <x/>
    </i>
    <i r="1">
      <x v="1"/>
    </i>
    <i r="1">
      <x v="2"/>
    </i>
    <i t="blank">
      <x v="199"/>
    </i>
    <i>
      <x v="200"/>
      <x/>
    </i>
    <i r="1">
      <x v="1"/>
    </i>
    <i r="1">
      <x v="2"/>
    </i>
    <i t="blank">
      <x v="200"/>
    </i>
    <i>
      <x v="201"/>
      <x/>
    </i>
    <i r="1">
      <x v="1"/>
    </i>
    <i r="1">
      <x v="2"/>
    </i>
    <i t="blank">
      <x v="201"/>
    </i>
    <i>
      <x v="202"/>
      <x/>
    </i>
    <i r="1">
      <x v="1"/>
    </i>
    <i r="1">
      <x v="2"/>
    </i>
    <i t="blank">
      <x v="202"/>
    </i>
    <i>
      <x v="203"/>
      <x/>
    </i>
    <i r="1">
      <x v="1"/>
    </i>
    <i r="1">
      <x v="2"/>
    </i>
    <i t="blank">
      <x v="203"/>
    </i>
    <i>
      <x v="204"/>
      <x/>
    </i>
    <i r="1">
      <x v="1"/>
    </i>
    <i r="1">
      <x v="2"/>
    </i>
    <i t="blank">
      <x v="204"/>
    </i>
    <i>
      <x v="205"/>
      <x/>
    </i>
    <i r="1">
      <x v="1"/>
    </i>
    <i r="1">
      <x v="2"/>
    </i>
    <i t="blank">
      <x v="205"/>
    </i>
    <i>
      <x v="206"/>
      <x/>
    </i>
    <i r="1">
      <x v="1"/>
    </i>
    <i r="1">
      <x v="2"/>
    </i>
    <i t="blank">
      <x v="206"/>
    </i>
    <i>
      <x v="207"/>
      <x/>
    </i>
    <i r="1">
      <x v="1"/>
    </i>
    <i r="1">
      <x v="2"/>
    </i>
    <i t="blank">
      <x v="207"/>
    </i>
    <i>
      <x v="208"/>
      <x/>
    </i>
    <i r="1">
      <x v="1"/>
    </i>
    <i r="1">
      <x v="2"/>
    </i>
    <i t="blank">
      <x v="208"/>
    </i>
    <i>
      <x v="209"/>
      <x/>
    </i>
    <i r="1">
      <x v="1"/>
    </i>
    <i r="1">
      <x v="2"/>
    </i>
    <i t="blank">
      <x v="209"/>
    </i>
    <i>
      <x v="210"/>
      <x/>
    </i>
    <i r="1">
      <x v="1"/>
    </i>
    <i r="1">
      <x v="2"/>
    </i>
    <i t="blank">
      <x v="210"/>
    </i>
    <i>
      <x v="211"/>
      <x/>
    </i>
    <i r="1">
      <x v="1"/>
    </i>
    <i r="1">
      <x v="2"/>
    </i>
    <i t="blank">
      <x v="211"/>
    </i>
    <i>
      <x v="212"/>
      <x/>
    </i>
    <i r="1">
      <x v="1"/>
    </i>
    <i r="1">
      <x v="2"/>
    </i>
    <i t="blank">
      <x v="212"/>
    </i>
    <i>
      <x v="213"/>
      <x/>
    </i>
    <i r="1">
      <x v="1"/>
    </i>
    <i r="1">
      <x v="2"/>
    </i>
    <i t="blank">
      <x v="213"/>
    </i>
    <i>
      <x v="214"/>
      <x/>
    </i>
    <i r="1">
      <x v="1"/>
    </i>
    <i r="1">
      <x v="2"/>
    </i>
    <i t="blank">
      <x v="214"/>
    </i>
    <i>
      <x v="215"/>
      <x/>
    </i>
    <i r="1">
      <x v="1"/>
    </i>
    <i r="1">
      <x v="2"/>
    </i>
    <i t="blank">
      <x v="215"/>
    </i>
    <i>
      <x v="216"/>
      <x/>
    </i>
    <i r="1">
      <x v="1"/>
    </i>
    <i r="1">
      <x v="2"/>
    </i>
    <i t="blank">
      <x v="216"/>
    </i>
    <i>
      <x v="217"/>
      <x/>
    </i>
    <i r="1">
      <x v="1"/>
    </i>
    <i r="1">
      <x v="2"/>
    </i>
    <i t="blank">
      <x v="217"/>
    </i>
    <i>
      <x v="218"/>
      <x/>
    </i>
    <i r="1">
      <x v="1"/>
    </i>
    <i r="1">
      <x v="2"/>
    </i>
    <i t="blank">
      <x v="218"/>
    </i>
    <i>
      <x v="219"/>
      <x/>
    </i>
    <i r="1">
      <x v="1"/>
    </i>
    <i r="1">
      <x v="2"/>
    </i>
    <i t="blank">
      <x v="219"/>
    </i>
    <i>
      <x v="220"/>
      <x/>
    </i>
    <i r="1">
      <x v="1"/>
    </i>
    <i r="1">
      <x v="2"/>
    </i>
    <i t="blank">
      <x v="220"/>
    </i>
    <i>
      <x v="221"/>
      <x/>
    </i>
    <i r="1">
      <x v="1"/>
    </i>
    <i r="1">
      <x v="2"/>
    </i>
    <i t="blank">
      <x v="221"/>
    </i>
    <i>
      <x v="222"/>
      <x/>
    </i>
    <i r="1">
      <x v="1"/>
    </i>
    <i r="1">
      <x v="2"/>
    </i>
    <i t="blank">
      <x v="222"/>
    </i>
    <i>
      <x v="223"/>
      <x/>
    </i>
    <i r="1">
      <x v="1"/>
    </i>
    <i r="1">
      <x v="2"/>
    </i>
    <i t="blank">
      <x v="223"/>
    </i>
    <i>
      <x v="224"/>
      <x/>
    </i>
    <i r="1">
      <x v="1"/>
    </i>
    <i r="1">
      <x v="2"/>
    </i>
    <i t="blank">
      <x v="224"/>
    </i>
    <i>
      <x v="225"/>
      <x/>
    </i>
    <i r="1">
      <x v="1"/>
    </i>
    <i r="1">
      <x v="2"/>
    </i>
    <i t="blank">
      <x v="225"/>
    </i>
    <i>
      <x v="226"/>
      <x/>
    </i>
    <i r="1">
      <x v="1"/>
    </i>
    <i r="1">
      <x v="2"/>
    </i>
    <i t="blank">
      <x v="226"/>
    </i>
    <i>
      <x v="227"/>
      <x/>
    </i>
    <i r="1">
      <x v="1"/>
    </i>
    <i r="1">
      <x v="2"/>
    </i>
    <i t="blank">
      <x v="227"/>
    </i>
    <i>
      <x v="228"/>
      <x/>
    </i>
    <i r="1">
      <x v="1"/>
    </i>
    <i r="1">
      <x v="2"/>
    </i>
    <i t="blank">
      <x v="228"/>
    </i>
    <i>
      <x v="229"/>
      <x/>
    </i>
    <i r="1">
      <x v="1"/>
    </i>
    <i r="1">
      <x v="2"/>
    </i>
    <i t="blank">
      <x v="229"/>
    </i>
    <i>
      <x v="230"/>
      <x/>
    </i>
    <i r="1">
      <x v="1"/>
    </i>
    <i r="1">
      <x v="2"/>
    </i>
    <i t="blank">
      <x v="230"/>
    </i>
    <i>
      <x v="231"/>
      <x/>
    </i>
    <i r="1">
      <x v="1"/>
    </i>
    <i r="1">
      <x v="2"/>
    </i>
    <i t="blank">
      <x v="231"/>
    </i>
    <i>
      <x v="232"/>
      <x/>
    </i>
    <i r="1">
      <x v="1"/>
    </i>
    <i r="1">
      <x v="2"/>
    </i>
    <i t="blank">
      <x v="232"/>
    </i>
    <i>
      <x v="233"/>
      <x/>
    </i>
    <i r="1">
      <x v="1"/>
    </i>
    <i r="1">
      <x v="2"/>
    </i>
    <i t="blank">
      <x v="233"/>
    </i>
    <i>
      <x v="234"/>
      <x/>
    </i>
    <i r="1">
      <x v="1"/>
    </i>
    <i r="1">
      <x v="2"/>
    </i>
    <i t="blank">
      <x v="234"/>
    </i>
    <i>
      <x v="235"/>
      <x/>
    </i>
    <i r="1">
      <x v="1"/>
    </i>
    <i r="1">
      <x v="2"/>
    </i>
    <i t="blank">
      <x v="235"/>
    </i>
    <i>
      <x v="236"/>
      <x/>
    </i>
    <i r="1">
      <x v="1"/>
    </i>
    <i r="1">
      <x v="2"/>
    </i>
    <i t="blank">
      <x v="236"/>
    </i>
    <i>
      <x v="237"/>
      <x/>
    </i>
    <i r="1">
      <x v="1"/>
    </i>
    <i r="1">
      <x v="2"/>
    </i>
    <i t="blank">
      <x v="237"/>
    </i>
    <i>
      <x v="238"/>
      <x/>
    </i>
    <i r="1">
      <x v="1"/>
    </i>
    <i r="1">
      <x v="2"/>
    </i>
    <i t="blank">
      <x v="238"/>
    </i>
    <i>
      <x v="239"/>
      <x/>
    </i>
    <i r="1">
      <x v="1"/>
    </i>
    <i r="1">
      <x v="2"/>
    </i>
    <i t="blank">
      <x v="239"/>
    </i>
    <i>
      <x v="240"/>
      <x/>
    </i>
    <i r="1">
      <x v="1"/>
    </i>
    <i r="1">
      <x v="2"/>
    </i>
    <i t="blank">
      <x v="240"/>
    </i>
    <i>
      <x v="241"/>
      <x/>
    </i>
    <i r="1">
      <x v="1"/>
    </i>
    <i r="1">
      <x v="2"/>
    </i>
    <i t="blank">
      <x v="241"/>
    </i>
    <i>
      <x v="242"/>
      <x/>
    </i>
    <i r="1">
      <x v="1"/>
    </i>
    <i r="1">
      <x v="2"/>
    </i>
    <i t="blank">
      <x v="242"/>
    </i>
    <i>
      <x v="243"/>
      <x/>
    </i>
    <i r="1">
      <x v="1"/>
    </i>
    <i r="1">
      <x v="2"/>
    </i>
    <i t="blank">
      <x v="243"/>
    </i>
    <i>
      <x v="244"/>
      <x/>
    </i>
    <i r="1">
      <x v="1"/>
    </i>
    <i r="1">
      <x v="2"/>
    </i>
    <i t="blank">
      <x v="244"/>
    </i>
    <i>
      <x v="245"/>
      <x/>
    </i>
    <i r="1">
      <x v="1"/>
    </i>
    <i r="1">
      <x v="2"/>
    </i>
    <i t="blank">
      <x v="245"/>
    </i>
    <i>
      <x v="246"/>
      <x/>
    </i>
    <i r="1">
      <x v="1"/>
    </i>
    <i r="1">
      <x v="2"/>
    </i>
    <i t="blank">
      <x v="246"/>
    </i>
    <i>
      <x v="247"/>
      <x/>
    </i>
    <i r="1">
      <x v="1"/>
    </i>
    <i r="1">
      <x v="2"/>
    </i>
    <i t="blank">
      <x v="247"/>
    </i>
    <i>
      <x v="248"/>
      <x/>
    </i>
    <i r="1">
      <x v="1"/>
    </i>
    <i r="1">
      <x v="2"/>
    </i>
    <i t="blank">
      <x v="248"/>
    </i>
    <i>
      <x v="249"/>
      <x/>
    </i>
    <i r="1">
      <x v="1"/>
    </i>
    <i r="1">
      <x v="2"/>
    </i>
    <i t="blank">
      <x v="249"/>
    </i>
    <i>
      <x v="250"/>
      <x/>
    </i>
    <i r="1">
      <x v="1"/>
    </i>
    <i r="1">
      <x v="2"/>
    </i>
    <i t="blank">
      <x v="250"/>
    </i>
    <i>
      <x v="251"/>
      <x/>
    </i>
    <i r="1">
      <x v="1"/>
    </i>
    <i r="1">
      <x v="2"/>
    </i>
    <i t="blank">
      <x v="251"/>
    </i>
    <i>
      <x v="252"/>
      <x/>
    </i>
    <i r="1">
      <x v="1"/>
    </i>
    <i r="1">
      <x v="2"/>
    </i>
    <i t="blank">
      <x v="252"/>
    </i>
    <i>
      <x v="253"/>
      <x/>
    </i>
    <i r="1">
      <x v="1"/>
    </i>
    <i r="1">
      <x v="2"/>
    </i>
    <i t="blank">
      <x v="253"/>
    </i>
    <i>
      <x v="254"/>
      <x/>
    </i>
    <i r="1">
      <x v="1"/>
    </i>
    <i r="1">
      <x v="2"/>
    </i>
    <i t="blank">
      <x v="254"/>
    </i>
    <i>
      <x v="255"/>
      <x/>
    </i>
    <i r="1">
      <x v="1"/>
    </i>
    <i r="1">
      <x v="2"/>
    </i>
    <i t="blank">
      <x v="255"/>
    </i>
    <i>
      <x v="256"/>
      <x/>
    </i>
    <i r="1">
      <x v="1"/>
    </i>
    <i r="1">
      <x v="2"/>
    </i>
    <i t="blank">
      <x v="256"/>
    </i>
    <i>
      <x v="257"/>
      <x/>
    </i>
    <i r="1">
      <x v="1"/>
    </i>
    <i r="1">
      <x v="2"/>
    </i>
    <i t="blank">
      <x v="257"/>
    </i>
    <i>
      <x v="258"/>
      <x/>
    </i>
    <i r="1">
      <x v="1"/>
    </i>
    <i r="1">
      <x v="2"/>
    </i>
    <i t="blank">
      <x v="258"/>
    </i>
    <i>
      <x v="259"/>
      <x/>
    </i>
    <i r="1">
      <x v="1"/>
    </i>
    <i r="1">
      <x v="2"/>
    </i>
    <i t="blank">
      <x v="259"/>
    </i>
    <i>
      <x v="260"/>
      <x/>
    </i>
    <i r="1">
      <x v="1"/>
    </i>
    <i r="1">
      <x v="2"/>
    </i>
    <i t="blank">
      <x v="260"/>
    </i>
    <i>
      <x v="261"/>
      <x/>
    </i>
    <i r="1">
      <x v="1"/>
    </i>
    <i r="1">
      <x v="2"/>
    </i>
    <i t="blank">
      <x v="261"/>
    </i>
    <i>
      <x v="262"/>
      <x/>
    </i>
    <i r="1">
      <x v="1"/>
    </i>
    <i r="1">
      <x v="2"/>
    </i>
    <i t="blank">
      <x v="262"/>
    </i>
    <i>
      <x v="263"/>
      <x/>
    </i>
    <i r="1">
      <x v="1"/>
    </i>
    <i r="1">
      <x v="2"/>
    </i>
    <i t="blank">
      <x v="263"/>
    </i>
    <i>
      <x v="264"/>
      <x/>
    </i>
    <i r="1">
      <x v="1"/>
    </i>
    <i r="1">
      <x v="2"/>
    </i>
    <i t="blank">
      <x v="264"/>
    </i>
    <i>
      <x v="265"/>
      <x/>
    </i>
    <i r="1">
      <x v="1"/>
    </i>
    <i r="1">
      <x v="2"/>
    </i>
    <i t="blank">
      <x v="265"/>
    </i>
    <i>
      <x v="266"/>
      <x/>
    </i>
    <i r="1">
      <x v="1"/>
    </i>
    <i r="1">
      <x v="2"/>
    </i>
    <i t="blank">
      <x v="266"/>
    </i>
    <i>
      <x v="267"/>
      <x/>
    </i>
    <i r="1">
      <x v="1"/>
    </i>
    <i r="1">
      <x v="2"/>
    </i>
    <i t="blank">
      <x v="267"/>
    </i>
    <i>
      <x v="268"/>
      <x/>
    </i>
    <i r="1">
      <x v="1"/>
    </i>
    <i r="1">
      <x v="2"/>
    </i>
    <i t="blank">
      <x v="268"/>
    </i>
    <i>
      <x v="269"/>
      <x/>
    </i>
    <i r="1">
      <x v="1"/>
    </i>
    <i r="1">
      <x v="2"/>
    </i>
    <i t="blank">
      <x v="269"/>
    </i>
    <i>
      <x v="270"/>
      <x/>
    </i>
    <i r="1">
      <x v="1"/>
    </i>
    <i r="1">
      <x v="2"/>
    </i>
    <i t="blank">
      <x v="270"/>
    </i>
    <i>
      <x v="271"/>
      <x/>
    </i>
    <i r="1">
      <x v="1"/>
    </i>
    <i r="1">
      <x v="2"/>
    </i>
    <i t="blank">
      <x v="271"/>
    </i>
    <i>
      <x v="272"/>
      <x/>
    </i>
    <i r="1">
      <x v="1"/>
    </i>
    <i r="1">
      <x v="2"/>
    </i>
    <i t="blank">
      <x v="272"/>
    </i>
    <i>
      <x v="273"/>
      <x/>
    </i>
    <i r="1">
      <x v="1"/>
    </i>
    <i r="1">
      <x v="2"/>
    </i>
    <i t="blank">
      <x v="273"/>
    </i>
    <i>
      <x v="274"/>
      <x/>
    </i>
    <i r="1">
      <x v="1"/>
    </i>
    <i r="1">
      <x v="2"/>
    </i>
    <i t="blank">
      <x v="274"/>
    </i>
    <i>
      <x v="275"/>
      <x/>
    </i>
    <i r="1">
      <x v="1"/>
    </i>
    <i r="1">
      <x v="2"/>
    </i>
    <i t="blank">
      <x v="275"/>
    </i>
    <i>
      <x v="276"/>
      <x/>
    </i>
    <i r="1">
      <x v="1"/>
    </i>
    <i r="1">
      <x v="2"/>
    </i>
    <i t="blank">
      <x v="276"/>
    </i>
    <i>
      <x v="277"/>
      <x/>
    </i>
    <i r="1">
      <x v="1"/>
    </i>
    <i r="1">
      <x v="2"/>
    </i>
    <i t="blank">
      <x v="277"/>
    </i>
    <i>
      <x v="278"/>
      <x/>
    </i>
    <i r="1">
      <x v="1"/>
    </i>
    <i r="1">
      <x v="2"/>
    </i>
    <i t="blank">
      <x v="278"/>
    </i>
    <i>
      <x v="279"/>
      <x/>
    </i>
    <i r="1">
      <x v="1"/>
    </i>
    <i r="1">
      <x v="2"/>
    </i>
    <i t="blank">
      <x v="279"/>
    </i>
    <i>
      <x v="280"/>
      <x/>
    </i>
    <i r="1">
      <x v="1"/>
    </i>
    <i r="1">
      <x v="2"/>
    </i>
    <i t="blank">
      <x v="280"/>
    </i>
    <i>
      <x v="281"/>
      <x/>
    </i>
    <i r="1">
      <x v="1"/>
    </i>
    <i r="1">
      <x v="2"/>
    </i>
    <i t="blank">
      <x v="281"/>
    </i>
    <i>
      <x v="282"/>
      <x/>
    </i>
    <i r="1">
      <x v="1"/>
    </i>
    <i r="1">
      <x v="2"/>
    </i>
    <i t="blank">
      <x v="282"/>
    </i>
    <i>
      <x v="283"/>
      <x/>
    </i>
    <i r="1">
      <x v="1"/>
    </i>
    <i r="1">
      <x v="2"/>
    </i>
    <i t="blank">
      <x v="283"/>
    </i>
    <i>
      <x v="284"/>
      <x/>
    </i>
    <i r="1">
      <x v="1"/>
    </i>
    <i r="1">
      <x v="2"/>
    </i>
    <i t="blank">
      <x v="284"/>
    </i>
    <i>
      <x v="285"/>
      <x/>
    </i>
    <i r="1">
      <x v="1"/>
    </i>
    <i r="1">
      <x v="2"/>
    </i>
    <i t="blank">
      <x v="285"/>
    </i>
    <i>
      <x v="286"/>
      <x/>
    </i>
    <i r="1">
      <x v="1"/>
    </i>
    <i r="1">
      <x v="2"/>
    </i>
    <i t="blank">
      <x v="286"/>
    </i>
    <i>
      <x v="287"/>
      <x/>
    </i>
    <i r="1">
      <x v="1"/>
    </i>
    <i r="1">
      <x v="2"/>
    </i>
    <i t="blank">
      <x v="287"/>
    </i>
    <i>
      <x v="288"/>
      <x/>
    </i>
    <i r="1">
      <x v="1"/>
    </i>
    <i r="1">
      <x v="2"/>
    </i>
    <i t="blank">
      <x v="288"/>
    </i>
    <i>
      <x v="289"/>
      <x/>
    </i>
    <i r="1">
      <x v="1"/>
    </i>
    <i r="1">
      <x v="2"/>
    </i>
    <i t="blank">
      <x v="289"/>
    </i>
    <i>
      <x v="290"/>
      <x/>
    </i>
    <i r="1">
      <x v="1"/>
    </i>
    <i r="1">
      <x v="2"/>
    </i>
    <i t="blank">
      <x v="290"/>
    </i>
    <i>
      <x v="291"/>
      <x/>
    </i>
    <i r="1">
      <x v="1"/>
    </i>
    <i r="1">
      <x v="2"/>
    </i>
    <i t="blank">
      <x v="291"/>
    </i>
    <i>
      <x v="292"/>
      <x/>
    </i>
    <i r="1">
      <x v="1"/>
    </i>
    <i r="1">
      <x v="2"/>
    </i>
    <i t="blank">
      <x v="292"/>
    </i>
    <i>
      <x v="293"/>
      <x/>
    </i>
    <i r="1">
      <x v="1"/>
    </i>
    <i r="1">
      <x v="2"/>
    </i>
    <i t="blank">
      <x v="293"/>
    </i>
    <i>
      <x v="294"/>
      <x/>
    </i>
    <i r="1">
      <x v="1"/>
    </i>
    <i r="1">
      <x v="2"/>
    </i>
    <i t="blank">
      <x v="294"/>
    </i>
    <i>
      <x v="295"/>
      <x/>
    </i>
    <i r="1">
      <x v="1"/>
    </i>
    <i r="1">
      <x v="2"/>
    </i>
    <i t="blank">
      <x v="295"/>
    </i>
    <i>
      <x v="296"/>
      <x/>
    </i>
    <i r="1">
      <x v="1"/>
    </i>
    <i r="1">
      <x v="2"/>
    </i>
    <i t="blank">
      <x v="296"/>
    </i>
    <i>
      <x v="297"/>
      <x/>
    </i>
    <i r="1">
      <x v="1"/>
    </i>
    <i r="1">
      <x v="2"/>
    </i>
    <i t="blank">
      <x v="297"/>
    </i>
    <i>
      <x v="298"/>
      <x/>
    </i>
    <i r="1">
      <x v="1"/>
    </i>
    <i r="1">
      <x v="2"/>
    </i>
    <i t="blank">
      <x v="298"/>
    </i>
    <i>
      <x v="299"/>
      <x/>
    </i>
    <i r="1">
      <x v="1"/>
    </i>
    <i r="1">
      <x v="2"/>
    </i>
    <i t="blank">
      <x v="299"/>
    </i>
    <i>
      <x v="300"/>
      <x/>
    </i>
    <i r="1">
      <x v="1"/>
    </i>
    <i r="1">
      <x v="2"/>
    </i>
    <i t="blank">
      <x v="300"/>
    </i>
    <i>
      <x v="301"/>
      <x/>
    </i>
    <i r="1">
      <x v="1"/>
    </i>
    <i r="1">
      <x v="2"/>
    </i>
    <i t="blank">
      <x v="301"/>
    </i>
    <i>
      <x v="302"/>
      <x/>
    </i>
    <i r="1">
      <x v="1"/>
    </i>
    <i r="1">
      <x v="2"/>
    </i>
    <i t="blank">
      <x v="302"/>
    </i>
    <i>
      <x v="303"/>
      <x/>
    </i>
    <i r="1">
      <x v="1"/>
    </i>
    <i r="1">
      <x v="2"/>
    </i>
    <i t="blank">
      <x v="303"/>
    </i>
    <i>
      <x v="304"/>
      <x/>
    </i>
    <i r="1">
      <x v="1"/>
    </i>
    <i r="1">
      <x v="2"/>
    </i>
    <i t="blank">
      <x v="304"/>
    </i>
    <i>
      <x v="305"/>
      <x/>
    </i>
    <i r="1">
      <x v="1"/>
    </i>
    <i r="1">
      <x v="2"/>
    </i>
    <i t="blank">
      <x v="305"/>
    </i>
    <i>
      <x v="306"/>
      <x/>
    </i>
    <i r="1">
      <x v="1"/>
    </i>
    <i r="1">
      <x v="2"/>
    </i>
    <i t="blank">
      <x v="306"/>
    </i>
    <i>
      <x v="307"/>
      <x/>
    </i>
    <i r="1">
      <x v="1"/>
    </i>
    <i r="1">
      <x v="2"/>
    </i>
    <i t="blank">
      <x v="307"/>
    </i>
    <i>
      <x v="308"/>
      <x/>
    </i>
    <i r="1">
      <x v="1"/>
    </i>
    <i r="1">
      <x v="2"/>
    </i>
    <i t="blank">
      <x v="308"/>
    </i>
    <i>
      <x v="309"/>
      <x/>
    </i>
    <i r="1">
      <x v="1"/>
    </i>
    <i r="1">
      <x v="2"/>
    </i>
    <i t="blank">
      <x v="309"/>
    </i>
    <i>
      <x v="310"/>
      <x/>
    </i>
    <i r="1">
      <x v="1"/>
    </i>
    <i r="1">
      <x v="2"/>
    </i>
    <i t="blank">
      <x v="310"/>
    </i>
    <i>
      <x v="311"/>
      <x/>
    </i>
    <i r="1">
      <x v="1"/>
    </i>
    <i r="1">
      <x v="2"/>
    </i>
    <i t="blank">
      <x v="311"/>
    </i>
    <i>
      <x v="312"/>
      <x/>
    </i>
    <i r="1">
      <x v="1"/>
    </i>
    <i r="1">
      <x v="2"/>
    </i>
    <i t="blank">
      <x v="312"/>
    </i>
    <i>
      <x v="313"/>
      <x/>
    </i>
    <i r="1">
      <x v="1"/>
    </i>
    <i r="1">
      <x v="2"/>
    </i>
    <i t="blank">
      <x v="313"/>
    </i>
    <i>
      <x v="314"/>
      <x/>
    </i>
    <i r="1">
      <x v="1"/>
    </i>
    <i r="1">
      <x v="2"/>
    </i>
    <i t="blank">
      <x v="314"/>
    </i>
    <i>
      <x v="315"/>
      <x/>
    </i>
    <i r="1">
      <x v="1"/>
    </i>
    <i r="1">
      <x v="2"/>
    </i>
    <i t="blank">
      <x v="315"/>
    </i>
    <i>
      <x v="316"/>
      <x/>
    </i>
    <i r="1">
      <x v="1"/>
    </i>
    <i r="1">
      <x v="2"/>
    </i>
    <i t="blank">
      <x v="316"/>
    </i>
    <i>
      <x v="317"/>
      <x/>
    </i>
    <i r="1">
      <x v="1"/>
    </i>
    <i r="1">
      <x v="2"/>
    </i>
    <i t="blank">
      <x v="317"/>
    </i>
    <i>
      <x v="318"/>
      <x/>
    </i>
    <i r="1">
      <x v="1"/>
    </i>
    <i r="1">
      <x v="2"/>
    </i>
    <i t="blank">
      <x v="318"/>
    </i>
    <i>
      <x v="319"/>
      <x/>
    </i>
    <i r="1">
      <x v="1"/>
    </i>
    <i r="1">
      <x v="2"/>
    </i>
    <i t="blank">
      <x v="319"/>
    </i>
    <i>
      <x v="320"/>
      <x/>
    </i>
    <i r="1">
      <x v="1"/>
    </i>
    <i r="1">
      <x v="2"/>
    </i>
    <i t="blank">
      <x v="320"/>
    </i>
    <i>
      <x v="321"/>
      <x/>
    </i>
    <i r="1">
      <x v="1"/>
    </i>
    <i r="1">
      <x v="2"/>
    </i>
    <i t="blank">
      <x v="321"/>
    </i>
    <i>
      <x v="322"/>
      <x/>
    </i>
    <i r="1">
      <x v="1"/>
    </i>
    <i r="1">
      <x v="2"/>
    </i>
    <i t="blank">
      <x v="322"/>
    </i>
    <i>
      <x v="323"/>
      <x/>
    </i>
    <i r="1">
      <x v="1"/>
    </i>
    <i r="1">
      <x v="2"/>
    </i>
    <i t="blank">
      <x v="323"/>
    </i>
    <i>
      <x v="324"/>
      <x/>
    </i>
    <i r="1">
      <x v="1"/>
    </i>
    <i r="1">
      <x v="2"/>
    </i>
    <i t="blank">
      <x v="324"/>
    </i>
    <i>
      <x v="325"/>
      <x/>
    </i>
    <i r="1">
      <x v="1"/>
    </i>
    <i r="1">
      <x v="2"/>
    </i>
    <i t="blank">
      <x v="325"/>
    </i>
    <i>
      <x v="326"/>
      <x/>
    </i>
    <i r="1">
      <x v="1"/>
    </i>
    <i r="1">
      <x v="2"/>
    </i>
    <i t="blank">
      <x v="326"/>
    </i>
    <i>
      <x v="327"/>
      <x/>
    </i>
    <i r="1">
      <x v="1"/>
    </i>
    <i r="1">
      <x v="2"/>
    </i>
    <i t="blank">
      <x v="327"/>
    </i>
    <i>
      <x v="328"/>
      <x/>
    </i>
    <i r="1">
      <x v="1"/>
    </i>
    <i r="1">
      <x v="2"/>
    </i>
    <i t="blank">
      <x v="328"/>
    </i>
    <i>
      <x v="329"/>
      <x/>
    </i>
    <i r="1">
      <x v="1"/>
    </i>
    <i r="1">
      <x v="2"/>
    </i>
    <i t="blank">
      <x v="329"/>
    </i>
    <i>
      <x v="330"/>
      <x/>
    </i>
    <i r="1">
      <x v="1"/>
    </i>
    <i r="1">
      <x v="2"/>
    </i>
    <i t="blank">
      <x v="330"/>
    </i>
    <i>
      <x v="331"/>
      <x/>
    </i>
    <i r="1">
      <x v="1"/>
    </i>
    <i r="1">
      <x v="2"/>
    </i>
    <i t="blank">
      <x v="331"/>
    </i>
    <i>
      <x v="332"/>
      <x/>
    </i>
    <i r="1">
      <x v="1"/>
    </i>
    <i r="1">
      <x v="2"/>
    </i>
    <i t="blank">
      <x v="332"/>
    </i>
    <i>
      <x v="333"/>
      <x/>
    </i>
    <i r="1">
      <x v="1"/>
    </i>
    <i r="1">
      <x v="2"/>
    </i>
    <i t="blank">
      <x v="333"/>
    </i>
    <i>
      <x v="334"/>
      <x/>
    </i>
    <i r="1">
      <x v="1"/>
    </i>
    <i r="1">
      <x v="2"/>
    </i>
    <i t="blank">
      <x v="334"/>
    </i>
    <i>
      <x v="335"/>
      <x/>
    </i>
    <i r="1">
      <x v="1"/>
    </i>
    <i r="1">
      <x v="2"/>
    </i>
    <i t="blank">
      <x v="335"/>
    </i>
    <i>
      <x v="336"/>
      <x/>
    </i>
    <i r="1">
      <x v="1"/>
    </i>
    <i r="1">
      <x v="2"/>
    </i>
    <i t="blank">
      <x v="336"/>
    </i>
    <i>
      <x v="337"/>
      <x/>
    </i>
    <i r="1">
      <x v="1"/>
    </i>
    <i r="1">
      <x v="2"/>
    </i>
    <i t="blank">
      <x v="337"/>
    </i>
    <i>
      <x v="338"/>
      <x/>
    </i>
    <i r="1">
      <x v="1"/>
    </i>
    <i r="1">
      <x v="2"/>
    </i>
    <i t="blank">
      <x v="338"/>
    </i>
    <i>
      <x v="339"/>
      <x/>
    </i>
    <i r="1">
      <x v="1"/>
    </i>
    <i r="1">
      <x v="2"/>
    </i>
    <i t="blank">
      <x v="339"/>
    </i>
    <i>
      <x v="340"/>
      <x/>
    </i>
    <i r="1">
      <x v="1"/>
    </i>
    <i r="1">
      <x v="2"/>
    </i>
    <i t="blank">
      <x v="340"/>
    </i>
    <i>
      <x v="341"/>
      <x/>
    </i>
    <i r="1">
      <x v="1"/>
    </i>
    <i r="1">
      <x v="2"/>
    </i>
    <i t="blank">
      <x v="341"/>
    </i>
    <i>
      <x v="342"/>
      <x/>
    </i>
    <i r="1">
      <x v="1"/>
    </i>
    <i r="1">
      <x v="2"/>
    </i>
    <i t="blank">
      <x v="342"/>
    </i>
    <i>
      <x v="343"/>
      <x/>
    </i>
    <i r="1">
      <x v="1"/>
    </i>
    <i r="1">
      <x v="2"/>
    </i>
    <i t="blank">
      <x v="343"/>
    </i>
    <i>
      <x v="344"/>
      <x/>
    </i>
    <i r="1">
      <x v="1"/>
    </i>
    <i r="1">
      <x v="2"/>
    </i>
    <i t="blank">
      <x v="344"/>
    </i>
    <i>
      <x v="345"/>
      <x/>
    </i>
    <i r="1">
      <x v="1"/>
    </i>
    <i r="1">
      <x v="2"/>
    </i>
    <i t="blank">
      <x v="345"/>
    </i>
    <i>
      <x v="346"/>
      <x/>
    </i>
    <i r="1">
      <x v="1"/>
    </i>
    <i r="1">
      <x v="2"/>
    </i>
    <i t="blank">
      <x v="346"/>
    </i>
    <i>
      <x v="347"/>
      <x/>
    </i>
    <i r="1">
      <x v="1"/>
    </i>
    <i r="1">
      <x v="2"/>
    </i>
    <i t="blank">
      <x v="347"/>
    </i>
    <i>
      <x v="348"/>
      <x/>
    </i>
    <i r="1">
      <x v="1"/>
    </i>
    <i r="1">
      <x v="2"/>
    </i>
    <i t="blank">
      <x v="348"/>
    </i>
    <i>
      <x v="349"/>
      <x/>
    </i>
    <i r="1">
      <x v="1"/>
    </i>
    <i r="1">
      <x v="2"/>
    </i>
    <i t="blank">
      <x v="349"/>
    </i>
    <i>
      <x v="350"/>
      <x/>
    </i>
    <i r="1">
      <x v="1"/>
    </i>
    <i r="1">
      <x v="2"/>
    </i>
    <i t="blank">
      <x v="350"/>
    </i>
    <i>
      <x v="351"/>
      <x/>
    </i>
    <i r="1">
      <x v="1"/>
    </i>
    <i r="1">
      <x v="2"/>
    </i>
    <i t="blank">
      <x v="351"/>
    </i>
    <i>
      <x v="352"/>
      <x/>
    </i>
    <i r="1">
      <x v="1"/>
    </i>
    <i r="1">
      <x v="2"/>
    </i>
    <i t="blank">
      <x v="352"/>
    </i>
    <i>
      <x v="353"/>
      <x/>
    </i>
    <i r="1">
      <x v="1"/>
    </i>
    <i r="1">
      <x v="2"/>
    </i>
    <i t="blank">
      <x v="353"/>
    </i>
    <i>
      <x v="354"/>
      <x/>
    </i>
    <i r="1">
      <x v="1"/>
    </i>
    <i r="1">
      <x v="2"/>
    </i>
    <i t="blank">
      <x v="354"/>
    </i>
    <i>
      <x v="355"/>
      <x/>
    </i>
    <i r="1">
      <x v="1"/>
    </i>
    <i r="1">
      <x v="2"/>
    </i>
    <i t="blank">
      <x v="355"/>
    </i>
    <i>
      <x v="356"/>
      <x/>
    </i>
    <i r="1">
      <x v="1"/>
    </i>
    <i r="1">
      <x v="2"/>
    </i>
    <i t="blank">
      <x v="356"/>
    </i>
    <i>
      <x v="357"/>
      <x/>
    </i>
    <i r="1">
      <x v="1"/>
    </i>
    <i r="1">
      <x v="2"/>
    </i>
    <i t="blank">
      <x v="357"/>
    </i>
    <i>
      <x v="358"/>
      <x/>
    </i>
    <i r="1">
      <x v="1"/>
    </i>
    <i r="1">
      <x v="2"/>
    </i>
    <i t="blank">
      <x v="358"/>
    </i>
    <i>
      <x v="359"/>
      <x/>
    </i>
    <i r="1">
      <x v="1"/>
    </i>
    <i r="1">
      <x v="2"/>
    </i>
    <i t="blank">
      <x v="359"/>
    </i>
    <i>
      <x v="360"/>
      <x/>
    </i>
    <i r="1">
      <x v="1"/>
    </i>
    <i r="1">
      <x v="2"/>
    </i>
    <i t="blank">
      <x v="360"/>
    </i>
    <i>
      <x v="361"/>
      <x/>
    </i>
    <i r="1">
      <x v="1"/>
    </i>
    <i r="1">
      <x v="2"/>
    </i>
    <i t="blank">
      <x v="361"/>
    </i>
    <i>
      <x v="362"/>
      <x/>
    </i>
    <i r="1">
      <x v="1"/>
    </i>
    <i r="1">
      <x v="2"/>
    </i>
    <i t="blank">
      <x v="362"/>
    </i>
    <i>
      <x v="363"/>
      <x/>
    </i>
    <i r="1">
      <x v="1"/>
    </i>
    <i r="1">
      <x v="2"/>
    </i>
    <i t="blank">
      <x v="363"/>
    </i>
    <i>
      <x v="364"/>
      <x/>
    </i>
    <i r="1">
      <x v="1"/>
    </i>
    <i r="1">
      <x v="2"/>
    </i>
    <i t="blank">
      <x v="364"/>
    </i>
    <i>
      <x v="365"/>
      <x/>
    </i>
    <i r="1">
      <x v="1"/>
    </i>
    <i r="1">
      <x v="2"/>
    </i>
    <i t="blank">
      <x v="365"/>
    </i>
    <i>
      <x v="366"/>
      <x/>
    </i>
    <i r="1">
      <x v="1"/>
    </i>
    <i r="1">
      <x v="2"/>
    </i>
    <i t="blank">
      <x v="366"/>
    </i>
    <i>
      <x v="367"/>
      <x/>
    </i>
    <i r="1">
      <x v="1"/>
    </i>
    <i r="1">
      <x v="2"/>
    </i>
    <i t="blank">
      <x v="367"/>
    </i>
    <i>
      <x v="368"/>
      <x/>
    </i>
    <i r="1">
      <x v="1"/>
    </i>
    <i r="1">
      <x v="2"/>
    </i>
    <i t="blank">
      <x v="368"/>
    </i>
    <i>
      <x v="369"/>
      <x/>
    </i>
    <i r="1">
      <x v="1"/>
    </i>
    <i r="1">
      <x v="2"/>
    </i>
    <i t="blank">
      <x v="369"/>
    </i>
    <i>
      <x v="370"/>
      <x/>
    </i>
    <i r="1">
      <x v="1"/>
    </i>
    <i r="1">
      <x v="2"/>
    </i>
    <i t="blank">
      <x v="370"/>
    </i>
    <i>
      <x v="371"/>
      <x/>
    </i>
    <i r="1">
      <x v="1"/>
    </i>
    <i r="1">
      <x v="2"/>
    </i>
    <i t="blank">
      <x v="371"/>
    </i>
    <i>
      <x v="372"/>
      <x/>
    </i>
    <i r="1">
      <x v="1"/>
    </i>
    <i r="1">
      <x v="2"/>
    </i>
    <i t="blank">
      <x v="372"/>
    </i>
    <i>
      <x v="373"/>
      <x/>
    </i>
    <i r="1">
      <x v="1"/>
    </i>
    <i r="1">
      <x v="2"/>
    </i>
    <i t="blank">
      <x v="373"/>
    </i>
    <i>
      <x v="374"/>
      <x/>
    </i>
    <i r="1">
      <x v="1"/>
    </i>
    <i r="1">
      <x v="2"/>
    </i>
    <i t="blank">
      <x v="374"/>
    </i>
    <i>
      <x v="375"/>
      <x/>
    </i>
    <i r="1">
      <x v="1"/>
    </i>
    <i r="1">
      <x v="2"/>
    </i>
    <i t="blank">
      <x v="375"/>
    </i>
    <i>
      <x v="376"/>
      <x/>
    </i>
    <i r="1">
      <x v="1"/>
    </i>
    <i r="1">
      <x v="2"/>
    </i>
    <i t="blank">
      <x v="376"/>
    </i>
    <i>
      <x v="377"/>
      <x/>
    </i>
    <i r="1">
      <x v="1"/>
    </i>
    <i r="1">
      <x v="2"/>
    </i>
    <i t="blank">
      <x v="377"/>
    </i>
    <i>
      <x v="378"/>
      <x/>
    </i>
    <i r="1">
      <x v="1"/>
    </i>
    <i r="1">
      <x v="2"/>
    </i>
    <i t="blank">
      <x v="378"/>
    </i>
    <i>
      <x v="379"/>
      <x/>
    </i>
    <i r="1">
      <x v="1"/>
    </i>
    <i r="1">
      <x v="2"/>
    </i>
    <i t="blank">
      <x v="379"/>
    </i>
    <i>
      <x v="380"/>
      <x/>
    </i>
    <i r="1">
      <x v="1"/>
    </i>
    <i r="1">
      <x v="2"/>
    </i>
    <i t="blank">
      <x v="380"/>
    </i>
    <i>
      <x v="381"/>
      <x/>
    </i>
    <i r="1">
      <x v="1"/>
    </i>
    <i r="1">
      <x v="2"/>
    </i>
    <i t="blank">
      <x v="381"/>
    </i>
    <i>
      <x v="382"/>
      <x/>
    </i>
    <i r="1">
      <x v="1"/>
    </i>
    <i r="1">
      <x v="2"/>
    </i>
    <i t="blank">
      <x v="382"/>
    </i>
    <i>
      <x v="383"/>
      <x/>
    </i>
    <i r="1">
      <x v="1"/>
    </i>
    <i r="1">
      <x v="2"/>
    </i>
    <i t="blank">
      <x v="383"/>
    </i>
    <i>
      <x v="384"/>
      <x/>
    </i>
    <i r="1">
      <x v="1"/>
    </i>
    <i r="1">
      <x v="2"/>
    </i>
    <i t="blank">
      <x v="384"/>
    </i>
    <i>
      <x v="385"/>
      <x/>
    </i>
    <i r="1">
      <x v="1"/>
    </i>
    <i r="1">
      <x v="2"/>
    </i>
    <i t="blank">
      <x v="385"/>
    </i>
    <i>
      <x v="386"/>
      <x/>
    </i>
    <i r="1">
      <x v="1"/>
    </i>
    <i r="1">
      <x v="2"/>
    </i>
    <i t="blank">
      <x v="386"/>
    </i>
    <i>
      <x v="387"/>
      <x/>
    </i>
    <i r="1">
      <x v="1"/>
    </i>
    <i r="1">
      <x v="2"/>
    </i>
    <i t="blank">
      <x v="387"/>
    </i>
    <i>
      <x v="388"/>
      <x/>
    </i>
    <i r="1">
      <x v="1"/>
    </i>
    <i r="1">
      <x v="2"/>
    </i>
    <i t="blank">
      <x v="388"/>
    </i>
    <i>
      <x v="389"/>
      <x/>
    </i>
    <i r="1">
      <x v="1"/>
    </i>
    <i r="1">
      <x v="2"/>
    </i>
    <i t="blank">
      <x v="389"/>
    </i>
    <i>
      <x v="390"/>
      <x/>
    </i>
    <i r="1">
      <x v="1"/>
    </i>
    <i r="1">
      <x v="2"/>
    </i>
    <i t="blank">
      <x v="390"/>
    </i>
    <i>
      <x v="391"/>
      <x/>
    </i>
    <i r="1">
      <x v="1"/>
    </i>
    <i r="1">
      <x v="2"/>
    </i>
    <i t="blank">
      <x v="391"/>
    </i>
    <i>
      <x v="392"/>
      <x/>
    </i>
    <i r="1">
      <x v="1"/>
    </i>
    <i r="1">
      <x v="2"/>
    </i>
    <i t="blank">
      <x v="392"/>
    </i>
    <i>
      <x v="393"/>
      <x/>
    </i>
    <i r="1">
      <x v="1"/>
    </i>
    <i r="1">
      <x v="2"/>
    </i>
    <i t="blank">
      <x v="393"/>
    </i>
    <i>
      <x v="394"/>
      <x/>
    </i>
    <i r="1">
      <x v="1"/>
    </i>
    <i r="1">
      <x v="2"/>
    </i>
    <i t="blank">
      <x v="394"/>
    </i>
    <i>
      <x v="395"/>
      <x/>
    </i>
    <i r="1">
      <x v="1"/>
    </i>
    <i r="1">
      <x v="2"/>
    </i>
    <i t="blank">
      <x v="395"/>
    </i>
    <i>
      <x v="396"/>
      <x/>
    </i>
    <i r="1">
      <x v="1"/>
    </i>
    <i r="1">
      <x v="2"/>
    </i>
    <i t="blank">
      <x v="396"/>
    </i>
    <i>
      <x v="397"/>
      <x/>
    </i>
    <i r="1">
      <x v="1"/>
    </i>
    <i r="1">
      <x v="2"/>
    </i>
    <i t="blank">
      <x v="397"/>
    </i>
    <i>
      <x v="398"/>
      <x/>
    </i>
    <i r="1">
      <x v="1"/>
    </i>
    <i r="1">
      <x v="2"/>
    </i>
    <i t="blank">
      <x v="398"/>
    </i>
    <i>
      <x v="399"/>
      <x/>
    </i>
    <i r="1">
      <x v="1"/>
    </i>
    <i r="1">
      <x v="2"/>
    </i>
    <i t="blank">
      <x v="399"/>
    </i>
    <i>
      <x v="400"/>
      <x/>
    </i>
    <i r="1">
      <x v="1"/>
    </i>
    <i r="1">
      <x v="2"/>
    </i>
    <i t="blank">
      <x v="400"/>
    </i>
    <i>
      <x v="401"/>
      <x/>
    </i>
    <i r="1">
      <x v="1"/>
    </i>
    <i r="1">
      <x v="2"/>
    </i>
    <i t="blank">
      <x v="401"/>
    </i>
    <i>
      <x v="402"/>
      <x/>
    </i>
    <i r="1">
      <x v="1"/>
    </i>
    <i r="1">
      <x v="2"/>
    </i>
    <i t="blank">
      <x v="402"/>
    </i>
    <i>
      <x v="403"/>
      <x/>
    </i>
    <i r="1">
      <x v="1"/>
    </i>
    <i r="1">
      <x v="2"/>
    </i>
    <i t="blank">
      <x v="403"/>
    </i>
    <i>
      <x v="404"/>
      <x/>
    </i>
    <i r="1">
      <x v="1"/>
    </i>
    <i r="1">
      <x v="2"/>
    </i>
    <i t="blank">
      <x v="404"/>
    </i>
    <i>
      <x v="405"/>
      <x/>
    </i>
    <i r="1">
      <x v="1"/>
    </i>
    <i r="1">
      <x v="2"/>
    </i>
    <i t="blank">
      <x v="405"/>
    </i>
    <i>
      <x v="406"/>
      <x/>
    </i>
    <i r="1">
      <x v="1"/>
    </i>
    <i r="1">
      <x v="2"/>
    </i>
    <i t="blank">
      <x v="406"/>
    </i>
    <i>
      <x v="407"/>
      <x/>
    </i>
    <i r="1">
      <x v="1"/>
    </i>
    <i r="1">
      <x v="2"/>
    </i>
    <i t="blank">
      <x v="407"/>
    </i>
    <i>
      <x v="408"/>
      <x/>
    </i>
    <i r="1">
      <x v="1"/>
    </i>
    <i r="1">
      <x v="2"/>
    </i>
    <i t="blank">
      <x v="408"/>
    </i>
    <i>
      <x v="409"/>
      <x/>
    </i>
    <i r="1">
      <x v="1"/>
    </i>
    <i r="1">
      <x v="2"/>
    </i>
    <i t="blank">
      <x v="409"/>
    </i>
    <i>
      <x v="410"/>
      <x/>
    </i>
    <i r="1">
      <x v="1"/>
    </i>
    <i r="1">
      <x v="2"/>
    </i>
    <i t="blank">
      <x v="410"/>
    </i>
    <i>
      <x v="411"/>
      <x/>
    </i>
    <i r="1">
      <x v="1"/>
    </i>
    <i r="1">
      <x v="2"/>
    </i>
    <i t="blank">
      <x v="411"/>
    </i>
    <i>
      <x v="412"/>
      <x/>
    </i>
    <i r="1">
      <x v="1"/>
    </i>
    <i r="1">
      <x v="2"/>
    </i>
    <i t="blank">
      <x v="412"/>
    </i>
    <i>
      <x v="413"/>
      <x/>
    </i>
    <i r="1">
      <x v="1"/>
    </i>
    <i r="1">
      <x v="2"/>
    </i>
    <i t="blank">
      <x v="413"/>
    </i>
    <i>
      <x v="414"/>
      <x/>
    </i>
    <i r="1">
      <x v="1"/>
    </i>
    <i r="1">
      <x v="2"/>
    </i>
    <i t="blank">
      <x v="414"/>
    </i>
    <i>
      <x v="415"/>
      <x/>
    </i>
    <i r="1">
      <x v="1"/>
    </i>
    <i r="1">
      <x v="2"/>
    </i>
    <i t="blank">
      <x v="415"/>
    </i>
    <i>
      <x v="416"/>
      <x/>
    </i>
    <i r="1">
      <x v="1"/>
    </i>
    <i r="1">
      <x v="2"/>
    </i>
    <i t="blank">
      <x v="416"/>
    </i>
    <i>
      <x v="417"/>
      <x/>
    </i>
    <i r="1">
      <x v="1"/>
    </i>
    <i r="1">
      <x v="2"/>
    </i>
    <i t="blank">
      <x v="417"/>
    </i>
    <i>
      <x v="418"/>
      <x/>
    </i>
    <i r="1">
      <x v="1"/>
    </i>
    <i r="1">
      <x v="2"/>
    </i>
    <i t="blank">
      <x v="418"/>
    </i>
    <i>
      <x v="419"/>
      <x/>
    </i>
    <i r="1">
      <x v="1"/>
    </i>
    <i r="1">
      <x v="2"/>
    </i>
    <i t="blank">
      <x v="419"/>
    </i>
    <i>
      <x v="420"/>
      <x/>
    </i>
    <i r="1">
      <x v="1"/>
    </i>
    <i r="1">
      <x v="2"/>
    </i>
    <i t="blank">
      <x v="420"/>
    </i>
    <i>
      <x v="421"/>
      <x/>
    </i>
    <i r="1">
      <x v="1"/>
    </i>
    <i r="1">
      <x v="2"/>
    </i>
    <i t="blank">
      <x v="421"/>
    </i>
    <i>
      <x v="422"/>
      <x/>
    </i>
    <i r="1">
      <x v="1"/>
    </i>
    <i r="1">
      <x v="2"/>
    </i>
    <i t="blank">
      <x v="422"/>
    </i>
    <i>
      <x v="423"/>
      <x/>
    </i>
    <i r="1">
      <x v="1"/>
    </i>
    <i r="1">
      <x v="2"/>
    </i>
    <i t="blank">
      <x v="423"/>
    </i>
    <i>
      <x v="424"/>
      <x/>
    </i>
    <i r="1">
      <x v="1"/>
    </i>
    <i r="1">
      <x v="2"/>
    </i>
    <i t="blank">
      <x v="424"/>
    </i>
    <i>
      <x v="425"/>
      <x/>
    </i>
    <i r="1">
      <x v="1"/>
    </i>
    <i r="1">
      <x v="2"/>
    </i>
    <i t="blank">
      <x v="425"/>
    </i>
    <i>
      <x v="426"/>
      <x/>
    </i>
    <i r="1">
      <x v="1"/>
    </i>
    <i r="1">
      <x v="2"/>
    </i>
    <i t="blank">
      <x v="426"/>
    </i>
    <i>
      <x v="427"/>
      <x/>
    </i>
    <i r="1">
      <x v="1"/>
    </i>
    <i r="1">
      <x v="2"/>
    </i>
    <i t="blank">
      <x v="427"/>
    </i>
    <i>
      <x v="428"/>
      <x/>
    </i>
    <i r="1">
      <x v="1"/>
    </i>
    <i r="1">
      <x v="2"/>
    </i>
    <i t="blank">
      <x v="428"/>
    </i>
    <i>
      <x v="429"/>
      <x/>
    </i>
    <i r="1">
      <x v="1"/>
    </i>
    <i r="1">
      <x v="2"/>
    </i>
    <i t="blank">
      <x v="429"/>
    </i>
    <i>
      <x v="430"/>
      <x/>
    </i>
    <i r="1">
      <x v="1"/>
    </i>
    <i r="1">
      <x v="2"/>
    </i>
    <i t="blank">
      <x v="430"/>
    </i>
    <i>
      <x v="431"/>
      <x/>
    </i>
    <i r="1">
      <x v="1"/>
    </i>
    <i r="1">
      <x v="2"/>
    </i>
    <i t="blank">
      <x v="431"/>
    </i>
    <i>
      <x v="432"/>
      <x/>
    </i>
    <i r="1">
      <x v="1"/>
    </i>
    <i r="1">
      <x v="2"/>
    </i>
    <i t="blank">
      <x v="432"/>
    </i>
    <i>
      <x v="433"/>
      <x/>
    </i>
    <i r="1">
      <x v="1"/>
    </i>
    <i r="1">
      <x v="2"/>
    </i>
    <i t="blank">
      <x v="433"/>
    </i>
    <i>
      <x v="434"/>
      <x/>
    </i>
    <i r="1">
      <x v="1"/>
    </i>
    <i r="1">
      <x v="2"/>
    </i>
    <i t="blank">
      <x v="434"/>
    </i>
    <i>
      <x v="435"/>
      <x/>
    </i>
    <i r="1">
      <x v="1"/>
    </i>
    <i r="1">
      <x v="2"/>
    </i>
    <i t="blank">
      <x v="435"/>
    </i>
    <i>
      <x v="436"/>
      <x/>
    </i>
    <i r="1">
      <x v="1"/>
    </i>
    <i r="1">
      <x v="2"/>
    </i>
    <i t="blank">
      <x v="436"/>
    </i>
    <i>
      <x v="437"/>
      <x/>
    </i>
    <i r="1">
      <x v="1"/>
    </i>
    <i r="1">
      <x v="2"/>
    </i>
    <i t="blank">
      <x v="437"/>
    </i>
    <i>
      <x v="438"/>
      <x/>
    </i>
    <i r="1">
      <x v="1"/>
    </i>
    <i r="1">
      <x v="2"/>
    </i>
    <i t="blank">
      <x v="438"/>
    </i>
    <i>
      <x v="439"/>
      <x/>
    </i>
    <i r="1">
      <x v="1"/>
    </i>
    <i r="1">
      <x v="2"/>
    </i>
    <i t="blank">
      <x v="439"/>
    </i>
    <i>
      <x v="440"/>
      <x/>
    </i>
    <i r="1">
      <x v="1"/>
    </i>
    <i r="1">
      <x v="2"/>
    </i>
    <i t="blank">
      <x v="440"/>
    </i>
    <i>
      <x v="441"/>
      <x/>
    </i>
    <i r="1">
      <x v="1"/>
    </i>
    <i r="1">
      <x v="2"/>
    </i>
    <i t="blank">
      <x v="441"/>
    </i>
    <i>
      <x v="442"/>
      <x/>
    </i>
    <i r="1">
      <x v="1"/>
    </i>
    <i r="1">
      <x v="2"/>
    </i>
    <i t="blank">
      <x v="442"/>
    </i>
    <i>
      <x v="443"/>
      <x/>
    </i>
    <i r="1">
      <x v="1"/>
    </i>
    <i r="1">
      <x v="2"/>
    </i>
    <i t="blank">
      <x v="443"/>
    </i>
    <i>
      <x v="444"/>
      <x/>
    </i>
    <i r="1">
      <x v="1"/>
    </i>
    <i r="1">
      <x v="2"/>
    </i>
    <i t="blank">
      <x v="444"/>
    </i>
    <i>
      <x v="445"/>
      <x/>
    </i>
    <i r="1">
      <x v="1"/>
    </i>
    <i r="1">
      <x v="2"/>
    </i>
    <i t="blank">
      <x v="445"/>
    </i>
    <i>
      <x v="446"/>
      <x/>
    </i>
    <i r="1">
      <x v="1"/>
    </i>
    <i r="1">
      <x v="2"/>
    </i>
    <i t="blank">
      <x v="446"/>
    </i>
    <i>
      <x v="447"/>
      <x/>
    </i>
    <i r="1">
      <x v="1"/>
    </i>
    <i r="1">
      <x v="2"/>
    </i>
    <i t="blank">
      <x v="447"/>
    </i>
    <i>
      <x v="448"/>
      <x/>
    </i>
    <i r="1">
      <x v="1"/>
    </i>
    <i r="1">
      <x v="2"/>
    </i>
    <i t="blank">
      <x v="448"/>
    </i>
    <i>
      <x v="449"/>
      <x/>
    </i>
    <i r="1">
      <x v="1"/>
    </i>
    <i r="1">
      <x v="2"/>
    </i>
    <i t="blank">
      <x v="449"/>
    </i>
    <i>
      <x v="450"/>
      <x/>
    </i>
    <i r="1">
      <x v="1"/>
    </i>
    <i r="1">
      <x v="2"/>
    </i>
    <i t="blank">
      <x v="450"/>
    </i>
    <i>
      <x v="451"/>
      <x/>
    </i>
    <i r="1">
      <x v="1"/>
    </i>
    <i r="1">
      <x v="2"/>
    </i>
    <i t="blank">
      <x v="451"/>
    </i>
    <i>
      <x v="452"/>
      <x/>
    </i>
    <i r="1">
      <x v="1"/>
    </i>
    <i r="1">
      <x v="2"/>
    </i>
    <i t="blank">
      <x v="452"/>
    </i>
    <i>
      <x v="453"/>
      <x/>
    </i>
    <i r="1">
      <x v="1"/>
    </i>
    <i r="1">
      <x v="2"/>
    </i>
    <i t="blank">
      <x v="453"/>
    </i>
    <i>
      <x v="454"/>
      <x/>
    </i>
    <i r="1">
      <x v="1"/>
    </i>
    <i r="1">
      <x v="2"/>
    </i>
    <i t="blank">
      <x v="454"/>
    </i>
    <i>
      <x v="455"/>
      <x/>
    </i>
    <i r="1">
      <x v="1"/>
    </i>
    <i r="1">
      <x v="2"/>
    </i>
    <i t="blank">
      <x v="455"/>
    </i>
    <i>
      <x v="456"/>
      <x/>
    </i>
    <i r="1">
      <x v="1"/>
    </i>
    <i r="1">
      <x v="2"/>
    </i>
    <i t="blank">
      <x v="456"/>
    </i>
    <i>
      <x v="457"/>
      <x/>
    </i>
    <i r="1">
      <x v="1"/>
    </i>
    <i r="1">
      <x v="2"/>
    </i>
    <i t="blank">
      <x v="457"/>
    </i>
    <i>
      <x v="458"/>
      <x/>
    </i>
    <i r="1">
      <x v="1"/>
    </i>
    <i r="1">
      <x v="2"/>
    </i>
    <i t="blank">
      <x v="458"/>
    </i>
    <i>
      <x v="459"/>
      <x/>
    </i>
    <i r="1">
      <x v="1"/>
    </i>
    <i r="1">
      <x v="2"/>
    </i>
    <i t="blank">
      <x v="459"/>
    </i>
    <i>
      <x v="460"/>
      <x/>
    </i>
    <i r="1">
      <x v="1"/>
    </i>
    <i r="1">
      <x v="2"/>
    </i>
    <i t="blank">
      <x v="460"/>
    </i>
    <i>
      <x v="461"/>
      <x/>
    </i>
    <i r="1">
      <x v="1"/>
    </i>
    <i r="1">
      <x v="2"/>
    </i>
    <i t="blank">
      <x v="461"/>
    </i>
    <i>
      <x v="462"/>
      <x/>
    </i>
    <i r="1">
      <x v="1"/>
    </i>
    <i r="1">
      <x v="2"/>
    </i>
    <i t="blank">
      <x v="462"/>
    </i>
    <i>
      <x v="463"/>
      <x/>
    </i>
    <i r="1">
      <x v="1"/>
    </i>
    <i r="1">
      <x v="2"/>
    </i>
    <i t="blank">
      <x v="463"/>
    </i>
    <i>
      <x v="464"/>
      <x/>
    </i>
    <i r="1">
      <x v="1"/>
    </i>
    <i r="1">
      <x v="2"/>
    </i>
    <i t="blank">
      <x v="464"/>
    </i>
    <i>
      <x v="465"/>
      <x/>
    </i>
    <i r="1">
      <x v="1"/>
    </i>
    <i r="1">
      <x v="2"/>
    </i>
    <i t="blank">
      <x v="465"/>
    </i>
    <i>
      <x v="466"/>
      <x/>
    </i>
    <i r="1">
      <x v="1"/>
    </i>
    <i r="1">
      <x v="2"/>
    </i>
    <i t="blank">
      <x v="466"/>
    </i>
    <i>
      <x v="467"/>
      <x/>
    </i>
    <i r="1">
      <x v="1"/>
    </i>
    <i r="1">
      <x v="2"/>
    </i>
    <i t="blank">
      <x v="467"/>
    </i>
    <i>
      <x v="468"/>
      <x/>
    </i>
    <i r="1">
      <x v="1"/>
    </i>
    <i r="1">
      <x v="2"/>
    </i>
    <i t="blank">
      <x v="468"/>
    </i>
    <i>
      <x v="469"/>
      <x/>
    </i>
    <i r="1">
      <x v="1"/>
    </i>
    <i r="1">
      <x v="2"/>
    </i>
    <i t="blank">
      <x v="469"/>
    </i>
    <i>
      <x v="470"/>
      <x/>
    </i>
    <i r="1">
      <x v="1"/>
    </i>
    <i r="1">
      <x v="2"/>
    </i>
    <i t="blank">
      <x v="470"/>
    </i>
    <i>
      <x v="471"/>
      <x/>
    </i>
    <i r="1">
      <x v="1"/>
    </i>
    <i r="1">
      <x v="2"/>
    </i>
    <i t="blank">
      <x v="471"/>
    </i>
    <i>
      <x v="472"/>
      <x/>
    </i>
    <i r="1">
      <x v="1"/>
    </i>
    <i r="1">
      <x v="2"/>
    </i>
    <i t="blank">
      <x v="472"/>
    </i>
    <i>
      <x v="473"/>
      <x/>
    </i>
    <i r="1">
      <x v="1"/>
    </i>
    <i r="1">
      <x v="2"/>
    </i>
    <i t="blank">
      <x v="473"/>
    </i>
    <i>
      <x v="474"/>
      <x/>
    </i>
    <i r="1">
      <x v="1"/>
    </i>
    <i r="1">
      <x v="2"/>
    </i>
    <i t="blank">
      <x v="474"/>
    </i>
    <i>
      <x v="475"/>
      <x/>
    </i>
    <i r="1">
      <x v="1"/>
    </i>
    <i r="1">
      <x v="2"/>
    </i>
    <i t="blank">
      <x v="475"/>
    </i>
    <i>
      <x v="476"/>
      <x/>
    </i>
    <i r="1">
      <x v="1"/>
    </i>
    <i r="1">
      <x v="2"/>
    </i>
    <i t="blank">
      <x v="476"/>
    </i>
    <i>
      <x v="477"/>
      <x/>
    </i>
    <i r="1">
      <x v="1"/>
    </i>
    <i r="1">
      <x v="2"/>
    </i>
    <i t="blank">
      <x v="477"/>
    </i>
    <i>
      <x v="478"/>
      <x/>
    </i>
    <i r="1">
      <x v="1"/>
    </i>
    <i r="1">
      <x v="2"/>
    </i>
    <i t="blank">
      <x v="478"/>
    </i>
    <i>
      <x v="479"/>
      <x/>
    </i>
    <i r="1">
      <x v="1"/>
    </i>
    <i r="1">
      <x v="2"/>
    </i>
    <i t="blank">
      <x v="479"/>
    </i>
    <i>
      <x v="480"/>
      <x/>
    </i>
    <i r="1">
      <x v="1"/>
    </i>
    <i r="1">
      <x v="2"/>
    </i>
    <i t="blank">
      <x v="480"/>
    </i>
    <i>
      <x v="481"/>
      <x/>
    </i>
    <i r="1">
      <x v="1"/>
    </i>
    <i r="1">
      <x v="2"/>
    </i>
    <i t="blank">
      <x v="481"/>
    </i>
    <i>
      <x v="482"/>
      <x/>
    </i>
    <i r="1">
      <x v="1"/>
    </i>
    <i r="1">
      <x v="2"/>
    </i>
    <i t="blank">
      <x v="482"/>
    </i>
    <i>
      <x v="483"/>
      <x/>
    </i>
    <i r="1">
      <x v="1"/>
    </i>
    <i r="1">
      <x v="2"/>
    </i>
    <i t="blank">
      <x v="483"/>
    </i>
    <i>
      <x v="484"/>
      <x/>
    </i>
    <i r="1">
      <x v="1"/>
    </i>
    <i r="1">
      <x v="2"/>
    </i>
    <i t="blank">
      <x v="484"/>
    </i>
    <i>
      <x v="485"/>
      <x/>
    </i>
    <i r="1">
      <x v="1"/>
    </i>
    <i r="1">
      <x v="2"/>
    </i>
    <i t="blank">
      <x v="485"/>
    </i>
    <i>
      <x v="486"/>
      <x/>
    </i>
    <i r="1">
      <x v="1"/>
    </i>
    <i r="1">
      <x v="2"/>
    </i>
    <i t="blank">
      <x v="486"/>
    </i>
    <i>
      <x v="487"/>
      <x/>
    </i>
    <i r="1">
      <x v="1"/>
    </i>
    <i r="1">
      <x v="2"/>
    </i>
    <i t="blank">
      <x v="487"/>
    </i>
    <i>
      <x v="488"/>
      <x/>
    </i>
    <i r="1">
      <x v="1"/>
    </i>
    <i r="1">
      <x v="2"/>
    </i>
    <i t="blank">
      <x v="488"/>
    </i>
    <i>
      <x v="489"/>
      <x/>
    </i>
    <i r="1">
      <x v="1"/>
    </i>
    <i r="1">
      <x v="2"/>
    </i>
    <i t="blank">
      <x v="489"/>
    </i>
    <i>
      <x v="490"/>
      <x/>
    </i>
    <i r="1">
      <x v="1"/>
    </i>
    <i r="1">
      <x v="2"/>
    </i>
    <i t="blank">
      <x v="490"/>
    </i>
    <i>
      <x v="491"/>
      <x/>
    </i>
    <i r="1">
      <x v="1"/>
    </i>
    <i r="1">
      <x v="2"/>
    </i>
    <i t="blank">
      <x v="491"/>
    </i>
    <i>
      <x v="492"/>
      <x/>
    </i>
    <i r="1">
      <x v="1"/>
    </i>
    <i r="1">
      <x v="2"/>
    </i>
    <i t="blank">
      <x v="492"/>
    </i>
    <i>
      <x v="493"/>
      <x/>
    </i>
    <i r="1">
      <x v="1"/>
    </i>
    <i r="1">
      <x v="2"/>
    </i>
    <i t="blank">
      <x v="493"/>
    </i>
    <i>
      <x v="494"/>
      <x/>
    </i>
    <i r="1">
      <x v="1"/>
    </i>
    <i r="1">
      <x v="2"/>
    </i>
    <i t="blank">
      <x v="494"/>
    </i>
    <i>
      <x v="495"/>
      <x/>
    </i>
    <i r="1">
      <x v="1"/>
    </i>
    <i r="1">
      <x v="2"/>
    </i>
    <i t="blank">
      <x v="495"/>
    </i>
    <i>
      <x v="496"/>
      <x/>
    </i>
    <i r="1">
      <x v="1"/>
    </i>
    <i r="1">
      <x v="2"/>
    </i>
    <i t="blank">
      <x v="496"/>
    </i>
    <i>
      <x v="497"/>
      <x/>
    </i>
    <i r="1">
      <x v="1"/>
    </i>
    <i r="1">
      <x v="2"/>
    </i>
    <i t="blank">
      <x v="497"/>
    </i>
    <i>
      <x v="498"/>
      <x/>
    </i>
    <i r="1">
      <x v="1"/>
    </i>
    <i r="1">
      <x v="2"/>
    </i>
    <i t="blank">
      <x v="498"/>
    </i>
    <i>
      <x v="499"/>
      <x/>
    </i>
    <i r="1">
      <x v="1"/>
    </i>
    <i r="1">
      <x v="2"/>
    </i>
    <i t="blank">
      <x v="499"/>
    </i>
    <i>
      <x v="500"/>
      <x/>
    </i>
    <i r="1">
      <x v="1"/>
    </i>
    <i r="1">
      <x v="2"/>
    </i>
    <i t="blank">
      <x v="500"/>
    </i>
    <i>
      <x v="501"/>
      <x/>
    </i>
    <i r="1">
      <x v="1"/>
    </i>
    <i r="1">
      <x v="2"/>
    </i>
    <i t="blank">
      <x v="501"/>
    </i>
    <i>
      <x v="502"/>
      <x/>
    </i>
    <i r="1">
      <x v="1"/>
    </i>
    <i r="1">
      <x v="2"/>
    </i>
    <i t="blank">
      <x v="502"/>
    </i>
    <i>
      <x v="503"/>
      <x/>
    </i>
    <i r="1">
      <x v="1"/>
    </i>
    <i r="1">
      <x v="2"/>
    </i>
    <i t="blank">
      <x v="503"/>
    </i>
    <i>
      <x v="504"/>
      <x/>
    </i>
    <i r="1">
      <x v="1"/>
    </i>
    <i r="1">
      <x v="2"/>
    </i>
    <i t="blank">
      <x v="504"/>
    </i>
    <i>
      <x v="505"/>
      <x/>
    </i>
    <i r="1">
      <x v="1"/>
    </i>
    <i r="1">
      <x v="2"/>
    </i>
    <i t="blank">
      <x v="505"/>
    </i>
    <i>
      <x v="506"/>
      <x/>
    </i>
    <i r="1">
      <x v="1"/>
    </i>
    <i r="1">
      <x v="2"/>
    </i>
    <i t="blank">
      <x v="506"/>
    </i>
    <i>
      <x v="507"/>
      <x/>
    </i>
    <i r="1">
      <x v="1"/>
    </i>
    <i r="1">
      <x v="2"/>
    </i>
    <i t="blank">
      <x v="507"/>
    </i>
    <i>
      <x v="508"/>
      <x/>
    </i>
    <i r="1">
      <x v="1"/>
    </i>
    <i r="1">
      <x v="2"/>
    </i>
    <i t="blank">
      <x v="508"/>
    </i>
    <i>
      <x v="509"/>
      <x/>
    </i>
    <i r="1">
      <x v="1"/>
    </i>
    <i r="1">
      <x v="2"/>
    </i>
    <i t="blank">
      <x v="509"/>
    </i>
    <i>
      <x v="510"/>
      <x/>
    </i>
    <i r="1">
      <x v="1"/>
    </i>
    <i r="1">
      <x v="2"/>
    </i>
    <i t="blank">
      <x v="510"/>
    </i>
    <i>
      <x v="511"/>
      <x/>
    </i>
    <i r="1">
      <x v="1"/>
    </i>
    <i r="1">
      <x v="2"/>
    </i>
    <i t="blank">
      <x v="511"/>
    </i>
    <i>
      <x v="512"/>
      <x/>
    </i>
    <i r="1">
      <x v="1"/>
    </i>
    <i r="1">
      <x v="2"/>
    </i>
    <i t="blank">
      <x v="512"/>
    </i>
    <i>
      <x v="513"/>
      <x/>
    </i>
    <i r="1">
      <x v="1"/>
    </i>
    <i r="1">
      <x v="2"/>
    </i>
    <i t="blank">
      <x v="513"/>
    </i>
    <i>
      <x v="514"/>
      <x/>
    </i>
    <i r="1">
      <x v="1"/>
    </i>
    <i r="1">
      <x v="2"/>
    </i>
    <i t="blank">
      <x v="514"/>
    </i>
    <i>
      <x v="515"/>
      <x/>
    </i>
    <i r="1">
      <x v="1"/>
    </i>
    <i r="1">
      <x v="2"/>
    </i>
    <i t="blank">
      <x v="515"/>
    </i>
    <i>
      <x v="516"/>
      <x/>
    </i>
    <i r="1">
      <x v="1"/>
    </i>
    <i r="1">
      <x v="2"/>
    </i>
    <i t="blank">
      <x v="516"/>
    </i>
    <i>
      <x v="517"/>
      <x/>
    </i>
    <i r="1">
      <x v="1"/>
    </i>
    <i r="1">
      <x v="2"/>
    </i>
    <i t="blank">
      <x v="517"/>
    </i>
    <i>
      <x v="518"/>
      <x/>
    </i>
    <i r="1">
      <x v="1"/>
    </i>
    <i r="1">
      <x v="2"/>
    </i>
    <i t="blank">
      <x v="518"/>
    </i>
    <i>
      <x v="519"/>
      <x/>
    </i>
    <i r="1">
      <x v="1"/>
    </i>
    <i r="1">
      <x v="2"/>
    </i>
    <i t="blank">
      <x v="519"/>
    </i>
    <i>
      <x v="520"/>
      <x/>
    </i>
    <i r="1">
      <x v="1"/>
    </i>
    <i r="1">
      <x v="2"/>
    </i>
    <i t="blank">
      <x v="520"/>
    </i>
    <i>
      <x v="521"/>
      <x/>
    </i>
    <i r="1">
      <x v="1"/>
    </i>
    <i r="1">
      <x v="2"/>
    </i>
    <i t="blank">
      <x v="521"/>
    </i>
    <i>
      <x v="522"/>
      <x/>
    </i>
    <i r="1">
      <x v="1"/>
    </i>
    <i r="1">
      <x v="2"/>
    </i>
    <i t="blank">
      <x v="522"/>
    </i>
    <i>
      <x v="523"/>
      <x/>
    </i>
    <i r="1">
      <x v="1"/>
    </i>
    <i r="1">
      <x v="2"/>
    </i>
    <i t="blank">
      <x v="523"/>
    </i>
    <i>
      <x v="524"/>
      <x/>
    </i>
    <i r="1">
      <x v="1"/>
    </i>
    <i r="1">
      <x v="2"/>
    </i>
    <i t="blank">
      <x v="524"/>
    </i>
    <i>
      <x v="525"/>
      <x/>
    </i>
    <i r="1">
      <x v="1"/>
    </i>
    <i r="1">
      <x v="2"/>
    </i>
    <i t="blank">
      <x v="525"/>
    </i>
    <i>
      <x v="526"/>
      <x/>
    </i>
    <i r="1">
      <x v="1"/>
    </i>
    <i r="1">
      <x v="2"/>
    </i>
    <i t="blank">
      <x v="526"/>
    </i>
    <i>
      <x v="527"/>
      <x/>
    </i>
    <i r="1">
      <x v="1"/>
    </i>
    <i r="1">
      <x v="2"/>
    </i>
    <i t="blank">
      <x v="527"/>
    </i>
    <i>
      <x v="528"/>
      <x/>
    </i>
    <i r="1">
      <x v="1"/>
    </i>
    <i r="1">
      <x v="2"/>
    </i>
    <i t="blank">
      <x v="528"/>
    </i>
    <i>
      <x v="529"/>
      <x/>
    </i>
    <i r="1">
      <x v="1"/>
    </i>
    <i r="1">
      <x v="2"/>
    </i>
    <i t="blank">
      <x v="529"/>
    </i>
    <i>
      <x v="530"/>
      <x/>
    </i>
    <i r="1">
      <x v="1"/>
    </i>
    <i r="1">
      <x v="2"/>
    </i>
    <i t="blank">
      <x v="530"/>
    </i>
    <i>
      <x v="531"/>
      <x/>
    </i>
    <i r="1">
      <x v="1"/>
    </i>
    <i r="1">
      <x v="2"/>
    </i>
    <i t="blank">
      <x v="531"/>
    </i>
    <i>
      <x v="532"/>
      <x/>
    </i>
    <i r="1">
      <x v="1"/>
    </i>
    <i r="1">
      <x v="2"/>
    </i>
    <i t="blank">
      <x v="532"/>
    </i>
    <i>
      <x v="533"/>
      <x/>
    </i>
    <i r="1">
      <x v="1"/>
    </i>
    <i r="1">
      <x v="2"/>
    </i>
    <i t="blank">
      <x v="533"/>
    </i>
    <i>
      <x v="534"/>
      <x/>
    </i>
    <i r="1">
      <x v="1"/>
    </i>
    <i r="1">
      <x v="2"/>
    </i>
    <i t="blank">
      <x v="534"/>
    </i>
    <i>
      <x v="535"/>
      <x/>
    </i>
    <i r="1">
      <x v="1"/>
    </i>
    <i r="1">
      <x v="2"/>
    </i>
    <i t="blank">
      <x v="535"/>
    </i>
    <i>
      <x v="536"/>
      <x/>
    </i>
    <i r="1">
      <x v="1"/>
    </i>
    <i r="1">
      <x v="2"/>
    </i>
    <i t="blank">
      <x v="536"/>
    </i>
    <i>
      <x v="537"/>
      <x/>
    </i>
    <i r="1">
      <x v="1"/>
    </i>
    <i r="1">
      <x v="2"/>
    </i>
    <i t="blank">
      <x v="537"/>
    </i>
    <i>
      <x v="538"/>
      <x/>
    </i>
    <i r="1">
      <x v="1"/>
    </i>
    <i r="1">
      <x v="2"/>
    </i>
    <i t="blank">
      <x v="538"/>
    </i>
    <i>
      <x v="539"/>
      <x/>
    </i>
    <i r="1">
      <x v="1"/>
    </i>
    <i r="1">
      <x v="2"/>
    </i>
    <i t="blank">
      <x v="539"/>
    </i>
    <i>
      <x v="540"/>
      <x/>
    </i>
    <i r="1">
      <x v="1"/>
    </i>
    <i r="1">
      <x v="2"/>
    </i>
    <i t="blank">
      <x v="540"/>
    </i>
    <i>
      <x v="541"/>
      <x/>
    </i>
    <i r="1">
      <x v="1"/>
    </i>
    <i r="1">
      <x v="2"/>
    </i>
    <i t="blank">
      <x v="541"/>
    </i>
    <i>
      <x v="542"/>
      <x/>
    </i>
    <i r="1">
      <x v="1"/>
    </i>
    <i r="1">
      <x v="2"/>
    </i>
    <i t="blank">
      <x v="542"/>
    </i>
    <i>
      <x v="543"/>
      <x/>
    </i>
    <i r="1">
      <x v="1"/>
    </i>
    <i r="1">
      <x v="2"/>
    </i>
    <i t="blank">
      <x v="543"/>
    </i>
    <i>
      <x v="544"/>
      <x/>
    </i>
    <i r="1">
      <x v="1"/>
    </i>
    <i r="1">
      <x v="2"/>
    </i>
    <i t="blank">
      <x v="544"/>
    </i>
    <i>
      <x v="545"/>
      <x/>
    </i>
    <i r="1">
      <x v="1"/>
    </i>
    <i r="1">
      <x v="2"/>
    </i>
    <i t="blank">
      <x v="545"/>
    </i>
    <i>
      <x v="546"/>
      <x/>
    </i>
    <i r="1">
      <x v="1"/>
    </i>
    <i r="1">
      <x v="2"/>
    </i>
    <i t="blank">
      <x v="546"/>
    </i>
    <i>
      <x v="547"/>
      <x/>
    </i>
    <i r="1">
      <x v="1"/>
    </i>
    <i r="1">
      <x v="2"/>
    </i>
    <i t="blank">
      <x v="547"/>
    </i>
    <i>
      <x v="548"/>
      <x/>
    </i>
    <i r="1">
      <x v="1"/>
    </i>
    <i r="1">
      <x v="2"/>
    </i>
    <i t="blank">
      <x v="548"/>
    </i>
    <i>
      <x v="549"/>
      <x/>
    </i>
    <i r="1">
      <x v="1"/>
    </i>
    <i r="1">
      <x v="2"/>
    </i>
    <i t="blank">
      <x v="549"/>
    </i>
    <i>
      <x v="550"/>
      <x/>
    </i>
    <i r="1">
      <x v="1"/>
    </i>
    <i r="1">
      <x v="2"/>
    </i>
    <i t="blank">
      <x v="550"/>
    </i>
    <i>
      <x v="551"/>
      <x/>
    </i>
    <i r="1">
      <x v="1"/>
    </i>
    <i r="1">
      <x v="2"/>
    </i>
    <i t="blank">
      <x v="551"/>
    </i>
    <i>
      <x v="552"/>
      <x/>
    </i>
    <i r="1">
      <x v="1"/>
    </i>
    <i r="1">
      <x v="2"/>
    </i>
    <i t="blank">
      <x v="552"/>
    </i>
    <i>
      <x v="553"/>
      <x/>
    </i>
    <i r="1">
      <x v="1"/>
    </i>
    <i r="1">
      <x v="2"/>
    </i>
    <i t="blank">
      <x v="553"/>
    </i>
    <i>
      <x v="554"/>
      <x/>
    </i>
    <i r="1">
      <x v="1"/>
    </i>
    <i r="1">
      <x v="2"/>
    </i>
    <i t="blank">
      <x v="554"/>
    </i>
    <i>
      <x v="555"/>
      <x/>
    </i>
    <i r="1">
      <x v="1"/>
    </i>
    <i r="1">
      <x v="2"/>
    </i>
    <i t="blank">
      <x v="555"/>
    </i>
    <i>
      <x v="556"/>
      <x/>
    </i>
    <i r="1">
      <x v="1"/>
    </i>
    <i r="1">
      <x v="2"/>
    </i>
    <i t="blank">
      <x v="556"/>
    </i>
    <i>
      <x v="557"/>
      <x/>
    </i>
    <i r="1">
      <x v="1"/>
    </i>
    <i r="1">
      <x v="2"/>
    </i>
    <i t="blank">
      <x v="557"/>
    </i>
    <i>
      <x v="558"/>
      <x/>
    </i>
    <i r="1">
      <x v="1"/>
    </i>
    <i r="1">
      <x v="2"/>
    </i>
    <i t="blank">
      <x v="558"/>
    </i>
    <i>
      <x v="559"/>
      <x/>
    </i>
    <i r="1">
      <x v="1"/>
    </i>
    <i r="1">
      <x v="2"/>
    </i>
    <i t="blank">
      <x v="559"/>
    </i>
    <i>
      <x v="560"/>
      <x/>
    </i>
    <i r="1">
      <x v="1"/>
    </i>
    <i r="1">
      <x v="2"/>
    </i>
    <i t="blank">
      <x v="560"/>
    </i>
    <i>
      <x v="561"/>
      <x/>
    </i>
    <i r="1">
      <x v="1"/>
    </i>
    <i r="1">
      <x v="2"/>
    </i>
    <i t="blank">
      <x v="561"/>
    </i>
    <i>
      <x v="562"/>
      <x/>
    </i>
    <i r="1">
      <x v="1"/>
    </i>
    <i r="1">
      <x v="2"/>
    </i>
    <i t="blank">
      <x v="562"/>
    </i>
    <i>
      <x v="563"/>
      <x/>
    </i>
    <i r="1">
      <x v="1"/>
    </i>
    <i r="1">
      <x v="2"/>
    </i>
    <i t="blank">
      <x v="563"/>
    </i>
    <i>
      <x v="564"/>
      <x/>
    </i>
    <i r="1">
      <x v="1"/>
    </i>
    <i r="1">
      <x v="2"/>
    </i>
    <i t="blank">
      <x v="564"/>
    </i>
    <i>
      <x v="565"/>
      <x/>
    </i>
    <i r="1">
      <x v="1"/>
    </i>
    <i r="1">
      <x v="2"/>
    </i>
    <i t="blank">
      <x v="565"/>
    </i>
    <i>
      <x v="566"/>
      <x/>
    </i>
    <i r="1">
      <x v="1"/>
    </i>
    <i r="1">
      <x v="2"/>
    </i>
    <i t="blank">
      <x v="566"/>
    </i>
    <i>
      <x v="567"/>
      <x/>
    </i>
    <i r="1">
      <x v="1"/>
    </i>
    <i r="1">
      <x v="2"/>
    </i>
    <i t="blank">
      <x v="567"/>
    </i>
    <i>
      <x v="568"/>
      <x/>
    </i>
    <i r="1">
      <x v="1"/>
    </i>
    <i r="1">
      <x v="2"/>
    </i>
    <i t="blank">
      <x v="568"/>
    </i>
    <i>
      <x v="569"/>
      <x/>
    </i>
    <i r="1">
      <x v="1"/>
    </i>
    <i r="1">
      <x v="2"/>
    </i>
    <i t="blank">
      <x v="569"/>
    </i>
    <i>
      <x v="570"/>
      <x/>
    </i>
    <i r="1">
      <x v="1"/>
    </i>
    <i r="1">
      <x v="2"/>
    </i>
    <i t="blank">
      <x v="570"/>
    </i>
    <i>
      <x v="571"/>
      <x/>
    </i>
    <i r="1">
      <x v="1"/>
    </i>
    <i r="1">
      <x v="2"/>
    </i>
    <i t="blank">
      <x v="571"/>
    </i>
    <i>
      <x v="572"/>
      <x/>
    </i>
    <i r="1">
      <x v="1"/>
    </i>
    <i r="1">
      <x v="2"/>
    </i>
    <i t="blank">
      <x v="572"/>
    </i>
    <i>
      <x v="573"/>
      <x/>
    </i>
    <i r="1">
      <x v="1"/>
    </i>
    <i r="1">
      <x v="2"/>
    </i>
    <i t="blank">
      <x v="573"/>
    </i>
    <i>
      <x v="574"/>
      <x/>
    </i>
    <i r="1">
      <x v="1"/>
    </i>
    <i r="1">
      <x v="2"/>
    </i>
    <i t="blank">
      <x v="574"/>
    </i>
    <i>
      <x v="575"/>
      <x/>
    </i>
    <i r="1">
      <x v="1"/>
    </i>
    <i r="1">
      <x v="2"/>
    </i>
    <i t="blank">
      <x v="575"/>
    </i>
    <i>
      <x v="576"/>
      <x/>
    </i>
    <i r="1">
      <x v="1"/>
    </i>
    <i r="1">
      <x v="2"/>
    </i>
    <i t="blank">
      <x v="576"/>
    </i>
    <i>
      <x v="577"/>
      <x/>
    </i>
    <i r="1">
      <x v="1"/>
    </i>
    <i r="1">
      <x v="2"/>
    </i>
    <i t="blank">
      <x v="577"/>
    </i>
    <i>
      <x v="578"/>
      <x/>
    </i>
    <i r="1">
      <x v="1"/>
    </i>
    <i r="1">
      <x v="2"/>
    </i>
    <i t="blank">
      <x v="578"/>
    </i>
    <i>
      <x v="579"/>
      <x/>
    </i>
    <i r="1">
      <x v="1"/>
    </i>
    <i r="1">
      <x v="2"/>
    </i>
    <i t="blank">
      <x v="579"/>
    </i>
    <i>
      <x v="580"/>
      <x/>
    </i>
    <i r="1">
      <x v="1"/>
    </i>
    <i r="1">
      <x v="2"/>
    </i>
    <i t="blank">
      <x v="580"/>
    </i>
    <i>
      <x v="581"/>
      <x/>
    </i>
    <i r="1">
      <x v="1"/>
    </i>
    <i r="1">
      <x v="2"/>
    </i>
    <i t="blank">
      <x v="581"/>
    </i>
    <i>
      <x v="582"/>
      <x/>
    </i>
    <i r="1">
      <x v="1"/>
    </i>
    <i r="1">
      <x v="2"/>
    </i>
    <i t="blank">
      <x v="582"/>
    </i>
    <i>
      <x v="583"/>
      <x/>
    </i>
    <i r="1">
      <x v="1"/>
    </i>
    <i r="1">
      <x v="2"/>
    </i>
    <i t="blank">
      <x v="583"/>
    </i>
    <i>
      <x v="584"/>
      <x/>
    </i>
    <i r="1">
      <x v="1"/>
    </i>
    <i r="1">
      <x v="2"/>
    </i>
    <i t="blank">
      <x v="584"/>
    </i>
    <i>
      <x v="585"/>
      <x/>
    </i>
    <i r="1">
      <x v="1"/>
    </i>
    <i r="1">
      <x v="2"/>
    </i>
    <i t="blank">
      <x v="585"/>
    </i>
    <i>
      <x v="586"/>
      <x/>
    </i>
    <i r="1">
      <x v="1"/>
    </i>
    <i r="1">
      <x v="2"/>
    </i>
    <i t="blank">
      <x v="586"/>
    </i>
    <i>
      <x v="587"/>
      <x/>
    </i>
    <i r="1">
      <x v="1"/>
    </i>
    <i r="1">
      <x v="2"/>
    </i>
    <i t="blank">
      <x v="587"/>
    </i>
    <i>
      <x v="588"/>
      <x/>
    </i>
    <i r="1">
      <x v="1"/>
    </i>
    <i r="1">
      <x v="2"/>
    </i>
    <i t="blank">
      <x v="588"/>
    </i>
    <i>
      <x v="589"/>
      <x/>
    </i>
    <i r="1">
      <x v="1"/>
    </i>
    <i r="1">
      <x v="2"/>
    </i>
    <i t="blank">
      <x v="589"/>
    </i>
    <i>
      <x v="590"/>
      <x/>
    </i>
    <i r="1">
      <x v="1"/>
    </i>
    <i r="1">
      <x v="2"/>
    </i>
    <i t="blank">
      <x v="590"/>
    </i>
    <i>
      <x v="591"/>
      <x/>
    </i>
    <i r="1">
      <x v="1"/>
    </i>
    <i r="1">
      <x v="2"/>
    </i>
    <i t="blank">
      <x v="591"/>
    </i>
    <i>
      <x v="592"/>
      <x/>
    </i>
    <i r="1">
      <x v="1"/>
    </i>
    <i r="1">
      <x v="2"/>
    </i>
    <i t="blank">
      <x v="592"/>
    </i>
    <i>
      <x v="593"/>
      <x/>
    </i>
    <i r="1">
      <x v="1"/>
    </i>
    <i r="1">
      <x v="2"/>
    </i>
    <i t="blank">
      <x v="593"/>
    </i>
    <i>
      <x v="594"/>
      <x/>
    </i>
    <i r="1">
      <x v="1"/>
    </i>
    <i r="1">
      <x v="2"/>
    </i>
    <i t="blank">
      <x v="594"/>
    </i>
    <i>
      <x v="595"/>
      <x/>
    </i>
    <i r="1">
      <x v="1"/>
    </i>
    <i r="1">
      <x v="2"/>
    </i>
    <i t="blank">
      <x v="595"/>
    </i>
    <i>
      <x v="596"/>
      <x/>
    </i>
    <i r="1">
      <x v="1"/>
    </i>
    <i r="1">
      <x v="2"/>
    </i>
    <i t="blank">
      <x v="596"/>
    </i>
    <i>
      <x v="597"/>
      <x/>
    </i>
    <i r="1">
      <x v="1"/>
    </i>
    <i r="1">
      <x v="2"/>
    </i>
    <i t="blank">
      <x v="597"/>
    </i>
    <i>
      <x v="598"/>
      <x/>
    </i>
    <i r="1">
      <x v="1"/>
    </i>
    <i r="1">
      <x v="2"/>
    </i>
    <i t="blank">
      <x v="598"/>
    </i>
    <i>
      <x v="599"/>
      <x/>
    </i>
    <i r="1">
      <x v="1"/>
    </i>
    <i r="1">
      <x v="2"/>
    </i>
    <i t="blank">
      <x v="599"/>
    </i>
    <i>
      <x v="600"/>
      <x/>
    </i>
    <i r="1">
      <x v="1"/>
    </i>
    <i r="1">
      <x v="2"/>
    </i>
    <i t="blank">
      <x v="600"/>
    </i>
    <i>
      <x v="601"/>
      <x/>
    </i>
    <i r="1">
      <x v="1"/>
    </i>
    <i r="1">
      <x v="2"/>
    </i>
    <i t="blank">
      <x v="601"/>
    </i>
    <i>
      <x v="602"/>
      <x/>
    </i>
    <i r="1">
      <x v="1"/>
    </i>
    <i r="1">
      <x v="2"/>
    </i>
    <i t="blank">
      <x v="602"/>
    </i>
    <i>
      <x v="603"/>
      <x/>
    </i>
    <i r="1">
      <x v="1"/>
    </i>
    <i r="1">
      <x v="2"/>
    </i>
    <i t="blank">
      <x v="603"/>
    </i>
    <i>
      <x v="604"/>
      <x/>
    </i>
    <i r="1">
      <x v="1"/>
    </i>
    <i r="1">
      <x v="2"/>
    </i>
    <i t="blank">
      <x v="604"/>
    </i>
    <i>
      <x v="605"/>
      <x/>
    </i>
    <i r="1">
      <x v="1"/>
    </i>
    <i r="1">
      <x v="2"/>
    </i>
    <i t="blank">
      <x v="605"/>
    </i>
    <i>
      <x v="606"/>
      <x/>
    </i>
    <i r="1">
      <x v="1"/>
    </i>
    <i r="1">
      <x v="2"/>
    </i>
    <i t="blank">
      <x v="606"/>
    </i>
    <i>
      <x v="607"/>
      <x/>
    </i>
    <i r="1">
      <x v="1"/>
    </i>
    <i r="1">
      <x v="2"/>
    </i>
    <i t="blank">
      <x v="607"/>
    </i>
    <i>
      <x v="608"/>
      <x/>
    </i>
    <i r="1">
      <x v="1"/>
    </i>
    <i r="1">
      <x v="2"/>
    </i>
    <i t="blank">
      <x v="608"/>
    </i>
    <i>
      <x v="609"/>
      <x/>
    </i>
    <i r="1">
      <x v="1"/>
    </i>
    <i r="1">
      <x v="2"/>
    </i>
    <i t="blank">
      <x v="609"/>
    </i>
    <i>
      <x v="610"/>
      <x/>
    </i>
    <i r="1">
      <x v="1"/>
    </i>
    <i r="1">
      <x v="2"/>
    </i>
    <i t="blank">
      <x v="610"/>
    </i>
    <i>
      <x v="611"/>
      <x/>
    </i>
    <i r="1">
      <x v="1"/>
    </i>
    <i r="1">
      <x v="2"/>
    </i>
    <i t="blank">
      <x v="611"/>
    </i>
    <i>
      <x v="612"/>
      <x/>
    </i>
    <i r="1">
      <x v="1"/>
    </i>
    <i r="1">
      <x v="2"/>
    </i>
    <i t="blank">
      <x v="612"/>
    </i>
    <i>
      <x v="613"/>
      <x/>
    </i>
    <i r="1">
      <x v="1"/>
    </i>
    <i r="1">
      <x v="2"/>
    </i>
    <i t="blank">
      <x v="613"/>
    </i>
    <i>
      <x v="614"/>
      <x/>
    </i>
    <i r="1">
      <x v="1"/>
    </i>
    <i r="1">
      <x v="2"/>
    </i>
    <i t="blank">
      <x v="614"/>
    </i>
    <i>
      <x v="615"/>
      <x/>
    </i>
    <i r="1">
      <x v="1"/>
    </i>
    <i r="1">
      <x v="2"/>
    </i>
    <i t="blank">
      <x v="615"/>
    </i>
    <i>
      <x v="616"/>
      <x/>
    </i>
    <i r="1">
      <x v="1"/>
    </i>
    <i r="1">
      <x v="2"/>
    </i>
    <i t="blank">
      <x v="616"/>
    </i>
    <i>
      <x v="617"/>
      <x/>
    </i>
    <i r="1">
      <x v="1"/>
    </i>
    <i r="1">
      <x v="2"/>
    </i>
    <i t="blank">
      <x v="617"/>
    </i>
    <i>
      <x v="618"/>
      <x/>
    </i>
    <i r="1">
      <x v="1"/>
    </i>
    <i r="1">
      <x v="2"/>
    </i>
    <i t="blank">
      <x v="618"/>
    </i>
    <i>
      <x v="619"/>
      <x/>
    </i>
    <i r="1">
      <x v="1"/>
    </i>
    <i r="1">
      <x v="2"/>
    </i>
    <i t="blank">
      <x v="619"/>
    </i>
    <i>
      <x v="620"/>
      <x/>
    </i>
    <i r="1">
      <x v="1"/>
    </i>
    <i r="1">
      <x v="2"/>
    </i>
    <i t="blank">
      <x v="620"/>
    </i>
    <i>
      <x v="621"/>
      <x/>
    </i>
    <i r="1">
      <x v="1"/>
    </i>
    <i r="1">
      <x v="2"/>
    </i>
    <i t="blank">
      <x v="621"/>
    </i>
    <i>
      <x v="622"/>
      <x/>
    </i>
    <i r="1">
      <x v="1"/>
    </i>
    <i r="1">
      <x v="2"/>
    </i>
    <i t="blank">
      <x v="622"/>
    </i>
    <i>
      <x v="623"/>
      <x/>
    </i>
    <i r="1">
      <x v="1"/>
    </i>
    <i r="1">
      <x v="2"/>
    </i>
    <i t="blank">
      <x v="623"/>
    </i>
    <i>
      <x v="624"/>
      <x/>
    </i>
    <i r="1">
      <x v="1"/>
    </i>
    <i r="1">
      <x v="2"/>
    </i>
    <i t="blank">
      <x v="624"/>
    </i>
    <i>
      <x v="625"/>
      <x/>
    </i>
    <i r="1">
      <x v="1"/>
    </i>
    <i r="1">
      <x v="2"/>
    </i>
    <i t="blank">
      <x v="625"/>
    </i>
    <i>
      <x v="626"/>
      <x/>
    </i>
    <i r="1">
      <x v="1"/>
    </i>
    <i r="1">
      <x v="2"/>
    </i>
    <i t="blank">
      <x v="626"/>
    </i>
    <i>
      <x v="627"/>
      <x/>
    </i>
    <i r="1">
      <x v="1"/>
    </i>
    <i r="1">
      <x v="2"/>
    </i>
    <i t="blank">
      <x v="627"/>
    </i>
    <i>
      <x v="628"/>
      <x/>
    </i>
    <i r="1">
      <x v="1"/>
    </i>
    <i r="1">
      <x v="2"/>
    </i>
    <i t="blank">
      <x v="628"/>
    </i>
    <i>
      <x v="629"/>
      <x/>
    </i>
    <i r="1">
      <x v="1"/>
    </i>
    <i r="1">
      <x v="2"/>
    </i>
    <i t="blank">
      <x v="629"/>
    </i>
    <i>
      <x v="630"/>
      <x/>
    </i>
    <i r="1">
      <x v="1"/>
    </i>
    <i r="1">
      <x v="2"/>
    </i>
    <i t="blank">
      <x v="630"/>
    </i>
    <i>
      <x v="631"/>
      <x/>
    </i>
    <i r="1">
      <x v="1"/>
    </i>
    <i r="1">
      <x v="2"/>
    </i>
    <i t="blank">
      <x v="631"/>
    </i>
    <i>
      <x v="632"/>
      <x/>
    </i>
    <i r="1">
      <x v="1"/>
    </i>
    <i r="1">
      <x v="2"/>
    </i>
    <i t="blank">
      <x v="632"/>
    </i>
    <i>
      <x v="633"/>
      <x/>
    </i>
    <i r="1">
      <x v="1"/>
    </i>
    <i r="1">
      <x v="2"/>
    </i>
    <i t="blank">
      <x v="633"/>
    </i>
    <i>
      <x v="634"/>
      <x/>
    </i>
    <i r="1">
      <x v="1"/>
    </i>
    <i r="1">
      <x v="2"/>
    </i>
    <i t="blank">
      <x v="634"/>
    </i>
    <i>
      <x v="635"/>
      <x/>
    </i>
    <i r="1">
      <x v="1"/>
    </i>
    <i r="1">
      <x v="2"/>
    </i>
    <i t="blank">
      <x v="635"/>
    </i>
    <i>
      <x v="636"/>
      <x/>
    </i>
    <i r="1">
      <x v="1"/>
    </i>
    <i r="1">
      <x v="2"/>
    </i>
    <i t="blank">
      <x v="636"/>
    </i>
    <i>
      <x v="637"/>
      <x/>
    </i>
    <i r="1">
      <x v="1"/>
    </i>
    <i r="1">
      <x v="2"/>
    </i>
    <i t="blank">
      <x v="637"/>
    </i>
    <i>
      <x v="638"/>
      <x/>
    </i>
    <i r="1">
      <x v="1"/>
    </i>
    <i r="1">
      <x v="2"/>
    </i>
    <i t="blank">
      <x v="638"/>
    </i>
    <i>
      <x v="639"/>
      <x/>
    </i>
    <i r="1">
      <x v="1"/>
    </i>
    <i r="1">
      <x v="2"/>
    </i>
    <i t="blank">
      <x v="639"/>
    </i>
    <i>
      <x v="640"/>
      <x/>
    </i>
    <i r="1">
      <x v="1"/>
    </i>
    <i r="1">
      <x v="2"/>
    </i>
    <i t="blank">
      <x v="640"/>
    </i>
    <i>
      <x v="641"/>
      <x/>
    </i>
    <i r="1">
      <x v="1"/>
    </i>
    <i r="1">
      <x v="2"/>
    </i>
    <i t="blank">
      <x v="641"/>
    </i>
    <i>
      <x v="642"/>
      <x/>
    </i>
    <i r="1">
      <x v="1"/>
    </i>
    <i r="1">
      <x v="2"/>
    </i>
    <i t="blank">
      <x v="642"/>
    </i>
    <i>
      <x v="643"/>
      <x/>
    </i>
    <i r="1">
      <x v="1"/>
    </i>
    <i r="1">
      <x v="2"/>
    </i>
    <i t="blank">
      <x v="643"/>
    </i>
    <i>
      <x v="644"/>
      <x/>
    </i>
    <i r="1">
      <x v="1"/>
    </i>
    <i r="1">
      <x v="2"/>
    </i>
    <i t="blank">
      <x v="644"/>
    </i>
    <i>
      <x v="645"/>
      <x/>
    </i>
    <i r="1">
      <x v="1"/>
    </i>
    <i r="1">
      <x v="2"/>
    </i>
    <i t="blank">
      <x v="645"/>
    </i>
    <i>
      <x v="646"/>
      <x/>
    </i>
    <i r="1">
      <x v="1"/>
    </i>
    <i r="1">
      <x v="2"/>
    </i>
    <i t="blank">
      <x v="646"/>
    </i>
    <i>
      <x v="647"/>
      <x/>
    </i>
    <i r="1">
      <x v="1"/>
    </i>
    <i r="1">
      <x v="2"/>
    </i>
    <i t="blank">
      <x v="647"/>
    </i>
    <i>
      <x v="648"/>
      <x/>
    </i>
    <i r="1">
      <x v="1"/>
    </i>
    <i r="1">
      <x v="2"/>
    </i>
    <i t="blank">
      <x v="648"/>
    </i>
    <i>
      <x v="649"/>
      <x/>
    </i>
    <i r="1">
      <x v="1"/>
    </i>
    <i r="1">
      <x v="2"/>
    </i>
    <i t="blank">
      <x v="649"/>
    </i>
    <i>
      <x v="650"/>
      <x/>
    </i>
    <i r="1">
      <x v="1"/>
    </i>
    <i r="1">
      <x v="2"/>
    </i>
    <i t="blank">
      <x v="650"/>
    </i>
    <i>
      <x v="651"/>
      <x/>
    </i>
    <i r="1">
      <x v="1"/>
    </i>
    <i r="1">
      <x v="2"/>
    </i>
    <i t="blank">
      <x v="651"/>
    </i>
    <i>
      <x v="652"/>
      <x/>
    </i>
    <i r="1">
      <x v="1"/>
    </i>
    <i r="1">
      <x v="2"/>
    </i>
    <i t="blank">
      <x v="652"/>
    </i>
    <i>
      <x v="653"/>
      <x/>
    </i>
    <i r="1">
      <x v="1"/>
    </i>
    <i r="1">
      <x v="2"/>
    </i>
    <i t="blank">
      <x v="653"/>
    </i>
    <i>
      <x v="654"/>
      <x/>
    </i>
    <i r="1">
      <x v="1"/>
    </i>
    <i r="1">
      <x v="2"/>
    </i>
    <i t="blank">
      <x v="654"/>
    </i>
    <i>
      <x v="655"/>
      <x/>
    </i>
    <i r="1">
      <x v="1"/>
    </i>
    <i r="1">
      <x v="2"/>
    </i>
    <i t="blank">
      <x v="655"/>
    </i>
    <i>
      <x v="656"/>
      <x/>
    </i>
    <i r="1">
      <x v="1"/>
    </i>
    <i r="1">
      <x v="2"/>
    </i>
    <i t="blank">
      <x v="656"/>
    </i>
    <i>
      <x v="657"/>
      <x/>
    </i>
    <i r="1">
      <x v="1"/>
    </i>
    <i r="1">
      <x v="2"/>
    </i>
    <i t="blank">
      <x v="657"/>
    </i>
    <i>
      <x v="658"/>
      <x/>
    </i>
    <i r="1">
      <x v="1"/>
    </i>
    <i r="1">
      <x v="2"/>
    </i>
    <i t="blank">
      <x v="658"/>
    </i>
    <i>
      <x v="659"/>
      <x/>
    </i>
    <i r="1">
      <x v="1"/>
    </i>
    <i r="1">
      <x v="2"/>
    </i>
    <i t="blank">
      <x v="659"/>
    </i>
    <i>
      <x v="660"/>
      <x/>
    </i>
    <i r="1">
      <x v="1"/>
    </i>
    <i r="1">
      <x v="2"/>
    </i>
    <i t="blank">
      <x v="660"/>
    </i>
    <i>
      <x v="661"/>
      <x/>
    </i>
    <i r="1">
      <x v="1"/>
    </i>
    <i r="1">
      <x v="2"/>
    </i>
    <i t="blank">
      <x v="661"/>
    </i>
    <i>
      <x v="662"/>
      <x/>
    </i>
    <i r="1">
      <x v="1"/>
    </i>
    <i r="1">
      <x v="2"/>
    </i>
    <i t="blank">
      <x v="662"/>
    </i>
    <i>
      <x v="663"/>
      <x/>
    </i>
    <i r="1">
      <x v="1"/>
    </i>
    <i r="1">
      <x v="2"/>
    </i>
    <i t="blank">
      <x v="663"/>
    </i>
    <i>
      <x v="664"/>
      <x/>
    </i>
    <i r="1">
      <x v="1"/>
    </i>
    <i r="1">
      <x v="2"/>
    </i>
    <i t="blank">
      <x v="664"/>
    </i>
    <i>
      <x v="665"/>
      <x/>
    </i>
    <i r="1">
      <x v="1"/>
    </i>
    <i r="1">
      <x v="2"/>
    </i>
    <i t="blank">
      <x v="665"/>
    </i>
    <i>
      <x v="666"/>
      <x/>
    </i>
    <i r="1">
      <x v="1"/>
    </i>
    <i r="1">
      <x v="2"/>
    </i>
    <i t="blank">
      <x v="666"/>
    </i>
    <i>
      <x v="667"/>
      <x/>
    </i>
    <i r="1">
      <x v="1"/>
    </i>
    <i r="1">
      <x v="2"/>
    </i>
    <i t="blank">
      <x v="667"/>
    </i>
    <i>
      <x v="668"/>
      <x/>
    </i>
    <i r="1">
      <x v="1"/>
    </i>
    <i r="1">
      <x v="2"/>
    </i>
    <i t="blank">
      <x v="668"/>
    </i>
    <i>
      <x v="669"/>
      <x/>
    </i>
    <i r="1">
      <x v="1"/>
    </i>
    <i r="1">
      <x v="2"/>
    </i>
    <i t="blank">
      <x v="669"/>
    </i>
    <i>
      <x v="670"/>
      <x/>
    </i>
    <i r="1">
      <x v="1"/>
    </i>
    <i r="1">
      <x v="2"/>
    </i>
    <i t="blank">
      <x v="670"/>
    </i>
    <i>
      <x v="671"/>
      <x/>
    </i>
    <i r="1">
      <x v="1"/>
    </i>
    <i r="1">
      <x v="2"/>
    </i>
    <i t="blank">
      <x v="671"/>
    </i>
    <i>
      <x v="672"/>
      <x/>
    </i>
    <i r="1">
      <x v="1"/>
    </i>
    <i r="1">
      <x v="2"/>
    </i>
    <i t="blank">
      <x v="672"/>
    </i>
    <i>
      <x v="673"/>
      <x/>
    </i>
    <i r="1">
      <x v="1"/>
    </i>
    <i r="1">
      <x v="2"/>
    </i>
    <i t="blank">
      <x v="673"/>
    </i>
    <i>
      <x v="674"/>
      <x/>
    </i>
    <i r="1">
      <x v="1"/>
    </i>
    <i r="1">
      <x v="2"/>
    </i>
    <i t="blank">
      <x v="674"/>
    </i>
    <i>
      <x v="675"/>
      <x/>
    </i>
    <i r="1">
      <x v="1"/>
    </i>
    <i r="1">
      <x v="2"/>
    </i>
    <i t="blank">
      <x v="675"/>
    </i>
    <i>
      <x v="676"/>
      <x/>
    </i>
    <i r="1">
      <x v="1"/>
    </i>
    <i r="1">
      <x v="2"/>
    </i>
    <i t="blank">
      <x v="676"/>
    </i>
    <i>
      <x v="677"/>
      <x/>
    </i>
    <i r="1">
      <x v="1"/>
    </i>
    <i r="1">
      <x v="2"/>
    </i>
    <i t="blank">
      <x v="677"/>
    </i>
    <i>
      <x v="678"/>
      <x/>
    </i>
    <i r="1">
      <x v="1"/>
    </i>
    <i r="1">
      <x v="2"/>
    </i>
    <i t="blank">
      <x v="678"/>
    </i>
    <i>
      <x v="679"/>
      <x/>
    </i>
    <i r="1">
      <x v="1"/>
    </i>
    <i r="1">
      <x v="2"/>
    </i>
    <i t="blank">
      <x v="679"/>
    </i>
    <i>
      <x v="680"/>
      <x/>
    </i>
    <i r="1">
      <x v="1"/>
    </i>
    <i r="1">
      <x v="2"/>
    </i>
    <i t="blank">
      <x v="680"/>
    </i>
    <i>
      <x v="681"/>
      <x/>
    </i>
    <i r="1">
      <x v="1"/>
    </i>
    <i r="1">
      <x v="2"/>
    </i>
    <i t="blank">
      <x v="681"/>
    </i>
    <i>
      <x v="682"/>
      <x/>
    </i>
    <i r="1">
      <x v="1"/>
    </i>
    <i r="1">
      <x v="2"/>
    </i>
    <i t="blank">
      <x v="682"/>
    </i>
    <i>
      <x v="683"/>
      <x/>
    </i>
    <i r="1">
      <x v="1"/>
    </i>
    <i r="1">
      <x v="2"/>
    </i>
    <i t="blank">
      <x v="683"/>
    </i>
    <i>
      <x v="684"/>
      <x/>
    </i>
    <i r="1">
      <x v="1"/>
    </i>
    <i r="1">
      <x v="2"/>
    </i>
    <i t="blank">
      <x v="684"/>
    </i>
    <i>
      <x v="685"/>
      <x/>
    </i>
    <i r="1">
      <x v="1"/>
    </i>
    <i r="1">
      <x v="2"/>
    </i>
    <i t="blank">
      <x v="685"/>
    </i>
    <i>
      <x v="686"/>
      <x/>
    </i>
    <i r="1">
      <x v="1"/>
    </i>
    <i r="1">
      <x v="2"/>
    </i>
    <i t="blank">
      <x v="686"/>
    </i>
    <i>
      <x v="687"/>
      <x/>
    </i>
    <i r="1">
      <x v="1"/>
    </i>
    <i r="1">
      <x v="2"/>
    </i>
    <i t="blank">
      <x v="687"/>
    </i>
    <i>
      <x v="688"/>
      <x/>
    </i>
    <i r="1">
      <x v="1"/>
    </i>
    <i r="1">
      <x v="2"/>
    </i>
    <i t="blank">
      <x v="688"/>
    </i>
    <i>
      <x v="689"/>
      <x/>
    </i>
    <i r="1">
      <x v="1"/>
    </i>
    <i r="1">
      <x v="2"/>
    </i>
    <i t="blank">
      <x v="689"/>
    </i>
    <i>
      <x v="690"/>
      <x/>
    </i>
    <i r="1">
      <x v="1"/>
    </i>
    <i r="1">
      <x v="2"/>
    </i>
    <i t="blank">
      <x v="690"/>
    </i>
    <i>
      <x v="691"/>
      <x/>
    </i>
    <i r="1">
      <x v="1"/>
    </i>
    <i r="1">
      <x v="2"/>
    </i>
    <i t="blank">
      <x v="691"/>
    </i>
    <i>
      <x v="692"/>
      <x/>
    </i>
    <i r="1">
      <x v="1"/>
    </i>
    <i r="1">
      <x v="2"/>
    </i>
    <i t="blank">
      <x v="692"/>
    </i>
    <i>
      <x v="693"/>
      <x/>
    </i>
    <i r="1">
      <x v="1"/>
    </i>
    <i r="1">
      <x v="2"/>
    </i>
    <i t="blank">
      <x v="693"/>
    </i>
    <i>
      <x v="694"/>
      <x/>
    </i>
    <i r="1">
      <x v="1"/>
    </i>
    <i r="1">
      <x v="2"/>
    </i>
    <i t="blank">
      <x v="694"/>
    </i>
    <i>
      <x v="695"/>
      <x/>
    </i>
    <i r="1">
      <x v="1"/>
    </i>
    <i r="1">
      <x v="2"/>
    </i>
    <i t="blank">
      <x v="695"/>
    </i>
    <i>
      <x v="696"/>
      <x/>
    </i>
    <i r="1">
      <x v="1"/>
    </i>
    <i r="1">
      <x v="2"/>
    </i>
    <i t="blank">
      <x v="696"/>
    </i>
    <i>
      <x v="697"/>
      <x/>
    </i>
    <i r="1">
      <x v="1"/>
    </i>
    <i r="1">
      <x v="2"/>
    </i>
    <i t="blank">
      <x v="697"/>
    </i>
    <i>
      <x v="698"/>
      <x/>
    </i>
    <i r="1">
      <x v="1"/>
    </i>
    <i r="1">
      <x v="2"/>
    </i>
    <i t="blank">
      <x v="698"/>
    </i>
    <i>
      <x v="699"/>
      <x/>
    </i>
    <i r="1">
      <x v="1"/>
    </i>
    <i r="1">
      <x v="2"/>
    </i>
    <i t="blank">
      <x v="699"/>
    </i>
    <i>
      <x v="700"/>
      <x/>
    </i>
    <i r="1">
      <x v="1"/>
    </i>
    <i r="1">
      <x v="2"/>
    </i>
    <i t="blank">
      <x v="700"/>
    </i>
    <i>
      <x v="701"/>
      <x/>
    </i>
    <i r="1">
      <x v="1"/>
    </i>
    <i r="1">
      <x v="2"/>
    </i>
    <i t="blank">
      <x v="701"/>
    </i>
    <i>
      <x v="702"/>
      <x/>
    </i>
    <i r="1">
      <x v="1"/>
    </i>
    <i r="1">
      <x v="2"/>
    </i>
    <i t="blank">
      <x v="702"/>
    </i>
    <i>
      <x v="703"/>
      <x/>
    </i>
    <i r="1">
      <x v="1"/>
    </i>
    <i r="1">
      <x v="2"/>
    </i>
    <i t="blank">
      <x v="703"/>
    </i>
    <i>
      <x v="704"/>
      <x/>
    </i>
    <i r="1">
      <x v="1"/>
    </i>
    <i r="1">
      <x v="2"/>
    </i>
    <i t="blank">
      <x v="704"/>
    </i>
    <i>
      <x v="705"/>
      <x/>
    </i>
    <i r="1">
      <x v="1"/>
    </i>
    <i r="1">
      <x v="2"/>
    </i>
    <i t="blank">
      <x v="705"/>
    </i>
    <i>
      <x v="706"/>
      <x/>
    </i>
    <i r="1">
      <x v="1"/>
    </i>
    <i r="1">
      <x v="2"/>
    </i>
    <i t="blank">
      <x v="706"/>
    </i>
    <i>
      <x v="707"/>
      <x/>
    </i>
    <i r="1">
      <x v="1"/>
    </i>
    <i r="1">
      <x v="2"/>
    </i>
    <i t="blank">
      <x v="707"/>
    </i>
    <i>
      <x v="708"/>
      <x/>
    </i>
    <i r="1">
      <x v="1"/>
    </i>
    <i r="1">
      <x v="2"/>
    </i>
    <i t="blank">
      <x v="708"/>
    </i>
    <i>
      <x v="709"/>
      <x/>
    </i>
    <i r="1">
      <x v="1"/>
    </i>
    <i r="1">
      <x v="2"/>
    </i>
    <i t="blank">
      <x v="709"/>
    </i>
    <i>
      <x v="710"/>
      <x/>
    </i>
    <i r="1">
      <x v="1"/>
    </i>
    <i r="1">
      <x v="2"/>
    </i>
    <i t="blank">
      <x v="710"/>
    </i>
    <i>
      <x v="711"/>
      <x/>
    </i>
    <i r="1">
      <x v="1"/>
    </i>
    <i r="1">
      <x v="2"/>
    </i>
    <i t="blank">
      <x v="711"/>
    </i>
    <i>
      <x v="712"/>
      <x/>
    </i>
    <i r="1">
      <x v="1"/>
    </i>
    <i r="1">
      <x v="2"/>
    </i>
    <i t="blank">
      <x v="712"/>
    </i>
    <i>
      <x v="713"/>
      <x/>
    </i>
    <i r="1">
      <x v="1"/>
    </i>
    <i r="1">
      <x v="2"/>
    </i>
    <i t="blank">
      <x v="713"/>
    </i>
    <i>
      <x v="714"/>
      <x/>
    </i>
    <i r="1">
      <x v="1"/>
    </i>
    <i r="1">
      <x v="2"/>
    </i>
    <i t="blank">
      <x v="714"/>
    </i>
    <i>
      <x v="715"/>
      <x/>
    </i>
    <i r="1">
      <x v="1"/>
    </i>
    <i r="1">
      <x v="2"/>
    </i>
    <i t="blank">
      <x v="715"/>
    </i>
    <i>
      <x v="716"/>
      <x/>
    </i>
    <i r="1">
      <x v="1"/>
    </i>
    <i r="1">
      <x v="2"/>
    </i>
    <i t="blank">
      <x v="716"/>
    </i>
    <i>
      <x v="717"/>
      <x/>
    </i>
    <i r="1">
      <x v="1"/>
    </i>
    <i r="1">
      <x v="2"/>
    </i>
    <i t="blank">
      <x v="717"/>
    </i>
    <i>
      <x v="718"/>
      <x/>
    </i>
    <i r="1">
      <x v="1"/>
    </i>
    <i r="1">
      <x v="2"/>
    </i>
    <i t="blank">
      <x v="718"/>
    </i>
    <i>
      <x v="719"/>
      <x/>
    </i>
    <i r="1">
      <x v="1"/>
    </i>
    <i r="1">
      <x v="2"/>
    </i>
    <i t="blank">
      <x v="719"/>
    </i>
    <i>
      <x v="720"/>
      <x/>
    </i>
    <i r="1">
      <x v="1"/>
    </i>
    <i r="1">
      <x v="2"/>
    </i>
    <i t="blank">
      <x v="720"/>
    </i>
    <i>
      <x v="721"/>
      <x/>
    </i>
    <i r="1">
      <x v="1"/>
    </i>
    <i r="1">
      <x v="2"/>
    </i>
    <i t="blank">
      <x v="721"/>
    </i>
    <i>
      <x v="722"/>
      <x/>
    </i>
    <i r="1">
      <x v="1"/>
    </i>
    <i r="1">
      <x v="2"/>
    </i>
    <i t="blank">
      <x v="722"/>
    </i>
    <i>
      <x v="723"/>
      <x/>
    </i>
    <i r="1">
      <x v="1"/>
    </i>
    <i r="1">
      <x v="2"/>
    </i>
    <i t="blank">
      <x v="723"/>
    </i>
    <i>
      <x v="724"/>
      <x/>
    </i>
    <i r="1">
      <x v="1"/>
    </i>
    <i r="1">
      <x v="2"/>
    </i>
    <i t="blank">
      <x v="724"/>
    </i>
    <i>
      <x v="725"/>
      <x/>
    </i>
    <i r="1">
      <x v="1"/>
    </i>
    <i r="1">
      <x v="2"/>
    </i>
    <i t="blank">
      <x v="725"/>
    </i>
    <i>
      <x v="726"/>
      <x/>
    </i>
    <i r="1">
      <x v="1"/>
    </i>
    <i r="1">
      <x v="2"/>
    </i>
    <i t="blank">
      <x v="726"/>
    </i>
    <i>
      <x v="727"/>
      <x/>
    </i>
    <i r="1">
      <x v="1"/>
    </i>
    <i r="1">
      <x v="2"/>
    </i>
    <i t="blank">
      <x v="727"/>
    </i>
    <i>
      <x v="728"/>
      <x/>
    </i>
    <i r="1">
      <x v="1"/>
    </i>
    <i r="1">
      <x v="2"/>
    </i>
    <i t="blank">
      <x v="728"/>
    </i>
    <i>
      <x v="729"/>
      <x/>
    </i>
    <i r="1">
      <x v="1"/>
    </i>
    <i r="1">
      <x v="2"/>
    </i>
    <i t="blank">
      <x v="729"/>
    </i>
    <i>
      <x v="730"/>
      <x/>
    </i>
    <i r="1">
      <x v="1"/>
    </i>
    <i r="1">
      <x v="2"/>
    </i>
    <i t="blank">
      <x v="730"/>
    </i>
    <i>
      <x v="731"/>
      <x/>
    </i>
    <i r="1">
      <x v="1"/>
    </i>
    <i r="1">
      <x v="2"/>
    </i>
    <i t="blank">
      <x v="731"/>
    </i>
    <i>
      <x v="732"/>
      <x/>
    </i>
    <i r="1">
      <x v="1"/>
    </i>
    <i r="1">
      <x v="2"/>
    </i>
    <i t="blank">
      <x v="732"/>
    </i>
    <i>
      <x v="733"/>
      <x/>
    </i>
    <i r="1">
      <x v="1"/>
    </i>
    <i r="1">
      <x v="2"/>
    </i>
    <i t="blank">
      <x v="733"/>
    </i>
    <i>
      <x v="734"/>
      <x/>
    </i>
    <i r="1">
      <x v="1"/>
    </i>
    <i r="1">
      <x v="2"/>
    </i>
    <i t="blank">
      <x v="734"/>
    </i>
    <i>
      <x v="735"/>
      <x/>
    </i>
    <i r="1">
      <x v="1"/>
    </i>
    <i r="1">
      <x v="2"/>
    </i>
    <i t="blank">
      <x v="735"/>
    </i>
    <i>
      <x v="736"/>
      <x/>
    </i>
    <i r="1">
      <x v="1"/>
    </i>
    <i r="1">
      <x v="2"/>
    </i>
    <i t="blank">
      <x v="736"/>
    </i>
    <i>
      <x v="737"/>
      <x/>
    </i>
    <i r="1">
      <x v="1"/>
    </i>
    <i r="1">
      <x v="2"/>
    </i>
    <i t="blank">
      <x v="737"/>
    </i>
    <i>
      <x v="738"/>
      <x/>
    </i>
    <i r="1">
      <x v="1"/>
    </i>
    <i r="1">
      <x v="2"/>
    </i>
    <i t="blank">
      <x v="738"/>
    </i>
    <i>
      <x v="739"/>
      <x/>
    </i>
    <i r="1">
      <x v="1"/>
    </i>
    <i r="1">
      <x v="2"/>
    </i>
    <i t="blank">
      <x v="739"/>
    </i>
    <i>
      <x v="740"/>
      <x/>
    </i>
    <i r="1">
      <x v="1"/>
    </i>
    <i r="1">
      <x v="2"/>
    </i>
    <i t="blank">
      <x v="740"/>
    </i>
    <i>
      <x v="741"/>
      <x/>
    </i>
    <i r="1">
      <x v="1"/>
    </i>
    <i r="1">
      <x v="2"/>
    </i>
    <i t="blank">
      <x v="741"/>
    </i>
    <i>
      <x v="742"/>
      <x/>
    </i>
    <i r="1">
      <x v="1"/>
    </i>
    <i r="1">
      <x v="2"/>
    </i>
    <i t="blank">
      <x v="742"/>
    </i>
    <i>
      <x v="743"/>
      <x/>
    </i>
    <i r="1">
      <x v="1"/>
    </i>
    <i r="1">
      <x v="2"/>
    </i>
    <i t="blank">
      <x v="743"/>
    </i>
    <i>
      <x v="744"/>
      <x/>
    </i>
    <i r="1">
      <x v="1"/>
    </i>
    <i r="1">
      <x v="2"/>
    </i>
    <i t="blank">
      <x v="744"/>
    </i>
    <i>
      <x v="745"/>
      <x/>
    </i>
    <i r="1">
      <x v="1"/>
    </i>
    <i r="1">
      <x v="2"/>
    </i>
    <i t="blank">
      <x v="745"/>
    </i>
    <i>
      <x v="746"/>
      <x/>
    </i>
    <i r="1">
      <x v="1"/>
    </i>
    <i r="1">
      <x v="2"/>
    </i>
    <i t="blank">
      <x v="746"/>
    </i>
    <i>
      <x v="747"/>
      <x/>
    </i>
    <i r="1">
      <x v="1"/>
    </i>
    <i r="1">
      <x v="2"/>
    </i>
    <i t="blank">
      <x v="747"/>
    </i>
    <i>
      <x v="748"/>
      <x/>
    </i>
    <i r="1">
      <x v="1"/>
    </i>
    <i r="1">
      <x v="2"/>
    </i>
    <i t="blank">
      <x v="748"/>
    </i>
    <i>
      <x v="749"/>
      <x/>
    </i>
    <i r="1">
      <x v="1"/>
    </i>
    <i r="1">
      <x v="2"/>
    </i>
    <i t="blank">
      <x v="749"/>
    </i>
    <i>
      <x v="750"/>
      <x/>
    </i>
    <i r="1">
      <x v="1"/>
    </i>
    <i r="1">
      <x v="2"/>
    </i>
    <i t="blank">
      <x v="750"/>
    </i>
    <i>
      <x v="751"/>
      <x/>
    </i>
    <i r="1">
      <x v="1"/>
    </i>
    <i r="1">
      <x v="2"/>
    </i>
    <i t="blank">
      <x v="751"/>
    </i>
    <i>
      <x v="752"/>
      <x/>
    </i>
    <i r="1">
      <x v="1"/>
    </i>
    <i r="1">
      <x v="2"/>
    </i>
    <i t="blank">
      <x v="752"/>
    </i>
    <i>
      <x v="753"/>
      <x/>
    </i>
    <i r="1">
      <x v="1"/>
    </i>
    <i r="1">
      <x v="2"/>
    </i>
    <i t="blank">
      <x v="753"/>
    </i>
    <i>
      <x v="754"/>
      <x/>
    </i>
    <i r="1">
      <x v="1"/>
    </i>
    <i r="1">
      <x v="2"/>
    </i>
    <i t="blank">
      <x v="754"/>
    </i>
    <i>
      <x v="755"/>
      <x/>
    </i>
    <i r="1">
      <x v="1"/>
    </i>
    <i r="1">
      <x v="2"/>
    </i>
    <i t="blank">
      <x v="755"/>
    </i>
    <i>
      <x v="756"/>
      <x/>
    </i>
    <i r="1">
      <x v="1"/>
    </i>
    <i r="1">
      <x v="2"/>
    </i>
    <i t="blank">
      <x v="756"/>
    </i>
    <i>
      <x v="757"/>
      <x/>
    </i>
    <i r="1">
      <x v="1"/>
    </i>
    <i r="1">
      <x v="2"/>
    </i>
    <i t="blank">
      <x v="757"/>
    </i>
    <i>
      <x v="758"/>
      <x/>
    </i>
    <i r="1">
      <x v="1"/>
    </i>
    <i r="1">
      <x v="2"/>
    </i>
    <i t="blank">
      <x v="758"/>
    </i>
    <i>
      <x v="759"/>
      <x/>
    </i>
    <i r="1">
      <x v="1"/>
    </i>
    <i r="1">
      <x v="2"/>
    </i>
    <i t="blank">
      <x v="759"/>
    </i>
    <i>
      <x v="760"/>
      <x/>
    </i>
    <i r="1">
      <x v="1"/>
    </i>
    <i r="1">
      <x v="2"/>
    </i>
    <i t="blank">
      <x v="760"/>
    </i>
    <i>
      <x v="761"/>
      <x/>
    </i>
    <i r="1">
      <x v="1"/>
    </i>
    <i r="1">
      <x v="2"/>
    </i>
    <i t="blank">
      <x v="761"/>
    </i>
    <i>
      <x v="762"/>
      <x/>
    </i>
    <i r="1">
      <x v="1"/>
    </i>
    <i r="1">
      <x v="2"/>
    </i>
    <i t="blank">
      <x v="762"/>
    </i>
    <i>
      <x v="763"/>
      <x/>
    </i>
    <i r="1">
      <x v="1"/>
    </i>
    <i r="1">
      <x v="2"/>
    </i>
    <i t="blank">
      <x v="763"/>
    </i>
    <i>
      <x v="764"/>
      <x/>
    </i>
    <i r="1">
      <x v="1"/>
    </i>
    <i r="1">
      <x v="2"/>
    </i>
    <i t="blank">
      <x v="764"/>
    </i>
    <i>
      <x v="765"/>
      <x/>
    </i>
    <i r="1">
      <x v="1"/>
    </i>
    <i r="1">
      <x v="2"/>
    </i>
    <i t="blank">
      <x v="765"/>
    </i>
    <i>
      <x v="766"/>
      <x/>
    </i>
    <i r="1">
      <x v="1"/>
    </i>
    <i r="1">
      <x v="2"/>
    </i>
    <i t="blank">
      <x v="766"/>
    </i>
    <i>
      <x v="767"/>
      <x/>
    </i>
    <i r="1">
      <x v="1"/>
    </i>
    <i r="1">
      <x v="2"/>
    </i>
    <i t="blank">
      <x v="767"/>
    </i>
    <i>
      <x v="768"/>
      <x/>
    </i>
    <i r="1">
      <x v="1"/>
    </i>
    <i r="1">
      <x v="2"/>
    </i>
    <i t="blank">
      <x v="768"/>
    </i>
    <i>
      <x v="769"/>
      <x/>
    </i>
    <i r="1">
      <x v="1"/>
    </i>
    <i r="1">
      <x v="2"/>
    </i>
    <i t="blank">
      <x v="769"/>
    </i>
    <i>
      <x v="770"/>
      <x/>
    </i>
    <i r="1">
      <x v="1"/>
    </i>
    <i r="1">
      <x v="2"/>
    </i>
    <i t="blank">
      <x v="770"/>
    </i>
    <i>
      <x v="771"/>
      <x/>
    </i>
    <i r="1">
      <x v="1"/>
    </i>
    <i r="1">
      <x v="2"/>
    </i>
    <i t="blank">
      <x v="771"/>
    </i>
    <i>
      <x v="772"/>
      <x/>
    </i>
    <i r="1">
      <x v="1"/>
    </i>
    <i r="1">
      <x v="2"/>
    </i>
    <i t="blank">
      <x v="772"/>
    </i>
    <i>
      <x v="773"/>
      <x/>
    </i>
    <i r="1">
      <x v="1"/>
    </i>
    <i r="1">
      <x v="2"/>
    </i>
    <i t="blank">
      <x v="773"/>
    </i>
    <i>
      <x v="774"/>
      <x/>
    </i>
    <i r="1">
      <x v="1"/>
    </i>
    <i r="1">
      <x v="2"/>
    </i>
    <i t="blank">
      <x v="774"/>
    </i>
    <i>
      <x v="775"/>
      <x/>
    </i>
    <i r="1">
      <x v="1"/>
    </i>
    <i r="1">
      <x v="2"/>
    </i>
    <i t="blank">
      <x v="775"/>
    </i>
    <i>
      <x v="776"/>
      <x/>
    </i>
    <i r="1">
      <x v="1"/>
    </i>
    <i r="1">
      <x v="2"/>
    </i>
    <i t="blank">
      <x v="776"/>
    </i>
    <i>
      <x v="777"/>
      <x/>
    </i>
    <i r="1">
      <x v="1"/>
    </i>
    <i r="1">
      <x v="2"/>
    </i>
    <i t="blank">
      <x v="777"/>
    </i>
    <i>
      <x v="778"/>
      <x/>
    </i>
    <i r="1">
      <x v="1"/>
    </i>
    <i r="1">
      <x v="2"/>
    </i>
    <i t="blank">
      <x v="778"/>
    </i>
    <i>
      <x v="779"/>
      <x/>
    </i>
    <i r="1">
      <x v="1"/>
    </i>
    <i r="1">
      <x v="2"/>
    </i>
    <i t="blank">
      <x v="779"/>
    </i>
    <i>
      <x v="780"/>
      <x/>
    </i>
    <i r="1">
      <x v="1"/>
    </i>
    <i r="1">
      <x v="2"/>
    </i>
    <i t="blank">
      <x v="780"/>
    </i>
    <i>
      <x v="781"/>
      <x/>
    </i>
    <i r="1">
      <x v="1"/>
    </i>
    <i r="1">
      <x v="2"/>
    </i>
    <i t="blank">
      <x v="781"/>
    </i>
    <i>
      <x v="782"/>
      <x/>
    </i>
    <i r="1">
      <x v="1"/>
    </i>
    <i r="1">
      <x v="2"/>
    </i>
    <i t="blank">
      <x v="782"/>
    </i>
    <i>
      <x v="783"/>
      <x/>
    </i>
    <i r="1">
      <x v="1"/>
    </i>
    <i r="1">
      <x v="2"/>
    </i>
    <i t="blank">
      <x v="783"/>
    </i>
    <i>
      <x v="784"/>
      <x/>
    </i>
    <i r="1">
      <x v="1"/>
    </i>
    <i r="1">
      <x v="2"/>
    </i>
    <i t="blank">
      <x v="784"/>
    </i>
    <i>
      <x v="785"/>
      <x/>
    </i>
    <i r="1">
      <x v="1"/>
    </i>
    <i r="1">
      <x v="2"/>
    </i>
    <i t="blank">
      <x v="785"/>
    </i>
    <i>
      <x v="786"/>
      <x/>
    </i>
    <i r="1">
      <x v="1"/>
    </i>
    <i r="1">
      <x v="2"/>
    </i>
    <i t="blank">
      <x v="786"/>
    </i>
    <i>
      <x v="787"/>
      <x/>
    </i>
    <i r="1">
      <x v="1"/>
    </i>
    <i r="1">
      <x v="2"/>
    </i>
    <i t="blank">
      <x v="787"/>
    </i>
    <i>
      <x v="788"/>
      <x/>
    </i>
    <i r="1">
      <x v="1"/>
    </i>
    <i r="1">
      <x v="2"/>
    </i>
    <i t="blank">
      <x v="788"/>
    </i>
    <i>
      <x v="789"/>
      <x/>
    </i>
    <i r="1">
      <x v="1"/>
    </i>
    <i r="1">
      <x v="2"/>
    </i>
    <i t="blank">
      <x v="789"/>
    </i>
    <i>
      <x v="790"/>
      <x/>
    </i>
    <i r="1">
      <x v="1"/>
    </i>
    <i r="1">
      <x v="2"/>
    </i>
    <i t="blank">
      <x v="790"/>
    </i>
    <i>
      <x v="791"/>
      <x/>
    </i>
    <i r="1">
      <x v="1"/>
    </i>
    <i r="1">
      <x v="2"/>
    </i>
    <i t="blank">
      <x v="791"/>
    </i>
    <i>
      <x v="792"/>
      <x/>
    </i>
    <i r="1">
      <x v="1"/>
    </i>
    <i r="1">
      <x v="2"/>
    </i>
    <i t="blank">
      <x v="792"/>
    </i>
    <i>
      <x v="793"/>
      <x/>
    </i>
    <i r="1">
      <x v="1"/>
    </i>
    <i r="1">
      <x v="2"/>
    </i>
    <i t="blank">
      <x v="793"/>
    </i>
    <i>
      <x v="794"/>
      <x/>
    </i>
    <i r="1">
      <x v="1"/>
    </i>
    <i r="1">
      <x v="2"/>
    </i>
    <i t="blank">
      <x v="794"/>
    </i>
    <i>
      <x v="795"/>
      <x/>
    </i>
    <i r="1">
      <x v="1"/>
    </i>
    <i r="1">
      <x v="2"/>
    </i>
    <i t="blank">
      <x v="795"/>
    </i>
    <i>
      <x v="796"/>
      <x/>
    </i>
    <i r="1">
      <x v="1"/>
    </i>
    <i r="1">
      <x v="2"/>
    </i>
    <i t="blank">
      <x v="796"/>
    </i>
    <i>
      <x v="797"/>
      <x/>
    </i>
    <i r="1">
      <x v="1"/>
    </i>
    <i r="1">
      <x v="2"/>
    </i>
    <i t="blank">
      <x v="797"/>
    </i>
    <i>
      <x v="798"/>
      <x/>
    </i>
    <i r="1">
      <x v="1"/>
    </i>
    <i r="1">
      <x v="2"/>
    </i>
    <i t="blank">
      <x v="798"/>
    </i>
    <i>
      <x v="799"/>
      <x/>
    </i>
    <i r="1">
      <x v="1"/>
    </i>
    <i r="1">
      <x v="2"/>
    </i>
    <i t="blank">
      <x v="799"/>
    </i>
    <i>
      <x v="800"/>
      <x/>
    </i>
    <i r="1">
      <x v="1"/>
    </i>
    <i r="1">
      <x v="2"/>
    </i>
    <i t="blank">
      <x v="800"/>
    </i>
    <i>
      <x v="801"/>
      <x/>
    </i>
    <i r="1">
      <x v="1"/>
    </i>
    <i r="1">
      <x v="2"/>
    </i>
    <i t="blank">
      <x v="801"/>
    </i>
    <i>
      <x v="802"/>
      <x/>
    </i>
    <i r="1">
      <x v="1"/>
    </i>
    <i r="1">
      <x v="2"/>
    </i>
    <i t="blank">
      <x v="802"/>
    </i>
    <i>
      <x v="803"/>
      <x/>
    </i>
    <i r="1">
      <x v="1"/>
    </i>
    <i r="1">
      <x v="2"/>
    </i>
    <i t="blank">
      <x v="803"/>
    </i>
    <i>
      <x v="804"/>
      <x/>
    </i>
    <i r="1">
      <x v="1"/>
    </i>
    <i r="1">
      <x v="2"/>
    </i>
    <i t="blank">
      <x v="804"/>
    </i>
    <i>
      <x v="805"/>
      <x/>
    </i>
    <i r="1">
      <x v="1"/>
    </i>
    <i r="1">
      <x v="2"/>
    </i>
    <i t="blank">
      <x v="805"/>
    </i>
    <i>
      <x v="806"/>
      <x/>
    </i>
    <i r="1">
      <x v="1"/>
    </i>
    <i r="1">
      <x v="2"/>
    </i>
    <i t="blank">
      <x v="806"/>
    </i>
    <i>
      <x v="807"/>
      <x/>
    </i>
    <i r="1">
      <x v="1"/>
    </i>
    <i r="1">
      <x v="2"/>
    </i>
    <i t="blank">
      <x v="807"/>
    </i>
    <i>
      <x v="808"/>
      <x/>
    </i>
    <i r="1">
      <x v="1"/>
    </i>
    <i r="1">
      <x v="2"/>
    </i>
    <i t="blank">
      <x v="808"/>
    </i>
    <i>
      <x v="809"/>
      <x/>
    </i>
    <i r="1">
      <x v="1"/>
    </i>
    <i r="1">
      <x v="2"/>
    </i>
    <i t="blank">
      <x v="809"/>
    </i>
    <i>
      <x v="810"/>
      <x/>
    </i>
    <i r="1">
      <x v="1"/>
    </i>
    <i r="1">
      <x v="2"/>
    </i>
    <i t="blank">
      <x v="810"/>
    </i>
    <i>
      <x v="811"/>
      <x/>
    </i>
    <i r="1">
      <x v="1"/>
    </i>
    <i r="1">
      <x v="2"/>
    </i>
    <i t="blank">
      <x v="811"/>
    </i>
    <i>
      <x v="812"/>
      <x/>
    </i>
    <i r="1">
      <x v="1"/>
    </i>
    <i r="1">
      <x v="2"/>
    </i>
    <i t="blank">
      <x v="812"/>
    </i>
    <i>
      <x v="813"/>
      <x/>
    </i>
    <i r="1">
      <x v="1"/>
    </i>
    <i r="1">
      <x v="2"/>
    </i>
    <i t="blank">
      <x v="813"/>
    </i>
    <i>
      <x v="814"/>
      <x/>
    </i>
    <i r="1">
      <x v="1"/>
    </i>
    <i r="1">
      <x v="2"/>
    </i>
    <i t="blank">
      <x v="814"/>
    </i>
    <i>
      <x v="815"/>
      <x/>
    </i>
    <i r="1">
      <x v="1"/>
    </i>
    <i r="1">
      <x v="2"/>
    </i>
    <i t="blank">
      <x v="815"/>
    </i>
    <i>
      <x v="816"/>
      <x/>
    </i>
    <i r="1">
      <x v="1"/>
    </i>
    <i r="1">
      <x v="2"/>
    </i>
    <i t="blank">
      <x v="816"/>
    </i>
    <i>
      <x v="817"/>
      <x/>
    </i>
    <i r="1">
      <x v="1"/>
    </i>
    <i r="1">
      <x v="2"/>
    </i>
    <i t="blank">
      <x v="817"/>
    </i>
    <i>
      <x v="818"/>
      <x/>
    </i>
    <i r="1">
      <x v="1"/>
    </i>
    <i r="1">
      <x v="2"/>
    </i>
    <i t="blank">
      <x v="818"/>
    </i>
    <i>
      <x v="819"/>
      <x/>
    </i>
    <i r="1">
      <x v="1"/>
    </i>
    <i r="1">
      <x v="2"/>
    </i>
    <i t="blank">
      <x v="819"/>
    </i>
    <i>
      <x v="820"/>
      <x/>
    </i>
    <i r="1">
      <x v="1"/>
    </i>
    <i r="1">
      <x v="2"/>
    </i>
    <i t="blank">
      <x v="820"/>
    </i>
    <i>
      <x v="821"/>
      <x/>
    </i>
    <i r="1">
      <x v="1"/>
    </i>
    <i r="1">
      <x v="2"/>
    </i>
    <i t="blank">
      <x v="821"/>
    </i>
    <i>
      <x v="822"/>
      <x/>
    </i>
    <i r="1">
      <x v="1"/>
    </i>
    <i r="1">
      <x v="2"/>
    </i>
    <i t="blank">
      <x v="822"/>
    </i>
    <i>
      <x v="823"/>
      <x/>
    </i>
    <i r="1">
      <x v="1"/>
    </i>
    <i r="1">
      <x v="2"/>
    </i>
    <i t="blank">
      <x v="823"/>
    </i>
    <i>
      <x v="824"/>
      <x/>
    </i>
    <i r="1">
      <x v="1"/>
    </i>
    <i r="1">
      <x v="2"/>
    </i>
    <i t="blank">
      <x v="824"/>
    </i>
    <i>
      <x v="825"/>
      <x/>
    </i>
    <i r="1">
      <x v="1"/>
    </i>
    <i r="1">
      <x v="2"/>
    </i>
    <i t="blank">
      <x v="825"/>
    </i>
    <i>
      <x v="826"/>
      <x/>
    </i>
    <i r="1">
      <x v="1"/>
    </i>
    <i r="1">
      <x v="2"/>
    </i>
    <i t="blank">
      <x v="826"/>
    </i>
    <i>
      <x v="827"/>
      <x/>
    </i>
    <i r="1">
      <x v="1"/>
    </i>
    <i r="1">
      <x v="2"/>
    </i>
    <i t="blank">
      <x v="827"/>
    </i>
    <i>
      <x v="828"/>
      <x/>
    </i>
    <i r="1">
      <x v="1"/>
    </i>
    <i r="1">
      <x v="2"/>
    </i>
    <i t="blank">
      <x v="828"/>
    </i>
    <i>
      <x v="829"/>
      <x/>
    </i>
    <i r="1">
      <x v="1"/>
    </i>
    <i r="1">
      <x v="2"/>
    </i>
    <i t="blank">
      <x v="829"/>
    </i>
    <i>
      <x v="830"/>
      <x/>
    </i>
    <i r="1">
      <x v="1"/>
    </i>
    <i r="1">
      <x v="2"/>
    </i>
    <i t="blank">
      <x v="830"/>
    </i>
    <i>
      <x v="831"/>
      <x/>
    </i>
    <i r="1">
      <x v="1"/>
    </i>
    <i r="1">
      <x v="2"/>
    </i>
    <i t="blank">
      <x v="831"/>
    </i>
    <i>
      <x v="832"/>
      <x/>
    </i>
    <i r="1">
      <x v="1"/>
    </i>
    <i r="1">
      <x v="2"/>
    </i>
    <i t="blank">
      <x v="832"/>
    </i>
    <i>
      <x v="833"/>
      <x/>
    </i>
    <i r="1">
      <x v="1"/>
    </i>
    <i r="1">
      <x v="2"/>
    </i>
    <i t="blank">
      <x v="833"/>
    </i>
    <i>
      <x v="834"/>
      <x/>
    </i>
    <i r="1">
      <x v="1"/>
    </i>
    <i r="1">
      <x v="2"/>
    </i>
    <i t="blank">
      <x v="834"/>
    </i>
    <i>
      <x v="835"/>
      <x/>
    </i>
    <i r="1">
      <x v="1"/>
    </i>
    <i r="1">
      <x v="2"/>
    </i>
    <i t="blank">
      <x v="835"/>
    </i>
    <i>
      <x v="836"/>
      <x/>
    </i>
    <i r="1">
      <x v="1"/>
    </i>
    <i r="1">
      <x v="2"/>
    </i>
    <i t="blank">
      <x v="836"/>
    </i>
    <i>
      <x v="837"/>
      <x/>
    </i>
    <i r="1">
      <x v="1"/>
    </i>
    <i r="1">
      <x v="2"/>
    </i>
    <i t="blank">
      <x v="837"/>
    </i>
    <i>
      <x v="838"/>
      <x/>
    </i>
    <i r="1">
      <x v="1"/>
    </i>
    <i r="1">
      <x v="2"/>
    </i>
    <i t="blank">
      <x v="838"/>
    </i>
    <i>
      <x v="839"/>
      <x/>
    </i>
    <i r="1">
      <x v="1"/>
    </i>
    <i r="1">
      <x v="2"/>
    </i>
    <i t="blank">
      <x v="839"/>
    </i>
    <i>
      <x v="840"/>
      <x/>
    </i>
    <i r="1">
      <x v="1"/>
    </i>
    <i r="1">
      <x v="2"/>
    </i>
    <i t="blank">
      <x v="840"/>
    </i>
    <i>
      <x v="841"/>
      <x/>
    </i>
    <i r="1">
      <x v="1"/>
    </i>
    <i r="1">
      <x v="2"/>
    </i>
    <i t="blank">
      <x v="841"/>
    </i>
    <i>
      <x v="842"/>
      <x/>
    </i>
    <i r="1">
      <x v="1"/>
    </i>
    <i r="1">
      <x v="2"/>
    </i>
    <i t="blank">
      <x v="842"/>
    </i>
    <i>
      <x v="843"/>
      <x/>
    </i>
    <i r="1">
      <x v="1"/>
    </i>
    <i r="1">
      <x v="2"/>
    </i>
    <i t="blank">
      <x v="843"/>
    </i>
    <i>
      <x v="844"/>
      <x/>
    </i>
    <i r="1">
      <x v="1"/>
    </i>
    <i r="1">
      <x v="2"/>
    </i>
    <i t="blank">
      <x v="844"/>
    </i>
    <i>
      <x v="845"/>
      <x/>
    </i>
    <i r="1">
      <x v="1"/>
    </i>
    <i r="1">
      <x v="2"/>
    </i>
    <i t="blank">
      <x v="845"/>
    </i>
    <i>
      <x v="846"/>
      <x/>
    </i>
    <i r="1">
      <x v="1"/>
    </i>
    <i r="1">
      <x v="2"/>
    </i>
    <i t="blank">
      <x v="846"/>
    </i>
    <i>
      <x v="847"/>
      <x/>
    </i>
    <i r="1">
      <x v="1"/>
    </i>
    <i r="1">
      <x v="2"/>
    </i>
    <i t="blank">
      <x v="847"/>
    </i>
    <i>
      <x v="848"/>
      <x/>
    </i>
    <i r="1">
      <x v="1"/>
    </i>
    <i r="1">
      <x v="2"/>
    </i>
    <i t="blank">
      <x v="848"/>
    </i>
    <i>
      <x v="849"/>
      <x/>
    </i>
    <i r="1">
      <x v="1"/>
    </i>
    <i r="1">
      <x v="2"/>
    </i>
    <i t="blank">
      <x v="849"/>
    </i>
    <i>
      <x v="850"/>
      <x/>
    </i>
    <i r="1">
      <x v="1"/>
    </i>
    <i r="1">
      <x v="2"/>
    </i>
    <i t="blank">
      <x v="850"/>
    </i>
    <i>
      <x v="851"/>
      <x/>
    </i>
    <i r="1">
      <x v="1"/>
    </i>
    <i r="1">
      <x v="2"/>
    </i>
    <i t="blank">
      <x v="851"/>
    </i>
    <i>
      <x v="852"/>
      <x/>
    </i>
    <i r="1">
      <x v="1"/>
    </i>
    <i r="1">
      <x v="2"/>
    </i>
    <i t="blank">
      <x v="852"/>
    </i>
    <i>
      <x v="853"/>
      <x/>
    </i>
    <i r="1">
      <x v="1"/>
    </i>
    <i r="1">
      <x v="2"/>
    </i>
    <i t="blank">
      <x v="853"/>
    </i>
    <i>
      <x v="854"/>
      <x/>
    </i>
    <i r="1">
      <x v="1"/>
    </i>
    <i r="1">
      <x v="2"/>
    </i>
    <i t="blank">
      <x v="854"/>
    </i>
    <i>
      <x v="855"/>
      <x/>
    </i>
    <i r="1">
      <x v="1"/>
    </i>
    <i r="1">
      <x v="2"/>
    </i>
    <i t="blank">
      <x v="855"/>
    </i>
    <i>
      <x v="856"/>
      <x/>
    </i>
    <i r="1">
      <x v="1"/>
    </i>
    <i r="1">
      <x v="2"/>
    </i>
    <i t="blank">
      <x v="856"/>
    </i>
    <i>
      <x v="857"/>
      <x/>
    </i>
    <i r="1">
      <x v="1"/>
    </i>
    <i r="1">
      <x v="2"/>
    </i>
    <i t="blank">
      <x v="857"/>
    </i>
    <i>
      <x v="858"/>
      <x/>
    </i>
    <i r="1">
      <x v="1"/>
    </i>
    <i r="1">
      <x v="2"/>
    </i>
    <i t="blank">
      <x v="858"/>
    </i>
    <i>
      <x v="859"/>
      <x/>
    </i>
    <i r="1">
      <x v="1"/>
    </i>
    <i r="1">
      <x v="2"/>
    </i>
    <i t="blank">
      <x v="859"/>
    </i>
    <i>
      <x v="860"/>
      <x/>
    </i>
    <i r="1">
      <x v="1"/>
    </i>
    <i r="1">
      <x v="2"/>
    </i>
    <i t="blank">
      <x v="860"/>
    </i>
    <i>
      <x v="861"/>
      <x/>
    </i>
    <i r="1">
      <x v="1"/>
    </i>
    <i r="1">
      <x v="2"/>
    </i>
    <i t="blank">
      <x v="861"/>
    </i>
    <i>
      <x v="862"/>
      <x/>
    </i>
    <i r="1">
      <x v="1"/>
    </i>
    <i r="1">
      <x v="2"/>
    </i>
    <i t="blank">
      <x v="862"/>
    </i>
    <i>
      <x v="863"/>
      <x/>
    </i>
    <i r="1">
      <x v="1"/>
    </i>
    <i r="1">
      <x v="2"/>
    </i>
    <i t="blank">
      <x v="863"/>
    </i>
    <i>
      <x v="864"/>
      <x/>
    </i>
    <i r="1">
      <x v="1"/>
    </i>
    <i r="1">
      <x v="2"/>
    </i>
    <i t="blank">
      <x v="864"/>
    </i>
    <i>
      <x v="865"/>
      <x/>
    </i>
    <i r="1">
      <x v="1"/>
    </i>
    <i r="1">
      <x v="2"/>
    </i>
    <i t="blank">
      <x v="865"/>
    </i>
    <i>
      <x v="866"/>
      <x/>
    </i>
    <i r="1">
      <x v="1"/>
    </i>
    <i r="1">
      <x v="2"/>
    </i>
    <i t="blank">
      <x v="866"/>
    </i>
    <i>
      <x v="867"/>
      <x/>
    </i>
    <i r="1">
      <x v="1"/>
    </i>
    <i r="1">
      <x v="2"/>
    </i>
    <i t="blank">
      <x v="867"/>
    </i>
    <i>
      <x v="868"/>
      <x/>
    </i>
    <i r="1">
      <x v="1"/>
    </i>
    <i r="1">
      <x v="2"/>
    </i>
    <i t="blank">
      <x v="868"/>
    </i>
    <i>
      <x v="869"/>
      <x/>
    </i>
    <i r="1">
      <x v="1"/>
    </i>
    <i r="1">
      <x v="2"/>
    </i>
    <i t="blank">
      <x v="869"/>
    </i>
    <i>
      <x v="870"/>
      <x/>
    </i>
    <i r="1">
      <x v="1"/>
    </i>
    <i r="1">
      <x v="2"/>
    </i>
    <i t="blank">
      <x v="870"/>
    </i>
    <i>
      <x v="871"/>
      <x/>
    </i>
    <i r="1">
      <x v="1"/>
    </i>
    <i r="1">
      <x v="2"/>
    </i>
    <i t="blank">
      <x v="871"/>
    </i>
    <i>
      <x v="872"/>
      <x/>
    </i>
    <i r="1">
      <x v="1"/>
    </i>
    <i r="1">
      <x v="2"/>
    </i>
    <i t="blank">
      <x v="872"/>
    </i>
    <i>
      <x v="873"/>
      <x/>
    </i>
    <i r="1">
      <x v="1"/>
    </i>
    <i r="1">
      <x v="2"/>
    </i>
    <i t="blank">
      <x v="873"/>
    </i>
    <i>
      <x v="874"/>
      <x/>
    </i>
    <i r="1">
      <x v="1"/>
    </i>
    <i r="1">
      <x v="2"/>
    </i>
    <i t="blank">
      <x v="874"/>
    </i>
    <i>
      <x v="875"/>
      <x/>
    </i>
    <i r="1">
      <x v="1"/>
    </i>
    <i r="1">
      <x v="2"/>
    </i>
    <i t="blank">
      <x v="875"/>
    </i>
    <i>
      <x v="876"/>
      <x/>
    </i>
    <i r="1">
      <x v="1"/>
    </i>
    <i r="1">
      <x v="2"/>
    </i>
    <i t="blank">
      <x v="876"/>
    </i>
    <i>
      <x v="877"/>
      <x/>
    </i>
    <i r="1">
      <x v="1"/>
    </i>
    <i r="1">
      <x v="2"/>
    </i>
    <i t="blank">
      <x v="877"/>
    </i>
    <i>
      <x v="878"/>
      <x/>
    </i>
    <i r="1">
      <x v="1"/>
    </i>
    <i r="1">
      <x v="2"/>
    </i>
    <i t="blank">
      <x v="878"/>
    </i>
    <i>
      <x v="879"/>
      <x/>
    </i>
    <i r="1">
      <x v="1"/>
    </i>
    <i r="1">
      <x v="2"/>
    </i>
    <i t="blank">
      <x v="879"/>
    </i>
    <i>
      <x v="880"/>
      <x/>
    </i>
    <i r="1">
      <x v="1"/>
    </i>
    <i r="1">
      <x v="2"/>
    </i>
    <i t="blank">
      <x v="880"/>
    </i>
    <i>
      <x v="881"/>
      <x/>
    </i>
    <i r="1">
      <x v="1"/>
    </i>
    <i r="1">
      <x v="2"/>
    </i>
    <i t="blank">
      <x v="881"/>
    </i>
    <i>
      <x v="882"/>
      <x/>
    </i>
    <i r="1">
      <x v="1"/>
    </i>
    <i r="1">
      <x v="2"/>
    </i>
    <i t="blank">
      <x v="882"/>
    </i>
    <i>
      <x v="883"/>
      <x/>
    </i>
    <i r="1">
      <x v="1"/>
    </i>
    <i r="1">
      <x v="2"/>
    </i>
    <i t="blank">
      <x v="883"/>
    </i>
    <i>
      <x v="884"/>
      <x/>
    </i>
    <i r="1">
      <x v="1"/>
    </i>
    <i r="1">
      <x v="2"/>
    </i>
    <i t="blank">
      <x v="884"/>
    </i>
    <i>
      <x v="885"/>
      <x/>
    </i>
    <i r="1">
      <x v="1"/>
    </i>
    <i r="1">
      <x v="2"/>
    </i>
    <i t="blank">
      <x v="885"/>
    </i>
    <i>
      <x v="886"/>
      <x/>
    </i>
    <i r="1">
      <x v="1"/>
    </i>
    <i r="1">
      <x v="2"/>
    </i>
    <i t="blank">
      <x v="886"/>
    </i>
    <i>
      <x v="887"/>
      <x/>
    </i>
    <i r="1">
      <x v="1"/>
    </i>
    <i r="1">
      <x v="2"/>
    </i>
    <i t="blank">
      <x v="887"/>
    </i>
    <i>
      <x v="888"/>
      <x/>
    </i>
    <i r="1">
      <x v="1"/>
    </i>
    <i r="1">
      <x v="2"/>
    </i>
    <i t="blank">
      <x v="888"/>
    </i>
    <i>
      <x v="889"/>
      <x/>
    </i>
    <i r="1">
      <x v="1"/>
    </i>
    <i r="1">
      <x v="2"/>
    </i>
    <i t="blank">
      <x v="889"/>
    </i>
    <i>
      <x v="890"/>
      <x/>
    </i>
    <i r="1">
      <x v="1"/>
    </i>
    <i r="1">
      <x v="2"/>
    </i>
    <i t="blank">
      <x v="890"/>
    </i>
    <i>
      <x v="891"/>
      <x/>
    </i>
    <i r="1">
      <x v="1"/>
    </i>
    <i r="1">
      <x v="2"/>
    </i>
    <i t="blank">
      <x v="891"/>
    </i>
    <i>
      <x v="892"/>
      <x/>
    </i>
    <i r="1">
      <x v="1"/>
    </i>
    <i r="1">
      <x v="2"/>
    </i>
    <i t="blank">
      <x v="892"/>
    </i>
    <i>
      <x v="893"/>
      <x/>
    </i>
    <i r="1">
      <x v="1"/>
    </i>
    <i r="1">
      <x v="2"/>
    </i>
    <i t="blank">
      <x v="893"/>
    </i>
    <i>
      <x v="894"/>
      <x/>
    </i>
    <i r="1">
      <x v="1"/>
    </i>
    <i r="1">
      <x v="2"/>
    </i>
    <i t="blank">
      <x v="894"/>
    </i>
    <i>
      <x v="895"/>
      <x/>
    </i>
    <i r="1">
      <x v="1"/>
    </i>
    <i r="1">
      <x v="2"/>
    </i>
    <i t="blank">
      <x v="895"/>
    </i>
    <i>
      <x v="896"/>
      <x/>
    </i>
    <i r="1">
      <x v="1"/>
    </i>
    <i r="1">
      <x v="2"/>
    </i>
    <i t="blank">
      <x v="896"/>
    </i>
    <i>
      <x v="897"/>
      <x/>
    </i>
    <i r="1">
      <x v="1"/>
    </i>
    <i r="1">
      <x v="2"/>
    </i>
    <i t="blank">
      <x v="897"/>
    </i>
    <i>
      <x v="898"/>
      <x/>
    </i>
    <i r="1">
      <x v="1"/>
    </i>
    <i r="1">
      <x v="2"/>
    </i>
    <i t="blank">
      <x v="898"/>
    </i>
    <i>
      <x v="899"/>
      <x/>
    </i>
    <i r="1">
      <x v="1"/>
    </i>
    <i r="1">
      <x v="2"/>
    </i>
    <i t="blank">
      <x v="899"/>
    </i>
    <i>
      <x v="900"/>
      <x/>
    </i>
    <i r="1">
      <x v="1"/>
    </i>
    <i r="1">
      <x v="2"/>
    </i>
    <i t="blank">
      <x v="900"/>
    </i>
    <i>
      <x v="901"/>
      <x/>
    </i>
    <i r="1">
      <x v="1"/>
    </i>
    <i r="1">
      <x v="2"/>
    </i>
    <i t="blank">
      <x v="901"/>
    </i>
    <i>
      <x v="902"/>
      <x/>
    </i>
    <i r="1">
      <x v="1"/>
    </i>
    <i r="1">
      <x v="2"/>
    </i>
    <i t="blank">
      <x v="902"/>
    </i>
    <i>
      <x v="903"/>
      <x/>
    </i>
    <i r="1">
      <x v="1"/>
    </i>
    <i r="1">
      <x v="2"/>
    </i>
    <i t="blank">
      <x v="903"/>
    </i>
    <i>
      <x v="904"/>
      <x/>
    </i>
    <i r="1">
      <x v="1"/>
    </i>
    <i r="1">
      <x v="2"/>
    </i>
    <i t="blank">
      <x v="904"/>
    </i>
    <i>
      <x v="905"/>
      <x/>
    </i>
    <i r="1">
      <x v="1"/>
    </i>
    <i r="1">
      <x v="2"/>
    </i>
    <i t="blank">
      <x v="905"/>
    </i>
    <i>
      <x v="906"/>
      <x/>
    </i>
    <i r="1">
      <x v="1"/>
    </i>
    <i r="1">
      <x v="2"/>
    </i>
    <i t="blank">
      <x v="906"/>
    </i>
    <i>
      <x v="907"/>
      <x/>
    </i>
    <i r="1">
      <x v="1"/>
    </i>
    <i r="1">
      <x v="2"/>
    </i>
    <i t="blank">
      <x v="907"/>
    </i>
    <i>
      <x v="908"/>
      <x/>
    </i>
    <i r="1">
      <x v="1"/>
    </i>
    <i r="1">
      <x v="2"/>
    </i>
    <i t="blank">
      <x v="908"/>
    </i>
    <i>
      <x v="909"/>
      <x/>
    </i>
    <i r="1">
      <x v="1"/>
    </i>
    <i r="1">
      <x v="2"/>
    </i>
    <i t="blank">
      <x v="909"/>
    </i>
    <i>
      <x v="910"/>
      <x/>
    </i>
    <i r="1">
      <x v="1"/>
    </i>
    <i r="1">
      <x v="2"/>
    </i>
    <i t="blank">
      <x v="910"/>
    </i>
    <i>
      <x v="911"/>
      <x/>
    </i>
    <i r="1">
      <x v="1"/>
    </i>
    <i r="1">
      <x v="2"/>
    </i>
    <i t="blank">
      <x v="911"/>
    </i>
    <i>
      <x v="912"/>
      <x/>
    </i>
    <i r="1">
      <x v="1"/>
    </i>
    <i r="1">
      <x v="2"/>
    </i>
    <i t="blank">
      <x v="912"/>
    </i>
    <i>
      <x v="913"/>
      <x/>
    </i>
    <i r="1">
      <x v="1"/>
    </i>
    <i r="1">
      <x v="2"/>
    </i>
    <i t="blank">
      <x v="913"/>
    </i>
    <i>
      <x v="914"/>
      <x/>
    </i>
    <i r="1">
      <x v="1"/>
    </i>
    <i r="1">
      <x v="2"/>
    </i>
    <i t="blank">
      <x v="914"/>
    </i>
    <i>
      <x v="915"/>
      <x/>
    </i>
    <i r="1">
      <x v="1"/>
    </i>
    <i r="1">
      <x v="2"/>
    </i>
    <i t="blank">
      <x v="915"/>
    </i>
    <i>
      <x v="916"/>
      <x/>
    </i>
    <i r="1">
      <x v="1"/>
    </i>
    <i r="1">
      <x v="2"/>
    </i>
    <i t="blank">
      <x v="916"/>
    </i>
    <i>
      <x v="917"/>
      <x/>
    </i>
    <i r="1">
      <x v="1"/>
    </i>
    <i r="1">
      <x v="2"/>
    </i>
    <i t="blank">
      <x v="917"/>
    </i>
    <i>
      <x v="918"/>
      <x/>
    </i>
    <i r="1">
      <x v="1"/>
    </i>
    <i r="1">
      <x v="2"/>
    </i>
    <i t="blank">
      <x v="918"/>
    </i>
    <i>
      <x v="919"/>
      <x/>
    </i>
    <i r="1">
      <x v="1"/>
    </i>
    <i r="1">
      <x v="2"/>
    </i>
    <i t="blank">
      <x v="919"/>
    </i>
    <i>
      <x v="920"/>
      <x/>
    </i>
    <i r="1">
      <x v="1"/>
    </i>
    <i r="1">
      <x v="2"/>
    </i>
    <i t="blank">
      <x v="920"/>
    </i>
    <i>
      <x v="921"/>
      <x/>
    </i>
    <i r="1">
      <x v="1"/>
    </i>
    <i r="1">
      <x v="2"/>
    </i>
    <i t="blank">
      <x v="921"/>
    </i>
    <i>
      <x v="922"/>
      <x/>
    </i>
    <i r="1">
      <x v="1"/>
    </i>
    <i r="1">
      <x v="2"/>
    </i>
    <i t="blank">
      <x v="922"/>
    </i>
    <i>
      <x v="923"/>
      <x/>
    </i>
    <i r="1">
      <x v="1"/>
    </i>
    <i r="1">
      <x v="2"/>
    </i>
    <i t="blank">
      <x v="923"/>
    </i>
    <i>
      <x v="924"/>
      <x/>
    </i>
    <i r="1">
      <x v="1"/>
    </i>
    <i r="1">
      <x v="2"/>
    </i>
    <i t="blank">
      <x v="924"/>
    </i>
    <i>
      <x v="925"/>
      <x/>
    </i>
    <i r="1">
      <x v="1"/>
    </i>
    <i r="1">
      <x v="2"/>
    </i>
    <i t="blank">
      <x v="925"/>
    </i>
    <i>
      <x v="926"/>
      <x/>
    </i>
    <i r="1">
      <x v="1"/>
    </i>
    <i r="1">
      <x v="2"/>
    </i>
    <i t="blank">
      <x v="926"/>
    </i>
    <i>
      <x v="927"/>
      <x/>
    </i>
    <i r="1">
      <x v="1"/>
    </i>
    <i r="1">
      <x v="2"/>
    </i>
    <i t="blank">
      <x v="927"/>
    </i>
    <i>
      <x v="928"/>
      <x/>
    </i>
    <i r="1">
      <x v="1"/>
    </i>
    <i r="1">
      <x v="2"/>
    </i>
    <i t="blank">
      <x v="928"/>
    </i>
    <i>
      <x v="929"/>
      <x/>
    </i>
    <i r="1">
      <x v="1"/>
    </i>
    <i r="1">
      <x v="2"/>
    </i>
    <i t="blank">
      <x v="929"/>
    </i>
    <i>
      <x v="930"/>
      <x/>
    </i>
    <i r="1">
      <x v="1"/>
    </i>
    <i r="1">
      <x v="2"/>
    </i>
    <i t="blank">
      <x v="930"/>
    </i>
    <i>
      <x v="931"/>
      <x/>
    </i>
    <i r="1">
      <x v="1"/>
    </i>
    <i r="1">
      <x v="2"/>
    </i>
    <i t="blank">
      <x v="931"/>
    </i>
    <i>
      <x v="932"/>
      <x/>
    </i>
    <i r="1">
      <x v="1"/>
    </i>
    <i r="1">
      <x v="2"/>
    </i>
    <i t="blank">
      <x v="932"/>
    </i>
    <i>
      <x v="933"/>
      <x/>
    </i>
    <i r="1">
      <x v="1"/>
    </i>
    <i r="1">
      <x v="2"/>
    </i>
    <i t="blank">
      <x v="933"/>
    </i>
    <i>
      <x v="934"/>
      <x/>
    </i>
    <i r="1">
      <x v="1"/>
    </i>
    <i r="1">
      <x v="2"/>
    </i>
    <i t="blank">
      <x v="934"/>
    </i>
    <i>
      <x v="935"/>
      <x/>
    </i>
    <i r="1">
      <x v="1"/>
    </i>
    <i r="1">
      <x v="2"/>
    </i>
    <i t="blank">
      <x v="935"/>
    </i>
    <i>
      <x v="936"/>
      <x/>
    </i>
    <i r="1">
      <x v="1"/>
    </i>
    <i r="1">
      <x v="2"/>
    </i>
    <i t="blank">
      <x v="936"/>
    </i>
    <i>
      <x v="937"/>
      <x/>
    </i>
    <i r="1">
      <x v="1"/>
    </i>
    <i r="1">
      <x v="2"/>
    </i>
    <i t="blank">
      <x v="937"/>
    </i>
    <i>
      <x v="938"/>
      <x/>
    </i>
    <i r="1">
      <x v="1"/>
    </i>
    <i r="1">
      <x v="2"/>
    </i>
    <i t="blank">
      <x v="938"/>
    </i>
    <i>
      <x v="939"/>
      <x/>
    </i>
    <i r="1">
      <x v="1"/>
    </i>
    <i r="1">
      <x v="2"/>
    </i>
    <i t="blank">
      <x v="939"/>
    </i>
    <i>
      <x v="940"/>
      <x/>
    </i>
    <i r="1">
      <x v="1"/>
    </i>
    <i r="1">
      <x v="2"/>
    </i>
    <i t="blank">
      <x v="940"/>
    </i>
    <i>
      <x v="941"/>
      <x/>
    </i>
    <i r="1">
      <x v="1"/>
    </i>
    <i r="1">
      <x v="2"/>
    </i>
    <i t="blank">
      <x v="941"/>
    </i>
    <i>
      <x v="942"/>
      <x/>
    </i>
    <i r="1">
      <x v="1"/>
    </i>
    <i r="1">
      <x v="2"/>
    </i>
    <i t="blank">
      <x v="942"/>
    </i>
    <i>
      <x v="943"/>
      <x/>
    </i>
    <i r="1">
      <x v="1"/>
    </i>
    <i r="1">
      <x v="2"/>
    </i>
    <i t="blank">
      <x v="943"/>
    </i>
    <i>
      <x v="944"/>
      <x/>
    </i>
    <i r="1">
      <x v="1"/>
    </i>
    <i r="1">
      <x v="2"/>
    </i>
    <i t="blank">
      <x v="944"/>
    </i>
    <i>
      <x v="945"/>
      <x/>
    </i>
    <i r="1">
      <x v="1"/>
    </i>
    <i r="1">
      <x v="2"/>
    </i>
    <i t="blank">
      <x v="945"/>
    </i>
    <i>
      <x v="946"/>
      <x/>
    </i>
    <i r="1">
      <x v="1"/>
    </i>
    <i r="1">
      <x v="2"/>
    </i>
    <i t="blank">
      <x v="946"/>
    </i>
    <i>
      <x v="947"/>
      <x/>
    </i>
    <i r="1">
      <x v="1"/>
    </i>
    <i r="1">
      <x v="2"/>
    </i>
    <i t="blank">
      <x v="947"/>
    </i>
    <i>
      <x v="948"/>
      <x/>
    </i>
    <i r="1">
      <x v="1"/>
    </i>
    <i r="1">
      <x v="2"/>
    </i>
    <i t="blank">
      <x v="948"/>
    </i>
    <i>
      <x v="949"/>
      <x/>
    </i>
    <i r="1">
      <x v="1"/>
    </i>
    <i r="1">
      <x v="2"/>
    </i>
    <i t="blank">
      <x v="949"/>
    </i>
    <i>
      <x v="950"/>
      <x/>
    </i>
    <i r="1">
      <x v="1"/>
    </i>
    <i r="1">
      <x v="2"/>
    </i>
    <i t="blank">
      <x v="950"/>
    </i>
    <i>
      <x v="951"/>
      <x/>
    </i>
    <i r="1">
      <x v="1"/>
    </i>
    <i r="1">
      <x v="2"/>
    </i>
    <i t="blank">
      <x v="951"/>
    </i>
    <i>
      <x v="952"/>
      <x/>
    </i>
    <i r="1">
      <x v="1"/>
    </i>
    <i r="1">
      <x v="2"/>
    </i>
    <i t="blank">
      <x v="952"/>
    </i>
    <i>
      <x v="953"/>
      <x/>
    </i>
    <i r="1">
      <x v="1"/>
    </i>
    <i r="1">
      <x v="2"/>
    </i>
    <i t="blank">
      <x v="953"/>
    </i>
    <i>
      <x v="954"/>
      <x/>
    </i>
    <i r="1">
      <x v="1"/>
    </i>
    <i r="1">
      <x v="2"/>
    </i>
    <i t="blank">
      <x v="954"/>
    </i>
    <i>
      <x v="955"/>
      <x/>
    </i>
    <i r="1">
      <x v="1"/>
    </i>
    <i r="1">
      <x v="2"/>
    </i>
    <i t="blank">
      <x v="955"/>
    </i>
    <i>
      <x v="956"/>
      <x/>
    </i>
    <i r="1">
      <x v="1"/>
    </i>
    <i r="1">
      <x v="2"/>
    </i>
    <i t="blank">
      <x v="956"/>
    </i>
    <i>
      <x v="957"/>
      <x/>
    </i>
    <i r="1">
      <x v="1"/>
    </i>
    <i r="1">
      <x v="2"/>
    </i>
    <i t="blank">
      <x v="957"/>
    </i>
    <i>
      <x v="958"/>
      <x/>
    </i>
    <i r="1">
      <x v="1"/>
    </i>
    <i r="1">
      <x v="2"/>
    </i>
    <i t="blank">
      <x v="958"/>
    </i>
    <i>
      <x v="959"/>
      <x/>
    </i>
    <i r="1">
      <x v="1"/>
    </i>
    <i r="1">
      <x v="2"/>
    </i>
    <i t="blank">
      <x v="959"/>
    </i>
    <i>
      <x v="960"/>
      <x/>
    </i>
    <i r="1">
      <x v="1"/>
    </i>
    <i r="1">
      <x v="2"/>
    </i>
    <i t="blank">
      <x v="960"/>
    </i>
    <i>
      <x v="961"/>
      <x/>
    </i>
    <i r="1">
      <x v="1"/>
    </i>
    <i r="1">
      <x v="2"/>
    </i>
    <i t="blank">
      <x v="961"/>
    </i>
    <i>
      <x v="962"/>
      <x/>
    </i>
    <i r="1">
      <x v="1"/>
    </i>
    <i r="1">
      <x v="2"/>
    </i>
    <i t="blank">
      <x v="962"/>
    </i>
    <i>
      <x v="963"/>
      <x/>
    </i>
    <i r="1">
      <x v="1"/>
    </i>
    <i r="1">
      <x v="2"/>
    </i>
    <i t="blank">
      <x v="963"/>
    </i>
    <i>
      <x v="964"/>
      <x/>
    </i>
    <i r="1">
      <x v="1"/>
    </i>
    <i r="1">
      <x v="2"/>
    </i>
    <i t="blank">
      <x v="964"/>
    </i>
    <i>
      <x v="965"/>
      <x/>
    </i>
    <i r="1">
      <x v="1"/>
    </i>
    <i r="1">
      <x v="2"/>
    </i>
    <i t="blank">
      <x v="965"/>
    </i>
    <i>
      <x v="966"/>
      <x/>
    </i>
    <i r="1">
      <x v="1"/>
    </i>
    <i r="1">
      <x v="2"/>
    </i>
    <i t="blank">
      <x v="966"/>
    </i>
    <i>
      <x v="967"/>
      <x/>
    </i>
    <i r="1">
      <x v="1"/>
    </i>
    <i r="1">
      <x v="2"/>
    </i>
    <i t="blank">
      <x v="967"/>
    </i>
    <i>
      <x v="968"/>
      <x/>
    </i>
    <i r="1">
      <x v="1"/>
    </i>
    <i r="1">
      <x v="2"/>
    </i>
    <i t="blank">
      <x v="968"/>
    </i>
    <i>
      <x v="969"/>
      <x/>
    </i>
    <i r="1">
      <x v="1"/>
    </i>
    <i r="1">
      <x v="2"/>
    </i>
    <i t="blank">
      <x v="969"/>
    </i>
    <i>
      <x v="970"/>
      <x/>
    </i>
    <i r="1">
      <x v="1"/>
    </i>
    <i r="1">
      <x v="2"/>
    </i>
    <i t="blank">
      <x v="970"/>
    </i>
    <i>
      <x v="971"/>
      <x/>
    </i>
    <i r="1">
      <x v="1"/>
    </i>
    <i r="1">
      <x v="2"/>
    </i>
    <i t="blank">
      <x v="971"/>
    </i>
    <i>
      <x v="972"/>
      <x/>
    </i>
    <i r="1">
      <x v="1"/>
    </i>
    <i r="1">
      <x v="2"/>
    </i>
    <i t="blank">
      <x v="972"/>
    </i>
    <i>
      <x v="973"/>
      <x/>
    </i>
    <i r="1">
      <x v="1"/>
    </i>
    <i r="1">
      <x v="2"/>
    </i>
    <i t="blank">
      <x v="973"/>
    </i>
    <i>
      <x v="974"/>
      <x/>
    </i>
    <i r="1">
      <x v="1"/>
    </i>
    <i r="1">
      <x v="2"/>
    </i>
    <i t="blank">
      <x v="974"/>
    </i>
    <i>
      <x v="975"/>
      <x/>
    </i>
    <i r="1">
      <x v="1"/>
    </i>
    <i r="1">
      <x v="2"/>
    </i>
    <i t="blank">
      <x v="975"/>
    </i>
    <i>
      <x v="976"/>
      <x/>
    </i>
    <i r="1">
      <x v="1"/>
    </i>
    <i r="1">
      <x v="2"/>
    </i>
    <i t="blank">
      <x v="976"/>
    </i>
    <i>
      <x v="977"/>
      <x/>
    </i>
    <i r="1">
      <x v="1"/>
    </i>
    <i r="1">
      <x v="2"/>
    </i>
    <i t="blank">
      <x v="977"/>
    </i>
    <i>
      <x v="978"/>
      <x/>
    </i>
    <i r="1">
      <x v="1"/>
    </i>
    <i r="1">
      <x v="2"/>
    </i>
    <i t="blank">
      <x v="978"/>
    </i>
    <i>
      <x v="979"/>
      <x/>
    </i>
    <i r="1">
      <x v="1"/>
    </i>
    <i r="1">
      <x v="2"/>
    </i>
    <i t="blank">
      <x v="979"/>
    </i>
    <i>
      <x v="980"/>
      <x/>
    </i>
    <i r="1">
      <x v="1"/>
    </i>
    <i r="1">
      <x v="2"/>
    </i>
    <i t="blank">
      <x v="980"/>
    </i>
    <i>
      <x v="981"/>
      <x/>
    </i>
    <i r="1">
      <x v="1"/>
    </i>
    <i r="1">
      <x v="2"/>
    </i>
    <i t="blank">
      <x v="981"/>
    </i>
    <i>
      <x v="982"/>
      <x/>
    </i>
    <i r="1">
      <x v="1"/>
    </i>
    <i r="1">
      <x v="2"/>
    </i>
    <i t="blank">
      <x v="982"/>
    </i>
    <i>
      <x v="983"/>
      <x/>
    </i>
    <i r="1">
      <x v="1"/>
    </i>
    <i r="1">
      <x v="2"/>
    </i>
    <i t="blank">
      <x v="983"/>
    </i>
    <i>
      <x v="984"/>
      <x/>
    </i>
    <i r="1">
      <x v="1"/>
    </i>
    <i r="1">
      <x v="2"/>
    </i>
    <i t="blank">
      <x v="984"/>
    </i>
    <i>
      <x v="985"/>
      <x/>
    </i>
    <i r="1">
      <x v="1"/>
    </i>
    <i r="1">
      <x v="2"/>
    </i>
    <i t="blank">
      <x v="985"/>
    </i>
    <i>
      <x v="986"/>
      <x/>
    </i>
    <i r="1">
      <x v="1"/>
    </i>
    <i r="1">
      <x v="2"/>
    </i>
    <i t="blank">
      <x v="986"/>
    </i>
    <i>
      <x v="987"/>
      <x/>
    </i>
    <i r="1">
      <x v="1"/>
    </i>
    <i r="1">
      <x v="2"/>
    </i>
    <i t="blank">
      <x v="987"/>
    </i>
    <i>
      <x v="988"/>
      <x/>
    </i>
    <i r="1">
      <x v="1"/>
    </i>
    <i r="1">
      <x v="2"/>
    </i>
    <i t="blank">
      <x v="988"/>
    </i>
    <i>
      <x v="989"/>
      <x/>
    </i>
    <i r="1">
      <x v="1"/>
    </i>
    <i r="1">
      <x v="2"/>
    </i>
    <i t="blank">
      <x v="989"/>
    </i>
    <i>
      <x v="990"/>
      <x/>
    </i>
    <i r="1">
      <x v="1"/>
    </i>
    <i r="1">
      <x v="2"/>
    </i>
    <i t="blank">
      <x v="990"/>
    </i>
    <i>
      <x v="991"/>
      <x/>
    </i>
    <i r="1">
      <x v="1"/>
    </i>
    <i r="1">
      <x v="2"/>
    </i>
    <i t="blank">
      <x v="991"/>
    </i>
    <i>
      <x v="992"/>
      <x/>
    </i>
    <i r="1">
      <x v="1"/>
    </i>
    <i r="1">
      <x v="2"/>
    </i>
    <i t="blank">
      <x v="992"/>
    </i>
    <i>
      <x v="993"/>
      <x/>
    </i>
    <i r="1">
      <x v="1"/>
    </i>
    <i r="1">
      <x v="2"/>
    </i>
    <i t="blank">
      <x v="993"/>
    </i>
    <i>
      <x v="994"/>
      <x/>
    </i>
    <i r="1">
      <x v="1"/>
    </i>
    <i r="1">
      <x v="2"/>
    </i>
    <i t="blank">
      <x v="994"/>
    </i>
    <i>
      <x v="995"/>
      <x/>
    </i>
    <i r="1">
      <x v="1"/>
    </i>
    <i r="1">
      <x v="2"/>
    </i>
    <i t="blank">
      <x v="995"/>
    </i>
    <i>
      <x v="996"/>
      <x/>
    </i>
    <i r="1">
      <x v="1"/>
    </i>
    <i r="1">
      <x v="2"/>
    </i>
    <i t="blank">
      <x v="996"/>
    </i>
    <i>
      <x v="997"/>
      <x/>
    </i>
    <i r="1">
      <x v="1"/>
    </i>
    <i r="1">
      <x v="2"/>
    </i>
    <i t="blank">
      <x v="997"/>
    </i>
    <i>
      <x v="998"/>
      <x/>
    </i>
    <i r="1">
      <x v="1"/>
    </i>
    <i r="1">
      <x v="2"/>
    </i>
    <i t="blank">
      <x v="998"/>
    </i>
    <i>
      <x v="999"/>
      <x/>
    </i>
    <i r="1">
      <x v="1"/>
    </i>
    <i r="1">
      <x v="2"/>
    </i>
    <i t="blank">
      <x v="999"/>
    </i>
    <i>
      <x v="1000"/>
      <x/>
    </i>
    <i r="1">
      <x v="1"/>
    </i>
    <i r="1">
      <x v="2"/>
    </i>
    <i t="blank">
      <x v="1000"/>
    </i>
    <i>
      <x v="1001"/>
      <x/>
    </i>
    <i r="1">
      <x v="1"/>
    </i>
    <i r="1">
      <x v="2"/>
    </i>
    <i t="blank">
      <x v="1001"/>
    </i>
    <i>
      <x v="1002"/>
      <x/>
    </i>
    <i r="1">
      <x v="1"/>
    </i>
    <i r="1">
      <x v="2"/>
    </i>
    <i t="blank">
      <x v="1002"/>
    </i>
    <i>
      <x v="1003"/>
      <x/>
    </i>
    <i r="1">
      <x v="1"/>
    </i>
    <i r="1">
      <x v="2"/>
    </i>
    <i t="blank">
      <x v="1003"/>
    </i>
    <i>
      <x v="1004"/>
      <x/>
    </i>
    <i r="1">
      <x v="1"/>
    </i>
    <i r="1">
      <x v="2"/>
    </i>
    <i t="blank">
      <x v="1004"/>
    </i>
    <i>
      <x v="1005"/>
      <x/>
    </i>
    <i r="1">
      <x v="1"/>
    </i>
    <i r="1">
      <x v="2"/>
    </i>
    <i t="blank">
      <x v="1005"/>
    </i>
    <i>
      <x v="1006"/>
      <x/>
    </i>
    <i r="1">
      <x v="1"/>
    </i>
    <i r="1">
      <x v="2"/>
    </i>
    <i t="blank">
      <x v="1006"/>
    </i>
    <i>
      <x v="1007"/>
      <x/>
    </i>
    <i r="1">
      <x v="1"/>
    </i>
    <i r="1">
      <x v="2"/>
    </i>
    <i t="blank">
      <x v="1007"/>
    </i>
    <i>
      <x v="1008"/>
      <x/>
    </i>
    <i r="1">
      <x v="1"/>
    </i>
    <i r="1">
      <x v="2"/>
    </i>
    <i t="blank">
      <x v="1008"/>
    </i>
    <i>
      <x v="1009"/>
      <x/>
    </i>
    <i r="1">
      <x v="1"/>
    </i>
    <i r="1">
      <x v="2"/>
    </i>
    <i t="blank">
      <x v="1009"/>
    </i>
    <i>
      <x v="1010"/>
      <x/>
    </i>
    <i r="1">
      <x v="1"/>
    </i>
    <i r="1">
      <x v="2"/>
    </i>
    <i t="blank">
      <x v="1010"/>
    </i>
    <i>
      <x v="1011"/>
      <x/>
    </i>
    <i r="1">
      <x v="1"/>
    </i>
    <i r="1">
      <x v="2"/>
    </i>
    <i t="blank">
      <x v="1011"/>
    </i>
    <i>
      <x v="1012"/>
      <x/>
    </i>
    <i r="1">
      <x v="1"/>
    </i>
    <i r="1">
      <x v="2"/>
    </i>
    <i t="blank">
      <x v="1012"/>
    </i>
    <i>
      <x v="1013"/>
      <x/>
    </i>
    <i r="1">
      <x v="1"/>
    </i>
    <i r="1">
      <x v="2"/>
    </i>
    <i t="blank">
      <x v="1013"/>
    </i>
    <i>
      <x v="1014"/>
      <x/>
    </i>
    <i r="1">
      <x v="1"/>
    </i>
    <i r="1">
      <x v="2"/>
    </i>
    <i t="blank">
      <x v="1014"/>
    </i>
    <i>
      <x v="1015"/>
      <x/>
    </i>
    <i r="1">
      <x v="1"/>
    </i>
    <i r="1">
      <x v="2"/>
    </i>
    <i t="blank">
      <x v="1015"/>
    </i>
    <i>
      <x v="1016"/>
      <x/>
    </i>
    <i r="1">
      <x v="1"/>
    </i>
    <i r="1">
      <x v="2"/>
    </i>
    <i t="blank">
      <x v="1016"/>
    </i>
    <i>
      <x v="1017"/>
      <x/>
    </i>
    <i r="1">
      <x v="1"/>
    </i>
    <i r="1">
      <x v="2"/>
    </i>
    <i t="blank">
      <x v="1017"/>
    </i>
    <i>
      <x v="1018"/>
      <x/>
    </i>
    <i r="1">
      <x v="1"/>
    </i>
    <i r="1">
      <x v="2"/>
    </i>
    <i t="blank">
      <x v="1018"/>
    </i>
    <i>
      <x v="1019"/>
      <x/>
    </i>
    <i r="1">
      <x v="1"/>
    </i>
    <i r="1">
      <x v="2"/>
    </i>
    <i t="blank">
      <x v="1019"/>
    </i>
    <i>
      <x v="1020"/>
      <x/>
    </i>
    <i r="1">
      <x v="1"/>
    </i>
    <i r="1">
      <x v="2"/>
    </i>
    <i t="blank">
      <x v="1020"/>
    </i>
    <i>
      <x v="1021"/>
      <x/>
    </i>
    <i r="1">
      <x v="1"/>
    </i>
    <i r="1">
      <x v="2"/>
    </i>
    <i t="blank">
      <x v="1021"/>
    </i>
    <i>
      <x v="1022"/>
      <x/>
    </i>
    <i r="1">
      <x v="1"/>
    </i>
    <i r="1">
      <x v="2"/>
    </i>
    <i t="blank">
      <x v="1022"/>
    </i>
    <i>
      <x v="1023"/>
      <x/>
    </i>
    <i r="1">
      <x v="1"/>
    </i>
    <i r="1">
      <x v="2"/>
    </i>
    <i t="blank">
      <x v="1023"/>
    </i>
    <i>
      <x v="1024"/>
      <x/>
    </i>
    <i r="1">
      <x v="1"/>
    </i>
    <i r="1">
      <x v="2"/>
    </i>
    <i t="blank">
      <x v="1024"/>
    </i>
    <i>
      <x v="1025"/>
      <x/>
    </i>
    <i r="1">
      <x v="1"/>
    </i>
    <i r="1">
      <x v="2"/>
    </i>
    <i t="blank">
      <x v="1025"/>
    </i>
    <i>
      <x v="1026"/>
      <x/>
    </i>
    <i r="1">
      <x v="1"/>
    </i>
    <i r="1">
      <x v="2"/>
    </i>
    <i t="blank">
      <x v="1026"/>
    </i>
    <i>
      <x v="1027"/>
      <x/>
    </i>
    <i r="1">
      <x v="1"/>
    </i>
    <i r="1">
      <x v="2"/>
    </i>
    <i t="blank">
      <x v="1027"/>
    </i>
    <i>
      <x v="1028"/>
      <x/>
    </i>
    <i r="1">
      <x v="1"/>
    </i>
    <i r="1">
      <x v="2"/>
    </i>
    <i t="blank">
      <x v="1028"/>
    </i>
    <i>
      <x v="1029"/>
      <x/>
    </i>
    <i r="1">
      <x v="1"/>
    </i>
    <i r="1">
      <x v="2"/>
    </i>
    <i t="blank">
      <x v="1029"/>
    </i>
    <i>
      <x v="1030"/>
      <x/>
    </i>
    <i r="1">
      <x v="1"/>
    </i>
    <i r="1">
      <x v="2"/>
    </i>
    <i t="blank">
      <x v="1030"/>
    </i>
    <i>
      <x v="1031"/>
      <x/>
    </i>
    <i r="1">
      <x v="1"/>
    </i>
    <i r="1">
      <x v="2"/>
    </i>
    <i t="blank">
      <x v="1031"/>
    </i>
    <i>
      <x v="1032"/>
      <x/>
    </i>
    <i r="1">
      <x v="1"/>
    </i>
    <i r="1">
      <x v="2"/>
    </i>
    <i t="blank">
      <x v="1032"/>
    </i>
    <i>
      <x v="1033"/>
      <x/>
    </i>
    <i r="1">
      <x v="1"/>
    </i>
    <i r="1">
      <x v="2"/>
    </i>
    <i t="blank">
      <x v="1033"/>
    </i>
    <i>
      <x v="1034"/>
      <x/>
    </i>
    <i r="1">
      <x v="1"/>
    </i>
    <i r="1">
      <x v="2"/>
    </i>
    <i t="blank">
      <x v="1034"/>
    </i>
    <i>
      <x v="1035"/>
      <x/>
    </i>
    <i r="1">
      <x v="1"/>
    </i>
    <i r="1">
      <x v="2"/>
    </i>
    <i t="blank">
      <x v="1035"/>
    </i>
    <i>
      <x v="1036"/>
      <x/>
    </i>
    <i r="1">
      <x v="1"/>
    </i>
    <i r="1">
      <x v="2"/>
    </i>
    <i t="blank">
      <x v="1036"/>
    </i>
    <i>
      <x v="1037"/>
      <x/>
    </i>
    <i r="1">
      <x v="1"/>
    </i>
    <i r="1">
      <x v="2"/>
    </i>
    <i t="blank">
      <x v="1037"/>
    </i>
    <i>
      <x v="1038"/>
      <x/>
    </i>
    <i r="1">
      <x v="1"/>
    </i>
    <i r="1">
      <x v="2"/>
    </i>
    <i t="blank">
      <x v="1038"/>
    </i>
    <i>
      <x v="1039"/>
      <x/>
    </i>
    <i r="1">
      <x v="1"/>
    </i>
    <i r="1">
      <x v="2"/>
    </i>
    <i t="blank">
      <x v="1039"/>
    </i>
    <i>
      <x v="1040"/>
      <x/>
    </i>
    <i r="1">
      <x v="1"/>
    </i>
    <i r="1">
      <x v="2"/>
    </i>
    <i t="blank">
      <x v="1040"/>
    </i>
    <i>
      <x v="1041"/>
      <x/>
    </i>
    <i r="1">
      <x v="1"/>
    </i>
    <i r="1">
      <x v="2"/>
    </i>
    <i t="blank">
      <x v="1041"/>
    </i>
    <i>
      <x v="1042"/>
      <x/>
    </i>
    <i r="1">
      <x v="1"/>
    </i>
    <i r="1">
      <x v="2"/>
    </i>
    <i t="blank">
      <x v="1042"/>
    </i>
    <i>
      <x v="1043"/>
      <x/>
    </i>
    <i r="1">
      <x v="1"/>
    </i>
    <i r="1">
      <x v="2"/>
    </i>
    <i t="blank">
      <x v="1043"/>
    </i>
    <i>
      <x v="1044"/>
      <x/>
    </i>
    <i r="1">
      <x v="1"/>
    </i>
    <i r="1">
      <x v="2"/>
    </i>
    <i t="blank">
      <x v="1044"/>
    </i>
    <i>
      <x v="1045"/>
      <x/>
    </i>
    <i r="1">
      <x v="1"/>
    </i>
    <i r="1">
      <x v="2"/>
    </i>
    <i t="blank">
      <x v="1045"/>
    </i>
    <i>
      <x v="1046"/>
      <x/>
    </i>
    <i r="1">
      <x v="1"/>
    </i>
    <i r="1">
      <x v="2"/>
    </i>
    <i t="blank">
      <x v="1046"/>
    </i>
    <i>
      <x v="1047"/>
      <x/>
    </i>
    <i r="1">
      <x v="1"/>
    </i>
    <i r="1">
      <x v="2"/>
    </i>
    <i t="blank">
      <x v="1047"/>
    </i>
    <i>
      <x v="1048"/>
      <x/>
    </i>
    <i r="1">
      <x v="1"/>
    </i>
    <i r="1">
      <x v="2"/>
    </i>
    <i t="blank">
      <x v="1048"/>
    </i>
    <i>
      <x v="1049"/>
      <x/>
    </i>
    <i r="1">
      <x v="1"/>
    </i>
    <i r="1">
      <x v="2"/>
    </i>
    <i t="blank">
      <x v="1049"/>
    </i>
    <i>
      <x v="1050"/>
      <x/>
    </i>
    <i r="1">
      <x v="1"/>
    </i>
    <i r="1">
      <x v="2"/>
    </i>
    <i t="blank">
      <x v="1050"/>
    </i>
    <i>
      <x v="1051"/>
      <x/>
    </i>
    <i r="1">
      <x v="1"/>
    </i>
    <i r="1">
      <x v="2"/>
    </i>
    <i t="blank">
      <x v="1051"/>
    </i>
    <i>
      <x v="1052"/>
      <x/>
    </i>
    <i r="1">
      <x v="1"/>
    </i>
    <i r="1">
      <x v="2"/>
    </i>
    <i t="blank">
      <x v="1052"/>
    </i>
    <i>
      <x v="1053"/>
      <x/>
    </i>
    <i r="1">
      <x v="1"/>
    </i>
    <i r="1">
      <x v="2"/>
    </i>
    <i t="blank">
      <x v="1053"/>
    </i>
    <i>
      <x v="1054"/>
      <x/>
    </i>
    <i r="1">
      <x v="1"/>
    </i>
    <i r="1">
      <x v="2"/>
    </i>
    <i t="blank">
      <x v="1054"/>
    </i>
    <i>
      <x v="1055"/>
      <x/>
    </i>
    <i r="1">
      <x v="1"/>
    </i>
    <i r="1">
      <x v="2"/>
    </i>
    <i t="blank">
      <x v="1055"/>
    </i>
    <i>
      <x v="1056"/>
      <x/>
    </i>
    <i r="1">
      <x v="1"/>
    </i>
    <i r="1">
      <x v="2"/>
    </i>
    <i t="blank">
      <x v="1056"/>
    </i>
    <i>
      <x v="1057"/>
      <x/>
    </i>
    <i r="1">
      <x v="1"/>
    </i>
    <i r="1">
      <x v="2"/>
    </i>
    <i t="blank">
      <x v="1057"/>
    </i>
    <i>
      <x v="1058"/>
      <x/>
    </i>
    <i r="1">
      <x v="1"/>
    </i>
    <i r="1">
      <x v="2"/>
    </i>
    <i t="blank">
      <x v="1058"/>
    </i>
    <i>
      <x v="1059"/>
      <x/>
    </i>
    <i r="1">
      <x v="1"/>
    </i>
    <i r="1">
      <x v="2"/>
    </i>
    <i t="blank">
      <x v="1059"/>
    </i>
    <i>
      <x v="1060"/>
      <x/>
    </i>
    <i r="1">
      <x v="1"/>
    </i>
    <i r="1">
      <x v="2"/>
    </i>
    <i t="blank">
      <x v="1060"/>
    </i>
    <i>
      <x v="1061"/>
      <x/>
    </i>
    <i r="1">
      <x v="1"/>
    </i>
    <i r="1">
      <x v="2"/>
    </i>
    <i t="blank">
      <x v="1061"/>
    </i>
    <i>
      <x v="1062"/>
      <x/>
    </i>
    <i r="1">
      <x v="1"/>
    </i>
    <i r="1">
      <x v="2"/>
    </i>
    <i t="blank">
      <x v="1062"/>
    </i>
    <i>
      <x v="1063"/>
      <x/>
    </i>
    <i r="1">
      <x v="1"/>
    </i>
    <i r="1">
      <x v="2"/>
    </i>
    <i t="blank">
      <x v="1063"/>
    </i>
    <i>
      <x v="1064"/>
      <x/>
    </i>
    <i r="1">
      <x v="1"/>
    </i>
    <i r="1">
      <x v="2"/>
    </i>
    <i t="blank">
      <x v="1064"/>
    </i>
    <i>
      <x v="1065"/>
      <x/>
    </i>
    <i r="1">
      <x v="1"/>
    </i>
    <i r="1">
      <x v="2"/>
    </i>
    <i t="blank">
      <x v="1065"/>
    </i>
    <i>
      <x v="1066"/>
      <x/>
    </i>
    <i r="1">
      <x v="1"/>
    </i>
    <i r="1">
      <x v="2"/>
    </i>
    <i t="blank">
      <x v="1066"/>
    </i>
    <i>
      <x v="1067"/>
      <x/>
    </i>
    <i r="1">
      <x v="1"/>
    </i>
    <i r="1">
      <x v="2"/>
    </i>
    <i t="blank">
      <x v="1067"/>
    </i>
    <i>
      <x v="1068"/>
      <x/>
    </i>
    <i r="1">
      <x v="1"/>
    </i>
    <i r="1">
      <x v="2"/>
    </i>
    <i t="blank">
      <x v="1068"/>
    </i>
    <i>
      <x v="1069"/>
      <x/>
    </i>
    <i r="1">
      <x v="1"/>
    </i>
    <i r="1">
      <x v="2"/>
    </i>
    <i t="blank">
      <x v="1069"/>
    </i>
    <i>
      <x v="1070"/>
      <x/>
    </i>
    <i r="1">
      <x v="1"/>
    </i>
    <i r="1">
      <x v="2"/>
    </i>
    <i t="blank">
      <x v="1070"/>
    </i>
    <i>
      <x v="1071"/>
      <x/>
    </i>
    <i r="1">
      <x v="1"/>
    </i>
    <i r="1">
      <x v="2"/>
    </i>
    <i t="blank">
      <x v="1071"/>
    </i>
    <i>
      <x v="1072"/>
      <x/>
    </i>
    <i r="1">
      <x v="1"/>
    </i>
    <i r="1">
      <x v="2"/>
    </i>
    <i t="blank">
      <x v="1072"/>
    </i>
    <i>
      <x v="1073"/>
      <x/>
    </i>
    <i r="1">
      <x v="1"/>
    </i>
    <i r="1">
      <x v="2"/>
    </i>
    <i t="blank">
      <x v="1073"/>
    </i>
    <i>
      <x v="1074"/>
      <x/>
    </i>
    <i r="1">
      <x v="1"/>
    </i>
    <i r="1">
      <x v="2"/>
    </i>
    <i t="blank">
      <x v="1074"/>
    </i>
    <i>
      <x v="1075"/>
      <x/>
    </i>
    <i r="1">
      <x v="1"/>
    </i>
    <i r="1">
      <x v="2"/>
    </i>
    <i t="blank">
      <x v="1075"/>
    </i>
    <i>
      <x v="1076"/>
      <x/>
    </i>
    <i r="1">
      <x v="1"/>
    </i>
    <i r="1">
      <x v="2"/>
    </i>
    <i t="blank">
      <x v="1076"/>
    </i>
    <i>
      <x v="1077"/>
      <x/>
    </i>
    <i r="1">
      <x v="1"/>
    </i>
    <i r="1">
      <x v="2"/>
    </i>
    <i t="blank">
      <x v="1077"/>
    </i>
    <i>
      <x v="1078"/>
      <x/>
    </i>
    <i r="1">
      <x v="1"/>
    </i>
    <i r="1">
      <x v="2"/>
    </i>
    <i t="blank">
      <x v="1078"/>
    </i>
    <i>
      <x v="1079"/>
      <x/>
    </i>
    <i r="1">
      <x v="1"/>
    </i>
    <i r="1">
      <x v="2"/>
    </i>
    <i t="blank">
      <x v="1079"/>
    </i>
    <i>
      <x v="1080"/>
      <x/>
    </i>
    <i r="1">
      <x v="1"/>
    </i>
    <i r="1">
      <x v="2"/>
    </i>
    <i t="blank">
      <x v="1080"/>
    </i>
    <i>
      <x v="1081"/>
      <x/>
    </i>
    <i r="1">
      <x v="1"/>
    </i>
    <i r="1">
      <x v="2"/>
    </i>
    <i t="blank">
      <x v="1081"/>
    </i>
    <i>
      <x v="1082"/>
      <x/>
    </i>
    <i r="1">
      <x v="1"/>
    </i>
    <i r="1">
      <x v="2"/>
    </i>
    <i t="blank">
      <x v="1082"/>
    </i>
    <i>
      <x v="1083"/>
      <x/>
    </i>
    <i r="1">
      <x v="1"/>
    </i>
    <i r="1">
      <x v="2"/>
    </i>
    <i t="blank">
      <x v="1083"/>
    </i>
    <i>
      <x v="1084"/>
      <x/>
    </i>
    <i r="1">
      <x v="1"/>
    </i>
    <i r="1">
      <x v="2"/>
    </i>
    <i t="blank">
      <x v="1084"/>
    </i>
    <i>
      <x v="1085"/>
      <x/>
    </i>
    <i r="1">
      <x v="1"/>
    </i>
    <i r="1">
      <x v="2"/>
    </i>
    <i t="blank">
      <x v="1085"/>
    </i>
    <i>
      <x v="1086"/>
      <x/>
    </i>
    <i r="1">
      <x v="1"/>
    </i>
    <i r="1">
      <x v="2"/>
    </i>
    <i t="blank">
      <x v="1086"/>
    </i>
    <i>
      <x v="1087"/>
      <x/>
    </i>
    <i r="1">
      <x v="1"/>
    </i>
    <i r="1">
      <x v="2"/>
    </i>
    <i t="blank">
      <x v="1087"/>
    </i>
    <i>
      <x v="1088"/>
      <x/>
    </i>
    <i r="1">
      <x v="1"/>
    </i>
    <i r="1">
      <x v="2"/>
    </i>
    <i t="blank">
      <x v="1088"/>
    </i>
    <i>
      <x v="1089"/>
      <x/>
    </i>
    <i r="1">
      <x v="1"/>
    </i>
    <i r="1">
      <x v="2"/>
    </i>
    <i t="blank">
      <x v="1089"/>
    </i>
    <i>
      <x v="1090"/>
      <x/>
    </i>
    <i r="1">
      <x v="1"/>
    </i>
    <i r="1">
      <x v="2"/>
    </i>
    <i t="blank">
      <x v="1090"/>
    </i>
    <i>
      <x v="1091"/>
      <x/>
    </i>
    <i r="1">
      <x v="1"/>
    </i>
    <i r="1">
      <x v="2"/>
    </i>
    <i t="blank">
      <x v="1091"/>
    </i>
    <i>
      <x v="1092"/>
      <x/>
    </i>
    <i r="1">
      <x v="1"/>
    </i>
    <i r="1">
      <x v="2"/>
    </i>
    <i t="blank">
      <x v="1092"/>
    </i>
    <i>
      <x v="1093"/>
      <x/>
    </i>
    <i r="1">
      <x v="1"/>
    </i>
    <i r="1">
      <x v="2"/>
    </i>
    <i t="blank">
      <x v="1093"/>
    </i>
    <i>
      <x v="1094"/>
      <x/>
    </i>
    <i r="1">
      <x v="1"/>
    </i>
    <i r="1">
      <x v="2"/>
    </i>
    <i t="blank">
      <x v="1094"/>
    </i>
    <i>
      <x v="1095"/>
      <x/>
    </i>
    <i r="1">
      <x v="1"/>
    </i>
    <i r="1">
      <x v="2"/>
    </i>
    <i t="blank">
      <x v="1095"/>
    </i>
    <i>
      <x v="1096"/>
      <x/>
    </i>
    <i r="1">
      <x v="1"/>
    </i>
    <i r="1">
      <x v="2"/>
    </i>
    <i t="blank">
      <x v="1096"/>
    </i>
    <i>
      <x v="1097"/>
      <x/>
    </i>
    <i r="1">
      <x v="1"/>
    </i>
    <i r="1">
      <x v="2"/>
    </i>
    <i t="blank">
      <x v="1097"/>
    </i>
    <i>
      <x v="1098"/>
      <x/>
    </i>
    <i r="1">
      <x v="1"/>
    </i>
    <i r="1">
      <x v="2"/>
    </i>
    <i t="blank">
      <x v="1098"/>
    </i>
    <i>
      <x v="1099"/>
      <x/>
    </i>
    <i r="1">
      <x v="1"/>
    </i>
    <i r="1">
      <x v="2"/>
    </i>
    <i t="blank">
      <x v="1099"/>
    </i>
    <i>
      <x v="1100"/>
      <x/>
    </i>
    <i r="1">
      <x v="1"/>
    </i>
    <i r="1">
      <x v="2"/>
    </i>
    <i t="blank">
      <x v="1100"/>
    </i>
    <i>
      <x v="1101"/>
      <x/>
    </i>
    <i r="1">
      <x v="1"/>
    </i>
    <i r="1">
      <x v="2"/>
    </i>
    <i t="blank">
      <x v="1101"/>
    </i>
    <i>
      <x v="1102"/>
      <x/>
    </i>
    <i r="1">
      <x v="1"/>
    </i>
    <i r="1">
      <x v="2"/>
    </i>
    <i t="blank">
      <x v="1102"/>
    </i>
    <i>
      <x v="1103"/>
      <x/>
    </i>
    <i r="1">
      <x v="1"/>
    </i>
    <i r="1">
      <x v="2"/>
    </i>
    <i t="blank">
      <x v="1103"/>
    </i>
    <i>
      <x v="1104"/>
      <x/>
    </i>
    <i r="1">
      <x v="1"/>
    </i>
    <i r="1">
      <x v="2"/>
    </i>
    <i t="blank">
      <x v="1104"/>
    </i>
    <i>
      <x v="1105"/>
      <x/>
    </i>
    <i r="1">
      <x v="1"/>
    </i>
    <i r="1">
      <x v="2"/>
    </i>
    <i t="blank">
      <x v="1105"/>
    </i>
    <i>
      <x v="1106"/>
      <x/>
    </i>
    <i r="1">
      <x v="1"/>
    </i>
    <i r="1">
      <x v="2"/>
    </i>
    <i t="blank">
      <x v="1106"/>
    </i>
    <i>
      <x v="1107"/>
      <x/>
    </i>
    <i r="1">
      <x v="1"/>
    </i>
    <i r="1">
      <x v="2"/>
    </i>
    <i t="blank">
      <x v="1107"/>
    </i>
    <i>
      <x v="1108"/>
      <x/>
    </i>
    <i r="1">
      <x v="1"/>
    </i>
    <i r="1">
      <x v="2"/>
    </i>
    <i t="blank">
      <x v="1108"/>
    </i>
    <i>
      <x v="1109"/>
      <x/>
    </i>
    <i r="1">
      <x v="1"/>
    </i>
    <i r="1">
      <x v="2"/>
    </i>
    <i t="blank">
      <x v="1109"/>
    </i>
    <i>
      <x v="1110"/>
      <x/>
    </i>
    <i r="1">
      <x v="1"/>
    </i>
    <i r="1">
      <x v="2"/>
    </i>
    <i t="blank">
      <x v="1110"/>
    </i>
    <i>
      <x v="1111"/>
      <x/>
    </i>
    <i r="1">
      <x v="1"/>
    </i>
    <i r="1">
      <x v="2"/>
    </i>
    <i t="blank">
      <x v="1111"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car_pct " fld="2" baseField="0" baseItem="0"/>
    <dataField name="carpool_pct " fld="3" baseField="0" baseItem="0"/>
    <dataField name="motorbike_pct " fld="4" baseField="0" baseItem="0"/>
    <dataField name="train_pct " fld="5" baseField="0" baseItem="0"/>
    <dataField name="stib_pct " fld="6" baseField="0" baseItem="0"/>
    <dataField name="delijn_pct " fld="7" baseField="0" baseItem="0"/>
    <dataField name="tec_pct " fld="8" baseField="0" baseItem="0"/>
    <dataField name="shuttle_pct " fld="9" baseField="0" baseItem="0"/>
    <dataField name="bicycle_pct " fld="10" baseField="0" baseItem="0"/>
    <dataField name="walk_pct " fld="11" baseField="0" baseItem="0"/>
    <dataField name="car " fld="12" baseField="0" baseItem="0"/>
    <dataField name="carpool " fld="13" baseField="0" baseItem="0"/>
    <dataField name="motorbike " fld="14" baseField="0" baseItem="0"/>
    <dataField name="train " fld="15" baseField="0" baseItem="0"/>
    <dataField name="stib " fld="16" baseField="0" baseItem="0"/>
    <dataField name="delijn " fld="17" baseField="0" baseItem="0"/>
    <dataField name="tec " fld="18" baseField="0" baseItem="0"/>
    <dataField name="shuttle " fld="19" baseField="0" baseItem="0"/>
    <dataField name="bicycle " fld="20" baseField="0" baseItem="0"/>
    <dataField name="walk " fld="21" baseField="0" baseItem="0"/>
    <dataField name="total " fld="22" baseField="0" baseItem="0"/>
  </dataFields>
  <formats count="5">
    <format dxfId="305">
      <pivotArea dataOnly="0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4">
      <pivotArea dataOnly="0" outline="0" fieldPosition="0">
        <references count="1">
          <reference field="4294967294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3">
      <pivotArea dataOnly="0" outline="0" fieldPosition="0">
        <references count="1">
          <reference field="4294967294" count="1">
            <x v="9"/>
          </reference>
        </references>
      </pivotArea>
    </format>
    <format dxfId="302">
      <pivotArea dataOnly="0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1">
      <pivotArea dataOnly="0" labelOnly="1" outline="0" fieldPosition="0">
        <references count="1">
          <reference field="1" count="0"/>
        </references>
      </pivotArea>
    </format>
  </formats>
  <conditionalFormats count="1">
    <conditionalFormat priority="1">
      <pivotAreas count="1">
        <pivotArea type="data" outline="0" collapsedLevelsAreSubtotals="1" fieldPosition="0"/>
      </pivotAreas>
    </conditionalFormat>
  </conditionalFormats>
  <pivotTableStyleInfo name="Style de tableau croisé dynamique 1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DB_PDE_2017.accdb R_DATA_access_travailleurs_2017" adjustColumnWidth="0" connectionId="3" autoFormatId="16" applyNumberFormats="0" applyBorderFormats="0" applyFontFormats="0" applyPatternFormats="0" applyAlignmentFormats="0" applyWidthHeightFormats="0">
  <queryTableRefresh nextId="4">
    <queryTableFields count="3">
      <queryTableField id="1" name="access_zone" tableColumnId="1"/>
      <queryTableField id="2" name="sites" tableColumnId="2"/>
      <queryTableField id="3" name="workers" tableColumnId="3"/>
    </queryTableFields>
  </queryTableRefresh>
</queryTable>
</file>

<file path=xl/queryTables/queryTable10.xml><?xml version="1.0" encoding="utf-8"?>
<queryTable xmlns="http://schemas.openxmlformats.org/spreadsheetml/2006/main" name="DB_PDE_2017.accdb R_DATA_MODALE_CPvsAccess_2017" adjustColumnWidth="0" connectionId="17" autoFormatId="16" applyNumberFormats="0" applyBorderFormats="0" applyFontFormats="0" applyPatternFormats="0" applyAlignmentFormats="0" applyWidthHeightFormats="0">
  <queryTableRefresh nextId="25">
    <queryTableFields count="13">
      <queryTableField id="1" name="access_zone" tableColumnId="1"/>
      <queryTableField id="2" name="sites" tableColumnId="2"/>
      <queryTableField id="13" name="car" tableColumnId="13"/>
      <queryTableField id="14" name="carpool" tableColumnId="14"/>
      <queryTableField id="15" name="motorbike" tableColumnId="15"/>
      <queryTableField id="16" name="train" tableColumnId="16"/>
      <queryTableField id="17" name="stib" tableColumnId="17"/>
      <queryTableField id="18" name="delijn" tableColumnId="18"/>
      <queryTableField id="19" name="tec" tableColumnId="19"/>
      <queryTableField id="20" name="shuttle" tableColumnId="20"/>
      <queryTableField id="21" name="bicycle" tableColumnId="21"/>
      <queryTableField id="22" name="walk" tableColumnId="22"/>
      <queryTableField id="23" name="total" tableColumnId="23"/>
    </queryTableFields>
    <queryTableDeletedFields count="11">
      <deletedField name="car_pct"/>
      <deletedField name="carpool_pct"/>
      <deletedField name="motorbike_pct"/>
      <deletedField name="train_pct"/>
      <deletedField name="stib_pct"/>
      <deletedField name="deiijn_pct"/>
      <deletedField name="tec_pct"/>
      <deletedField name="shuttle_pctT"/>
      <deletedField name="bicycle_pct"/>
      <deletedField name="walk_pct"/>
      <deletedField name="shuttle_pct"/>
    </queryTableDeletedFields>
  </queryTableRefresh>
</queryTable>
</file>

<file path=xl/queryTables/queryTable11.xml><?xml version="1.0" encoding="utf-8"?>
<queryTable xmlns="http://schemas.openxmlformats.org/spreadsheetml/2006/main" name="DB_PDE_2017.accdb R_DATA_MODALE_CPvsAccess_2018" adjustColumnWidth="0" connectionId="18" autoFormatId="16" applyNumberFormats="0" applyBorderFormats="0" applyFontFormats="0" applyPatternFormats="0" applyAlignmentFormats="0" applyWidthHeightFormats="0">
  <queryTableRefresh nextId="25" unboundColumnsRight="1">
    <queryTableFields count="13">
      <queryTableField id="1" name="access_zone" tableColumnId="1"/>
      <queryTableField id="2" name="sites" tableColumnId="2"/>
      <queryTableField id="3" name="car_pct" tableColumnId="3"/>
      <queryTableField id="4" name="carpool_pct" tableColumnId="4"/>
      <queryTableField id="5" name="motorbike_pct" tableColumnId="5"/>
      <queryTableField id="6" name="train_pct" tableColumnId="6"/>
      <queryTableField id="7" name="stib_pct" tableColumnId="7"/>
      <queryTableField id="8" name="deiijn_pct" tableColumnId="8"/>
      <queryTableField id="9" name="tec_pct" tableColumnId="9"/>
      <queryTableField id="10" name="shuttle_pct" tableColumnId="10"/>
      <queryTableField id="11" name="bicycle_pct" tableColumnId="11"/>
      <queryTableField id="12" name="walk_pct" tableColumnId="12"/>
      <queryTableField id="24" dataBound="0" tableColumnId="24"/>
    </queryTableFields>
    <queryTableDeletedFields count="11">
      <deletedField name="car"/>
      <deletedField name="carpool"/>
      <deletedField name="motorbike"/>
      <deletedField name="train"/>
      <deletedField name="stib"/>
      <deletedField name="delijn"/>
      <deletedField name="tec"/>
      <deletedField name="shuttle"/>
      <deletedField name="bicycle"/>
      <deletedField name="walk"/>
      <deletedField name="total"/>
    </queryTableDeletedFields>
  </queryTableRefresh>
</queryTable>
</file>

<file path=xl/queryTables/queryTable12.xml><?xml version="1.0" encoding="utf-8"?>
<queryTable xmlns="http://schemas.openxmlformats.org/spreadsheetml/2006/main" name="DB_PDE_2017.accdb R_DATA_MODALE_CP_navetteursVSbruxellois_2017" adjustColumnWidth="0" connectionId="9" autoFormatId="16" applyNumberFormats="0" applyBorderFormats="0" applyFontFormats="0" applyPatternFormats="0" applyAlignmentFormats="0" applyWidthHeightFormats="0">
  <queryTableRefresh nextId="23">
    <queryTableFields count="12">
      <queryTableField id="1" name="origin" tableColumnId="1"/>
      <queryTableField id="12" name="car" tableColumnId="12"/>
      <queryTableField id="13" name="carpool" tableColumnId="13"/>
      <queryTableField id="14" name="motorbike" tableColumnId="14"/>
      <queryTableField id="15" name="train" tableColumnId="15"/>
      <queryTableField id="16" name="stib" tableColumnId="16"/>
      <queryTableField id="17" name="delijn" tableColumnId="17"/>
      <queryTableField id="18" name="tec" tableColumnId="18"/>
      <queryTableField id="19" name="shuttle" tableColumnId="19"/>
      <queryTableField id="20" name="bicycle" tableColumnId="20"/>
      <queryTableField id="21" name="walk" tableColumnId="21"/>
      <queryTableField id="22" name="total" tableColumnId="22"/>
    </queryTableFields>
    <queryTableDeletedFields count="10">
      <deletedField name="car_pct"/>
      <deletedField name="carpool_pct"/>
      <deletedField name="motorbike_pct"/>
      <deletedField name="train_pct"/>
      <deletedField name="stib_pct"/>
      <deletedField name="delijn_pct"/>
      <deletedField name="tec_pct"/>
      <deletedField name="shuttle_pct"/>
      <deletedField name="bicycle_pct"/>
      <deletedField name="walk_pct"/>
    </queryTableDeletedFields>
  </queryTableRefresh>
</queryTable>
</file>

<file path=xl/queryTables/queryTable13.xml><?xml version="1.0" encoding="utf-8"?>
<queryTable xmlns="http://schemas.openxmlformats.org/spreadsheetml/2006/main" name="DB_PDE_2017.accdb R_DATA_MODALE_CP_navetteursVSbruxellois_2018" adjustColumnWidth="0" connectionId="10" autoFormatId="16" applyNumberFormats="0" applyBorderFormats="0" applyFontFormats="0" applyPatternFormats="0" applyAlignmentFormats="0" applyWidthHeightFormats="0">
  <queryTableRefresh nextId="24" unboundColumnsRight="1">
    <queryTableFields count="12">
      <queryTableField id="1" name="origin" tableColumnId="1"/>
      <queryTableField id="2" name="car_pct" tableColumnId="2"/>
      <queryTableField id="3" name="carpool_pct" tableColumnId="3"/>
      <queryTableField id="4" name="motorbike_pct" tableColumnId="4"/>
      <queryTableField id="5" name="train_pct" tableColumnId="5"/>
      <queryTableField id="6" name="stib_pct" tableColumnId="6"/>
      <queryTableField id="7" name="delijn_pct" tableColumnId="7"/>
      <queryTableField id="8" name="tec_pct" tableColumnId="8"/>
      <queryTableField id="9" name="shuttle_pct" tableColumnId="9"/>
      <queryTableField id="10" name="bicycle_pct" tableColumnId="10"/>
      <queryTableField id="11" name="walk_pct" tableColumnId="11"/>
      <queryTableField id="23" dataBound="0" tableColumnId="23"/>
    </queryTableFields>
    <queryTableDeletedFields count="11">
      <deletedField name="car"/>
      <deletedField name="carpool"/>
      <deletedField name="motorbike"/>
      <deletedField name="train"/>
      <deletedField name="stib"/>
      <deletedField name="delijn"/>
      <deletedField name="tec"/>
      <deletedField name="shuttle"/>
      <deletedField name="bicycle"/>
      <deletedField name="walk"/>
      <deletedField name="total"/>
    </queryTableDeletedFields>
  </queryTableRefresh>
</queryTable>
</file>

<file path=xl/queryTables/queryTable14.xml><?xml version="1.0" encoding="utf-8"?>
<queryTable xmlns="http://schemas.openxmlformats.org/spreadsheetml/2006/main" name="DB_PDE_2017.accdb R_DATA_MODALE_CP_list_CP_2017" adjustColumnWidth="0" connectionId="7" autoFormatId="16" applyNumberFormats="0" applyBorderFormats="0" applyFontFormats="0" applyPatternFormats="0" applyAlignmentFormats="0" applyWidthHeightFormats="0">
  <queryTableRefresh nextId="23">
    <queryTableFields count="22">
      <queryTableField id="1" name="origin" tableColumnId="1"/>
      <queryTableField id="2" name="car_pct" tableColumnId="2"/>
      <queryTableField id="3" name="carpool_pct" tableColumnId="3"/>
      <queryTableField id="4" name="motorbike_pct" tableColumnId="4"/>
      <queryTableField id="5" name="train_pct" tableColumnId="5"/>
      <queryTableField id="6" name="stib_pct" tableColumnId="6"/>
      <queryTableField id="7" name="delijn_pct" tableColumnId="7"/>
      <queryTableField id="8" name="tec_pct" tableColumnId="8"/>
      <queryTableField id="9" name="shuttle_pct" tableColumnId="9"/>
      <queryTableField id="10" name="bicycle_pct" tableColumnId="10"/>
      <queryTableField id="11" name="walk_pct" tableColumnId="11"/>
      <queryTableField id="12" name="car" tableColumnId="12"/>
      <queryTableField id="13" name="carpool" tableColumnId="13"/>
      <queryTableField id="14" name="motorbike" tableColumnId="14"/>
      <queryTableField id="15" name="train" tableColumnId="15"/>
      <queryTableField id="16" name="stib" tableColumnId="16"/>
      <queryTableField id="17" name="delijn" tableColumnId="17"/>
      <queryTableField id="18" name="tec" tableColumnId="18"/>
      <queryTableField id="19" name="shuttle" tableColumnId="19"/>
      <queryTableField id="20" name="bicycle" tableColumnId="20"/>
      <queryTableField id="21" name="walk" tableColumnId="21"/>
      <queryTableField id="22" name="total" tableColumnId="22"/>
    </queryTableFields>
  </queryTableRefresh>
</queryTable>
</file>

<file path=xl/queryTables/queryTable15.xml><?xml version="1.0" encoding="utf-8"?>
<queryTable xmlns="http://schemas.openxmlformats.org/spreadsheetml/2006/main" name="DB_PDE_2017.accdb R_DATA_MODALE_CP_navetteursVSbruxellois_ABC_2017" adjustColumnWidth="0" connectionId="11" autoFormatId="16" applyNumberFormats="0" applyBorderFormats="0" applyFontFormats="0" applyPatternFormats="0" applyAlignmentFormats="0" applyWidthHeightFormats="0">
  <queryTableRefresh nextId="24">
    <queryTableFields count="13">
      <queryTableField id="1" name="origin" tableColumnId="1"/>
      <queryTableField id="2" name="access_zone" tableColumnId="2"/>
      <queryTableField id="13" name="car" tableColumnId="13"/>
      <queryTableField id="14" name="carpool" tableColumnId="14"/>
      <queryTableField id="15" name="motorbike" tableColumnId="15"/>
      <queryTableField id="16" name="train" tableColumnId="16"/>
      <queryTableField id="17" name="stib" tableColumnId="17"/>
      <queryTableField id="18" name="delijn" tableColumnId="18"/>
      <queryTableField id="19" name="tec" tableColumnId="19"/>
      <queryTableField id="20" name="shuttle" tableColumnId="20"/>
      <queryTableField id="21" name="bicycle" tableColumnId="21"/>
      <queryTableField id="22" name="walk" tableColumnId="22"/>
      <queryTableField id="23" name="total" tableColumnId="23"/>
    </queryTableFields>
    <queryTableDeletedFields count="10">
      <deletedField name="car_pct"/>
      <deletedField name="carpool_pct"/>
      <deletedField name="motorbike_pct"/>
      <deletedField name="train_pct"/>
      <deletedField name="stib_pct"/>
      <deletedField name="delijn_pct"/>
      <deletedField name="tec_pct"/>
      <deletedField name="shuttle_pct"/>
      <deletedField name="bicycle_pct"/>
      <deletedField name="walk_pct"/>
    </queryTableDeletedFields>
  </queryTableRefresh>
</queryTable>
</file>

<file path=xl/queryTables/queryTable16.xml><?xml version="1.0" encoding="utf-8"?>
<queryTable xmlns="http://schemas.openxmlformats.org/spreadsheetml/2006/main" name="DB_PDE_2017.accdb R_DATA_MODALE_CP_navetteursVSbruxellois_ABC_2018" adjustColumnWidth="0" connectionId="12" autoFormatId="16" applyNumberFormats="0" applyBorderFormats="0" applyFontFormats="0" applyPatternFormats="0" applyAlignmentFormats="0" applyWidthHeightFormats="0">
  <queryTableRefresh nextId="25" unboundColumnsRight="1">
    <queryTableFields count="13">
      <queryTableField id="1" name="origin" tableColumnId="1"/>
      <queryTableField id="2" name="access_zone" tableColumnId="2"/>
      <queryTableField id="3" name="car_pct" tableColumnId="3"/>
      <queryTableField id="4" name="carpool_pct" tableColumnId="4"/>
      <queryTableField id="5" name="motorbike_pct" tableColumnId="5"/>
      <queryTableField id="6" name="train_pct" tableColumnId="6"/>
      <queryTableField id="7" name="stib_pct" tableColumnId="7"/>
      <queryTableField id="8" name="delijn_pct" tableColumnId="8"/>
      <queryTableField id="9" name="tec_pct" tableColumnId="9"/>
      <queryTableField id="10" name="shuttle_pct" tableColumnId="10"/>
      <queryTableField id="11" name="bicycle_pct" tableColumnId="11"/>
      <queryTableField id="12" name="walk_pct" tableColumnId="12"/>
      <queryTableField id="24" dataBound="0" tableColumnId="24"/>
    </queryTableFields>
    <queryTableDeletedFields count="11">
      <deletedField name="car"/>
      <deletedField name="carpool"/>
      <deletedField name="motorbike"/>
      <deletedField name="train"/>
      <deletedField name="stib"/>
      <deletedField name="delijn"/>
      <deletedField name="tec"/>
      <deletedField name="shuttle"/>
      <deletedField name="bicycle"/>
      <deletedField name="walk"/>
      <deletedField name="total"/>
    </queryTableDeletedFields>
  </queryTableRefresh>
</queryTable>
</file>

<file path=xl/queryTables/queryTable17.xml><?xml version="1.0" encoding="utf-8"?>
<queryTable xmlns="http://schemas.openxmlformats.org/spreadsheetml/2006/main" name="DB_PDE_2017.accdb R_DATA_modeVSdistance2017" adjustColumnWidth="0" connectionId="33" autoFormatId="16" applyNumberFormats="0" applyBorderFormats="0" applyFontFormats="0" applyPatternFormats="0" applyAlignmentFormats="0" applyWidthHeightFormats="0">
  <queryTableRefresh nextId="14" unboundColumnsRight="1">
    <queryTableFields count="12">
      <queryTableField id="1" name="distance" tableColumnId="1"/>
      <queryTableField id="2" name="car" tableColumnId="2"/>
      <queryTableField id="3" name="carpool" tableColumnId="3"/>
      <queryTableField id="4" name="motorbike" tableColumnId="4"/>
      <queryTableField id="5" name="train" tableColumnId="5"/>
      <queryTableField id="6" name="stib" tableColumnId="6"/>
      <queryTableField id="7" name="delijn" tableColumnId="7"/>
      <queryTableField id="8" name="tec" tableColumnId="8"/>
      <queryTableField id="9" name="shuttle" tableColumnId="9"/>
      <queryTableField id="10" name="bicycle" tableColumnId="10"/>
      <queryTableField id="11" name="walk" tableColumnId="11"/>
      <queryTableField id="13" dataBound="0" tableColumnId="13"/>
    </queryTableFields>
    <queryTableDeletedFields count="1">
      <deletedField name="total"/>
    </queryTableDeletedFields>
  </queryTableRefresh>
</queryTable>
</file>

<file path=xl/queryTables/queryTable18.xml><?xml version="1.0" encoding="utf-8"?>
<queryTable xmlns="http://schemas.openxmlformats.org/spreadsheetml/2006/main" name="DB_PDE_2017.accdb R_DATA_mode_vs_secteur_2017" adjustColumnWidth="0" connectionId="20" autoFormatId="16" applyNumberFormats="0" applyBorderFormats="0" applyFontFormats="0" applyPatternFormats="0" applyAlignmentFormats="0" applyWidthHeightFormats="0">
  <queryTableRefresh nextId="24">
    <queryTableFields count="23">
      <queryTableField id="1" name="activity_sector" tableColumnId="1"/>
      <queryTableField id="2" name="sites" tableColumnId="2"/>
      <queryTableField id="3" name="car_pct" tableColumnId="3"/>
      <queryTableField id="4" name="carpool_pct" tableColumnId="4"/>
      <queryTableField id="5" name="motorbike_pct" tableColumnId="5"/>
      <queryTableField id="6" name="train_pct" tableColumnId="6"/>
      <queryTableField id="7" name="stib_pct" tableColumnId="7"/>
      <queryTableField id="8" name="delijn_pct" tableColumnId="8"/>
      <queryTableField id="9" name="tec_pct" tableColumnId="9"/>
      <queryTableField id="10" name="shuttle_pct" tableColumnId="10"/>
      <queryTableField id="11" name="bicycle_pct" tableColumnId="11"/>
      <queryTableField id="12" name="walk_pct" tableColumnId="12"/>
      <queryTableField id="13" name="car" tableColumnId="13"/>
      <queryTableField id="14" name="carpool" tableColumnId="14"/>
      <queryTableField id="15" name="motorbike" tableColumnId="15"/>
      <queryTableField id="16" name="train" tableColumnId="16"/>
      <queryTableField id="17" name="stib" tableColumnId="17"/>
      <queryTableField id="18" name="delijn" tableColumnId="18"/>
      <queryTableField id="19" name="tec" tableColumnId="19"/>
      <queryTableField id="20" name="shuttle" tableColumnId="20"/>
      <queryTableField id="21" name="bicycle" tableColumnId="21"/>
      <queryTableField id="22" name="walk" tableColumnId="22"/>
      <queryTableField id="23" name="total" tableColumnId="23"/>
    </queryTableFields>
  </queryTableRefresh>
</queryTable>
</file>

<file path=xl/queryTables/queryTable19.xml><?xml version="1.0" encoding="utf-8"?>
<queryTable xmlns="http://schemas.openxmlformats.org/spreadsheetml/2006/main" name="DB_PDE_2017.accdb R_DATA_modes_déplacements_pro_2017" adjustColumnWidth="0" connectionId="22" autoFormatId="16" applyNumberFormats="0" applyBorderFormats="0" applyFontFormats="0" applyPatternFormats="0" applyAlignmentFormats="0" applyWidthHeightFormats="0">
  <queryTableRefresh nextId="20">
    <queryTableFields count="17">
      <queryTableField id="1" name="year" tableColumnId="1"/>
      <queryTableField id="2" name="sites" tableColumnId="2"/>
      <queryTableField id="18" name="trips" tableColumnId="3"/>
      <queryTableField id="4" name="car_pct" tableColumnId="4"/>
      <queryTableField id="5" name="service_car_pct" tableColumnId="5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12" name="service_car" tableColumnId="12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</queryTableFields>
  </queryTableRefresh>
</queryTable>
</file>

<file path=xl/queryTables/queryTable2.xml><?xml version="1.0" encoding="utf-8"?>
<queryTable xmlns="http://schemas.openxmlformats.org/spreadsheetml/2006/main" name="DB_PDE_2017.accdb R_DATA_travailleurs_2017" adjustColumnWidth="0" connectionId="50" autoFormatId="16" applyNumberFormats="0" applyBorderFormats="0" applyFontFormats="0" applyPatternFormats="0" applyAlignmentFormats="0" applyWidthHeightFormats="0">
  <queryTableRefresh nextId="4">
    <queryTableFields count="3">
      <queryTableField id="1" name="size_category" tableColumnId="1"/>
      <queryTableField id="2" name="sites" tableColumnId="2"/>
      <queryTableField id="3" name="workers" tableColumnId="3"/>
    </queryTableFields>
  </queryTableRefresh>
</queryTable>
</file>

<file path=xl/queryTables/queryTable20.xml><?xml version="1.0" encoding="utf-8"?>
<queryTable xmlns="http://schemas.openxmlformats.org/spreadsheetml/2006/main" name="DB_PDE_2017.accdb R_DATA_modes_déplacements_pro_REF" adjustColumnWidth="0" connectionId="23" autoFormatId="16" applyNumberFormats="0" applyBorderFormats="0" applyFontFormats="0" applyPatternFormats="0" applyAlignmentFormats="0" applyWidthHeightFormats="0">
  <queryTableRefresh nextId="20">
    <queryTableFields count="17">
      <queryTableField id="1" name="year" tableColumnId="1"/>
      <queryTableField id="2" name="sites" tableColumnId="2"/>
      <queryTableField id="18" name="trips" tableColumnId="3"/>
      <queryTableField id="4" name="car_pct" tableColumnId="4"/>
      <queryTableField id="5" name="service_car_pct" tableColumnId="5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12" name="service_car" tableColumnId="12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</queryTableFields>
  </queryTableRefresh>
</queryTable>
</file>

<file path=xl/queryTables/queryTable21.xml><?xml version="1.0" encoding="utf-8"?>
<queryTable xmlns="http://schemas.openxmlformats.org/spreadsheetml/2006/main" name="DB_PDE_2017.accdb R_DATA_modes_déplacements_pro_vs_access_2017" adjustColumnWidth="0" connectionId="24" autoFormatId="16" applyNumberFormats="0" applyBorderFormats="0" applyFontFormats="0" applyPatternFormats="0" applyAlignmentFormats="0" applyWidthHeightFormats="0">
  <queryTableRefresh nextId="20">
    <queryTableFields count="17">
      <queryTableField id="1" name="zoneaccess" tableColumnId="1"/>
      <queryTableField id="2" name="sites" tableColumnId="2"/>
      <queryTableField id="18" name="trips" tableColumnId="3"/>
      <queryTableField id="4" name="car_pct" tableColumnId="4"/>
      <queryTableField id="5" name="service_car_pct" tableColumnId="5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12" name="service_car" tableColumnId="12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</queryTableFields>
  </queryTableRefresh>
</queryTable>
</file>

<file path=xl/queryTables/queryTable22.xml><?xml version="1.0" encoding="utf-8"?>
<queryTable xmlns="http://schemas.openxmlformats.org/spreadsheetml/2006/main" name="DB_PDE_2017.accdb R_DATA_modes_déplacements_pro_vs_secteur_2017" adjustColumnWidth="0" connectionId="26" autoFormatId="16" applyNumberFormats="0" applyBorderFormats="0" applyFontFormats="0" applyPatternFormats="0" applyAlignmentFormats="0" applyWidthHeightFormats="0">
  <queryTableRefresh nextId="23">
    <queryTableFields count="17">
      <queryTableField id="18" name="SectorName" tableColumnId="1"/>
      <queryTableField id="2" name="sites" tableColumnId="2"/>
      <queryTableField id="19" name="trips" tableColumnId="3"/>
      <queryTableField id="4" name="car_pct" tableColumnId="4"/>
      <queryTableField id="5" name="service_car_pct" tableColumnId="5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12" name="service_car" tableColumnId="12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</queryTableFields>
  </queryTableRefresh>
</queryTable>
</file>

<file path=xl/queryTables/queryTable23.xml><?xml version="1.0" encoding="utf-8"?>
<queryTable xmlns="http://schemas.openxmlformats.org/spreadsheetml/2006/main" name="DB_PDE_2017.accdb R_DATA_modes_visiteurs_vs_access_2017" adjustColumnWidth="0" connectionId="28" autoFormatId="16" applyNumberFormats="0" applyBorderFormats="0" applyFontFormats="0" applyPatternFormats="0" applyAlignmentFormats="0" applyWidthHeightFormats="0">
  <queryTableRefresh nextId="27">
    <queryTableFields count="17">
      <queryTableField id="1" name="zoneaccess" tableColumnId="1"/>
      <queryTableField id="2" name="sites" tableColumnId="2"/>
      <queryTableField id="3" name="visitors" tableColumnId="3"/>
      <queryTableField id="4" name="car_pct" tableColumnId="4"/>
      <queryTableField id="24" name="coach_pct" tableColumnId="18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  <queryTableField id="25" name="coach" tableColumnId="19"/>
    </queryTableFields>
  </queryTableRefresh>
</queryTable>
</file>

<file path=xl/queryTables/queryTable24.xml><?xml version="1.0" encoding="utf-8"?>
<queryTable xmlns="http://schemas.openxmlformats.org/spreadsheetml/2006/main" name="DB_PDE_2017.accdb R_DATA_modes_visiteurs_vs_secteurs_2017" adjustColumnWidth="0" connectionId="30" autoFormatId="16" applyNumberFormats="0" applyBorderFormats="0" applyFontFormats="0" applyPatternFormats="0" applyAlignmentFormats="0" applyWidthHeightFormats="0">
  <queryTableRefresh nextId="29">
    <queryTableFields count="17">
      <queryTableField id="1" name="SectorName" tableColumnId="1"/>
      <queryTableField id="2" name="sites" tableColumnId="2"/>
      <queryTableField id="3" name="visitors" tableColumnId="3"/>
      <queryTableField id="4" name="car_pct" tableColumnId="4"/>
      <queryTableField id="25" name="coach_pct" tableColumnId="18"/>
      <queryTableField id="6" name="motorbike_pct" tableColumnId="6"/>
      <queryTableField id="7" name="taxi_pct" tableColumnId="7"/>
      <queryTableField id="8" name="public_transport_pct" tableColumnId="8"/>
      <queryTableField id="9" name="bicycle_pct" tableColumnId="9"/>
      <queryTableField id="10" name="walk_pct" tableColumnId="10"/>
      <queryTableField id="11" name="car" tableColumnId="11"/>
      <queryTableField id="26" name="coach" tableColumnId="19"/>
      <queryTableField id="13" name="motorbike" tableColumnId="13"/>
      <queryTableField id="14" name="taxi" tableColumnId="14"/>
      <queryTableField id="15" name="public_transport" tableColumnId="15"/>
      <queryTableField id="16" name="bicycle" tableColumnId="16"/>
      <queryTableField id="17" name="walk" tableColumnId="17"/>
    </queryTableFields>
    <queryTableDeletedFields count="1">
      <deletedField name="Bilan_Data"/>
    </queryTableDeletedFields>
  </queryTableRefresh>
</queryTable>
</file>

<file path=xl/queryTables/queryTable25.xml><?xml version="1.0" encoding="utf-8"?>
<queryTable xmlns="http://schemas.openxmlformats.org/spreadsheetml/2006/main" name="DB_PDE_2017.accdb R_DATA_parkingsvssecteursvsaffection_2017" adjustColumnWidth="0" connectionId="44" autoFormatId="16" applyNumberFormats="0" applyBorderFormats="0" applyFontFormats="0" applyPatternFormats="0" applyAlignmentFormats="0" applyWidthHeightFormats="0">
  <queryTableRefresh nextId="12">
    <queryTableFields count="11">
      <queryTableField id="1" name="activity_sector" tableColumnId="1"/>
      <queryTableField id="2" name="sites" tableColumnId="2"/>
      <queryTableField id="3" name="parkings_workers" tableColumnId="3"/>
      <queryTableField id="4" name="parkings_visitors" tableColumnId="4"/>
      <queryTableField id="5" name="parkings_service" tableColumnId="5"/>
      <queryTableField id="6" name="parkings_trucks" tableColumnId="6"/>
      <queryTableField id="7" name="parkings_total" tableColumnId="7"/>
      <queryTableField id="8" name="parking_workers_pct" tableColumnId="8"/>
      <queryTableField id="9" name="parkings_visitors_pct" tableColumnId="9"/>
      <queryTableField id="10" name="parkings_service_pct" tableColumnId="10"/>
      <queryTableField id="11" name="parkings_trucks_pct" tableColumnId="11"/>
    </queryTableFields>
  </queryTableRefresh>
</queryTable>
</file>

<file path=xl/queryTables/queryTable26.xml><?xml version="1.0" encoding="utf-8"?>
<queryTable xmlns="http://schemas.openxmlformats.org/spreadsheetml/2006/main" name="DB_PDE_2017.accdb R_DATA_parkingsvsAccess_2017" adjustColumnWidth="0" connectionId="40" autoFormatId="16" applyNumberFormats="0" applyBorderFormats="0" applyFontFormats="0" applyPatternFormats="0" applyAlignmentFormats="0" applyWidthHeightFormats="0">
  <queryTableRefresh nextId="6">
    <queryTableFields count="5">
      <queryTableField id="1" name="access_zone" tableColumnId="1"/>
      <queryTableField id="2" name="sites" tableColumnId="2"/>
      <queryTableField id="3" name="parkings_owned" tableColumnId="3"/>
      <queryTableField id="4" name="parkings_rented" tableColumnId="4"/>
      <queryTableField id="5" name="parkings_total" tableColumnId="5"/>
    </queryTableFields>
  </queryTableRefresh>
</queryTable>
</file>

<file path=xl/queryTables/queryTable27.xml><?xml version="1.0" encoding="utf-8"?>
<queryTable xmlns="http://schemas.openxmlformats.org/spreadsheetml/2006/main" name="DB_PDE_2017.accdb R_DATA_parkings_travailleurvsAccess_2017" adjustColumnWidth="0" connectionId="38" autoFormatId="16" applyNumberFormats="0" applyBorderFormats="0" applyFontFormats="0" applyPatternFormats="0" applyAlignmentFormats="0" applyWidthHeightFormats="0">
  <queryTableRefresh nextId="6">
    <queryTableFields count="5">
      <queryTableField id="1" name="Accessibilité" tableColumnId="1"/>
      <queryTableField id="2" name="#sites" tableColumnId="2"/>
      <queryTableField id="3" name="#parkings" tableColumnId="3"/>
      <queryTableField id="4" name="#travailleurs" tableColumnId="4"/>
      <queryTableField id="5" name="Parkings/travailleur" tableColumnId="5"/>
    </queryTableFields>
  </queryTableRefresh>
</queryTable>
</file>

<file path=xl/queryTables/queryTable28.xml><?xml version="1.0" encoding="utf-8"?>
<queryTable xmlns="http://schemas.openxmlformats.org/spreadsheetml/2006/main" name="DB_PDE_2017.accdb R_DATA_parkingsvssecteurs_2017" adjustColumnWidth="0" connectionId="42" autoFormatId="16" applyNumberFormats="0" applyBorderFormats="0" applyFontFormats="0" applyPatternFormats="0" applyAlignmentFormats="0" applyWidthHeightFormats="0">
  <queryTableRefresh nextId="6">
    <queryTableFields count="5">
      <queryTableField id="1" name="activity_sector" tableColumnId="1"/>
      <queryTableField id="2" name="sites" tableColumnId="2"/>
      <queryTableField id="3" name="parkings_workers" tableColumnId="3"/>
      <queryTableField id="4" name="workers" tableColumnId="4"/>
      <queryTableField id="5" name="parkings_per_worker" tableColumnId="5"/>
    </queryTableFields>
  </queryTableRefresh>
</queryTable>
</file>

<file path=xl/queryTables/queryTable29.xml><?xml version="1.0" encoding="utf-8"?>
<queryTable xmlns="http://schemas.openxmlformats.org/spreadsheetml/2006/main" name="DB_PDE_2017.accdb R_DATA_parking_velo_2017" adjustColumnWidth="0" connectionId="34" autoFormatId="16" applyNumberFormats="0" applyBorderFormats="0" applyFontFormats="0" applyPatternFormats="0" applyAlignmentFormats="0" applyWidthHeightFormats="0">
  <queryTableRefresh nextId="7">
    <queryTableFields count="6">
      <queryTableField id="1" name="sites" tableColumnId="1"/>
      <queryTableField id="2" name="parkings_bicycle" tableColumnId="2"/>
      <queryTableField id="3" name="workers" tableColumnId="3"/>
      <queryTableField id="4" name="cycling_workers" tableColumnId="4"/>
      <queryTableField id="5" name="parkings_bicycle_per_worker" tableColumnId="5"/>
      <queryTableField id="6" name="parkings_bicycle_per_cyclist" tableColumnId="6"/>
    </queryTableFields>
  </queryTableRefresh>
</queryTable>
</file>

<file path=xl/queryTables/queryTable3.xml><?xml version="1.0" encoding="utf-8"?>
<queryTable xmlns="http://schemas.openxmlformats.org/spreadsheetml/2006/main" name="DB_PDE_2017.accdb R_DATA_trav_secteurs_2017" adjustColumnWidth="0" connectionId="48" autoFormatId="16" applyNumberFormats="0" applyBorderFormats="0" applyFontFormats="0" applyPatternFormats="0" applyAlignmentFormats="0" applyWidthHeightFormats="0">
  <queryTableRefresh nextId="4">
    <queryTableFields count="3">
      <queryTableField id="1" name="activity_sector" tableColumnId="1"/>
      <queryTableField id="2" name="sites" tableColumnId="2"/>
      <queryTableField id="3" name="workers" tableColumnId="3"/>
    </queryTableFields>
  </queryTableRefresh>
</queryTable>
</file>

<file path=xl/queryTables/queryTable30.xml><?xml version="1.0" encoding="utf-8"?>
<queryTable xmlns="http://schemas.openxmlformats.org/spreadsheetml/2006/main" name="DB_PDE_2017.accdb R_DATA_parking_velo_REF" adjustColumnWidth="0" connectionId="35" autoFormatId="16" applyNumberFormats="0" applyBorderFormats="0" applyFontFormats="0" applyPatternFormats="0" applyAlignmentFormats="0" applyWidthHeightFormats="0">
  <queryTableRefresh nextId="8">
    <queryTableFields count="7">
      <queryTableField id="1" name="year" tableColumnId="1"/>
      <queryTableField id="2" name="sites" tableColumnId="2"/>
      <queryTableField id="3" name="parkings_bicycle" tableColumnId="3"/>
      <queryTableField id="4" name="workers" tableColumnId="4"/>
      <queryTableField id="5" name="cycling_workers" tableColumnId="5"/>
      <queryTableField id="6" name="parkings_bicycle_per_worker" tableColumnId="6"/>
      <queryTableField id="7" name="parkings_bicycle_per_cyclist" tableColumnId="7"/>
    </queryTableFields>
  </queryTableRefresh>
</queryTable>
</file>

<file path=xl/queryTables/queryTable31.xml><?xml version="1.0" encoding="utf-8"?>
<queryTable xmlns="http://schemas.openxmlformats.org/spreadsheetml/2006/main" name="DB_PDE_2017.accdb R_DATA_parking_velo_vs_secteur_2017" adjustColumnWidth="0" connectionId="36" autoFormatId="16" applyNumberFormats="0" applyBorderFormats="0" applyFontFormats="0" applyPatternFormats="0" applyAlignmentFormats="0" applyWidthHeightFormats="0">
  <queryTableRefresh nextId="8">
    <queryTableFields count="7">
      <queryTableField id="1" name="activity_sector" tableColumnId="1"/>
      <queryTableField id="2" name="sites" tableColumnId="2"/>
      <queryTableField id="3" name="parkings_bicycle" tableColumnId="3"/>
      <queryTableField id="4" name="workers" tableColumnId="4"/>
      <queryTableField id="5" name="cycling_workers" tableColumnId="5"/>
      <queryTableField id="6" name="parkings_bicycle_per_worker" tableColumnId="6"/>
      <queryTableField id="7" name="parkings_bicycle_per_cyclist" tableColumnId="7"/>
    </queryTableFields>
  </queryTableRefresh>
</queryTable>
</file>

<file path=xl/queryTables/queryTable32.xml><?xml version="1.0" encoding="utf-8"?>
<queryTable xmlns="http://schemas.openxmlformats.org/spreadsheetml/2006/main" name="DB_PDE_2017.accdb R_DATA_vehicules_vs_secteurs_2017" adjustColumnWidth="0" connectionId="54" autoFormatId="16" applyNumberFormats="0" applyBorderFormats="0" applyFontFormats="0" applyPatternFormats="0" applyAlignmentFormats="0" applyWidthHeightFormats="0">
  <queryTableRefresh nextId="11">
    <queryTableFields count="10">
      <queryTableField id="1" name="activity_sector" tableColumnId="1"/>
      <queryTableField id="2" name="sites" tableColumnId="2"/>
      <queryTableField id="3" name="workers" tableColumnId="3"/>
      <queryTableField id="4" name="service_cars" tableColumnId="4"/>
      <queryTableField id="5" name="company_cars" tableColumnId="5"/>
      <queryTableField id="6" name="vans" tableColumnId="6"/>
      <queryTableField id="7" name="trucks" tableColumnId="7"/>
      <queryTableField id="8" name="buses" tableColumnId="8"/>
      <queryTableField id="9" name="motorbikes" tableColumnId="9"/>
      <queryTableField id="10" name="bicycles" tableColumnId="10"/>
    </queryTableFields>
  </queryTableRefresh>
</queryTable>
</file>

<file path=xl/queryTables/queryTable33.xml><?xml version="1.0" encoding="utf-8"?>
<queryTable xmlns="http://schemas.openxmlformats.org/spreadsheetml/2006/main" name="DB_PDE_2017.accdb R_DATA_vehicules_vs_access_2017" adjustColumnWidth="0" connectionId="52" autoFormatId="16" applyNumberFormats="0" applyBorderFormats="0" applyFontFormats="0" applyPatternFormats="0" applyAlignmentFormats="0" applyWidthHeightFormats="0">
  <queryTableRefresh nextId="13">
    <queryTableFields count="10">
      <queryTableField id="11" name="zoneaccess" tableColumnId="11"/>
      <queryTableField id="2" name="sites" tableColumnId="2"/>
      <queryTableField id="3" name="workers" tableColumnId="3"/>
      <queryTableField id="4" name="service_cars" tableColumnId="4"/>
      <queryTableField id="5" name="company_cars" tableColumnId="5"/>
      <queryTableField id="6" name="vans" tableColumnId="6"/>
      <queryTableField id="7" name="trucks" tableColumnId="7"/>
      <queryTableField id="8" name="buses" tableColumnId="8"/>
      <queryTableField id="9" name="motorbikes" tableColumnId="9"/>
      <queryTableField id="10" name="bicycles" tableColumnId="10"/>
    </queryTableFields>
  </queryTableRefresh>
</queryTable>
</file>

<file path=xl/queryTables/queryTable4.xml><?xml version="1.0" encoding="utf-8"?>
<queryTable xmlns="http://schemas.openxmlformats.org/spreadsheetml/2006/main" name="DB_PDE_2017.accdb R_DATA_access_secteur_travailleurs_2017" adjustColumnWidth="0" connectionId="1" autoFormatId="16" applyNumberFormats="0" applyBorderFormats="0" applyFontFormats="0" applyPatternFormats="0" applyAlignmentFormats="0" applyWidthHeightFormats="0">
  <queryTableRefresh nextId="10">
    <queryTableFields count="6">
      <queryTableField id="1" name="activity_sector" tableColumnId="1"/>
      <queryTableField id="2" name="sites" tableColumnId="2"/>
      <queryTableField id="3" name="workers" tableColumnId="3"/>
      <queryTableField id="7" name="excellent" tableColumnId="4"/>
      <queryTableField id="8" name="good" tableColumnId="5"/>
      <queryTableField id="9" name="average" tableColumnId="6"/>
    </queryTableFields>
  </queryTableRefresh>
</queryTable>
</file>

<file path=xl/queryTables/queryTable5.xml><?xml version="1.0" encoding="utf-8"?>
<queryTable xmlns="http://schemas.openxmlformats.org/spreadsheetml/2006/main" name="DB_PDE_2017.accdb R_DATA_secteurs_vs_distancemoy_2017" adjustColumnWidth="0" connectionId="46" autoFormatId="16" applyNumberFormats="0" applyBorderFormats="0" applyFontFormats="0" applyPatternFormats="0" applyAlignmentFormats="0" applyWidthHeightFormats="0">
  <queryTableRefresh nextId="5">
    <queryTableFields count="3">
      <queryTableField id="1" name="sector_name" tableColumnId="1"/>
      <queryTableField id="2" name="workers" tableColumnId="2"/>
      <queryTableField id="4" name="average_distance" tableColumnId="4"/>
    </queryTableFields>
    <queryTableDeletedFields count="1">
      <deletedField name="distance_workers"/>
    </queryTableDeletedFields>
  </queryTableRefresh>
</queryTable>
</file>

<file path=xl/queryTables/queryTable6.xml><?xml version="1.0" encoding="utf-8"?>
<queryTable xmlns="http://schemas.openxmlformats.org/spreadsheetml/2006/main" name="DB_PDE_2017.accdb R_DATA_MODALE_CP_2017" adjustColumnWidth="0" connectionId="5" autoFormatId="16" applyNumberFormats="0" applyBorderFormats="0" applyFontFormats="0" applyPatternFormats="0" applyAlignmentFormats="0" applyWidthHeightFormats="0">
  <queryTableRefresh nextId="23">
    <queryTableFields count="12">
      <queryTableField id="1" name="sites" tableColumnId="1"/>
      <queryTableField id="12" name="car" tableColumnId="12"/>
      <queryTableField id="13" name="carpool" tableColumnId="13"/>
      <queryTableField id="14" name="motorbike" tableColumnId="14"/>
      <queryTableField id="15" name="train" tableColumnId="15"/>
      <queryTableField id="16" name="stib" tableColumnId="16"/>
      <queryTableField id="17" name="delijn" tableColumnId="17"/>
      <queryTableField id="18" name="tec" tableColumnId="18"/>
      <queryTableField id="19" name="shuttle" tableColumnId="19"/>
      <queryTableField id="20" name="bicycle" tableColumnId="20"/>
      <queryTableField id="21" name="walk" tableColumnId="21"/>
      <queryTableField id="22" name="total" tableColumnId="22"/>
    </queryTableFields>
    <queryTableDeletedFields count="10">
      <deletedField name="car_pct"/>
      <deletedField name="carpool_pct"/>
      <deletedField name="motorbike_pct"/>
      <deletedField name="train_pct"/>
      <deletedField name="stib_pct"/>
      <deletedField name="delijn_pct"/>
      <deletedField name="tec_pct"/>
      <deletedField name="shuttle_pct"/>
      <deletedField name="bicycle_pct"/>
      <deletedField name="walk_pct"/>
    </queryTableDeletedFields>
  </queryTableRefresh>
</queryTable>
</file>

<file path=xl/queryTables/queryTable7.xml><?xml version="1.0" encoding="utf-8"?>
<queryTable xmlns="http://schemas.openxmlformats.org/spreadsheetml/2006/main" name="DB_PDE_2017.accdb R_DATA_MODALE_CP_2018" adjustColumnWidth="0" connectionId="6" autoFormatId="16" applyNumberFormats="0" applyBorderFormats="0" applyFontFormats="0" applyPatternFormats="0" applyAlignmentFormats="0" applyWidthHeightFormats="0">
  <queryTableRefresh nextId="24" unboundColumnsRight="1">
    <queryTableFields count="12">
      <queryTableField id="1" name="sites" tableColumnId="1"/>
      <queryTableField id="2" name="car_pct" tableColumnId="2"/>
      <queryTableField id="3" name="carpool_pct" tableColumnId="3"/>
      <queryTableField id="4" name="motorbike_pct" tableColumnId="4"/>
      <queryTableField id="5" name="train_pct" tableColumnId="5"/>
      <queryTableField id="6" name="stib_pct" tableColumnId="6"/>
      <queryTableField id="7" name="delijn_pct" tableColumnId="7"/>
      <queryTableField id="8" name="tec_pct" tableColumnId="8"/>
      <queryTableField id="9" name="shuttle_pct" tableColumnId="9"/>
      <queryTableField id="10" name="bicycle_pct" tableColumnId="10"/>
      <queryTableField id="11" name="walk_pct" tableColumnId="11"/>
      <queryTableField id="23" dataBound="0" tableColumnId="12"/>
    </queryTableFields>
    <queryTableDeletedFields count="11">
      <deletedField name="car"/>
      <deletedField name="carpool"/>
      <deletedField name="motorbike"/>
      <deletedField name="train"/>
      <deletedField name="stib"/>
      <deletedField name="delijn"/>
      <deletedField name="tec"/>
      <deletedField name="shuttle"/>
      <deletedField name="bicycle"/>
      <deletedField name="walk"/>
      <deletedField name="total"/>
    </queryTableDeletedFields>
  </queryTableRefresh>
</queryTable>
</file>

<file path=xl/queryTables/queryTable8.xml><?xml version="1.0" encoding="utf-8"?>
<queryTable xmlns="http://schemas.openxmlformats.org/spreadsheetml/2006/main" name="DB_PDE_2017.accdb R_DATA_MODALE_CP_REF" adjustColumnWidth="0" connectionId="15" autoFormatId="16" applyNumberFormats="0" applyBorderFormats="0" applyFontFormats="0" applyPatternFormats="0" applyAlignmentFormats="0" applyWidthHeightFormats="0">
  <queryTableRefresh nextId="24">
    <queryTableFields count="13">
      <queryTableField id="1" name="year" tableColumnId="1"/>
      <queryTableField id="2" name="sites" tableColumnId="2"/>
      <queryTableField id="13" name="car" tableColumnId="13"/>
      <queryTableField id="14" name="carpool" tableColumnId="14"/>
      <queryTableField id="15" name="motorbike" tableColumnId="15"/>
      <queryTableField id="16" name="train" tableColumnId="16"/>
      <queryTableField id="17" name="stib" tableColumnId="17"/>
      <queryTableField id="18" name="delijn" tableColumnId="18"/>
      <queryTableField id="19" name="tec" tableColumnId="19"/>
      <queryTableField id="20" name="shuttle" tableColumnId="20"/>
      <queryTableField id="21" name="bicycle" tableColumnId="21"/>
      <queryTableField id="22" name="walk" tableColumnId="22"/>
      <queryTableField id="23" name="total" tableColumnId="23"/>
    </queryTableFields>
    <queryTableDeletedFields count="10">
      <deletedField name="car_pct"/>
      <deletedField name="carpool_pct"/>
      <deletedField name="motorbike_pct"/>
      <deletedField name="train_pct"/>
      <deletedField name="stib_pct"/>
      <deletedField name="delijn_pct"/>
      <deletedField name="tec_pct"/>
      <deletedField name="shuttle_pct"/>
      <deletedField name="bicycle_pct"/>
      <deletedField name="walk_pct"/>
    </queryTableDeletedFields>
  </queryTableRefresh>
</queryTable>
</file>

<file path=xl/queryTables/queryTable9.xml><?xml version="1.0" encoding="utf-8"?>
<queryTable xmlns="http://schemas.openxmlformats.org/spreadsheetml/2006/main" name="DB_PDE_2017.accdb R_DATA_MODALE_CP_REF_1" adjustColumnWidth="0" connectionId="16" autoFormatId="16" applyNumberFormats="0" applyBorderFormats="0" applyFontFormats="0" applyPatternFormats="0" applyAlignmentFormats="0" applyWidthHeightFormats="0">
  <queryTableRefresh nextId="25" unboundColumnsRight="1">
    <queryTableFields count="13">
      <queryTableField id="1" name="year" tableColumnId="1"/>
      <queryTableField id="2" name="sites" tableColumnId="2"/>
      <queryTableField id="3" name="car_pct" tableColumnId="3"/>
      <queryTableField id="4" name="carpool_pct" tableColumnId="4"/>
      <queryTableField id="5" name="motorbike_pct" tableColumnId="5"/>
      <queryTableField id="6" name="train_pct" tableColumnId="6"/>
      <queryTableField id="7" name="stib_pct" tableColumnId="7"/>
      <queryTableField id="8" name="delijn_pct" tableColumnId="8"/>
      <queryTableField id="9" name="tec_pct" tableColumnId="9"/>
      <queryTableField id="10" name="shuttle_pct" tableColumnId="10"/>
      <queryTableField id="11" name="bicycle_pct" tableColumnId="11"/>
      <queryTableField id="12" name="walk_pct" tableColumnId="12"/>
      <queryTableField id="24" dataBound="0" tableColumnId="13"/>
    </queryTableFields>
    <queryTableDeletedFields count="11">
      <deletedField name="car"/>
      <deletedField name="carpool"/>
      <deletedField name="motorbike"/>
      <deletedField name="train"/>
      <deletedField name="stib"/>
      <deletedField name="delijn"/>
      <deletedField name="tec"/>
      <deletedField name="shuttle"/>
      <deletedField name="bicycle"/>
      <deletedField name="walk"/>
      <deletedField name="total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1" name="Tableau_DB_PDE_2017.accdb_R_DATA_access_travailleurs_2017" displayName="Tableau_DB_PDE_2017.accdb_R_DATA_access_travailleurs_2017" ref="A4:C7" tableType="queryTable" totalsRowShown="0" headerRowDxfId="590" dataDxfId="589">
  <autoFilter ref="A4:C7">
    <filterColumn colId="0" hiddenButton="1"/>
    <filterColumn colId="1" hiddenButton="1"/>
    <filterColumn colId="2" hiddenButton="1"/>
  </autoFilter>
  <sortState ref="A5:C7">
    <sortCondition ref="A5:A7" customList="Excellent,Good,Average"/>
  </sortState>
  <tableColumns count="3">
    <tableColumn id="1" uniqueName="1" name="access_zone" queryTableFieldId="1" dataDxfId="588"/>
    <tableColumn id="2" uniqueName="2" name="sites" queryTableFieldId="2" dataDxfId="587"/>
    <tableColumn id="3" uniqueName="3" name="workers" queryTableFieldId="3" dataDxfId="586"/>
  </tableColumns>
  <tableStyleInfo name="Style bilan" showFirstColumn="0" showLastColumn="0" showRowStripes="1" showColumnStripes="0"/>
</table>
</file>

<file path=xl/tables/table10.xml><?xml version="1.0" encoding="utf-8"?>
<table xmlns="http://schemas.openxmlformats.org/spreadsheetml/2006/main" id="4" name="Tableau_DB_PDE_2017.accdb_R_DATA_MODALE_CPvsAccess_2017" displayName="Tableau_DB_PDE_2017.accdb_R_DATA_MODALE_CPvsAccess_2017" ref="A4:M8" tableType="queryTable" totalsRowCount="1">
  <autoFilter ref="A4:M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sortState ref="A5:M7">
    <sortCondition ref="A5:A7" customList="Excellent,Good,Average"/>
  </sortState>
  <tableColumns count="13">
    <tableColumn id="1" uniqueName="1" name="access_zone" totalsRowLabel="Total" queryTableFieldId="1"/>
    <tableColumn id="2" uniqueName="2" name="sites" totalsRowFunction="sum" queryTableFieldId="2"/>
    <tableColumn id="13" uniqueName="13" name="car" totalsRowFunction="sum" queryTableFieldId="13" dataDxfId="440" totalsRowDxfId="439"/>
    <tableColumn id="14" uniqueName="14" name="carpool" totalsRowFunction="sum" queryTableFieldId="14" dataDxfId="438" totalsRowDxfId="437"/>
    <tableColumn id="15" uniqueName="15" name="motorbike" totalsRowFunction="sum" queryTableFieldId="15" dataDxfId="436" totalsRowDxfId="435"/>
    <tableColumn id="16" uniqueName="16" name="train" totalsRowFunction="sum" queryTableFieldId="16" dataDxfId="434" totalsRowDxfId="433"/>
    <tableColumn id="17" uniqueName="17" name="stib" totalsRowFunction="sum" queryTableFieldId="17" dataDxfId="432" totalsRowDxfId="431"/>
    <tableColumn id="18" uniqueName="18" name="delijn" totalsRowFunction="sum" queryTableFieldId="18" dataDxfId="430" totalsRowDxfId="429"/>
    <tableColumn id="19" uniqueName="19" name="tec" totalsRowFunction="sum" queryTableFieldId="19" dataDxfId="428" totalsRowDxfId="427"/>
    <tableColumn id="20" uniqueName="20" name="shuttle" totalsRowFunction="sum" queryTableFieldId="20" dataDxfId="426" totalsRowDxfId="425"/>
    <tableColumn id="21" uniqueName="21" name="bicycle" totalsRowFunction="sum" queryTableFieldId="21" dataDxfId="424" totalsRowDxfId="423"/>
    <tableColumn id="22" uniqueName="22" name="walk" totalsRowFunction="sum" queryTableFieldId="22" dataDxfId="422" totalsRowDxfId="421"/>
    <tableColumn id="23" uniqueName="23" name="total" totalsRowFunction="sum" queryTableFieldId="23" dataDxfId="420" totalsRowDxfId="419"/>
  </tableColumns>
  <tableStyleInfo name="Style bilan" showFirstColumn="0" showLastColumn="0" showRowStripes="1" showColumnStripes="0"/>
</table>
</file>

<file path=xl/tables/table11.xml><?xml version="1.0" encoding="utf-8"?>
<table xmlns="http://schemas.openxmlformats.org/spreadsheetml/2006/main" id="9" name="Tableau_DB_PDE_2017.accdb_R_DATA_MODALE_CPvsAccess_2018" displayName="Tableau_DB_PDE_2017.accdb_R_DATA_MODALE_CPvsAccess_2018" ref="A10:M13" tableType="queryTable" totalsRowShown="0">
  <autoFilter ref="A10:M1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sortState ref="A11:M13">
    <sortCondition ref="A11:A13" customList="Excellent,Good,Average"/>
  </sortState>
  <tableColumns count="13">
    <tableColumn id="1" uniqueName="1" name="access_zone" queryTableFieldId="1"/>
    <tableColumn id="2" uniqueName="2" name="sites" queryTableFieldId="2" dataDxfId="418" dataCellStyle="Pourcentage"/>
    <tableColumn id="3" uniqueName="3" name="car_pct" queryTableFieldId="3" dataDxfId="417" dataCellStyle="Pourcentage"/>
    <tableColumn id="4" uniqueName="4" name="carpool_pct" queryTableFieldId="4" dataDxfId="416" dataCellStyle="Pourcentage"/>
    <tableColumn id="5" uniqueName="5" name="motorbike_pct" queryTableFieldId="5" dataDxfId="415" dataCellStyle="Pourcentage"/>
    <tableColumn id="6" uniqueName="6" name="train_pct" queryTableFieldId="6" dataDxfId="414" dataCellStyle="Pourcentage"/>
    <tableColumn id="7" uniqueName="7" name="stib_pct" queryTableFieldId="7" dataDxfId="413" dataCellStyle="Pourcentage"/>
    <tableColumn id="8" uniqueName="8" name="deiijn_pct" queryTableFieldId="8" dataDxfId="412" dataCellStyle="Pourcentage"/>
    <tableColumn id="9" uniqueName="9" name="tec_pct" queryTableFieldId="9" dataDxfId="411" dataCellStyle="Pourcentage"/>
    <tableColumn id="10" uniqueName="10" name="shuttle_pct" queryTableFieldId="10" dataDxfId="410" dataCellStyle="Pourcentage"/>
    <tableColumn id="11" uniqueName="11" name="bicycle_pct" queryTableFieldId="11" dataDxfId="409" dataCellStyle="Pourcentage"/>
    <tableColumn id="12" uniqueName="12" name="walk_pct" queryTableFieldId="12" dataDxfId="408" dataCellStyle="Pourcentage"/>
    <tableColumn id="24" uniqueName="24" name="total" queryTableFieldId="24" dataDxfId="407" dataCellStyle="Pourcentage">
      <calculatedColumnFormula>SUM(Tableau_DB_PDE_2017.accdb_R_DATA_MODALE_CPvsAccess_2018[[#This Row],[car_pct]:[walk_pct]])</calculatedColumnFormula>
    </tableColumn>
  </tableColumns>
  <tableStyleInfo name="Style bilan" showFirstColumn="0" showLastColumn="0" showRowStripes="1" showColumnStripes="0"/>
</table>
</file>

<file path=xl/tables/table12.xml><?xml version="1.0" encoding="utf-8"?>
<table xmlns="http://schemas.openxmlformats.org/spreadsheetml/2006/main" id="6" name="Tableau_DB_PDE_2017.accdb_R_DATA_MODALE_CP_navetteursVSbruxellois_2017" displayName="Tableau_DB_PDE_2017.accdb_R_DATA_MODALE_CP_navetteursVSbruxellois_2017" ref="A4:L7" tableType="queryTable" totalsRowCount="1">
  <autoFilter ref="A4:L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uniqueName="1" name="origin" totalsRowLabel="Total" queryTableFieldId="1"/>
    <tableColumn id="12" uniqueName="12" name="car" totalsRowFunction="sum" queryTableFieldId="12" dataDxfId="399" totalsRowDxfId="398"/>
    <tableColumn id="13" uniqueName="13" name="carpool" totalsRowFunction="sum" queryTableFieldId="13" dataDxfId="397" totalsRowDxfId="396"/>
    <tableColumn id="14" uniqueName="14" name="motorbike" totalsRowFunction="sum" queryTableFieldId="14" dataDxfId="395" totalsRowDxfId="394"/>
    <tableColumn id="15" uniqueName="15" name="train" totalsRowFunction="sum" queryTableFieldId="15" dataDxfId="393" totalsRowDxfId="392"/>
    <tableColumn id="16" uniqueName="16" name="stib" totalsRowFunction="sum" queryTableFieldId="16" dataDxfId="391" totalsRowDxfId="390"/>
    <tableColumn id="17" uniqueName="17" name="delijn" totalsRowFunction="sum" queryTableFieldId="17" dataDxfId="389" totalsRowDxfId="388"/>
    <tableColumn id="18" uniqueName="18" name="tec" totalsRowFunction="sum" queryTableFieldId="18" dataDxfId="387" totalsRowDxfId="386"/>
    <tableColumn id="19" uniqueName="19" name="shuttle" totalsRowFunction="sum" queryTableFieldId="19" dataDxfId="385" totalsRowDxfId="384"/>
    <tableColumn id="20" uniqueName="20" name="bicycle" totalsRowFunction="sum" queryTableFieldId="20" dataDxfId="383" totalsRowDxfId="382"/>
    <tableColumn id="21" uniqueName="21" name="walk" totalsRowFunction="sum" queryTableFieldId="21" dataDxfId="381" totalsRowDxfId="380"/>
    <tableColumn id="22" uniqueName="22" name="total" totalsRowFunction="sum" queryTableFieldId="22" dataDxfId="379" totalsRowDxfId="378"/>
  </tableColumns>
  <tableStyleInfo name="Style bilan" showFirstColumn="0" showLastColumn="0" showRowStripes="1" showColumnStripes="0"/>
</table>
</file>

<file path=xl/tables/table13.xml><?xml version="1.0" encoding="utf-8"?>
<table xmlns="http://schemas.openxmlformats.org/spreadsheetml/2006/main" id="8" name="Tableau_DB_PDE_2017.accdb_R_DATA_MODALE_CP_navetteursVSbruxellois_20179" displayName="Tableau_DB_PDE_2017.accdb_R_DATA_MODALE_CP_navetteursVSbruxellois_20179" ref="A9:L12" tableType="queryTable" totalsRowCount="1">
  <autoFilter ref="A9:L1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uniqueName="1" name="origin" totalsRowLabel="Total" queryTableFieldId="1"/>
    <tableColumn id="2" uniqueName="2" name="car_pct" totalsRowFunction="custom" queryTableFieldId="2" dataDxfId="377" totalsRowDxfId="376" dataCellStyle="Pourcentage">
      <totalsRowFormula>Tableau_DB_PDE_2017.accdb_R_DATA_MODALE_CP_navetteursVSbruxellois_2017[[#Totals],[car]]/Tableau_DB_PDE_2017.accdb_R_DATA_MODALE_CP_navetteursVSbruxellois_2017[[#Totals],[total]]</totalsRowFormula>
    </tableColumn>
    <tableColumn id="3" uniqueName="3" name="carpool_pct" totalsRowFunction="custom" queryTableFieldId="3" dataDxfId="375" totalsRowDxfId="374" dataCellStyle="Pourcentage">
      <totalsRowFormula>Tableau_DB_PDE_2017.accdb_R_DATA_MODALE_CP_navetteursVSbruxellois_2017[[#Totals],[carpool]]/Tableau_DB_PDE_2017.accdb_R_DATA_MODALE_CP_navetteursVSbruxellois_2017[[#Totals],[total]]</totalsRowFormula>
    </tableColumn>
    <tableColumn id="4" uniqueName="4" name="motorbike_pct" totalsRowFunction="custom" queryTableFieldId="4" dataDxfId="373" totalsRowDxfId="372" dataCellStyle="Pourcentage">
      <totalsRowFormula>Tableau_DB_PDE_2017.accdb_R_DATA_MODALE_CP_navetteursVSbruxellois_2017[[#Totals],[motorbike]]/Tableau_DB_PDE_2017.accdb_R_DATA_MODALE_CP_navetteursVSbruxellois_2017[[#Totals],[total]]</totalsRowFormula>
    </tableColumn>
    <tableColumn id="5" uniqueName="5" name="train_pct" totalsRowFunction="custom" queryTableFieldId="5" dataDxfId="371" totalsRowDxfId="370" dataCellStyle="Pourcentage">
      <totalsRowFormula>Tableau_DB_PDE_2017.accdb_R_DATA_MODALE_CP_navetteursVSbruxellois_2017[[#Totals],[train]]/Tableau_DB_PDE_2017.accdb_R_DATA_MODALE_CP_navetteursVSbruxellois_2017[[#Totals],[total]]</totalsRowFormula>
    </tableColumn>
    <tableColumn id="6" uniqueName="6" name="stib_pct" totalsRowFunction="custom" queryTableFieldId="6" dataDxfId="369" totalsRowDxfId="368" dataCellStyle="Pourcentage">
      <totalsRowFormula>Tableau_DB_PDE_2017.accdb_R_DATA_MODALE_CP_navetteursVSbruxellois_2017[[#Totals],[stib]]/Tableau_DB_PDE_2017.accdb_R_DATA_MODALE_CP_navetteursVSbruxellois_2017[[#Totals],[total]]</totalsRowFormula>
    </tableColumn>
    <tableColumn id="7" uniqueName="7" name="delijn_pct" totalsRowFunction="custom" queryTableFieldId="7" dataDxfId="367" totalsRowDxfId="366" dataCellStyle="Pourcentage">
      <totalsRowFormula>Tableau_DB_PDE_2017.accdb_R_DATA_MODALE_CP_navetteursVSbruxellois_2017[[#Totals],[delijn]]/Tableau_DB_PDE_2017.accdb_R_DATA_MODALE_CP_navetteursVSbruxellois_2017[[#Totals],[total]]</totalsRowFormula>
    </tableColumn>
    <tableColumn id="8" uniqueName="8" name="tec_pct" totalsRowFunction="custom" queryTableFieldId="8" dataDxfId="365" totalsRowDxfId="364" dataCellStyle="Pourcentage">
      <totalsRowFormula>Tableau_DB_PDE_2017.accdb_R_DATA_MODALE_CP_navetteursVSbruxellois_2017[[#Totals],[tec]]/Tableau_DB_PDE_2017.accdb_R_DATA_MODALE_CP_navetteursVSbruxellois_2017[[#Totals],[total]]</totalsRowFormula>
    </tableColumn>
    <tableColumn id="9" uniqueName="9" name="shuttle_pct" totalsRowFunction="custom" queryTableFieldId="9" dataDxfId="363" totalsRowDxfId="362" dataCellStyle="Pourcentage">
      <totalsRowFormula>Tableau_DB_PDE_2017.accdb_R_DATA_MODALE_CP_navetteursVSbruxellois_2017[[#Totals],[shuttle]]/Tableau_DB_PDE_2017.accdb_R_DATA_MODALE_CP_navetteursVSbruxellois_2017[[#Totals],[total]]</totalsRowFormula>
    </tableColumn>
    <tableColumn id="10" uniqueName="10" name="bicycle_pct" totalsRowFunction="custom" queryTableFieldId="10" dataDxfId="361" totalsRowDxfId="360" dataCellStyle="Pourcentage">
      <totalsRowFormula>Tableau_DB_PDE_2017.accdb_R_DATA_MODALE_CP_navetteursVSbruxellois_2017[[#Totals],[bicycle]]/Tableau_DB_PDE_2017.accdb_R_DATA_MODALE_CP_navetteursVSbruxellois_2017[[#Totals],[total]]</totalsRowFormula>
    </tableColumn>
    <tableColumn id="11" uniqueName="11" name="walk_pct" totalsRowFunction="custom" queryTableFieldId="11" dataDxfId="359" totalsRowDxfId="358" dataCellStyle="Pourcentage">
      <totalsRowFormula>Tableau_DB_PDE_2017.accdb_R_DATA_MODALE_CP_navetteursVSbruxellois_2017[[#Totals],[walk]]/Tableau_DB_PDE_2017.accdb_R_DATA_MODALE_CP_navetteursVSbruxellois_2017[[#Totals],[total]]</totalsRowFormula>
    </tableColumn>
    <tableColumn id="23" uniqueName="23" name="total" totalsRowFunction="custom" queryTableFieldId="23" dataDxfId="357" totalsRowDxfId="356" dataCellStyle="Pourcentage">
      <calculatedColumnFormula>SUM(Tableau_DB_PDE_2017.accdb_R_DATA_MODALE_CP_navetteursVSbruxellois_20179[[#This Row],[car_pct]:[walk_pct]])</calculatedColumnFormula>
      <totalsRowFormula>SUM(Tableau_DB_PDE_2017.accdb_R_DATA_MODALE_CP_navetteursVSbruxellois_20179[[#Totals],[car_pct]:[walk_pct]])</totalsRowFormula>
    </tableColumn>
  </tableColumns>
  <tableStyleInfo name="Style bilan" showFirstColumn="0" showLastColumn="0" showRowStripes="1" showColumnStripes="0"/>
</table>
</file>

<file path=xl/tables/table14.xml><?xml version="1.0" encoding="utf-8"?>
<table xmlns="http://schemas.openxmlformats.org/spreadsheetml/2006/main" id="10" name="Tableau_DB_PDE_2017.accdb_R_DATA_MODALE_CP_list_CP_2017" displayName="Tableau_DB_PDE_2017.accdb_R_DATA_MODALE_CP_list_CP_2017" ref="A3:V1091" tableType="queryTable" totalsRowCount="1" headerRowDxfId="352" dataDxfId="351">
  <autoFilter ref="A3:V109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uniqueName="1" name="origin" totalsRowLabel="Total" queryTableFieldId="1" dataDxfId="350" totalsRowDxfId="349"/>
    <tableColumn id="2" uniqueName="2" name="car_pct" totalsRowFunction="custom" queryTableFieldId="2" dataDxfId="348" totalsRowDxfId="347" dataCellStyle="Pourcentage">
      <totalsRowFormula>Tableau_DB_PDE_2017.accdb_R_DATA_MODALE_CP_list_CP_2017[[#Totals],[car]]/Tableau_DB_PDE_2017.accdb_R_DATA_MODALE_CP_list_CP_2017[[#Totals],[total]]</totalsRowFormula>
    </tableColumn>
    <tableColumn id="3" uniqueName="3" name="carpool_pct" totalsRowFunction="custom" queryTableFieldId="3" dataDxfId="346" totalsRowDxfId="345" dataCellStyle="Pourcentage">
      <totalsRowFormula>Tableau_DB_PDE_2017.accdb_R_DATA_MODALE_CP_list_CP_2017[[#Totals],[carpool]]/Tableau_DB_PDE_2017.accdb_R_DATA_MODALE_CP_list_CP_2017[[#Totals],[total]]</totalsRowFormula>
    </tableColumn>
    <tableColumn id="4" uniqueName="4" name="motorbike_pct" totalsRowFunction="custom" queryTableFieldId="4" dataDxfId="344" totalsRowDxfId="343" dataCellStyle="Pourcentage">
      <totalsRowFormula>Tableau_DB_PDE_2017.accdb_R_DATA_MODALE_CP_list_CP_2017[[#Totals],[motorbike]]/Tableau_DB_PDE_2017.accdb_R_DATA_MODALE_CP_list_CP_2017[[#Totals],[total]]</totalsRowFormula>
    </tableColumn>
    <tableColumn id="5" uniqueName="5" name="train_pct" totalsRowFunction="custom" queryTableFieldId="5" dataDxfId="342" totalsRowDxfId="341" dataCellStyle="Pourcentage">
      <totalsRowFormula>Tableau_DB_PDE_2017.accdb_R_DATA_MODALE_CP_list_CP_2017[[#Totals],[train]]/Tableau_DB_PDE_2017.accdb_R_DATA_MODALE_CP_list_CP_2017[[#Totals],[total]]</totalsRowFormula>
    </tableColumn>
    <tableColumn id="6" uniqueName="6" name="stib_pct" totalsRowFunction="custom" queryTableFieldId="6" dataDxfId="340" totalsRowDxfId="339" dataCellStyle="Pourcentage">
      <totalsRowFormula>Tableau_DB_PDE_2017.accdb_R_DATA_MODALE_CP_list_CP_2017[[#Totals],[stib]]/Tableau_DB_PDE_2017.accdb_R_DATA_MODALE_CP_list_CP_2017[[#Totals],[total]]</totalsRowFormula>
    </tableColumn>
    <tableColumn id="7" uniqueName="7" name="delijn_pct" totalsRowFunction="custom" queryTableFieldId="7" dataDxfId="338" totalsRowDxfId="337" dataCellStyle="Pourcentage">
      <totalsRowFormula>Tableau_DB_PDE_2017.accdb_R_DATA_MODALE_CP_list_CP_2017[[#Totals],[delijn]]/Tableau_DB_PDE_2017.accdb_R_DATA_MODALE_CP_list_CP_2017[[#Totals],[total]]</totalsRowFormula>
    </tableColumn>
    <tableColumn id="8" uniqueName="8" name="tec_pct" totalsRowFunction="custom" queryTableFieldId="8" dataDxfId="336" totalsRowDxfId="335" dataCellStyle="Pourcentage">
      <totalsRowFormula>Tableau_DB_PDE_2017.accdb_R_DATA_MODALE_CP_list_CP_2017[[#Totals],[tec]]/Tableau_DB_PDE_2017.accdb_R_DATA_MODALE_CP_list_CP_2017[[#Totals],[total]]</totalsRowFormula>
    </tableColumn>
    <tableColumn id="9" uniqueName="9" name="shuttle_pct" totalsRowFunction="custom" queryTableFieldId="9" dataDxfId="334" totalsRowDxfId="333" dataCellStyle="Pourcentage">
      <totalsRowFormula>Tableau_DB_PDE_2017.accdb_R_DATA_MODALE_CP_list_CP_2017[[#Totals],[shuttle]]/Tableau_DB_PDE_2017.accdb_R_DATA_MODALE_CP_list_CP_2017[[#Totals],[total]]</totalsRowFormula>
    </tableColumn>
    <tableColumn id="10" uniqueName="10" name="bicycle_pct" totalsRowFunction="custom" queryTableFieldId="10" dataDxfId="332" totalsRowDxfId="331" dataCellStyle="Pourcentage">
      <totalsRowFormula>Tableau_DB_PDE_2017.accdb_R_DATA_MODALE_CP_list_CP_2017[[#Totals],[bicycle]]/Tableau_DB_PDE_2017.accdb_R_DATA_MODALE_CP_list_CP_2017[[#Totals],[total]]</totalsRowFormula>
    </tableColumn>
    <tableColumn id="11" uniqueName="11" name="walk_pct" totalsRowFunction="custom" queryTableFieldId="11" dataDxfId="330" totalsRowDxfId="329" dataCellStyle="Pourcentage">
      <totalsRowFormula>Tableau_DB_PDE_2017.accdb_R_DATA_MODALE_CP_list_CP_2017[[#Totals],[walk]]/Tableau_DB_PDE_2017.accdb_R_DATA_MODALE_CP_list_CP_2017[[#Totals],[total]]</totalsRowFormula>
    </tableColumn>
    <tableColumn id="12" uniqueName="12" name="car" totalsRowFunction="sum" queryTableFieldId="12" dataDxfId="328" totalsRowDxfId="327"/>
    <tableColumn id="13" uniqueName="13" name="carpool" totalsRowFunction="sum" queryTableFieldId="13" dataDxfId="326" totalsRowDxfId="325"/>
    <tableColumn id="14" uniqueName="14" name="motorbike" totalsRowFunction="sum" queryTableFieldId="14" dataDxfId="324" totalsRowDxfId="323"/>
    <tableColumn id="15" uniqueName="15" name="train" totalsRowFunction="sum" queryTableFieldId="15" dataDxfId="322" totalsRowDxfId="321"/>
    <tableColumn id="16" uniqueName="16" name="stib" totalsRowFunction="sum" queryTableFieldId="16" dataDxfId="320" totalsRowDxfId="319"/>
    <tableColumn id="17" uniqueName="17" name="delijn" totalsRowFunction="sum" queryTableFieldId="17" dataDxfId="318" totalsRowDxfId="317"/>
    <tableColumn id="18" uniqueName="18" name="tec" totalsRowFunction="sum" queryTableFieldId="18" dataDxfId="316" totalsRowDxfId="315"/>
    <tableColumn id="19" uniqueName="19" name="shuttle" totalsRowFunction="sum" queryTableFieldId="19" dataDxfId="314" totalsRowDxfId="313"/>
    <tableColumn id="20" uniqueName="20" name="bicycle" totalsRowFunction="sum" queryTableFieldId="20" dataDxfId="312" totalsRowDxfId="311"/>
    <tableColumn id="21" uniqueName="21" name="walk" totalsRowFunction="sum" queryTableFieldId="21" dataDxfId="310" totalsRowDxfId="309"/>
    <tableColumn id="22" uniqueName="22" name="total" totalsRowFunction="sum" queryTableFieldId="22" dataDxfId="308" totalsRowDxfId="307"/>
  </tableColumns>
  <tableStyleInfo name="Style bilan" showFirstColumn="0" showLastColumn="0" showRowStripes="1" showColumnStripes="0"/>
</table>
</file>

<file path=xl/tables/table15.xml><?xml version="1.0" encoding="utf-8"?>
<table xmlns="http://schemas.openxmlformats.org/spreadsheetml/2006/main" id="16" name="Tableau_DB_PDE_2017.accdb_R_DATA_MODALE_CP_navetteursVSbruxellois_ABC_2017" displayName="Tableau_DB_PDE_2017.accdb_R_DATA_MODALE_CP_navetteursVSbruxellois_ABC_2017" ref="A4:M11" tableType="queryTable" totalsRowCount="1">
  <autoFilter ref="A4:M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sortState ref="A5:M10">
    <sortCondition ref="A5:A10"/>
  </sortState>
  <tableColumns count="13">
    <tableColumn id="1" uniqueName="1" name="origin" totalsRowLabel="Total" queryTableFieldId="1"/>
    <tableColumn id="2" uniqueName="2" name="access_zone" queryTableFieldId="2"/>
    <tableColumn id="13" uniqueName="13" name="car" totalsRowFunction="sum" queryTableFieldId="13" dataDxfId="300" totalsRowDxfId="299"/>
    <tableColumn id="14" uniqueName="14" name="carpool" totalsRowFunction="sum" queryTableFieldId="14" dataDxfId="298" totalsRowDxfId="297"/>
    <tableColumn id="15" uniqueName="15" name="motorbike" totalsRowFunction="sum" queryTableFieldId="15" dataDxfId="296" totalsRowDxfId="295"/>
    <tableColumn id="16" uniqueName="16" name="train" totalsRowFunction="sum" queryTableFieldId="16" dataDxfId="294" totalsRowDxfId="293"/>
    <tableColumn id="17" uniqueName="17" name="stib" totalsRowFunction="sum" queryTableFieldId="17" dataDxfId="292" totalsRowDxfId="291"/>
    <tableColumn id="18" uniqueName="18" name="delijn" totalsRowFunction="sum" queryTableFieldId="18" dataDxfId="290" totalsRowDxfId="289"/>
    <tableColumn id="19" uniqueName="19" name="tec" totalsRowFunction="sum" queryTableFieldId="19" dataDxfId="288" totalsRowDxfId="287"/>
    <tableColumn id="20" uniqueName="20" name="shuttle" totalsRowFunction="sum" queryTableFieldId="20" dataDxfId="286" totalsRowDxfId="285"/>
    <tableColumn id="21" uniqueName="21" name="bicycle" totalsRowFunction="sum" queryTableFieldId="21" dataDxfId="284" totalsRowDxfId="283"/>
    <tableColumn id="22" uniqueName="22" name="walk" totalsRowFunction="sum" queryTableFieldId="22" dataDxfId="282" totalsRowDxfId="281"/>
    <tableColumn id="23" uniqueName="23" name="total" totalsRowFunction="sum" queryTableFieldId="23" dataDxfId="280" totalsRowDxfId="279"/>
  </tableColumns>
  <tableStyleInfo name="Style bilan" showFirstColumn="0" showLastColumn="0" showRowStripes="1" showColumnStripes="0"/>
</table>
</file>

<file path=xl/tables/table16.xml><?xml version="1.0" encoding="utf-8"?>
<table xmlns="http://schemas.openxmlformats.org/spreadsheetml/2006/main" id="17" name="Tableau_DB_PDE_2017.accdb_R_DATA_MODALE_CP_navetteursVSbruxellois_ABC_201718" displayName="Tableau_DB_PDE_2017.accdb_R_DATA_MODALE_CP_navetteursVSbruxellois_ABC_201718" ref="A13:M20" tableType="queryTable" totalsRowCount="1">
  <autoFilter ref="A13:M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sortState ref="A14:M19">
    <sortCondition ref="A14:A19"/>
  </sortState>
  <tableColumns count="13">
    <tableColumn id="1" uniqueName="1" name="origin" totalsRowLabel="Total" queryTableFieldId="1"/>
    <tableColumn id="2" uniqueName="2" name="access_zone" queryTableFieldId="2"/>
    <tableColumn id="3" uniqueName="3" name="car_pct" totalsRowFunction="custom" queryTableFieldId="3" dataDxfId="278" totalsRowDxfId="277" dataCellStyle="Pourcentage">
      <totalsRowFormula>Tableau_DB_PDE_2017.accdb_R_DATA_MODALE_CP_navetteursVSbruxellois_ABC_2017[[#Totals],[car]]/Tableau_DB_PDE_2017.accdb_R_DATA_MODALE_CP_navetteursVSbruxellois_ABC_2017[[#Totals],[total]]</totalsRowFormula>
    </tableColumn>
    <tableColumn id="4" uniqueName="4" name="carpool_pct" totalsRowFunction="custom" queryTableFieldId="4" dataDxfId="276" totalsRowDxfId="275" dataCellStyle="Pourcentage">
      <totalsRowFormula>Tableau_DB_PDE_2017.accdb_R_DATA_MODALE_CP_navetteursVSbruxellois_ABC_2017[[#Totals],[carpool]]/Tableau_DB_PDE_2017.accdb_R_DATA_MODALE_CP_navetteursVSbruxellois_ABC_2017[[#Totals],[total]]</totalsRowFormula>
    </tableColumn>
    <tableColumn id="5" uniqueName="5" name="motorbike_pct" totalsRowFunction="custom" queryTableFieldId="5" dataDxfId="274" totalsRowDxfId="273" dataCellStyle="Pourcentage">
      <totalsRowFormula>Tableau_DB_PDE_2017.accdb_R_DATA_MODALE_CP_navetteursVSbruxellois_ABC_2017[[#Totals],[motorbike]]/Tableau_DB_PDE_2017.accdb_R_DATA_MODALE_CP_navetteursVSbruxellois_ABC_2017[[#Totals],[total]]</totalsRowFormula>
    </tableColumn>
    <tableColumn id="6" uniqueName="6" name="train_pct" totalsRowFunction="custom" queryTableFieldId="6" dataDxfId="272" totalsRowDxfId="271" dataCellStyle="Pourcentage">
      <totalsRowFormula>Tableau_DB_PDE_2017.accdb_R_DATA_MODALE_CP_navetteursVSbruxellois_ABC_2017[[#Totals],[train]]/Tableau_DB_PDE_2017.accdb_R_DATA_MODALE_CP_navetteursVSbruxellois_ABC_2017[[#Totals],[total]]</totalsRowFormula>
    </tableColumn>
    <tableColumn id="7" uniqueName="7" name="stib_pct" totalsRowFunction="custom" queryTableFieldId="7" dataDxfId="270" totalsRowDxfId="269" dataCellStyle="Pourcentage">
      <totalsRowFormula>Tableau_DB_PDE_2017.accdb_R_DATA_MODALE_CP_navetteursVSbruxellois_ABC_2017[[#Totals],[stib]]/Tableau_DB_PDE_2017.accdb_R_DATA_MODALE_CP_navetteursVSbruxellois_ABC_2017[[#Totals],[total]]</totalsRowFormula>
    </tableColumn>
    <tableColumn id="8" uniqueName="8" name="delijn_pct" totalsRowFunction="custom" queryTableFieldId="8" dataDxfId="268" totalsRowDxfId="267" dataCellStyle="Pourcentage">
      <totalsRowFormula>Tableau_DB_PDE_2017.accdb_R_DATA_MODALE_CP_navetteursVSbruxellois_ABC_2017[[#Totals],[delijn]]/Tableau_DB_PDE_2017.accdb_R_DATA_MODALE_CP_navetteursVSbruxellois_ABC_2017[[#Totals],[total]]</totalsRowFormula>
    </tableColumn>
    <tableColumn id="9" uniqueName="9" name="tec_pct" totalsRowFunction="custom" queryTableFieldId="9" dataDxfId="266" totalsRowDxfId="265" dataCellStyle="Pourcentage">
      <totalsRowFormula>Tableau_DB_PDE_2017.accdb_R_DATA_MODALE_CP_navetteursVSbruxellois_ABC_2017[[#Totals],[tec]]/Tableau_DB_PDE_2017.accdb_R_DATA_MODALE_CP_navetteursVSbruxellois_ABC_2017[[#Totals],[total]]</totalsRowFormula>
    </tableColumn>
    <tableColumn id="10" uniqueName="10" name="shuttle_pct" totalsRowFunction="custom" queryTableFieldId="10" dataDxfId="264" totalsRowDxfId="263" dataCellStyle="Pourcentage">
      <totalsRowFormula>Tableau_DB_PDE_2017.accdb_R_DATA_MODALE_CP_navetteursVSbruxellois_ABC_2017[[#Totals],[shuttle]]/Tableau_DB_PDE_2017.accdb_R_DATA_MODALE_CP_navetteursVSbruxellois_ABC_2017[[#Totals],[total]]</totalsRowFormula>
    </tableColumn>
    <tableColumn id="11" uniqueName="11" name="bicycle_pct" totalsRowFunction="custom" queryTableFieldId="11" dataDxfId="262" totalsRowDxfId="261" dataCellStyle="Pourcentage">
      <totalsRowFormula>Tableau_DB_PDE_2017.accdb_R_DATA_MODALE_CP_navetteursVSbruxellois_ABC_2017[[#Totals],[bicycle]]/Tableau_DB_PDE_2017.accdb_R_DATA_MODALE_CP_navetteursVSbruxellois_ABC_2017[[#Totals],[total]]</totalsRowFormula>
    </tableColumn>
    <tableColumn id="12" uniqueName="12" name="walk_pct" totalsRowFunction="custom" queryTableFieldId="12" dataDxfId="260" totalsRowDxfId="259" dataCellStyle="Pourcentage">
      <totalsRowFormula>Tableau_DB_PDE_2017.accdb_R_DATA_MODALE_CP_navetteursVSbruxellois_ABC_2017[[#Totals],[walk]]/Tableau_DB_PDE_2017.accdb_R_DATA_MODALE_CP_navetteursVSbruxellois_ABC_2017[[#Totals],[total]]</totalsRowFormula>
    </tableColumn>
    <tableColumn id="24" uniqueName="24" name="total" totalsRowFunction="custom" queryTableFieldId="24" dataDxfId="258" totalsRowDxfId="257" dataCellStyle="Pourcentage">
      <calculatedColumnFormula>SUM(Tableau_DB_PDE_2017.accdb_R_DATA_MODALE_CP_navetteursVSbruxellois_ABC_201718[[#This Row],[car_pct]:[walk_pct]])</calculatedColumnFormula>
      <totalsRowFormula>SUM(Tableau_DB_PDE_2017.accdb_R_DATA_MODALE_CP_navetteursVSbruxellois_ABC_201718[[#Totals],[car_pct]:[walk_pct]])</totalsRowFormula>
    </tableColumn>
  </tableColumns>
  <tableStyleInfo name="Style bilan" showFirstColumn="0" showLastColumn="0" showRowStripes="1" showColumnStripes="0"/>
</table>
</file>

<file path=xl/tables/table17.xml><?xml version="1.0" encoding="utf-8"?>
<table xmlns="http://schemas.openxmlformats.org/spreadsheetml/2006/main" id="5" name="Tableau_DB_PDE_2017.accdb_R_DATA_modeVSdistance2017" displayName="Tableau_DB_PDE_2017.accdb_R_DATA_modeVSdistance2017" ref="A4:L173" tableType="queryTable" totalsRowCount="1">
  <autoFilter ref="A4:L17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uniqueName="1" name="distance" totalsRowLabel="Total" queryTableFieldId="1" dataDxfId="250"/>
    <tableColumn id="2" uniqueName="2" name="car" totalsRowFunction="sum" queryTableFieldId="2" dataDxfId="249" totalsRowDxfId="248"/>
    <tableColumn id="3" uniqueName="3" name="carpool" totalsRowFunction="sum" queryTableFieldId="3" dataDxfId="247" totalsRowDxfId="246"/>
    <tableColumn id="4" uniqueName="4" name="motorbike" totalsRowFunction="sum" queryTableFieldId="4" dataDxfId="245" totalsRowDxfId="244"/>
    <tableColumn id="5" uniqueName="5" name="train" totalsRowFunction="sum" queryTableFieldId="5" dataDxfId="243" totalsRowDxfId="242"/>
    <tableColumn id="6" uniqueName="6" name="stib" totalsRowFunction="sum" queryTableFieldId="6" dataDxfId="241" totalsRowDxfId="240"/>
    <tableColumn id="7" uniqueName="7" name="delijn" totalsRowFunction="sum" queryTableFieldId="7" dataDxfId="239" totalsRowDxfId="238"/>
    <tableColumn id="8" uniqueName="8" name="tec" totalsRowFunction="sum" queryTableFieldId="8" dataDxfId="237" totalsRowDxfId="236"/>
    <tableColumn id="9" uniqueName="9" name="shuttle" totalsRowFunction="sum" queryTableFieldId="9" dataDxfId="235" totalsRowDxfId="234"/>
    <tableColumn id="10" uniqueName="10" name="bicycle" totalsRowFunction="sum" queryTableFieldId="10" dataDxfId="233" totalsRowDxfId="232"/>
    <tableColumn id="11" uniqueName="11" name="walk" totalsRowFunction="sum" queryTableFieldId="11" dataDxfId="231" totalsRowDxfId="230"/>
    <tableColumn id="13" uniqueName="13" name="total" totalsRowFunction="sum" queryTableFieldId="13" dataDxfId="229" totalsRowDxfId="228">
      <calculatedColumnFormula>SUM(Tableau_DB_PDE_2017.accdb_R_DATA_modeVSdistance2017[[#This Row],[car]:[walk]])</calculatedColumnFormula>
    </tableColumn>
  </tableColumns>
  <tableStyleInfo name="Style bilan" showFirstColumn="0" showLastColumn="0" showRowStripes="1" showColumnStripes="0"/>
</table>
</file>

<file path=xl/tables/table18.xml><?xml version="1.0" encoding="utf-8"?>
<table xmlns="http://schemas.openxmlformats.org/spreadsheetml/2006/main" id="18" name="Tableau_DB_PDE_2017.accdb_R_DATA_mode_vs_secteur_2017" displayName="Tableau_DB_PDE_2017.accdb_R_DATA_mode_vs_secteur_2017" ref="A4:W24" tableType="queryTable" totalsRowShown="0" tableBorderDxfId="224">
  <autoFilter ref="A4:W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uniqueName="1" name="activity_sector" queryTableFieldId="1"/>
    <tableColumn id="2" uniqueName="2" name="sites" queryTableFieldId="2"/>
    <tableColumn id="3" uniqueName="3" name="car_pct" queryTableFieldId="3" dataDxfId="223" dataCellStyle="Pourcentage"/>
    <tableColumn id="4" uniqueName="4" name="carpool_pct" queryTableFieldId="4" dataDxfId="222" dataCellStyle="Pourcentage"/>
    <tableColumn id="5" uniqueName="5" name="motorbike_pct" queryTableFieldId="5" dataDxfId="221" dataCellStyle="Pourcentage"/>
    <tableColumn id="6" uniqueName="6" name="train_pct" queryTableFieldId="6" dataDxfId="220" dataCellStyle="Pourcentage"/>
    <tableColumn id="7" uniqueName="7" name="stib_pct" queryTableFieldId="7" dataDxfId="219" dataCellStyle="Pourcentage"/>
    <tableColumn id="8" uniqueName="8" name="delijn_pct" queryTableFieldId="8" dataDxfId="218" dataCellStyle="Pourcentage"/>
    <tableColumn id="9" uniqueName="9" name="tec_pct" queryTableFieldId="9" dataDxfId="217" dataCellStyle="Pourcentage"/>
    <tableColumn id="10" uniqueName="10" name="shuttle_pct" queryTableFieldId="10" dataDxfId="216" dataCellStyle="Pourcentage"/>
    <tableColumn id="11" uniqueName="11" name="bicycle_pct" queryTableFieldId="11" dataDxfId="215" dataCellStyle="Pourcentage"/>
    <tableColumn id="12" uniqueName="12" name="walk_pct" queryTableFieldId="12" dataDxfId="214" dataCellStyle="Pourcentage"/>
    <tableColumn id="13" uniqueName="13" name="car" queryTableFieldId="13" dataDxfId="213"/>
    <tableColumn id="14" uniqueName="14" name="carpool" queryTableFieldId="14" dataDxfId="212"/>
    <tableColumn id="15" uniqueName="15" name="motorbike" queryTableFieldId="15" dataDxfId="211"/>
    <tableColumn id="16" uniqueName="16" name="train" queryTableFieldId="16" dataDxfId="210"/>
    <tableColumn id="17" uniqueName="17" name="stib" queryTableFieldId="17" dataDxfId="209"/>
    <tableColumn id="18" uniqueName="18" name="delijn" queryTableFieldId="18" dataDxfId="208"/>
    <tableColumn id="19" uniqueName="19" name="tec" queryTableFieldId="19" dataDxfId="207"/>
    <tableColumn id="20" uniqueName="20" name="shuttle" queryTableFieldId="20" dataDxfId="206"/>
    <tableColumn id="21" uniqueName="21" name="bicycle" queryTableFieldId="21" dataDxfId="205"/>
    <tableColumn id="22" uniqueName="22" name="walk" queryTableFieldId="22" dataDxfId="204"/>
    <tableColumn id="23" uniqueName="23" name="total" queryTableFieldId="23"/>
  </tableColumns>
  <tableStyleInfo name="Style bilan" showFirstColumn="0" showLastColumn="0" showRowStripes="1" showColumnStripes="0"/>
</table>
</file>

<file path=xl/tables/table19.xml><?xml version="1.0" encoding="utf-8"?>
<table xmlns="http://schemas.openxmlformats.org/spreadsheetml/2006/main" id="19" name="Tableau_DB_PDE_2017.accdb_R_DATA_modes_déplacements_pro_2017" displayName="Tableau_DB_PDE_2017.accdb_R_DATA_modes_déplacements_pro_2017" ref="A4:Q5" tableType="queryTable" totalsRowShown="0">
  <autoFilter ref="A4:Q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uniqueName="1" name="year" queryTableFieldId="1"/>
    <tableColumn id="2" uniqueName="2" name="sites" queryTableFieldId="2"/>
    <tableColumn id="3" uniqueName="3" name="trips" queryTableFieldId="18" dataDxfId="200"/>
    <tableColumn id="4" uniqueName="4" name="car_pct" queryTableFieldId="4" dataDxfId="199" dataCellStyle="Pourcentage"/>
    <tableColumn id="5" uniqueName="5" name="service_car_pct" queryTableFieldId="5" dataDxfId="198" dataCellStyle="Pourcentage"/>
    <tableColumn id="6" uniqueName="6" name="motorbike_pct" queryTableFieldId="6" dataDxfId="197" dataCellStyle="Pourcentage"/>
    <tableColumn id="7" uniqueName="7" name="taxi_pct" queryTableFieldId="7" dataDxfId="196" dataCellStyle="Pourcentage"/>
    <tableColumn id="8" uniqueName="8" name="public_transport_pct" queryTableFieldId="8" dataDxfId="195" dataCellStyle="Pourcentage"/>
    <tableColumn id="9" uniqueName="9" name="bicycle_pct" queryTableFieldId="9" dataDxfId="194" dataCellStyle="Pourcentage"/>
    <tableColumn id="10" uniqueName="10" name="walk_pct" queryTableFieldId="10" dataDxfId="193" dataCellStyle="Pourcentage"/>
    <tableColumn id="11" uniqueName="11" name="car" queryTableFieldId="11" dataDxfId="192"/>
    <tableColumn id="12" uniqueName="12" name="service_car" queryTableFieldId="12" dataDxfId="191"/>
    <tableColumn id="13" uniqueName="13" name="motorbike" queryTableFieldId="13" dataDxfId="190"/>
    <tableColumn id="14" uniqueName="14" name="taxi" queryTableFieldId="14" dataDxfId="189"/>
    <tableColumn id="15" uniqueName="15" name="public_transport" queryTableFieldId="15" dataDxfId="188"/>
    <tableColumn id="16" uniqueName="16" name="bicycle" queryTableFieldId="16" dataDxfId="187"/>
    <tableColumn id="17" uniqueName="17" name="walk" queryTableFieldId="17" dataDxfId="186"/>
  </tableColumns>
  <tableStyleInfo name="Style bilan" showFirstColumn="0" showLastColumn="0" showRowStripes="1" showColumnStripes="0"/>
</table>
</file>

<file path=xl/tables/table2.xml><?xml version="1.0" encoding="utf-8"?>
<table xmlns="http://schemas.openxmlformats.org/spreadsheetml/2006/main" id="12" name="Tableau_DB_PDE_2017.accdb_R_DATA_travailleurs_2017" displayName="Tableau_DB_PDE_2017.accdb_R_DATA_travailleurs_2017" ref="A4:C9" tableType="queryTable" totalsRowShown="0">
  <autoFilter ref="A4:C9">
    <filterColumn colId="0" hiddenButton="1"/>
    <filterColumn colId="1" hiddenButton="1"/>
    <filterColumn colId="2" hiddenButton="1"/>
  </autoFilter>
  <tableColumns count="3">
    <tableColumn id="1" uniqueName="1" name="size_category" queryTableFieldId="1"/>
    <tableColumn id="2" uniqueName="2" name="sites" queryTableFieldId="2"/>
    <tableColumn id="3" uniqueName="3" name="workers" queryTableFieldId="3"/>
  </tableColumns>
  <tableStyleInfo name="Style bilan" showFirstColumn="0" showLastColumn="0" showRowStripes="1" showColumnStripes="0"/>
</table>
</file>

<file path=xl/tables/table20.xml><?xml version="1.0" encoding="utf-8"?>
<table xmlns="http://schemas.openxmlformats.org/spreadsheetml/2006/main" id="20" name="Tableau_DB_PDE_2017.accdb_R_DATA_modes_déplacements_pro_REF" displayName="Tableau_DB_PDE_2017.accdb_R_DATA_modes_déplacements_pro_REF" ref="A4:Q7" tableType="queryTable" totalsRowShown="0">
  <autoFilter ref="A4:Q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uniqueName="1" name="year" queryTableFieldId="1"/>
    <tableColumn id="2" uniqueName="2" name="sites" queryTableFieldId="2"/>
    <tableColumn id="3" uniqueName="3" name="trips" queryTableFieldId="18" dataDxfId="185"/>
    <tableColumn id="4" uniqueName="4" name="car_pct" queryTableFieldId="4" dataDxfId="184" dataCellStyle="Pourcentage"/>
    <tableColumn id="5" uniqueName="5" name="service_car_pct" queryTableFieldId="5" dataDxfId="183" dataCellStyle="Pourcentage"/>
    <tableColumn id="6" uniqueName="6" name="motorbike_pct" queryTableFieldId="6" dataDxfId="182" dataCellStyle="Pourcentage"/>
    <tableColumn id="7" uniqueName="7" name="taxi_pct" queryTableFieldId="7" dataDxfId="181" dataCellStyle="Pourcentage"/>
    <tableColumn id="8" uniqueName="8" name="public_transport_pct" queryTableFieldId="8" dataDxfId="180" dataCellStyle="Pourcentage"/>
    <tableColumn id="9" uniqueName="9" name="bicycle_pct" queryTableFieldId="9" dataDxfId="179" dataCellStyle="Pourcentage"/>
    <tableColumn id="10" uniqueName="10" name="walk_pct" queryTableFieldId="10" dataDxfId="178" dataCellStyle="Pourcentage"/>
    <tableColumn id="11" uniqueName="11" name="car" queryTableFieldId="11" dataDxfId="177"/>
    <tableColumn id="12" uniqueName="12" name="service_car" queryTableFieldId="12" dataDxfId="176"/>
    <tableColumn id="13" uniqueName="13" name="motorbike" queryTableFieldId="13" dataDxfId="175"/>
    <tableColumn id="14" uniqueName="14" name="taxi" queryTableFieldId="14" dataDxfId="174"/>
    <tableColumn id="15" uniqueName="15" name="public_transport" queryTableFieldId="15" dataDxfId="173"/>
    <tableColumn id="16" uniqueName="16" name="bicycle" queryTableFieldId="16" dataDxfId="172"/>
    <tableColumn id="17" uniqueName="17" name="walk" queryTableFieldId="17" dataDxfId="171"/>
  </tableColumns>
  <tableStyleInfo name="Style bilan" showFirstColumn="0" showLastColumn="0" showRowStripes="1" showColumnStripes="0"/>
</table>
</file>

<file path=xl/tables/table21.xml><?xml version="1.0" encoding="utf-8"?>
<table xmlns="http://schemas.openxmlformats.org/spreadsheetml/2006/main" id="21" name="Tableau_DB_PDE_2017.accdb_R_DATA_modes_déplacements_pro_vs_access_2017" displayName="Tableau_DB_PDE_2017.accdb_R_DATA_modes_déplacements_pro_vs_access_2017" ref="A4:Q8" tableType="queryTable" totalsRowCount="1">
  <autoFilter ref="A4:Q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sortState ref="A5:Q7">
    <sortCondition ref="A5:A7" customList="Excellent,Good,Average"/>
  </sortState>
  <tableColumns count="17">
    <tableColumn id="1" uniqueName="1" name="zoneaccess" totalsRowLabel="Total" queryTableFieldId="1"/>
    <tableColumn id="2" uniqueName="2" name="sites" totalsRowFunction="sum" queryTableFieldId="2"/>
    <tableColumn id="3" uniqueName="3" name="trips" totalsRowFunction="sum" queryTableFieldId="18" dataDxfId="170" totalsRowDxfId="169"/>
    <tableColumn id="4" uniqueName="4" name="car_pct" totalsRowFunction="custom" queryTableFieldId="4" dataDxfId="168" totalsRowDxfId="167" dataCellStyle="Pourcentage">
      <totalsRowFormula>Tableau_DB_PDE_2017.accdb_R_DATA_modes_déplacements_pro_vs_access_2017[[#Totals],[car]]/#REF!</totalsRowFormula>
    </tableColumn>
    <tableColumn id="5" uniqueName="5" name="service_car_pct" totalsRowFunction="custom" queryTableFieldId="5" dataDxfId="166" totalsRowDxfId="165" dataCellStyle="Pourcentage">
      <totalsRowFormula>Tableau_DB_PDE_2017.accdb_R_DATA_modes_déplacements_pro_vs_access_2017[[#Totals],[service_car]]/#REF!</totalsRowFormula>
    </tableColumn>
    <tableColumn id="6" uniqueName="6" name="motorbike_pct" totalsRowFunction="custom" queryTableFieldId="6" dataDxfId="164" totalsRowDxfId="163" dataCellStyle="Pourcentage">
      <totalsRowFormula>Tableau_DB_PDE_2017.accdb_R_DATA_modes_déplacements_pro_vs_access_2017[[#Totals],[motorbike]]/#REF!</totalsRowFormula>
    </tableColumn>
    <tableColumn id="7" uniqueName="7" name="taxi_pct" totalsRowFunction="custom" queryTableFieldId="7" dataDxfId="162" totalsRowDxfId="161" dataCellStyle="Pourcentage">
      <totalsRowFormula>Tableau_DB_PDE_2017.accdb_R_DATA_modes_déplacements_pro_vs_access_2017[[#Totals],[taxi]]/#REF!</totalsRowFormula>
    </tableColumn>
    <tableColumn id="8" uniqueName="8" name="public_transport_pct" totalsRowFunction="custom" queryTableFieldId="8" dataDxfId="160" totalsRowDxfId="159" dataCellStyle="Pourcentage">
      <totalsRowFormula>Tableau_DB_PDE_2017.accdb_R_DATA_modes_déplacements_pro_vs_access_2017[[#Totals],[public_transport]]/#REF!</totalsRowFormula>
    </tableColumn>
    <tableColumn id="9" uniqueName="9" name="bicycle_pct" totalsRowFunction="custom" queryTableFieldId="9" dataDxfId="158" totalsRowDxfId="157" dataCellStyle="Pourcentage">
      <totalsRowFormula>Tableau_DB_PDE_2017.accdb_R_DATA_modes_déplacements_pro_vs_access_2017[[#Totals],[bicycle]]/#REF!</totalsRowFormula>
    </tableColumn>
    <tableColumn id="10" uniqueName="10" name="walk_pct" totalsRowFunction="custom" queryTableFieldId="10" dataDxfId="156" totalsRowDxfId="155" dataCellStyle="Pourcentage">
      <totalsRowFormula>Tableau_DB_PDE_2017.accdb_R_DATA_modes_déplacements_pro_vs_access_2017[[#Totals],[walk]]/#REF!</totalsRowFormula>
    </tableColumn>
    <tableColumn id="11" uniqueName="11" name="car" totalsRowFunction="sum" queryTableFieldId="11" dataDxfId="154" totalsRowDxfId="153"/>
    <tableColumn id="12" uniqueName="12" name="service_car" totalsRowFunction="sum" queryTableFieldId="12" dataDxfId="152" totalsRowDxfId="151"/>
    <tableColumn id="13" uniqueName="13" name="motorbike" totalsRowFunction="sum" queryTableFieldId="13" dataDxfId="150" totalsRowDxfId="149"/>
    <tableColumn id="14" uniqueName="14" name="taxi" totalsRowFunction="sum" queryTableFieldId="14" dataDxfId="148" totalsRowDxfId="147"/>
    <tableColumn id="15" uniqueName="15" name="public_transport" totalsRowFunction="sum" queryTableFieldId="15" dataDxfId="146" totalsRowDxfId="145"/>
    <tableColumn id="16" uniqueName="16" name="bicycle" totalsRowFunction="sum" queryTableFieldId="16" dataDxfId="144" totalsRowDxfId="143"/>
    <tableColumn id="17" uniqueName="17" name="walk" totalsRowFunction="sum" queryTableFieldId="17" dataDxfId="142" totalsRowDxfId="141"/>
  </tableColumns>
  <tableStyleInfo name="Style bilan" showFirstColumn="0" showLastColumn="0" showRowStripes="1" showColumnStripes="0"/>
</table>
</file>

<file path=xl/tables/table22.xml><?xml version="1.0" encoding="utf-8"?>
<table xmlns="http://schemas.openxmlformats.org/spreadsheetml/2006/main" id="24" name="Tableau_DB_PDE_2017.accdb_R_DATA_modes_déplacements_pro_vs_secteur_2017" displayName="Tableau_DB_PDE_2017.accdb_R_DATA_modes_déplacements_pro_vs_secteur_2017" ref="A4:Q25" tableType="queryTable" totalsRowCount="1">
  <autoFilter ref="A4:Q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uniqueName="1" name="SectorName" queryTableFieldId="18" dataDxfId="135"/>
    <tableColumn id="2" uniqueName="2" name="sites" totalsRowFunction="sum" queryTableFieldId="2"/>
    <tableColumn id="3" uniqueName="3" name="trips" totalsRowFunction="sum" queryTableFieldId="19" dataDxfId="134" totalsRowDxfId="133"/>
    <tableColumn id="4" uniqueName="4" name="car_pct" totalsRowFunction="custom" queryTableFieldId="4" dataDxfId="132" totalsRowDxfId="131" dataCellStyle="Pourcentage">
      <totalsRowFormula>Tableau_DB_PDE_2017.accdb_R_DATA_modes_déplacements_pro_vs_secteur_2017[[#Totals],[car]]/Tableau_DB_PDE_2017.accdb_R_DATA_modes_déplacements_pro_vs_secteur_2017[[#Totals],[trips]]</totalsRowFormula>
    </tableColumn>
    <tableColumn id="5" uniqueName="5" name="service_car_pct" totalsRowFunction="custom" queryTableFieldId="5" dataDxfId="130" totalsRowDxfId="129" dataCellStyle="Pourcentage">
      <totalsRowFormula>Tableau_DB_PDE_2017.accdb_R_DATA_modes_déplacements_pro_vs_secteur_2017[[#Totals],[service_car]]/Tableau_DB_PDE_2017.accdb_R_DATA_modes_déplacements_pro_vs_secteur_2017[[#Totals],[trips]]</totalsRowFormula>
    </tableColumn>
    <tableColumn id="6" uniqueName="6" name="motorbike_pct" totalsRowFunction="custom" queryTableFieldId="6" dataDxfId="128" totalsRowDxfId="127" dataCellStyle="Pourcentage">
      <totalsRowFormula>+Tableau_DB_PDE_2017.accdb_R_DATA_modes_déplacements_pro_vs_secteur_2017[[#Totals],[motorbike]]/Tableau_DB_PDE_2017.accdb_R_DATA_modes_déplacements_pro_vs_secteur_2017[[#Totals],[trips]]</totalsRowFormula>
    </tableColumn>
    <tableColumn id="7" uniqueName="7" name="taxi_pct" totalsRowFunction="custom" queryTableFieldId="7" dataDxfId="126" totalsRowDxfId="125" dataCellStyle="Pourcentage">
      <totalsRowFormula>Tableau_DB_PDE_2017.accdb_R_DATA_modes_déplacements_pro_vs_secteur_2017[[#Totals],[taxi]]/Tableau_DB_PDE_2017.accdb_R_DATA_modes_déplacements_pro_vs_secteur_2017[[#Totals],[trips]]</totalsRowFormula>
    </tableColumn>
    <tableColumn id="8" uniqueName="8" name="public_transport_pct" totalsRowFunction="custom" queryTableFieldId="8" dataDxfId="124" totalsRowDxfId="123" dataCellStyle="Pourcentage">
      <totalsRowFormula>Tableau_DB_PDE_2017.accdb_R_DATA_modes_déplacements_pro_vs_secteur_2017[[#Totals],[public_transport]]/Tableau_DB_PDE_2017.accdb_R_DATA_modes_déplacements_pro_vs_secteur_2017[[#Totals],[trips]]</totalsRowFormula>
    </tableColumn>
    <tableColumn id="9" uniqueName="9" name="bicycle_pct" totalsRowFunction="custom" queryTableFieldId="9" dataDxfId="122" totalsRowDxfId="121" dataCellStyle="Pourcentage">
      <totalsRowFormula>Tableau_DB_PDE_2017.accdb_R_DATA_modes_déplacements_pro_vs_secteur_2017[[#Totals],[bicycle]]/Tableau_DB_PDE_2017.accdb_R_DATA_modes_déplacements_pro_vs_secteur_2017[[#Totals],[trips]]</totalsRowFormula>
    </tableColumn>
    <tableColumn id="10" uniqueName="10" name="walk_pct" totalsRowFunction="custom" queryTableFieldId="10" dataDxfId="120" totalsRowDxfId="119" dataCellStyle="Pourcentage">
      <totalsRowFormula>Tableau_DB_PDE_2017.accdb_R_DATA_modes_déplacements_pro_vs_secteur_2017[[#Totals],[walk]]/Tableau_DB_PDE_2017.accdb_R_DATA_modes_déplacements_pro_vs_secteur_2017[[#Totals],[trips]]</totalsRowFormula>
    </tableColumn>
    <tableColumn id="11" uniqueName="11" name="car" totalsRowFunction="sum" queryTableFieldId="11" dataDxfId="118" totalsRowDxfId="117"/>
    <tableColumn id="12" uniqueName="12" name="service_car" totalsRowFunction="sum" queryTableFieldId="12" dataDxfId="116" totalsRowDxfId="115"/>
    <tableColumn id="13" uniqueName="13" name="motorbike" totalsRowFunction="sum" queryTableFieldId="13" dataDxfId="114" totalsRowDxfId="113"/>
    <tableColumn id="14" uniqueName="14" name="taxi" totalsRowFunction="sum" queryTableFieldId="14" dataDxfId="112" totalsRowDxfId="111"/>
    <tableColumn id="15" uniqueName="15" name="public_transport" totalsRowFunction="sum" queryTableFieldId="15" dataDxfId="110" totalsRowDxfId="109"/>
    <tableColumn id="16" uniqueName="16" name="bicycle" totalsRowFunction="sum" queryTableFieldId="16" dataDxfId="108" totalsRowDxfId="107"/>
    <tableColumn id="17" uniqueName="17" name="walk" totalsRowFunction="sum" queryTableFieldId="17" dataDxfId="106" totalsRowDxfId="105"/>
  </tableColumns>
  <tableStyleInfo name="Style bilan" showFirstColumn="0" showLastColumn="0" showRowStripes="1" showColumnStripes="0"/>
</table>
</file>

<file path=xl/tables/table23.xml><?xml version="1.0" encoding="utf-8"?>
<table xmlns="http://schemas.openxmlformats.org/spreadsheetml/2006/main" id="23" name="Tableau_DB_PDE_2017.accdb_R_DATA_modes_visiteurs_vs_access_2017" displayName="Tableau_DB_PDE_2017.accdb_R_DATA_modes_visiteurs_vs_access_2017" ref="A4:Q8" tableType="queryTable" totalsRowCount="1">
  <autoFilter ref="A4:Q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sortState ref="A5:Q7">
    <sortCondition ref="A5:A7" customList="Excellent,Good,Average"/>
  </sortState>
  <tableColumns count="17">
    <tableColumn id="1" uniqueName="1" name="zoneaccess" totalsRowLabel="Total" queryTableFieldId="1"/>
    <tableColumn id="2" uniqueName="2" name="sites" totalsRowFunction="sum" queryTableFieldId="2"/>
    <tableColumn id="3" uniqueName="3" name="visitors" totalsRowFunction="sum" queryTableFieldId="3"/>
    <tableColumn id="4" uniqueName="4" name="car_pct" totalsRowFunction="custom" queryTableFieldId="4" dataDxfId="100" totalsRowDxfId="99" dataCellStyle="Pourcentage">
      <totalsRowFormula>Tableau_DB_PDE_2017.accdb_R_DATA_modes_visiteurs_vs_access_2017[[#Totals],[car]]/Tableau_DB_PDE_2017.accdb_R_DATA_modes_visiteurs_vs_access_2017[[#Totals],[visitors]]</totalsRowFormula>
    </tableColumn>
    <tableColumn id="18" uniqueName="18" name="coach_pct" totalsRowFunction="custom" queryTableFieldId="24" dataDxfId="98" totalsRowDxfId="97" dataCellStyle="Pourcentage">
      <totalsRowFormula>Tableau_DB_PDE_2017.accdb_R_DATA_modes_visiteurs_vs_access_2017[[#Totals],[coach]]/Tableau_DB_PDE_2017.accdb_R_DATA_modes_visiteurs_vs_access_2017[[#Totals],[visitors]]</totalsRowFormula>
    </tableColumn>
    <tableColumn id="6" uniqueName="6" name="motorbike_pct" totalsRowFunction="custom" queryTableFieldId="6" dataDxfId="96" totalsRowDxfId="95" dataCellStyle="Pourcentage">
      <totalsRowFormula>Tableau_DB_PDE_2017.accdb_R_DATA_modes_visiteurs_vs_access_2017[[#Totals],[motorbike]]/Tableau_DB_PDE_2017.accdb_R_DATA_modes_visiteurs_vs_access_2017[[#Totals],[visitors]]</totalsRowFormula>
    </tableColumn>
    <tableColumn id="7" uniqueName="7" name="taxi_pct" totalsRowFunction="custom" queryTableFieldId="7" dataDxfId="94" totalsRowDxfId="93" dataCellStyle="Pourcentage">
      <totalsRowFormula>Tableau_DB_PDE_2017.accdb_R_DATA_modes_visiteurs_vs_access_2017[[#Totals],[taxi]]/Tableau_DB_PDE_2017.accdb_R_DATA_modes_visiteurs_vs_access_2017[[#Totals],[visitors]]</totalsRowFormula>
    </tableColumn>
    <tableColumn id="8" uniqueName="8" name="public_transport_pct" totalsRowFunction="custom" queryTableFieldId="8" dataDxfId="92" totalsRowDxfId="91" dataCellStyle="Pourcentage">
      <totalsRowFormula>Tableau_DB_PDE_2017.accdb_R_DATA_modes_visiteurs_vs_access_2017[[#Totals],[public_transport]]/Tableau_DB_PDE_2017.accdb_R_DATA_modes_visiteurs_vs_access_2017[[#Totals],[visitors]]</totalsRowFormula>
    </tableColumn>
    <tableColumn id="9" uniqueName="9" name="bicycle_pct" totalsRowFunction="custom" queryTableFieldId="9" dataDxfId="90" totalsRowDxfId="89" dataCellStyle="Pourcentage">
      <totalsRowFormula>Tableau_DB_PDE_2017.accdb_R_DATA_modes_visiteurs_vs_access_2017[[#Totals],[bicycle]]/Tableau_DB_PDE_2017.accdb_R_DATA_modes_visiteurs_vs_access_2017[[#Totals],[visitors]]</totalsRowFormula>
    </tableColumn>
    <tableColumn id="10" uniqueName="10" name="walk_pct" totalsRowFunction="custom" queryTableFieldId="10" dataDxfId="88" totalsRowDxfId="87" dataCellStyle="Pourcentage">
      <totalsRowFormula>Tableau_DB_PDE_2017.accdb_R_DATA_modes_visiteurs_vs_access_2017[[#Totals],[walk]]/Tableau_DB_PDE_2017.accdb_R_DATA_modes_visiteurs_vs_access_2017[[#Totals],[visitors]]</totalsRowFormula>
    </tableColumn>
    <tableColumn id="11" uniqueName="11" name="car" totalsRowFunction="sum" queryTableFieldId="11" dataDxfId="86" totalsRowDxfId="85"/>
    <tableColumn id="13" uniqueName="13" name="motorbike" totalsRowFunction="sum" queryTableFieldId="13" dataDxfId="84" totalsRowDxfId="83"/>
    <tableColumn id="14" uniqueName="14" name="taxi" totalsRowFunction="sum" queryTableFieldId="14" dataDxfId="82" totalsRowDxfId="81"/>
    <tableColumn id="15" uniqueName="15" name="public_transport" totalsRowFunction="sum" queryTableFieldId="15" dataDxfId="80" totalsRowDxfId="79"/>
    <tableColumn id="16" uniqueName="16" name="bicycle" totalsRowFunction="sum" queryTableFieldId="16" dataDxfId="78" totalsRowDxfId="77"/>
    <tableColumn id="17" uniqueName="17" name="walk" totalsRowFunction="sum" queryTableFieldId="17" dataDxfId="76" totalsRowDxfId="75"/>
    <tableColumn id="19" uniqueName="19" name="coach" totalsRowFunction="sum" queryTableFieldId="25" dataDxfId="74" totalsRowDxfId="73"/>
  </tableColumns>
  <tableStyleInfo name="Style bilan" showFirstColumn="0" showLastColumn="0" showRowStripes="1" showColumnStripes="0"/>
</table>
</file>

<file path=xl/tables/table24.xml><?xml version="1.0" encoding="utf-8"?>
<table xmlns="http://schemas.openxmlformats.org/spreadsheetml/2006/main" id="22" name="Tableau_DB_PDE_2017.accdb_R_DATA_modes_visiteurs_vs_secteurs_2017" displayName="Tableau_DB_PDE_2017.accdb_R_DATA_modes_visiteurs_vs_secteurs_2017" ref="A4:Q24" tableType="queryTable" totalsRowCount="1">
  <autoFilter ref="A4:Q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uniqueName="1" name="SectorName" totalsRowLabel="Total" queryTableFieldId="1"/>
    <tableColumn id="2" uniqueName="2" name="sites" totalsRowFunction="sum" queryTableFieldId="2"/>
    <tableColumn id="3" uniqueName="3" name="visitors" totalsRowFunction="sum" queryTableFieldId="3"/>
    <tableColumn id="4" uniqueName="4" name="car_pct" totalsRowFunction="custom" queryTableFieldId="4" dataDxfId="58" totalsRowDxfId="57" dataCellStyle="Pourcentage">
      <totalsRowFormula>Tableau_DB_PDE_2017.accdb_R_DATA_modes_visiteurs_vs_secteurs_2017[[#Totals],[car]]/Tableau_DB_PDE_2017.accdb_R_DATA_modes_visiteurs_vs_secteurs_2017[[#Totals],[visitors]]</totalsRowFormula>
    </tableColumn>
    <tableColumn id="18" uniqueName="18" name="coach_pct" totalsRowFunction="custom" queryTableFieldId="25" dataDxfId="56" totalsRowDxfId="55" dataCellStyle="Pourcentage">
      <totalsRowFormula>Tableau_DB_PDE_2017.accdb_R_DATA_modes_visiteurs_vs_secteurs_2017[[#Totals],[coach]]/Tableau_DB_PDE_2017.accdb_R_DATA_modes_visiteurs_vs_secteurs_2017[[#Totals],[visitors]]</totalsRowFormula>
    </tableColumn>
    <tableColumn id="6" uniqueName="6" name="motorbike_pct" totalsRowFunction="custom" queryTableFieldId="6" dataDxfId="54" totalsRowDxfId="53" dataCellStyle="Pourcentage">
      <totalsRowFormula>Tableau_DB_PDE_2017.accdb_R_DATA_modes_visiteurs_vs_secteurs_2017[[#Totals],[motorbike]]/Tableau_DB_PDE_2017.accdb_R_DATA_modes_visiteurs_vs_secteurs_2017[[#Totals],[visitors]]</totalsRowFormula>
    </tableColumn>
    <tableColumn id="7" uniqueName="7" name="taxi_pct" totalsRowFunction="custom" queryTableFieldId="7" dataDxfId="52" totalsRowDxfId="51" dataCellStyle="Pourcentage">
      <totalsRowFormula>Tableau_DB_PDE_2017.accdb_R_DATA_modes_visiteurs_vs_secteurs_2017[[#Totals],[taxi]]/Tableau_DB_PDE_2017.accdb_R_DATA_modes_visiteurs_vs_secteurs_2017[[#Totals],[visitors]]</totalsRowFormula>
    </tableColumn>
    <tableColumn id="8" uniqueName="8" name="public_transport_pct" totalsRowFunction="custom" queryTableFieldId="8" dataDxfId="50" totalsRowDxfId="49" dataCellStyle="Pourcentage">
      <totalsRowFormula>Tableau_DB_PDE_2017.accdb_R_DATA_modes_visiteurs_vs_secteurs_2017[[#Totals],[public_transport]]/Tableau_DB_PDE_2017.accdb_R_DATA_modes_visiteurs_vs_secteurs_2017[[#Totals],[visitors]]</totalsRowFormula>
    </tableColumn>
    <tableColumn id="9" uniqueName="9" name="bicycle_pct" totalsRowFunction="custom" queryTableFieldId="9" dataDxfId="48" totalsRowDxfId="47" dataCellStyle="Pourcentage">
      <totalsRowFormula>Tableau_DB_PDE_2017.accdb_R_DATA_modes_visiteurs_vs_secteurs_2017[[#Totals],[bicycle]]/Tableau_DB_PDE_2017.accdb_R_DATA_modes_visiteurs_vs_secteurs_2017[[#Totals],[visitors]]</totalsRowFormula>
    </tableColumn>
    <tableColumn id="10" uniqueName="10" name="walk_pct" totalsRowFunction="custom" queryTableFieldId="10" dataDxfId="46" totalsRowDxfId="45" dataCellStyle="Pourcentage">
      <totalsRowFormula>Tableau_DB_PDE_2017.accdb_R_DATA_modes_visiteurs_vs_secteurs_2017[[#Totals],[walk]]/Tableau_DB_PDE_2017.accdb_R_DATA_modes_visiteurs_vs_secteurs_2017[[#Totals],[visitors]]</totalsRowFormula>
    </tableColumn>
    <tableColumn id="11" uniqueName="11" name="car" totalsRowFunction="sum" queryTableFieldId="11" dataDxfId="44" totalsRowDxfId="43"/>
    <tableColumn id="19" uniqueName="19" name="coach" totalsRowFunction="sum" queryTableFieldId="26" dataDxfId="42" totalsRowDxfId="41"/>
    <tableColumn id="13" uniqueName="13" name="motorbike" totalsRowFunction="sum" queryTableFieldId="13" dataDxfId="40" totalsRowDxfId="39"/>
    <tableColumn id="14" uniqueName="14" name="taxi" totalsRowFunction="sum" queryTableFieldId="14" dataDxfId="38" totalsRowDxfId="37"/>
    <tableColumn id="15" uniqueName="15" name="public_transport" totalsRowFunction="sum" queryTableFieldId="15" dataDxfId="36" totalsRowDxfId="35"/>
    <tableColumn id="16" uniqueName="16" name="bicycle" totalsRowFunction="sum" queryTableFieldId="16" dataDxfId="34" totalsRowDxfId="33"/>
    <tableColumn id="17" uniqueName="17" name="walk" totalsRowFunction="sum" queryTableFieldId="17" dataDxfId="32" totalsRowDxfId="31"/>
  </tableColumns>
  <tableStyleInfo name="Style bilan" showFirstColumn="0" showLastColumn="0" showRowStripes="1" showColumnStripes="0"/>
</table>
</file>

<file path=xl/tables/table25.xml><?xml version="1.0" encoding="utf-8"?>
<table xmlns="http://schemas.openxmlformats.org/spreadsheetml/2006/main" id="25" name="Tableau_DB_PDE_2017.accdb_R_DATA_parkingsvssecteursvsaffection_2017" displayName="Tableau_DB_PDE_2017.accdb_R_DATA_parkingsvssecteursvsaffection_2017" ref="A4:K25" tableType="queryTable" totalsRowCount="1" tableBorderDxfId="28">
  <autoFilter ref="A4:K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uniqueName="1" name="activity_sector" totalsRowLabel="Total" queryTableFieldId="1"/>
    <tableColumn id="2" uniqueName="2" name="sites" totalsRowFunction="sum" queryTableFieldId="2"/>
    <tableColumn id="3" uniqueName="3" name="parkings_workers" totalsRowFunction="sum" queryTableFieldId="3"/>
    <tableColumn id="4" uniqueName="4" name="parkings_visitors" totalsRowFunction="sum" queryTableFieldId="4"/>
    <tableColumn id="5" uniqueName="5" name="parkings_service" totalsRowFunction="sum" queryTableFieldId="5"/>
    <tableColumn id="6" uniqueName="6" name="parkings_trucks" totalsRowFunction="sum" queryTableFieldId="6"/>
    <tableColumn id="7" uniqueName="7" name="parkings_total" totalsRowFunction="sum" queryTableFieldId="7"/>
    <tableColumn id="8" uniqueName="8" name="parking_workers_pct" totalsRowFunction="custom" queryTableFieldId="8" dataDxfId="27" totalsRowDxfId="26" dataCellStyle="Pourcentage">
      <totalsRowFormula>Tableau_DB_PDE_2017.accdb_R_DATA_parkingsvssecteursvsaffection_2017[[#Totals],[parkings_workers]]/Tableau_DB_PDE_2017.accdb_R_DATA_parkingsvssecteursvsaffection_2017[[#Totals],[parkings_total]]</totalsRowFormula>
    </tableColumn>
    <tableColumn id="9" uniqueName="9" name="parkings_visitors_pct" totalsRowFunction="custom" queryTableFieldId="9" dataDxfId="25" totalsRowDxfId="24" dataCellStyle="Pourcentage">
      <totalsRowFormula>Tableau_DB_PDE_2017.accdb_R_DATA_parkingsvssecteursvsaffection_2017[[#Totals],[parkings_visitors]]/Tableau_DB_PDE_2017.accdb_R_DATA_parkingsvssecteursvsaffection_2017[[#Totals],[parkings_total]]</totalsRowFormula>
    </tableColumn>
    <tableColumn id="10" uniqueName="10" name="parkings_service_pct" totalsRowFunction="custom" queryTableFieldId="10" dataDxfId="23" totalsRowDxfId="22" dataCellStyle="Pourcentage">
      <totalsRowFormula>Tableau_DB_PDE_2017.accdb_R_DATA_parkingsvssecteursvsaffection_2017[[#Totals],[parkings_service]]/Tableau_DB_PDE_2017.accdb_R_DATA_parkingsvssecteursvsaffection_2017[[#Totals],[parkings_total]]</totalsRowFormula>
    </tableColumn>
    <tableColumn id="11" uniqueName="11" name="parkings_trucks_pct" totalsRowFunction="custom" queryTableFieldId="11" dataDxfId="21" totalsRowDxfId="20" dataCellStyle="Pourcentage">
      <totalsRowFormula>Tableau_DB_PDE_2017.accdb_R_DATA_parkingsvssecteursvsaffection_2017[[#Totals],[parkings_trucks]]/Tableau_DB_PDE_2017.accdb_R_DATA_parkingsvssecteursvsaffection_2017[[#Totals],[parkings_total]]</totalsRowFormula>
    </tableColumn>
  </tableColumns>
  <tableStyleInfo name="Style bilan" showFirstColumn="0" showLastColumn="0" showRowStripes="1" showColumnStripes="0"/>
</table>
</file>

<file path=xl/tables/table26.xml><?xml version="1.0" encoding="utf-8"?>
<table xmlns="http://schemas.openxmlformats.org/spreadsheetml/2006/main" id="26" name="Tableau_DB_PDE_2017.accdb_R_DATA_parkingsvsAccess_2017" displayName="Tableau_DB_PDE_2017.accdb_R_DATA_parkingsvsAccess_2017" ref="A4:E7" tableType="queryTable" totalsRowShown="0">
  <autoFilter ref="A4:E7">
    <filterColumn colId="0" hiddenButton="1"/>
    <filterColumn colId="1" hiddenButton="1"/>
    <filterColumn colId="2" hiddenButton="1"/>
    <filterColumn colId="3" hiddenButton="1"/>
    <filterColumn colId="4" hiddenButton="1"/>
  </autoFilter>
  <sortState ref="A5:E7">
    <sortCondition ref="A5:A7" customList="Excellent,Good,Average"/>
  </sortState>
  <tableColumns count="5">
    <tableColumn id="1" uniqueName="1" name="access_zone" queryTableFieldId="1"/>
    <tableColumn id="2" uniqueName="2" name="sites" queryTableFieldId="2"/>
    <tableColumn id="3" uniqueName="3" name="parkings_owned" queryTableFieldId="3"/>
    <tableColumn id="4" uniqueName="4" name="parkings_rented" queryTableFieldId="4"/>
    <tableColumn id="5" uniqueName="5" name="parkings_total" queryTableFieldId="5"/>
  </tableColumns>
  <tableStyleInfo name="Style bilan" showFirstColumn="0" showLastColumn="0" showRowStripes="1" showColumnStripes="0"/>
</table>
</file>

<file path=xl/tables/table27.xml><?xml version="1.0" encoding="utf-8"?>
<table xmlns="http://schemas.openxmlformats.org/spreadsheetml/2006/main" id="27" name="Tableau_DB_PDE_2017.accdb_R_DATA_parkings_travailleurvsAccess_2017" displayName="Tableau_DB_PDE_2017.accdb_R_DATA_parkings_travailleurvsAccess_2017" ref="A4:E8" tableType="queryTable" totalsRowCount="1">
  <autoFilter ref="A4:E7">
    <filterColumn colId="0" hiddenButton="1"/>
    <filterColumn colId="1" hiddenButton="1"/>
    <filterColumn colId="2" hiddenButton="1"/>
    <filterColumn colId="3" hiddenButton="1"/>
    <filterColumn colId="4" hiddenButton="1"/>
  </autoFilter>
  <sortState ref="A5:E7">
    <sortCondition ref="A5:A7" customList="Excellent,Good,Average"/>
  </sortState>
  <tableColumns count="5">
    <tableColumn id="1" uniqueName="1" name="Accessibilité" totalsRowLabel="Total" queryTableFieldId="1"/>
    <tableColumn id="2" uniqueName="2" name="#sites" totalsRowFunction="sum" queryTableFieldId="2"/>
    <tableColumn id="3" uniqueName="3" name="#parkings" totalsRowFunction="sum" queryTableFieldId="3"/>
    <tableColumn id="4" uniqueName="4" name="#travailleurs" totalsRowFunction="sum" queryTableFieldId="4"/>
    <tableColumn id="5" uniqueName="5" name="Parkings/travailleur" totalsRowFunction="custom" queryTableFieldId="5" dataDxfId="17" totalsRowDxfId="16">
      <totalsRowFormula>Tableau_DB_PDE_2017.accdb_R_DATA_parkings_travailleurvsAccess_2017[[#Totals],['#parkings]]/Tableau_DB_PDE_2017.accdb_R_DATA_parkings_travailleurvsAccess_2017[[#Totals],['#travailleurs]]</totalsRowFormula>
    </tableColumn>
  </tableColumns>
  <tableStyleInfo name="Style bilan" showFirstColumn="0" showLastColumn="0" showRowStripes="1" showColumnStripes="0"/>
</table>
</file>

<file path=xl/tables/table28.xml><?xml version="1.0" encoding="utf-8"?>
<table xmlns="http://schemas.openxmlformats.org/spreadsheetml/2006/main" id="28" name="Tableau_DB_PDE_2017.accdb_R_DATA_parkingsvssecteurs_2017" displayName="Tableau_DB_PDE_2017.accdb_R_DATA_parkingsvssecteurs_2017" ref="A4:E25" tableType="queryTable" totalsRowCount="1">
  <autoFilter ref="A4:E24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uniqueName="1" name="activity_sector" totalsRowLabel="Total" queryTableFieldId="1"/>
    <tableColumn id="2" uniqueName="2" name="sites" totalsRowFunction="sum" queryTableFieldId="2"/>
    <tableColumn id="3" uniqueName="3" name="parkings_workers" totalsRowFunction="sum" queryTableFieldId="3"/>
    <tableColumn id="4" uniqueName="4" name="workers" totalsRowFunction="sum" queryTableFieldId="4"/>
    <tableColumn id="5" uniqueName="5" name="parkings_per_worker" totalsRowFunction="custom" queryTableFieldId="5" dataDxfId="14" totalsRowDxfId="13">
      <totalsRowFormula>Tableau_DB_PDE_2017.accdb_R_DATA_parkingsvssecteurs_2017[[#Totals],[parkings_workers]]/Tableau_DB_PDE_2017.accdb_R_DATA_parkingsvssecteurs_2017[[#Totals],[workers]]</totalsRowFormula>
    </tableColumn>
  </tableColumns>
  <tableStyleInfo name="Style bilan" showFirstColumn="0" showLastColumn="0" showRowStripes="1" showColumnStripes="0"/>
</table>
</file>

<file path=xl/tables/table29.xml><?xml version="1.0" encoding="utf-8"?>
<table xmlns="http://schemas.openxmlformats.org/spreadsheetml/2006/main" id="29" name="Tableau_DB_PDE_2017.accdb_R_DATA_parking_velo_2017" displayName="Tableau_DB_PDE_2017.accdb_R_DATA_parking_velo_2017" ref="A7:F8" tableType="queryTable" totalsRowShown="0">
  <autoFilter ref="A7:F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uniqueName="1" name="sites" queryTableFieldId="1"/>
    <tableColumn id="2" uniqueName="2" name="parkings_bicycle" queryTableFieldId="2"/>
    <tableColumn id="3" uniqueName="3" name="workers" queryTableFieldId="3"/>
    <tableColumn id="4" uniqueName="4" name="cycling_workers" queryTableFieldId="4"/>
    <tableColumn id="5" uniqueName="5" name="parkings_bicycle_per_worker" queryTableFieldId="5" dataDxfId="9" dataCellStyle="Pourcentage"/>
    <tableColumn id="6" uniqueName="6" name="parkings_bicycle_per_cyclist" queryTableFieldId="6" dataDxfId="8"/>
  </tableColumns>
  <tableStyleInfo name="Style bilan" showFirstColumn="0" showLastColumn="0" showRowStripes="1" showColumnStripes="0"/>
</table>
</file>

<file path=xl/tables/table3.xml><?xml version="1.0" encoding="utf-8"?>
<table xmlns="http://schemas.openxmlformats.org/spreadsheetml/2006/main" id="13" name="Tableau_DB_PDE_2017.accdb_R_DATA_trav_secteurs_2017" displayName="Tableau_DB_PDE_2017.accdb_R_DATA_trav_secteurs_2017" ref="A4:C24" tableType="queryTable" totalsRowShown="0">
  <autoFilter ref="A4:C24"/>
  <tableColumns count="3">
    <tableColumn id="1" uniqueName="1" name="activity_sector" queryTableFieldId="1"/>
    <tableColumn id="2" uniqueName="2" name="sites" queryTableFieldId="2"/>
    <tableColumn id="3" uniqueName="3" name="workers" queryTableFieldId="3"/>
  </tableColumns>
  <tableStyleInfo name="Style bilan" showFirstColumn="0" showLastColumn="0" showRowStripes="1" showColumnStripes="0"/>
</table>
</file>

<file path=xl/tables/table30.xml><?xml version="1.0" encoding="utf-8"?>
<table xmlns="http://schemas.openxmlformats.org/spreadsheetml/2006/main" id="30" name="Tableau_DB_PDE_2017.accdb_R_DATA_parking_velo_REF" displayName="Tableau_DB_PDE_2017.accdb_R_DATA_parking_velo_REF" ref="A4:G7" tableType="queryTable" totalsRowShown="0">
  <autoFilter ref="A4:G7"/>
  <tableColumns count="7">
    <tableColumn id="1" uniqueName="1" name="year" queryTableFieldId="1"/>
    <tableColumn id="2" uniqueName="2" name="sites" queryTableFieldId="2"/>
    <tableColumn id="3" uniqueName="3" name="parkings_bicycle" queryTableFieldId="3"/>
    <tableColumn id="4" uniqueName="4" name="workers" queryTableFieldId="4"/>
    <tableColumn id="5" uniqueName="5" name="cycling_workers" queryTableFieldId="5"/>
    <tableColumn id="6" uniqueName="6" name="parkings_bicycle_per_worker" queryTableFieldId="6" dataDxfId="7" dataCellStyle="Pourcentage"/>
    <tableColumn id="7" uniqueName="7" name="parkings_bicycle_per_cyclist" queryTableFieldId="7" dataDxfId="6"/>
  </tableColumns>
  <tableStyleInfo name="Style bilan" showFirstColumn="0" showLastColumn="0" showRowStripes="1" showColumnStripes="0"/>
</table>
</file>

<file path=xl/tables/table31.xml><?xml version="1.0" encoding="utf-8"?>
<table xmlns="http://schemas.openxmlformats.org/spreadsheetml/2006/main" id="31" name="Tableau_DB_PDE_2017.accdb_R_DATA_parking_velo_vs_secteur_2017" displayName="Tableau_DB_PDE_2017.accdb_R_DATA_parking_velo_vs_secteur_2017" ref="A4:G24" tableType="queryTable" totalsRowShown="0">
  <autoFilter ref="A4:G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uniqueName="1" name="activity_sector" queryTableFieldId="1"/>
    <tableColumn id="2" uniqueName="2" name="sites" queryTableFieldId="2"/>
    <tableColumn id="3" uniqueName="3" name="parkings_bicycle" queryTableFieldId="3"/>
    <tableColumn id="4" uniqueName="4" name="workers" queryTableFieldId="4"/>
    <tableColumn id="5" uniqueName="5" name="cycling_workers" queryTableFieldId="5"/>
    <tableColumn id="6" uniqueName="6" name="parkings_bicycle_per_worker" queryTableFieldId="6" dataDxfId="5" dataCellStyle="Pourcentage"/>
    <tableColumn id="7" uniqueName="7" name="parkings_bicycle_per_cyclist" queryTableFieldId="7" dataDxfId="4"/>
  </tableColumns>
  <tableStyleInfo name="Style bilan" showFirstColumn="0" showLastColumn="0" showRowStripes="1" showColumnStripes="0"/>
</table>
</file>

<file path=xl/tables/table32.xml><?xml version="1.0" encoding="utf-8"?>
<table xmlns="http://schemas.openxmlformats.org/spreadsheetml/2006/main" id="32" name="Tableau_DB_PDE_2017.accdb_R_DATA_vehicules_vs_secteurs_2017" displayName="Tableau_DB_PDE_2017.accdb_R_DATA_vehicules_vs_secteurs_2017" ref="A4:J25" tableType="queryTable" totalsRowCount="1">
  <autoFilter ref="A4:J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uniqueName="1" name="activity_sector" totalsRowLabel="Total" queryTableFieldId="1"/>
    <tableColumn id="2" uniqueName="2" name="sites" totalsRowFunction="sum" queryTableFieldId="2"/>
    <tableColumn id="3" uniqueName="3" name="workers" totalsRowFunction="sum" queryTableFieldId="3"/>
    <tableColumn id="4" uniqueName="4" name="service_cars" totalsRowFunction="sum" queryTableFieldId="4"/>
    <tableColumn id="5" uniqueName="5" name="company_cars" totalsRowFunction="sum" queryTableFieldId="5"/>
    <tableColumn id="6" uniqueName="6" name="vans" totalsRowFunction="sum" queryTableFieldId="6"/>
    <tableColumn id="7" uniqueName="7" name="trucks" totalsRowFunction="sum" queryTableFieldId="7"/>
    <tableColumn id="8" uniqueName="8" name="buses" totalsRowFunction="sum" queryTableFieldId="8"/>
    <tableColumn id="9" uniqueName="9" name="motorbikes" totalsRowFunction="sum" queryTableFieldId="9"/>
    <tableColumn id="10" uniqueName="10" name="bicycles" totalsRowFunction="sum" queryTableFieldId="10"/>
  </tableColumns>
  <tableStyleInfo name="Style bilan" showFirstColumn="0" showLastColumn="0" showRowStripes="1" showColumnStripes="0"/>
</table>
</file>

<file path=xl/tables/table33.xml><?xml version="1.0" encoding="utf-8"?>
<table xmlns="http://schemas.openxmlformats.org/spreadsheetml/2006/main" id="34" name="Tableau_DB_PDE_2017.accdb_R_DATA_vehicules_vs_access_2017" displayName="Tableau_DB_PDE_2017.accdb_R_DATA_vehicules_vs_access_2017" ref="A4:J8" tableType="queryTable" totalsRowCount="1">
  <autoFilter ref="A4:J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ref="A5:J7">
    <sortCondition ref="A5:A7" customList="Excellent,Good,Average"/>
  </sortState>
  <tableColumns count="10">
    <tableColumn id="11" uniqueName="11" name="zoneaccess" totalsRowLabel="Total" queryTableFieldId="11"/>
    <tableColumn id="2" uniqueName="2" name="sites" totalsRowFunction="sum" queryTableFieldId="2"/>
    <tableColumn id="3" uniqueName="3" name="workers" totalsRowFunction="sum" queryTableFieldId="3"/>
    <tableColumn id="4" uniqueName="4" name="service_cars" totalsRowFunction="sum" queryTableFieldId="4"/>
    <tableColumn id="5" uniqueName="5" name="company_cars" totalsRowFunction="sum" queryTableFieldId="5"/>
    <tableColumn id="6" uniqueName="6" name="vans" totalsRowFunction="sum" queryTableFieldId="6"/>
    <tableColumn id="7" uniqueName="7" name="trucks" totalsRowFunction="sum" queryTableFieldId="7"/>
    <tableColumn id="8" uniqueName="8" name="buses" totalsRowFunction="sum" queryTableFieldId="8"/>
    <tableColumn id="9" uniqueName="9" name="motorbikes" totalsRowFunction="sum" queryTableFieldId="9"/>
    <tableColumn id="10" uniqueName="10" name="bicycles" totalsRowFunction="sum" queryTableFieldId="10"/>
  </tableColumns>
  <tableStyleInfo name="Style bilan" showFirstColumn="0" showLastColumn="0" showRowStripes="1" showColumnStripes="0"/>
</table>
</file>

<file path=xl/tables/table4.xml><?xml version="1.0" encoding="utf-8"?>
<table xmlns="http://schemas.openxmlformats.org/spreadsheetml/2006/main" id="14" name="Tableau_DB_PDE_2017.accdb_R_DATA_access_secteur_travailleurs_2017" displayName="Tableau_DB_PDE_2017.accdb_R_DATA_access_secteur_travailleurs_2017" ref="A4:F24" tableType="queryTable" totalsRowShown="0">
  <autoFilter ref="A4:F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uniqueName="1" name="activity_sector" queryTableFieldId="1"/>
    <tableColumn id="2" uniqueName="2" name="sites" queryTableFieldId="2"/>
    <tableColumn id="3" uniqueName="3" name="workers" queryTableFieldId="3"/>
    <tableColumn id="4" uniqueName="4" name="excellent" queryTableFieldId="7"/>
    <tableColumn id="5" uniqueName="5" name="good" queryTableFieldId="8"/>
    <tableColumn id="6" uniqueName="6" name="average" queryTableFieldId="9"/>
  </tableColumns>
  <tableStyleInfo name="Style bilan" showFirstColumn="0" showLastColumn="0" showRowStripes="1" showColumnStripes="0"/>
</table>
</file>

<file path=xl/tables/table5.xml><?xml version="1.0" encoding="utf-8"?>
<table xmlns="http://schemas.openxmlformats.org/spreadsheetml/2006/main" id="15" name="Tableau_DB_PDE_2017.accdb_R_DATA_secteurs_vs_distancemoy_2017" displayName="Tableau_DB_PDE_2017.accdb_R_DATA_secteurs_vs_distancemoy_2017" ref="A4:C25" tableType="queryTable" totalsRowCount="1">
  <autoFilter ref="A4:C24">
    <filterColumn colId="0" hiddenButton="1"/>
    <filterColumn colId="1" hiddenButton="1"/>
    <filterColumn colId="2" hiddenButton="1"/>
  </autoFilter>
  <tableColumns count="3">
    <tableColumn id="1" uniqueName="1" name="sector_name" totalsRowLabel="Total" queryTableFieldId="1"/>
    <tableColumn id="2" uniqueName="2" name="workers" totalsRowFunction="sum" queryTableFieldId="2"/>
    <tableColumn id="4" uniqueName="4" name="average_distance" queryTableFieldId="4" dataDxfId="537" totalsRowDxfId="536"/>
  </tableColumns>
  <tableStyleInfo name="Style bilan" showFirstColumn="0" showLastColumn="0" showRowStripes="1" showColumnStripes="0"/>
</table>
</file>

<file path=xl/tables/table6.xml><?xml version="1.0" encoding="utf-8"?>
<table xmlns="http://schemas.openxmlformats.org/spreadsheetml/2006/main" id="7" name="Tableau_DB_PDE_2017.accdb_R_DATA_MODALE_CP_2017" displayName="Tableau_DB_PDE_2017.accdb_R_DATA_MODALE_CP_2017" ref="A4:L5" tableType="queryTable" headerRowDxfId="509">
  <autoFilter ref="A4:L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uniqueName="1" name="sites" totalsRowLabel="Total" queryTableFieldId="1" dataDxfId="508" totalsRowDxfId="507"/>
    <tableColumn id="12" uniqueName="12" name="car" queryTableFieldId="12" dataDxfId="506" totalsRowDxfId="505"/>
    <tableColumn id="13" uniqueName="13" name="carpool" queryTableFieldId="13" dataDxfId="504" totalsRowDxfId="503"/>
    <tableColumn id="14" uniqueName="14" name="motorbike" queryTableFieldId="14" dataDxfId="502" totalsRowDxfId="501"/>
    <tableColumn id="15" uniqueName="15" name="train" queryTableFieldId="15" dataDxfId="500" totalsRowDxfId="499"/>
    <tableColumn id="16" uniqueName="16" name="stib" queryTableFieldId="16" dataDxfId="498" totalsRowDxfId="497"/>
    <tableColumn id="17" uniqueName="17" name="delijn" queryTableFieldId="17" dataDxfId="496" totalsRowDxfId="495"/>
    <tableColumn id="18" uniqueName="18" name="tec" queryTableFieldId="18" dataDxfId="494" totalsRowDxfId="493"/>
    <tableColumn id="19" uniqueName="19" name="shuttle" queryTableFieldId="19" dataDxfId="492" totalsRowDxfId="491"/>
    <tableColumn id="20" uniqueName="20" name="bicycle" queryTableFieldId="20" dataDxfId="490" totalsRowDxfId="489"/>
    <tableColumn id="21" uniqueName="21" name="walk" queryTableFieldId="21" dataDxfId="488" totalsRowDxfId="487"/>
    <tableColumn id="22" uniqueName="22" name="total" totalsRowFunction="sum" queryTableFieldId="22" dataDxfId="486" totalsRowDxfId="485"/>
  </tableColumns>
  <tableStyleInfo name="Style bilan" showFirstColumn="0" showLastColumn="0" showRowStripes="1" showColumnStripes="0"/>
</table>
</file>

<file path=xl/tables/table7.xml><?xml version="1.0" encoding="utf-8"?>
<table xmlns="http://schemas.openxmlformats.org/spreadsheetml/2006/main" id="1" name="Tableau_DB_PDE_2017.accdb_R_DATA_MODALE_CP_2018" displayName="Tableau_DB_PDE_2017.accdb_R_DATA_MODALE_CP_2018" ref="A7:L8" tableType="queryTable" totalsRowShown="0" headerRowDxfId="484" dataDxfId="483">
  <autoFilter ref="A7:L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uniqueName="1" name="sites" queryTableFieldId="1" dataDxfId="482"/>
    <tableColumn id="2" uniqueName="2" name="car_pct" queryTableFieldId="2" dataDxfId="481" dataCellStyle="Pourcentage"/>
    <tableColumn id="3" uniqueName="3" name="carpool_pct" queryTableFieldId="3" dataDxfId="480" dataCellStyle="Pourcentage"/>
    <tableColumn id="4" uniqueName="4" name="motorbike_pct" queryTableFieldId="4" dataDxfId="479" dataCellStyle="Pourcentage"/>
    <tableColumn id="5" uniqueName="5" name="train_pct" queryTableFieldId="5" dataDxfId="478" dataCellStyle="Pourcentage"/>
    <tableColumn id="6" uniqueName="6" name="stib_pct" queryTableFieldId="6" dataDxfId="477" dataCellStyle="Pourcentage"/>
    <tableColumn id="7" uniqueName="7" name="delijn_pct" queryTableFieldId="7" dataDxfId="476" dataCellStyle="Pourcentage"/>
    <tableColumn id="8" uniqueName="8" name="tec_pct" queryTableFieldId="8" dataDxfId="475" dataCellStyle="Pourcentage"/>
    <tableColumn id="9" uniqueName="9" name="shuttle_pct" queryTableFieldId="9" dataDxfId="474" dataCellStyle="Pourcentage"/>
    <tableColumn id="10" uniqueName="10" name="bicycle_pct" queryTableFieldId="10" dataDxfId="473" dataCellStyle="Pourcentage"/>
    <tableColumn id="11" uniqueName="11" name="walk_pct" queryTableFieldId="11" dataDxfId="472" dataCellStyle="Pourcentage"/>
    <tableColumn id="12" uniqueName="12" name="total" queryTableFieldId="23" dataDxfId="471" dataCellStyle="Pourcentage">
      <calculatedColumnFormula>SUM(Tableau_DB_PDE_2017.accdb_R_DATA_MODALE_CP_2018[[car_pct]:[walk_pct]])</calculatedColumnFormula>
    </tableColumn>
  </tableColumns>
  <tableStyleInfo name="Style bilan" showFirstColumn="0" showLastColumn="0" showRowStripes="1" showColumnStripes="0"/>
</table>
</file>

<file path=xl/tables/table8.xml><?xml version="1.0" encoding="utf-8"?>
<table xmlns="http://schemas.openxmlformats.org/spreadsheetml/2006/main" id="2" name="Tableau_DB_PDE_2017.accdb_R_DATA_MODALE_CP_REF" displayName="Tableau_DB_PDE_2017.accdb_R_DATA_MODALE_CP_REF" ref="A4:M7" tableType="queryTable" totalsRowShown="0" headerRowDxfId="470" dataDxfId="469">
  <autoFilter ref="A4:M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uniqueName="1" name="year" queryTableFieldId="1" dataDxfId="468"/>
    <tableColumn id="2" uniqueName="2" name="sites" queryTableFieldId="2" dataDxfId="467"/>
    <tableColumn id="13" uniqueName="13" name="car" queryTableFieldId="13" dataDxfId="466"/>
    <tableColumn id="14" uniqueName="14" name="carpool" queryTableFieldId="14" dataDxfId="465"/>
    <tableColumn id="15" uniqueName="15" name="motorbike" queryTableFieldId="15" dataDxfId="464"/>
    <tableColumn id="16" uniqueName="16" name="train" queryTableFieldId="16" dataDxfId="463"/>
    <tableColumn id="17" uniqueName="17" name="stib" queryTableFieldId="17" dataDxfId="462"/>
    <tableColumn id="18" uniqueName="18" name="delijn" queryTableFieldId="18" dataDxfId="461"/>
    <tableColumn id="19" uniqueName="19" name="tec" queryTableFieldId="19" dataDxfId="460"/>
    <tableColumn id="20" uniqueName="20" name="shuttle" queryTableFieldId="20" dataDxfId="459"/>
    <tableColumn id="21" uniqueName="21" name="bicycle" queryTableFieldId="21" dataDxfId="458"/>
    <tableColumn id="22" uniqueName="22" name="walk" queryTableFieldId="22" dataDxfId="457"/>
    <tableColumn id="23" uniqueName="23" name="total" queryTableFieldId="23" dataDxfId="456"/>
  </tableColumns>
  <tableStyleInfo name="Style bilan" showFirstColumn="0" showLastColumn="0" showRowStripes="1" showColumnStripes="0"/>
</table>
</file>

<file path=xl/tables/table9.xml><?xml version="1.0" encoding="utf-8"?>
<table xmlns="http://schemas.openxmlformats.org/spreadsheetml/2006/main" id="3" name="Tableau_DB_PDE_2017.accdb_R_DATA_MODALE_CP_REF4" displayName="Tableau_DB_PDE_2017.accdb_R_DATA_MODALE_CP_REF4" ref="A9:M12" tableType="queryTable" totalsRowShown="0" headerRowDxfId="455" dataDxfId="454">
  <autoFilter ref="A9:M1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uniqueName="1" name="year" queryTableFieldId="1" dataDxfId="453"/>
    <tableColumn id="2" uniqueName="2" name="sites" queryTableFieldId="2" dataDxfId="452"/>
    <tableColumn id="3" uniqueName="3" name="car_pct" queryTableFieldId="3" dataDxfId="451" dataCellStyle="Pourcentage"/>
    <tableColumn id="4" uniqueName="4" name="carpool_pct" queryTableFieldId="4" dataDxfId="450" dataCellStyle="Pourcentage"/>
    <tableColumn id="5" uniqueName="5" name="motorbike_pct" queryTableFieldId="5" dataDxfId="449" dataCellStyle="Pourcentage"/>
    <tableColumn id="6" uniqueName="6" name="train_pct" queryTableFieldId="6" dataDxfId="448" dataCellStyle="Pourcentage"/>
    <tableColumn id="7" uniqueName="7" name="stib_pct" queryTableFieldId="7" dataDxfId="447" dataCellStyle="Pourcentage"/>
    <tableColumn id="8" uniqueName="8" name="delijn_pct" queryTableFieldId="8" dataDxfId="446" dataCellStyle="Pourcentage"/>
    <tableColumn id="9" uniqueName="9" name="tec_pct" queryTableFieldId="9" dataDxfId="445" dataCellStyle="Pourcentage"/>
    <tableColumn id="10" uniqueName="10" name="shuttle_pct" queryTableFieldId="10" dataDxfId="444" dataCellStyle="Pourcentage"/>
    <tableColumn id="11" uniqueName="11" name="bicycle_pct" queryTableFieldId="11" dataDxfId="443" dataCellStyle="Pourcentage"/>
    <tableColumn id="12" uniqueName="12" name="walk_pct" queryTableFieldId="12" dataDxfId="442" dataCellStyle="Pourcentage"/>
    <tableColumn id="13" uniqueName="13" name="total" queryTableFieldId="24" dataDxfId="441" dataCellStyle="Pourcentage">
      <calculatedColumnFormula>SUM(Tableau_DB_PDE_2017.accdb_R_DATA_MODALE_CP_REF4[[#This Row],[car_pct]:[walk_pct]])</calculatedColumnFormula>
    </tableColumn>
  </tableColumns>
  <tableStyleInfo name="Style bilan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nvironnement.brussels/sites/default/files/user_files/pde_bilan_2017_fr.pdf" TargetMode="External"/><Relationship Id="rId1" Type="http://schemas.openxmlformats.org/officeDocument/2006/relationships/hyperlink" Target="https://leefmilieu.brussels/sites/default/files/user_files/pde_bilan_2017_nl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2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1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donnees_bilan2.xlsx" TargetMode="Externa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2F52A0"/>
  </sheetPr>
  <dimension ref="B1:V37"/>
  <sheetViews>
    <sheetView tabSelected="1" zoomScaleNormal="100" workbookViewId="0"/>
  </sheetViews>
  <sheetFormatPr baseColWidth="10" defaultRowHeight="15"/>
  <cols>
    <col min="1" max="1" width="4.5703125" style="1" customWidth="1"/>
    <col min="2" max="2" width="4.140625" style="1" customWidth="1"/>
    <col min="3" max="8" width="4.7109375" style="1" customWidth="1"/>
    <col min="9" max="9" width="7.85546875" style="1" customWidth="1"/>
    <col min="10" max="10" width="5.28515625" style="1" customWidth="1"/>
    <col min="11" max="11" width="5.5703125" style="1" customWidth="1"/>
    <col min="12" max="12" width="31.140625" style="1" customWidth="1"/>
    <col min="13" max="13" width="10.85546875" style="1" customWidth="1"/>
    <col min="14" max="14" width="2.42578125" style="1" customWidth="1"/>
    <col min="15" max="16384" width="11.42578125" style="1"/>
  </cols>
  <sheetData>
    <row r="1" spans="2:21" ht="19.5" customHeight="1">
      <c r="B1" s="27"/>
      <c r="C1" s="28"/>
      <c r="D1" s="29"/>
      <c r="E1" s="30"/>
      <c r="F1" s="31"/>
      <c r="G1" s="13"/>
      <c r="H1" s="13"/>
      <c r="I1" s="13"/>
      <c r="J1" s="13"/>
      <c r="K1" s="13"/>
      <c r="L1" s="13"/>
      <c r="M1" s="13"/>
      <c r="N1" s="13"/>
      <c r="O1" s="13"/>
    </row>
    <row r="2" spans="2:21" ht="23.25">
      <c r="C2" s="26" t="s">
        <v>1305</v>
      </c>
      <c r="D2" s="26"/>
      <c r="E2" s="26"/>
      <c r="F2" s="26"/>
      <c r="G2" s="26"/>
      <c r="H2" s="26"/>
      <c r="I2" s="26"/>
      <c r="J2" s="26"/>
      <c r="K2" s="21"/>
      <c r="L2" s="21"/>
    </row>
    <row r="3" spans="2:21" ht="18.75">
      <c r="D3" s="25" t="s">
        <v>1306</v>
      </c>
      <c r="I3" s="113"/>
      <c r="J3" s="111" t="s">
        <v>1335</v>
      </c>
      <c r="K3" s="112" t="s">
        <v>1336</v>
      </c>
      <c r="L3" s="100"/>
      <c r="M3" s="99"/>
      <c r="N3" s="3"/>
      <c r="O3" s="99"/>
    </row>
    <row r="5" spans="2:21" s="22" customFormat="1" ht="15.75">
      <c r="B5" s="22">
        <v>1</v>
      </c>
      <c r="C5" s="23" t="s">
        <v>1307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2:21">
      <c r="C6" s="1" t="s">
        <v>4</v>
      </c>
      <c r="D6" s="1" t="s">
        <v>1308</v>
      </c>
      <c r="M6" s="2">
        <v>2017</v>
      </c>
      <c r="N6" s="3"/>
      <c r="O6" s="2" t="s">
        <v>3</v>
      </c>
      <c r="U6" s="6"/>
    </row>
    <row r="7" spans="2:21">
      <c r="C7" s="1" t="s">
        <v>5</v>
      </c>
      <c r="D7" s="1" t="s">
        <v>1309</v>
      </c>
      <c r="M7" s="2">
        <v>2017</v>
      </c>
      <c r="N7" s="3"/>
      <c r="O7" s="2" t="s">
        <v>3</v>
      </c>
    </row>
    <row r="8" spans="2:21">
      <c r="C8" s="1" t="s">
        <v>6</v>
      </c>
      <c r="D8" s="1" t="s">
        <v>1311</v>
      </c>
      <c r="M8" s="2">
        <v>2017</v>
      </c>
      <c r="N8" s="3"/>
      <c r="O8" s="2" t="s">
        <v>3</v>
      </c>
    </row>
    <row r="9" spans="2:21">
      <c r="C9" s="1" t="s">
        <v>7</v>
      </c>
      <c r="D9" s="1" t="s">
        <v>1312</v>
      </c>
      <c r="M9" s="2">
        <v>2017</v>
      </c>
      <c r="N9" s="3"/>
      <c r="O9" s="2" t="s">
        <v>3</v>
      </c>
    </row>
    <row r="10" spans="2:21">
      <c r="C10" s="1" t="s">
        <v>8</v>
      </c>
      <c r="D10" s="1" t="s">
        <v>1345</v>
      </c>
      <c r="M10" s="2">
        <v>2017</v>
      </c>
      <c r="N10" s="3"/>
      <c r="O10" s="2" t="s">
        <v>3</v>
      </c>
    </row>
    <row r="11" spans="2:21" s="22" customFormat="1" ht="15.75">
      <c r="B11" s="22">
        <v>2</v>
      </c>
      <c r="C11" s="23" t="s">
        <v>1342</v>
      </c>
      <c r="D11" s="23"/>
      <c r="E11" s="23"/>
      <c r="F11" s="23"/>
      <c r="G11" s="23"/>
      <c r="H11" s="23"/>
      <c r="I11" s="23"/>
      <c r="J11" s="23"/>
      <c r="K11" s="23"/>
      <c r="L11" s="23"/>
      <c r="M11" s="24"/>
      <c r="N11" s="24"/>
      <c r="O11" s="24"/>
      <c r="T11"/>
    </row>
    <row r="12" spans="2:21">
      <c r="C12" s="1" t="s">
        <v>9</v>
      </c>
      <c r="D12" s="1" t="s">
        <v>1313</v>
      </c>
      <c r="M12" s="2">
        <v>2017</v>
      </c>
      <c r="N12" s="3"/>
      <c r="O12" s="2" t="s">
        <v>3</v>
      </c>
      <c r="S12" s="50"/>
    </row>
    <row r="13" spans="2:21">
      <c r="C13" s="1" t="s">
        <v>10</v>
      </c>
      <c r="D13" s="1" t="s">
        <v>1314</v>
      </c>
      <c r="M13" s="2">
        <v>2017</v>
      </c>
      <c r="N13" s="3"/>
      <c r="O13" s="2" t="s">
        <v>3</v>
      </c>
      <c r="S13" s="50"/>
    </row>
    <row r="14" spans="2:21">
      <c r="C14" s="1" t="s">
        <v>11</v>
      </c>
      <c r="D14" s="1" t="s">
        <v>1315</v>
      </c>
      <c r="M14" s="2">
        <v>2017</v>
      </c>
      <c r="N14" s="3"/>
      <c r="O14" s="2" t="s">
        <v>3</v>
      </c>
    </row>
    <row r="15" spans="2:21">
      <c r="C15" s="1" t="s">
        <v>12</v>
      </c>
      <c r="D15" s="1" t="s">
        <v>1351</v>
      </c>
      <c r="M15" s="2">
        <v>2017</v>
      </c>
      <c r="N15" s="3"/>
      <c r="O15" s="2" t="s">
        <v>3</v>
      </c>
      <c r="S15"/>
    </row>
    <row r="16" spans="2:21">
      <c r="C16" s="1" t="s">
        <v>13</v>
      </c>
      <c r="D16" s="1" t="s">
        <v>1316</v>
      </c>
      <c r="M16" s="2">
        <v>2017</v>
      </c>
      <c r="N16" s="3"/>
      <c r="O16" s="2" t="s">
        <v>3</v>
      </c>
    </row>
    <row r="17" spans="2:22">
      <c r="C17" s="1" t="s">
        <v>14</v>
      </c>
      <c r="D17" s="1" t="s">
        <v>1364</v>
      </c>
      <c r="M17" s="2">
        <v>2017</v>
      </c>
      <c r="N17" s="3"/>
      <c r="O17" s="2" t="s">
        <v>3</v>
      </c>
    </row>
    <row r="18" spans="2:22">
      <c r="C18" s="1" t="s">
        <v>15</v>
      </c>
      <c r="D18" s="1" t="s">
        <v>1317</v>
      </c>
      <c r="M18" s="2">
        <v>2017</v>
      </c>
      <c r="N18" s="3"/>
      <c r="O18" s="2" t="s">
        <v>3</v>
      </c>
      <c r="R18" s="90"/>
    </row>
    <row r="19" spans="2:22" s="22" customFormat="1" ht="15.75">
      <c r="B19" s="22">
        <v>3</v>
      </c>
      <c r="C19" s="23" t="s">
        <v>1347</v>
      </c>
      <c r="D19" s="23"/>
      <c r="E19" s="23"/>
      <c r="F19" s="23"/>
      <c r="G19" s="23"/>
      <c r="H19" s="23"/>
      <c r="I19" s="23"/>
      <c r="J19" s="23"/>
      <c r="K19" s="23"/>
      <c r="L19" s="23"/>
      <c r="M19" s="24"/>
      <c r="N19" s="24"/>
      <c r="O19" s="24"/>
      <c r="S19"/>
    </row>
    <row r="20" spans="2:22">
      <c r="C20" s="1" t="s">
        <v>16</v>
      </c>
      <c r="D20" s="1" t="s">
        <v>1348</v>
      </c>
      <c r="M20" s="2">
        <v>2017</v>
      </c>
      <c r="N20" s="3"/>
      <c r="O20" s="2" t="s">
        <v>3</v>
      </c>
    </row>
    <row r="21" spans="2:22">
      <c r="C21" s="1" t="s">
        <v>17</v>
      </c>
      <c r="D21" s="1" t="s">
        <v>1349</v>
      </c>
      <c r="M21" s="2">
        <v>2017</v>
      </c>
      <c r="N21" s="3"/>
      <c r="O21" s="2" t="s">
        <v>3</v>
      </c>
    </row>
    <row r="22" spans="2:22">
      <c r="C22" s="1" t="s">
        <v>18</v>
      </c>
      <c r="D22" s="1" t="s">
        <v>1350</v>
      </c>
      <c r="M22" s="2">
        <v>2017</v>
      </c>
      <c r="N22" s="3"/>
      <c r="O22" s="2" t="s">
        <v>3</v>
      </c>
    </row>
    <row r="23" spans="2:22" s="22" customFormat="1" ht="15.75">
      <c r="B23" s="22">
        <v>4</v>
      </c>
      <c r="C23" s="23" t="s">
        <v>1318</v>
      </c>
      <c r="D23" s="23"/>
      <c r="E23" s="23"/>
      <c r="F23" s="23"/>
      <c r="G23" s="23"/>
      <c r="H23" s="23"/>
      <c r="I23" s="23"/>
      <c r="J23" s="23"/>
      <c r="K23" s="23"/>
      <c r="L23" s="23"/>
      <c r="M23" s="24"/>
      <c r="N23" s="24"/>
      <c r="O23" s="24"/>
    </row>
    <row r="24" spans="2:22">
      <c r="C24" s="1" t="s">
        <v>19</v>
      </c>
      <c r="D24" s="1" t="s">
        <v>1319</v>
      </c>
      <c r="M24" s="2">
        <v>2017</v>
      </c>
      <c r="N24" s="3"/>
      <c r="O24" s="2" t="s">
        <v>3</v>
      </c>
    </row>
    <row r="25" spans="2:22">
      <c r="C25" s="1" t="s">
        <v>20</v>
      </c>
      <c r="D25" s="1" t="s">
        <v>1320</v>
      </c>
      <c r="M25" s="2">
        <v>2017</v>
      </c>
      <c r="N25" s="3"/>
      <c r="O25" s="2" t="s">
        <v>3</v>
      </c>
      <c r="V25"/>
    </row>
    <row r="26" spans="2:22" s="22" customFormat="1" ht="15.75">
      <c r="B26" s="22">
        <v>5</v>
      </c>
      <c r="C26" s="23" t="s">
        <v>1321</v>
      </c>
      <c r="D26" s="23"/>
      <c r="E26" s="23"/>
      <c r="F26" s="23"/>
      <c r="G26" s="23"/>
      <c r="H26" s="23"/>
      <c r="I26" s="23"/>
      <c r="J26" s="23"/>
      <c r="K26" s="23"/>
      <c r="L26" s="23"/>
      <c r="M26" s="24"/>
      <c r="N26" s="24"/>
      <c r="O26" s="24"/>
    </row>
    <row r="27" spans="2:22">
      <c r="C27" s="1" t="s">
        <v>21</v>
      </c>
      <c r="D27" s="1" t="s">
        <v>1322</v>
      </c>
      <c r="M27" s="2">
        <v>2017</v>
      </c>
      <c r="N27" s="3"/>
      <c r="O27" s="2" t="s">
        <v>3</v>
      </c>
    </row>
    <row r="28" spans="2:22">
      <c r="C28" s="1" t="s">
        <v>22</v>
      </c>
      <c r="D28" s="1" t="s">
        <v>1323</v>
      </c>
      <c r="M28" s="2">
        <v>2017</v>
      </c>
      <c r="N28" s="3"/>
      <c r="O28" s="2" t="s">
        <v>3</v>
      </c>
    </row>
    <row r="29" spans="2:22">
      <c r="C29" s="1" t="s">
        <v>23</v>
      </c>
      <c r="D29" s="1" t="s">
        <v>1324</v>
      </c>
      <c r="M29" s="2">
        <v>2017</v>
      </c>
      <c r="N29" s="3"/>
      <c r="O29" s="2" t="s">
        <v>3</v>
      </c>
    </row>
    <row r="30" spans="2:22">
      <c r="C30" s="1" t="s">
        <v>24</v>
      </c>
      <c r="D30" s="1" t="s">
        <v>1325</v>
      </c>
      <c r="M30" s="2">
        <v>2017</v>
      </c>
      <c r="N30" s="3"/>
      <c r="O30" s="2" t="s">
        <v>3</v>
      </c>
    </row>
    <row r="31" spans="2:22">
      <c r="C31" s="1" t="s">
        <v>25</v>
      </c>
      <c r="D31" s="1" t="s">
        <v>1327</v>
      </c>
      <c r="M31" s="2">
        <v>2017</v>
      </c>
      <c r="N31" s="3"/>
      <c r="O31" s="2" t="s">
        <v>3</v>
      </c>
    </row>
    <row r="32" spans="2:22">
      <c r="C32" s="1" t="s">
        <v>26</v>
      </c>
      <c r="D32" s="1" t="s">
        <v>1328</v>
      </c>
      <c r="M32" s="2">
        <v>2017</v>
      </c>
      <c r="N32" s="3"/>
      <c r="O32" s="2" t="s">
        <v>3</v>
      </c>
    </row>
    <row r="33" spans="2:15" s="22" customFormat="1" ht="15.75">
      <c r="B33" s="22">
        <v>6</v>
      </c>
      <c r="C33" s="23" t="s">
        <v>1329</v>
      </c>
      <c r="D33" s="23"/>
      <c r="E33" s="23"/>
      <c r="F33" s="23"/>
      <c r="G33" s="23"/>
      <c r="H33" s="23"/>
      <c r="I33" s="23"/>
      <c r="J33" s="23"/>
      <c r="K33" s="23"/>
      <c r="L33" s="23"/>
      <c r="M33" s="24"/>
      <c r="N33" s="24"/>
      <c r="O33" s="24"/>
    </row>
    <row r="34" spans="2:15">
      <c r="C34" s="1" t="s">
        <v>27</v>
      </c>
      <c r="D34" s="1" t="s">
        <v>1331</v>
      </c>
      <c r="M34" s="2">
        <v>2017</v>
      </c>
      <c r="N34" s="3"/>
      <c r="O34" s="2" t="s">
        <v>3</v>
      </c>
    </row>
    <row r="35" spans="2:15">
      <c r="C35" s="1" t="s">
        <v>28</v>
      </c>
      <c r="D35" s="1" t="s">
        <v>1332</v>
      </c>
      <c r="M35" s="2">
        <v>2017</v>
      </c>
      <c r="N35" s="3"/>
      <c r="O35" s="2" t="s">
        <v>3</v>
      </c>
    </row>
    <row r="37" spans="2:15">
      <c r="N37" s="7" t="s">
        <v>1330</v>
      </c>
      <c r="O37" s="8">
        <f ca="1">TODAY()</f>
        <v>43560</v>
      </c>
    </row>
  </sheetData>
  <sheetProtection sheet="1" objects="1" scenarios="1"/>
  <hyperlinks>
    <hyperlink ref="M6" location="'1.1.a'!A1" display="'1.1.a'!A1"/>
    <hyperlink ref="O6" location="'1.1.b'!A1" display="Evolution"/>
    <hyperlink ref="M12" location="'2.1.a'!A1" display="'2.1.a'!A1"/>
    <hyperlink ref="O12" location="'2.1.b'!A1" display="Evolution"/>
    <hyperlink ref="M15" location="'2.4.a'!A1" display="'2.4.a'!A1"/>
    <hyperlink ref="M7" location="'1.2.a'!A1" display="2017"/>
    <hyperlink ref="O7" location="'1.2.b'!A1" display="#'1.2.b'!A1"/>
    <hyperlink ref="O8" location="'1.3.b'!A1" display="Evolution"/>
    <hyperlink ref="M9" location="'1.4.a'!A1" display="'1.4.a'!A1"/>
    <hyperlink ref="O9" location="'1.4.b'!A1" display="Evolution"/>
    <hyperlink ref="M10" location="'1.5.a'!A1" display="'1.5.a'!A1"/>
    <hyperlink ref="O10" location="'1.5.b'!A1" display="Evolution"/>
    <hyperlink ref="M13" location="'2.2.a'!A1" display="'2.2.a'!A1"/>
    <hyperlink ref="O13" location="'2.2.b'!A1" display="Evolution"/>
    <hyperlink ref="M14" location="'2.3.a'!A1" display="'2.3.a'!A1"/>
    <hyperlink ref="O14" location="'2.3.b'!A1" display="Evolution"/>
    <hyperlink ref="O15" location="'2.4.b'!A1" display="Evolution"/>
    <hyperlink ref="M16" location="'2.5.a'!A1" display="'2.5.a'!A1"/>
    <hyperlink ref="O16" location="'2.5.b'!A1" display="Evolution"/>
    <hyperlink ref="M17" location="'2.6.a'!A1" display="'2.6.a'!A1"/>
    <hyperlink ref="O17" location="'2.6.b'!A1" display="Evolution"/>
    <hyperlink ref="M18" location="'2.7.a'!A1" display="'2.7.a'!A1"/>
    <hyperlink ref="O18" location="'2.7.b'!A1" display="Evolution"/>
    <hyperlink ref="M20" location="'3.1.a'!A1" display="'3.1.a'!A1"/>
    <hyperlink ref="O20" location="'3.1.b'!A1" display="Evolution"/>
    <hyperlink ref="M21" location="'3.2.a'!A1" display="'3.2.a'!A1"/>
    <hyperlink ref="O21" location="'3.2.b'!A1" display="Evolution"/>
    <hyperlink ref="M22" location="'3.3.a'!A1" display="'3.3.a'!A1"/>
    <hyperlink ref="O22" location="'3.3.b'!A1" display="Evolution"/>
    <hyperlink ref="M24" location="'4.1.a'!A1" display="'4.1.a'!A1"/>
    <hyperlink ref="O24" location="'4.1.b'!A1" display="Evolution"/>
    <hyperlink ref="M25" location="'4.2.a'!A1" display="'4.2.a'!A1"/>
    <hyperlink ref="O25" location="'4.2.b'!A1" display="Evolution"/>
    <hyperlink ref="M27" location="'5.1.a'!A1" display="'5.1.a'!A1"/>
    <hyperlink ref="O27" location="'5.1.b'!A1" display="Evolution"/>
    <hyperlink ref="M28" location="'5.2.a'!A1" display="'5.2.a'!A1"/>
    <hyperlink ref="O28" location="'5.2.b'!A1" display="Evolution"/>
    <hyperlink ref="M29" location="'5.3.a'!A1" display="'5.3.a'!A1"/>
    <hyperlink ref="O29" location="'5.3.b'!A1" display="Evolution"/>
    <hyperlink ref="M30" location="'5.4.a'!A1" display="'5.4.a'!A1"/>
    <hyperlink ref="O30" location="'5.4.b'!A1" display="Evolution"/>
    <hyperlink ref="M31" location="'5.5.a'!A1" display="'5.5.a'!A1"/>
    <hyperlink ref="O31" location="'5.5.b'!A1" display="Evolution"/>
    <hyperlink ref="M32" location="'5.6.a'!A1" display="'5.6.a'!A1"/>
    <hyperlink ref="O32" location="'5.6.b'!A1" display="Evolution"/>
    <hyperlink ref="M34" location="'6.1.a'!A1" display="'6.1.a'!A1"/>
    <hyperlink ref="O34" location="'6.1.b'!A1" display="Evolution"/>
    <hyperlink ref="M35" location="'6.2.a'!A1" display="'6.2.a'!A1"/>
    <hyperlink ref="O35" location="'6.2.b'!A1" display="Evolution"/>
    <hyperlink ref="M8" location="'1.3.a'!A1" display="'1.3.a'!A1"/>
    <hyperlink ref="K3" r:id="rId1" tooltip="Balans 2017"/>
    <hyperlink ref="J3" r:id="rId2" tooltip="Bilan 2017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rgb="FF05A8C4"/>
  </sheetPr>
  <dimension ref="A1:K25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1346</v>
      </c>
      <c r="B1" s="38"/>
      <c r="C1" s="38"/>
      <c r="D1" s="38"/>
      <c r="E1" s="41"/>
      <c r="G1" s="41"/>
      <c r="H1" s="41"/>
      <c r="I1" s="37" t="s">
        <v>1344</v>
      </c>
      <c r="J1" s="41"/>
      <c r="K1" s="44"/>
    </row>
    <row r="2" spans="1:11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4" spans="1:11">
      <c r="A4" t="s">
        <v>1165</v>
      </c>
      <c r="B4" t="s">
        <v>2</v>
      </c>
      <c r="C4" t="s">
        <v>1166</v>
      </c>
    </row>
    <row r="5" spans="1:11">
      <c r="A5" t="s">
        <v>1150</v>
      </c>
      <c r="B5">
        <v>38291.999999999629</v>
      </c>
      <c r="C5" s="68">
        <v>28.881805457940356</v>
      </c>
    </row>
    <row r="6" spans="1:11">
      <c r="A6" t="s">
        <v>1229</v>
      </c>
      <c r="B6">
        <v>6208.9999999999445</v>
      </c>
      <c r="C6" s="68">
        <v>17.649821903045812</v>
      </c>
    </row>
    <row r="7" spans="1:11">
      <c r="A7" t="s">
        <v>1151</v>
      </c>
      <c r="B7">
        <v>1098.0000000000023</v>
      </c>
      <c r="C7" s="68">
        <v>16.829761799297533</v>
      </c>
    </row>
    <row r="8" spans="1:11">
      <c r="A8" t="s">
        <v>1152</v>
      </c>
      <c r="B8">
        <v>32117.999999999778</v>
      </c>
      <c r="C8" s="68">
        <v>9.457023807615526</v>
      </c>
    </row>
    <row r="9" spans="1:11">
      <c r="A9" t="s">
        <v>1230</v>
      </c>
      <c r="B9">
        <v>45745.000000000131</v>
      </c>
      <c r="C9" s="68">
        <v>37.22718612277874</v>
      </c>
    </row>
    <row r="10" spans="1:11">
      <c r="A10" t="s">
        <v>1231</v>
      </c>
      <c r="B10">
        <v>8523.9999999999382</v>
      </c>
      <c r="C10" s="68">
        <v>35.716573587220473</v>
      </c>
    </row>
    <row r="11" spans="1:11">
      <c r="A11" t="s">
        <v>1232</v>
      </c>
      <c r="B11">
        <v>4651.9999999999964</v>
      </c>
      <c r="C11" s="68">
        <v>31.672753767212296</v>
      </c>
    </row>
    <row r="12" spans="1:11">
      <c r="A12" t="s">
        <v>1153</v>
      </c>
      <c r="B12">
        <v>31331.00000000024</v>
      </c>
      <c r="C12" s="68">
        <v>15.491068100982934</v>
      </c>
    </row>
    <row r="13" spans="1:11">
      <c r="A13" t="s">
        <v>1154</v>
      </c>
      <c r="B13">
        <v>10990.000000000033</v>
      </c>
      <c r="C13" s="68">
        <v>19.321210061120745</v>
      </c>
    </row>
    <row r="14" spans="1:11">
      <c r="A14" t="s">
        <v>1155</v>
      </c>
      <c r="B14">
        <v>1765.0000000000061</v>
      </c>
      <c r="C14" s="68">
        <v>13.329773756278545</v>
      </c>
    </row>
    <row r="15" spans="1:11">
      <c r="A15" t="s">
        <v>1156</v>
      </c>
      <c r="B15">
        <v>5389.0000000000091</v>
      </c>
      <c r="C15" s="68">
        <v>28.192676313955559</v>
      </c>
    </row>
    <row r="16" spans="1:11">
      <c r="A16" t="s">
        <v>1157</v>
      </c>
      <c r="B16">
        <v>5557.9999999999436</v>
      </c>
      <c r="C16" s="68">
        <v>27.24703366385134</v>
      </c>
    </row>
    <row r="17" spans="1:3">
      <c r="A17" t="s">
        <v>1158</v>
      </c>
      <c r="B17">
        <v>9986.0000000000291</v>
      </c>
      <c r="C17" s="68">
        <v>10.652950411986083</v>
      </c>
    </row>
    <row r="18" spans="1:3">
      <c r="A18" t="s">
        <v>1159</v>
      </c>
      <c r="B18">
        <v>449.00000000000006</v>
      </c>
      <c r="C18" s="68">
        <v>23.463311031293571</v>
      </c>
    </row>
    <row r="19" spans="1:3">
      <c r="A19" t="s">
        <v>1352</v>
      </c>
      <c r="B19">
        <v>8833.00000000002</v>
      </c>
      <c r="C19" s="68">
        <v>23.322444185629852</v>
      </c>
    </row>
    <row r="20" spans="1:3">
      <c r="A20" t="s">
        <v>1160</v>
      </c>
      <c r="B20">
        <v>2817.0000000000068</v>
      </c>
      <c r="C20" s="68">
        <v>25.115080278532172</v>
      </c>
    </row>
    <row r="21" spans="1:3">
      <c r="A21" t="s">
        <v>1233</v>
      </c>
      <c r="B21">
        <v>3944.9999999999827</v>
      </c>
      <c r="C21" s="68">
        <v>18.908417981100509</v>
      </c>
    </row>
    <row r="22" spans="1:3">
      <c r="A22" t="s">
        <v>1353</v>
      </c>
      <c r="B22">
        <v>31509.999999999873</v>
      </c>
      <c r="C22" s="68">
        <v>27.110338792909808</v>
      </c>
    </row>
    <row r="23" spans="1:3">
      <c r="A23" t="s">
        <v>1161</v>
      </c>
      <c r="B23">
        <v>13666.999999999995</v>
      </c>
      <c r="C23" s="68">
        <v>25.078816137239283</v>
      </c>
    </row>
    <row r="24" spans="1:3">
      <c r="A24" t="s">
        <v>1162</v>
      </c>
      <c r="B24">
        <v>8068.0000000000209</v>
      </c>
      <c r="C24" s="68">
        <v>27.380362359806519</v>
      </c>
    </row>
    <row r="25" spans="1:3">
      <c r="A25" t="s">
        <v>51</v>
      </c>
      <c r="B25">
        <f>SUBTOTAL(109,Tableau_DB_PDE_2017.accdb_R_DATA_secteurs_vs_distancemoy_2017[workers])</f>
        <v>270945.99999999953</v>
      </c>
      <c r="C25" s="68"/>
    </row>
  </sheetData>
  <hyperlinks>
    <hyperlink ref="I2" location="'1.5.b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05A8C4"/>
  </sheetPr>
  <dimension ref="A1:K85"/>
  <sheetViews>
    <sheetView zoomScaleNormal="100" workbookViewId="0">
      <pane ySplit="4" topLeftCell="A5" activePane="bottomLeft" state="frozen"/>
      <selection activeCell="G7" sqref="G7"/>
      <selection pane="bottomLeft"/>
    </sheetView>
  </sheetViews>
  <sheetFormatPr baseColWidth="10" defaultRowHeight="15"/>
  <cols>
    <col min="1" max="1" width="40.7109375" style="35" customWidth="1"/>
    <col min="2" max="2" width="11.42578125" customWidth="1"/>
    <col min="3" max="3" width="11.42578125" style="4" customWidth="1"/>
    <col min="4" max="10" width="11.42578125" customWidth="1"/>
  </cols>
  <sheetData>
    <row r="1" spans="1:11" s="1" customFormat="1" ht="15.75">
      <c r="A1" s="70" t="s">
        <v>1346</v>
      </c>
      <c r="B1" s="70"/>
      <c r="C1" s="70"/>
      <c r="D1" s="70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101"/>
      <c r="D2" s="65"/>
      <c r="E2" s="65"/>
      <c r="F2" s="65"/>
      <c r="G2" s="65"/>
      <c r="H2" s="65"/>
      <c r="I2" s="66" t="s">
        <v>1334</v>
      </c>
      <c r="J2" s="65"/>
    </row>
    <row r="4" spans="1:11">
      <c r="A4" s="71" t="s">
        <v>1149</v>
      </c>
      <c r="B4" s="32" t="s">
        <v>29</v>
      </c>
      <c r="C4" s="35" t="s">
        <v>1164</v>
      </c>
      <c r="D4" s="69" t="s">
        <v>1167</v>
      </c>
    </row>
    <row r="5" spans="1:11">
      <c r="A5" s="35" t="s">
        <v>1150</v>
      </c>
      <c r="B5">
        <v>2011</v>
      </c>
      <c r="C5" s="102">
        <v>40634.999999998887</v>
      </c>
      <c r="D5" s="68">
        <v>29.168004059708583</v>
      </c>
    </row>
    <row r="6" spans="1:11">
      <c r="B6">
        <v>2014</v>
      </c>
      <c r="C6" s="102">
        <v>35580.999999999862</v>
      </c>
      <c r="D6" s="68">
        <v>29.139806181994928</v>
      </c>
    </row>
    <row r="7" spans="1:11">
      <c r="B7">
        <v>2017</v>
      </c>
      <c r="C7" s="102">
        <v>35096.999999999854</v>
      </c>
      <c r="D7" s="68">
        <v>29.001419866824321</v>
      </c>
    </row>
    <row r="8" spans="1:11">
      <c r="A8"/>
      <c r="C8" s="102"/>
      <c r="D8" s="68"/>
    </row>
    <row r="9" spans="1:11">
      <c r="A9" s="35" t="s">
        <v>1151</v>
      </c>
      <c r="B9">
        <v>2011</v>
      </c>
      <c r="C9" s="102">
        <v>664.99999999999784</v>
      </c>
      <c r="D9" s="68">
        <v>21.662501489657636</v>
      </c>
    </row>
    <row r="10" spans="1:11">
      <c r="B10">
        <v>2014</v>
      </c>
      <c r="C10" s="102">
        <v>494.00000000000011</v>
      </c>
      <c r="D10" s="68">
        <v>18.08157865590389</v>
      </c>
    </row>
    <row r="11" spans="1:11">
      <c r="B11">
        <v>2017</v>
      </c>
      <c r="C11" s="102">
        <v>516.00000000000057</v>
      </c>
      <c r="D11" s="68">
        <v>17.137301128459708</v>
      </c>
    </row>
    <row r="12" spans="1:11">
      <c r="A12"/>
      <c r="C12" s="102"/>
      <c r="D12" s="68"/>
    </row>
    <row r="13" spans="1:11">
      <c r="A13" s="35" t="s">
        <v>1152</v>
      </c>
      <c r="B13">
        <v>2011</v>
      </c>
      <c r="C13" s="102">
        <v>30130.000000000025</v>
      </c>
      <c r="D13" s="68">
        <v>9.9994792394773313</v>
      </c>
    </row>
    <row r="14" spans="1:11">
      <c r="B14">
        <v>2014</v>
      </c>
      <c r="C14" s="102">
        <v>24979.999999999858</v>
      </c>
      <c r="D14" s="68">
        <v>9.8387238699661594</v>
      </c>
    </row>
    <row r="15" spans="1:11">
      <c r="B15">
        <v>2017</v>
      </c>
      <c r="C15" s="102">
        <v>25084.999999999851</v>
      </c>
      <c r="D15" s="68">
        <v>9.4063766577978107</v>
      </c>
    </row>
    <row r="16" spans="1:11">
      <c r="A16"/>
      <c r="C16" s="102"/>
      <c r="D16" s="68"/>
    </row>
    <row r="17" spans="1:4">
      <c r="A17" s="35" t="s">
        <v>1153</v>
      </c>
      <c r="B17">
        <v>2011</v>
      </c>
      <c r="C17" s="102">
        <v>23269</v>
      </c>
      <c r="D17" s="68">
        <v>15.378792484754667</v>
      </c>
    </row>
    <row r="18" spans="1:4">
      <c r="B18">
        <v>2014</v>
      </c>
      <c r="C18" s="102">
        <v>26016.999999999785</v>
      </c>
      <c r="D18" s="68">
        <v>15.631240808476342</v>
      </c>
    </row>
    <row r="19" spans="1:4">
      <c r="B19">
        <v>2017</v>
      </c>
      <c r="C19" s="102">
        <v>26339.000000000076</v>
      </c>
      <c r="D19" s="68">
        <v>15.758287772696265</v>
      </c>
    </row>
    <row r="20" spans="1:4">
      <c r="A20"/>
      <c r="C20" s="102"/>
      <c r="D20" s="68"/>
    </row>
    <row r="21" spans="1:4">
      <c r="A21" s="35" t="s">
        <v>1154</v>
      </c>
      <c r="B21">
        <v>2011</v>
      </c>
      <c r="C21" s="102">
        <v>9399.9999999999181</v>
      </c>
      <c r="D21" s="68">
        <v>18.603308216986296</v>
      </c>
    </row>
    <row r="22" spans="1:4">
      <c r="B22">
        <v>2014</v>
      </c>
      <c r="C22" s="102">
        <v>8525.9999999999836</v>
      </c>
      <c r="D22" s="68">
        <v>18.76337349704756</v>
      </c>
    </row>
    <row r="23" spans="1:4">
      <c r="B23">
        <v>2017</v>
      </c>
      <c r="C23" s="102">
        <v>8391.0000000000073</v>
      </c>
      <c r="D23" s="68">
        <v>18.312165771700876</v>
      </c>
    </row>
    <row r="24" spans="1:4">
      <c r="A24"/>
      <c r="C24" s="102"/>
      <c r="D24" s="68"/>
    </row>
    <row r="25" spans="1:4">
      <c r="A25" s="35" t="s">
        <v>1155</v>
      </c>
      <c r="B25">
        <v>2011</v>
      </c>
      <c r="C25" s="102">
        <v>831.99999999999955</v>
      </c>
      <c r="D25" s="68">
        <v>12.44870717539723</v>
      </c>
    </row>
    <row r="26" spans="1:4">
      <c r="B26">
        <v>2014</v>
      </c>
      <c r="C26" s="102">
        <v>1048.0000000000009</v>
      </c>
      <c r="D26" s="68">
        <v>13.491771554432658</v>
      </c>
    </row>
    <row r="27" spans="1:4">
      <c r="B27">
        <v>2017</v>
      </c>
      <c r="C27" s="102">
        <v>906.00000000000034</v>
      </c>
      <c r="D27" s="68">
        <v>13.957217488188297</v>
      </c>
    </row>
    <row r="28" spans="1:4">
      <c r="A28"/>
      <c r="C28" s="102"/>
      <c r="D28" s="68"/>
    </row>
    <row r="29" spans="1:4">
      <c r="A29" s="35" t="s">
        <v>1156</v>
      </c>
      <c r="B29">
        <v>2011</v>
      </c>
      <c r="C29" s="102">
        <v>3165.9999999999955</v>
      </c>
      <c r="D29" s="68">
        <v>28.834940009932122</v>
      </c>
    </row>
    <row r="30" spans="1:4">
      <c r="B30">
        <v>2014</v>
      </c>
      <c r="C30" s="102">
        <v>3333.000000000015</v>
      </c>
      <c r="D30" s="68">
        <v>29.566153407598815</v>
      </c>
    </row>
    <row r="31" spans="1:4">
      <c r="B31">
        <v>2017</v>
      </c>
      <c r="C31" s="102">
        <v>3693.0000000000259</v>
      </c>
      <c r="D31" s="68">
        <v>29.360360801737368</v>
      </c>
    </row>
    <row r="32" spans="1:4">
      <c r="A32"/>
      <c r="C32" s="102"/>
      <c r="D32" s="68"/>
    </row>
    <row r="33" spans="1:4">
      <c r="A33" s="35" t="s">
        <v>1157</v>
      </c>
      <c r="B33">
        <v>2011</v>
      </c>
      <c r="C33" s="102">
        <v>1513.0000000000007</v>
      </c>
      <c r="D33" s="68">
        <v>22.286035445872102</v>
      </c>
    </row>
    <row r="34" spans="1:4">
      <c r="B34">
        <v>2014</v>
      </c>
      <c r="C34" s="102">
        <v>1565.9999999999891</v>
      </c>
      <c r="D34" s="68">
        <v>21.088770394208147</v>
      </c>
    </row>
    <row r="35" spans="1:4">
      <c r="B35">
        <v>2017</v>
      </c>
      <c r="C35" s="102">
        <v>1420.0000000000011</v>
      </c>
      <c r="D35" s="68">
        <v>21.609834250645118</v>
      </c>
    </row>
    <row r="36" spans="1:4">
      <c r="A36"/>
      <c r="C36" s="102"/>
      <c r="D36" s="68"/>
    </row>
    <row r="37" spans="1:4">
      <c r="A37" s="35" t="s">
        <v>1158</v>
      </c>
      <c r="B37">
        <v>2011</v>
      </c>
      <c r="C37" s="102">
        <v>4985.0000000000018</v>
      </c>
      <c r="D37" s="68">
        <v>10.113187611650895</v>
      </c>
    </row>
    <row r="38" spans="1:4">
      <c r="B38">
        <v>2014</v>
      </c>
      <c r="C38" s="102">
        <v>5386.0000000000182</v>
      </c>
      <c r="D38" s="68">
        <v>9.9436618461554342</v>
      </c>
    </row>
    <row r="39" spans="1:4">
      <c r="B39">
        <v>2017</v>
      </c>
      <c r="C39" s="102">
        <v>5225.0000000000246</v>
      </c>
      <c r="D39" s="68">
        <v>11.572060620755325</v>
      </c>
    </row>
    <row r="40" spans="1:4">
      <c r="A40"/>
      <c r="C40" s="102"/>
      <c r="D40" s="68"/>
    </row>
    <row r="41" spans="1:4">
      <c r="A41" s="35" t="s">
        <v>1159</v>
      </c>
      <c r="B41">
        <v>2011</v>
      </c>
      <c r="C41" s="102">
        <v>231.00000000000045</v>
      </c>
      <c r="D41" s="68">
        <v>19.963123090367652</v>
      </c>
    </row>
    <row r="42" spans="1:4">
      <c r="B42">
        <v>2014</v>
      </c>
      <c r="C42" s="102">
        <v>221.99999999999986</v>
      </c>
      <c r="D42" s="68">
        <v>19.750437607917153</v>
      </c>
    </row>
    <row r="43" spans="1:4">
      <c r="B43">
        <v>2017</v>
      </c>
      <c r="C43" s="102">
        <v>239.00000000000031</v>
      </c>
      <c r="D43" s="68">
        <v>20.461748884458029</v>
      </c>
    </row>
    <row r="44" spans="1:4">
      <c r="A44"/>
      <c r="C44" s="102"/>
      <c r="D44" s="68"/>
    </row>
    <row r="45" spans="1:4">
      <c r="A45" s="35" t="s">
        <v>1160</v>
      </c>
      <c r="B45">
        <v>2011</v>
      </c>
      <c r="C45" s="102">
        <v>3096.9999999999973</v>
      </c>
      <c r="D45" s="68">
        <v>26.879708086802133</v>
      </c>
    </row>
    <row r="46" spans="1:4">
      <c r="B46">
        <v>2014</v>
      </c>
      <c r="C46" s="102">
        <v>2487.9999999999759</v>
      </c>
      <c r="D46" s="68">
        <v>26.258713427619</v>
      </c>
    </row>
    <row r="47" spans="1:4">
      <c r="B47">
        <v>2017</v>
      </c>
      <c r="C47" s="102">
        <v>2139</v>
      </c>
      <c r="D47" s="68">
        <v>25.90345534139729</v>
      </c>
    </row>
    <row r="48" spans="1:4">
      <c r="A48"/>
      <c r="C48" s="102"/>
      <c r="D48" s="68"/>
    </row>
    <row r="49" spans="1:4">
      <c r="A49" s="35" t="s">
        <v>1161</v>
      </c>
      <c r="B49">
        <v>2011</v>
      </c>
      <c r="C49" s="102">
        <v>8530.9999999999582</v>
      </c>
      <c r="D49" s="68">
        <v>20.341339451635555</v>
      </c>
    </row>
    <row r="50" spans="1:4">
      <c r="B50">
        <v>2014</v>
      </c>
      <c r="C50" s="102">
        <v>7610.0000000000036</v>
      </c>
      <c r="D50" s="68">
        <v>20.388506850095158</v>
      </c>
    </row>
    <row r="51" spans="1:4">
      <c r="B51">
        <v>2017</v>
      </c>
      <c r="C51" s="102">
        <v>7723.9999999999436</v>
      </c>
      <c r="D51" s="68">
        <v>17.686762599601852</v>
      </c>
    </row>
    <row r="52" spans="1:4">
      <c r="A52"/>
      <c r="C52" s="102"/>
      <c r="D52" s="68"/>
    </row>
    <row r="53" spans="1:4">
      <c r="A53" s="35" t="s">
        <v>1162</v>
      </c>
      <c r="B53">
        <v>2011</v>
      </c>
      <c r="C53" s="102">
        <v>8760.0000000001164</v>
      </c>
      <c r="D53" s="68">
        <v>24.936903502507693</v>
      </c>
    </row>
    <row r="54" spans="1:4">
      <c r="B54">
        <v>2014</v>
      </c>
      <c r="C54" s="102">
        <v>7929.0000000000518</v>
      </c>
      <c r="D54" s="68">
        <v>26.938060170407965</v>
      </c>
    </row>
    <row r="55" spans="1:4">
      <c r="B55">
        <v>2017</v>
      </c>
      <c r="C55" s="102">
        <v>8068.0000000000209</v>
      </c>
      <c r="D55" s="68">
        <v>27.380362359806519</v>
      </c>
    </row>
    <row r="56" spans="1:4">
      <c r="A56"/>
      <c r="C56" s="102"/>
      <c r="D56" s="68"/>
    </row>
    <row r="57" spans="1:4">
      <c r="A57" t="s">
        <v>1229</v>
      </c>
      <c r="B57">
        <v>2011</v>
      </c>
      <c r="C57" s="102">
        <v>4242.0000000000136</v>
      </c>
      <c r="D57" s="68">
        <v>17.441777000508562</v>
      </c>
    </row>
    <row r="58" spans="1:4">
      <c r="A58"/>
      <c r="B58">
        <v>2014</v>
      </c>
      <c r="C58" s="102">
        <v>4606.9999999999991</v>
      </c>
      <c r="D58" s="68">
        <v>17.019746555414002</v>
      </c>
    </row>
    <row r="59" spans="1:4">
      <c r="A59"/>
      <c r="B59">
        <v>2017</v>
      </c>
      <c r="C59" s="102">
        <v>5722.9999999999609</v>
      </c>
      <c r="D59" s="68">
        <v>17.952251856663366</v>
      </c>
    </row>
    <row r="60" spans="1:4">
      <c r="A60"/>
      <c r="C60" s="102"/>
      <c r="D60" s="68"/>
    </row>
    <row r="61" spans="1:4">
      <c r="A61" t="s">
        <v>1230</v>
      </c>
      <c r="B61">
        <v>2011</v>
      </c>
      <c r="C61" s="102">
        <v>44616.999999999942</v>
      </c>
      <c r="D61" s="68">
        <v>37.401773187736332</v>
      </c>
    </row>
    <row r="62" spans="1:4">
      <c r="A62"/>
      <c r="B62">
        <v>2014</v>
      </c>
      <c r="C62" s="102">
        <v>44934.000000001106</v>
      </c>
      <c r="D62" s="68">
        <v>37.686380265229118</v>
      </c>
    </row>
    <row r="63" spans="1:4">
      <c r="A63"/>
      <c r="B63">
        <v>2017</v>
      </c>
      <c r="C63" s="102">
        <v>43571.999999999804</v>
      </c>
      <c r="D63" s="68">
        <v>37.516425208027577</v>
      </c>
    </row>
    <row r="64" spans="1:4">
      <c r="A64"/>
      <c r="C64" s="102"/>
      <c r="D64" s="68"/>
    </row>
    <row r="65" spans="1:4">
      <c r="A65" t="s">
        <v>1231</v>
      </c>
      <c r="B65">
        <v>2011</v>
      </c>
      <c r="C65" s="102">
        <v>1017.999999999998</v>
      </c>
      <c r="D65" s="68">
        <v>38.619396590733253</v>
      </c>
    </row>
    <row r="66" spans="1:4">
      <c r="A66"/>
      <c r="B66">
        <v>2014</v>
      </c>
      <c r="C66" s="102">
        <v>1139.9999999999993</v>
      </c>
      <c r="D66" s="68">
        <v>39.682947264986225</v>
      </c>
    </row>
    <row r="67" spans="1:4">
      <c r="A67"/>
      <c r="B67">
        <v>2017</v>
      </c>
      <c r="C67" s="102">
        <v>1133.0000000000034</v>
      </c>
      <c r="D67" s="68">
        <v>39.111643242995015</v>
      </c>
    </row>
    <row r="68" spans="1:4">
      <c r="A68"/>
      <c r="C68" s="102"/>
      <c r="D68" s="68"/>
    </row>
    <row r="69" spans="1:4">
      <c r="A69" t="s">
        <v>1232</v>
      </c>
      <c r="B69">
        <v>2011</v>
      </c>
      <c r="C69" s="102">
        <v>939.00000000000193</v>
      </c>
      <c r="D69" s="68">
        <v>33.897864696036024</v>
      </c>
    </row>
    <row r="70" spans="1:4">
      <c r="A70"/>
      <c r="B70">
        <v>2014</v>
      </c>
      <c r="C70" s="102">
        <v>1037.0000000000032</v>
      </c>
      <c r="D70" s="68">
        <v>34.127730286728294</v>
      </c>
    </row>
    <row r="71" spans="1:4">
      <c r="A71"/>
      <c r="B71">
        <v>2017</v>
      </c>
      <c r="C71" s="102">
        <v>1096.9999999999984</v>
      </c>
      <c r="D71" s="68">
        <v>35.596502326054527</v>
      </c>
    </row>
    <row r="72" spans="1:4">
      <c r="A72"/>
      <c r="C72" s="102"/>
      <c r="D72" s="68"/>
    </row>
    <row r="73" spans="1:4">
      <c r="A73" t="s">
        <v>1233</v>
      </c>
      <c r="B73">
        <v>2011</v>
      </c>
      <c r="C73" s="102">
        <v>1304.9999999999986</v>
      </c>
      <c r="D73" s="68">
        <v>11.136871338279168</v>
      </c>
    </row>
    <row r="74" spans="1:4">
      <c r="A74"/>
      <c r="B74">
        <v>2014</v>
      </c>
      <c r="C74" s="102">
        <v>1331.0000000000018</v>
      </c>
      <c r="D74" s="68">
        <v>11.364470542512423</v>
      </c>
    </row>
    <row r="75" spans="1:4">
      <c r="A75"/>
      <c r="B75">
        <v>2017</v>
      </c>
      <c r="C75" s="102">
        <v>1244.000000000003</v>
      </c>
      <c r="D75" s="68">
        <v>11.675746840203978</v>
      </c>
    </row>
    <row r="76" spans="1:4">
      <c r="A76"/>
      <c r="C76" s="102"/>
      <c r="D76" s="68"/>
    </row>
    <row r="77" spans="1:4">
      <c r="A77" t="s">
        <v>1357</v>
      </c>
      <c r="B77">
        <v>2011</v>
      </c>
      <c r="C77" s="102">
        <v>6373.9999999999791</v>
      </c>
      <c r="D77" s="68">
        <v>23.859653022685915</v>
      </c>
    </row>
    <row r="78" spans="1:4">
      <c r="A78"/>
      <c r="B78">
        <v>2014</v>
      </c>
      <c r="C78" s="102">
        <v>6418.9999999999764</v>
      </c>
      <c r="D78" s="68">
        <v>24.052604215092536</v>
      </c>
    </row>
    <row r="79" spans="1:4">
      <c r="A79"/>
      <c r="B79">
        <v>2017</v>
      </c>
      <c r="C79" s="102">
        <v>7207.9999999999936</v>
      </c>
      <c r="D79" s="68">
        <v>23.33520135125309</v>
      </c>
    </row>
    <row r="80" spans="1:4">
      <c r="A80"/>
      <c r="C80" s="102"/>
      <c r="D80" s="68"/>
    </row>
    <row r="81" spans="1:4">
      <c r="A81" t="s">
        <v>1358</v>
      </c>
      <c r="B81">
        <v>2011</v>
      </c>
      <c r="C81" s="102">
        <v>22327.00000000028</v>
      </c>
      <c r="D81" s="68">
        <v>27.721105686201692</v>
      </c>
    </row>
    <row r="82" spans="1:4">
      <c r="A82"/>
      <c r="B82">
        <v>2014</v>
      </c>
      <c r="C82" s="102">
        <v>21541.999999999764</v>
      </c>
      <c r="D82" s="68">
        <v>27.458532082926268</v>
      </c>
    </row>
    <row r="83" spans="1:4">
      <c r="A83"/>
      <c r="B83">
        <v>2017</v>
      </c>
      <c r="C83" s="102">
        <v>23423.999999999851</v>
      </c>
      <c r="D83" s="68">
        <v>27.648842696306957</v>
      </c>
    </row>
    <row r="84" spans="1:4">
      <c r="A84"/>
      <c r="C84" s="102"/>
      <c r="D84" s="68"/>
    </row>
    <row r="85" spans="1:4">
      <c r="A85"/>
    </row>
  </sheetData>
  <hyperlinks>
    <hyperlink ref="I2" location="'1.5.a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43B38D"/>
  </sheetPr>
  <dimension ref="A1:L8"/>
  <sheetViews>
    <sheetView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3" width="11.42578125" customWidth="1"/>
    <col min="14" max="14" width="12.140625" customWidth="1"/>
    <col min="15" max="15" width="12.5703125" customWidth="1"/>
    <col min="16" max="21" width="12.140625" bestFit="1" customWidth="1"/>
    <col min="22" max="22" width="12.140625" customWidth="1"/>
    <col min="23" max="23" width="7.42578125" customWidth="1"/>
  </cols>
  <sheetData>
    <row r="1" spans="1:12" s="1" customFormat="1" ht="15.75">
      <c r="A1" s="23" t="s">
        <v>1313</v>
      </c>
      <c r="I1" s="37" t="s">
        <v>1344</v>
      </c>
    </row>
    <row r="2" spans="1:12" s="1" customFormat="1">
      <c r="A2" s="52">
        <v>2017</v>
      </c>
      <c r="I2" s="37" t="s">
        <v>1333</v>
      </c>
    </row>
    <row r="4" spans="1:12">
      <c r="A4" s="35" t="s">
        <v>1</v>
      </c>
      <c r="B4" s="35" t="s">
        <v>30</v>
      </c>
      <c r="C4" s="35" t="s">
        <v>31</v>
      </c>
      <c r="D4" s="35" t="s">
        <v>32</v>
      </c>
      <c r="E4" s="35" t="s">
        <v>33</v>
      </c>
      <c r="F4" s="35" t="s">
        <v>34</v>
      </c>
      <c r="G4" s="35" t="s">
        <v>35</v>
      </c>
      <c r="H4" s="35" t="s">
        <v>36</v>
      </c>
      <c r="I4" s="35" t="s">
        <v>37</v>
      </c>
      <c r="J4" s="35" t="s">
        <v>38</v>
      </c>
      <c r="K4" s="35" t="s">
        <v>39</v>
      </c>
      <c r="L4" s="35" t="s">
        <v>40</v>
      </c>
    </row>
    <row r="5" spans="1:12">
      <c r="A5" s="4">
        <v>473</v>
      </c>
      <c r="B5" s="9">
        <v>93997.837584352601</v>
      </c>
      <c r="C5" s="9">
        <v>3354.5778686017002</v>
      </c>
      <c r="D5" s="9">
        <v>4109.953603163749</v>
      </c>
      <c r="E5" s="9">
        <v>96239.20052265827</v>
      </c>
      <c r="F5" s="9">
        <v>47231.370911501763</v>
      </c>
      <c r="G5" s="9">
        <v>3124.1505062127062</v>
      </c>
      <c r="H5" s="9">
        <v>868.7534964007217</v>
      </c>
      <c r="I5" s="9">
        <v>665.65209920074778</v>
      </c>
      <c r="J5" s="9">
        <v>12031.03311691049</v>
      </c>
      <c r="K5" s="9">
        <v>9323.4702909972875</v>
      </c>
      <c r="L5" s="10">
        <v>270946</v>
      </c>
    </row>
    <row r="7" spans="1:12">
      <c r="A7" s="82" t="s">
        <v>1</v>
      </c>
      <c r="B7" s="82" t="s">
        <v>41</v>
      </c>
      <c r="C7" s="82" t="s">
        <v>42</v>
      </c>
      <c r="D7" s="82" t="s">
        <v>43</v>
      </c>
      <c r="E7" s="82" t="s">
        <v>44</v>
      </c>
      <c r="F7" s="82" t="s">
        <v>45</v>
      </c>
      <c r="G7" s="82" t="s">
        <v>46</v>
      </c>
      <c r="H7" s="82" t="s">
        <v>47</v>
      </c>
      <c r="I7" s="82" t="s">
        <v>48</v>
      </c>
      <c r="J7" s="82" t="s">
        <v>49</v>
      </c>
      <c r="K7" s="82" t="s">
        <v>50</v>
      </c>
      <c r="L7" s="82" t="s">
        <v>40</v>
      </c>
    </row>
    <row r="8" spans="1:12">
      <c r="A8" s="4">
        <v>472</v>
      </c>
      <c r="B8" s="11">
        <v>0.34681136898541776</v>
      </c>
      <c r="C8" s="11">
        <v>1.2392234461033255E-2</v>
      </c>
      <c r="D8" s="11">
        <v>1.5171605478994274E-2</v>
      </c>
      <c r="E8" s="11">
        <v>0.3553424474424024</v>
      </c>
      <c r="F8" s="11">
        <v>0.17426808611563271</v>
      </c>
      <c r="G8" s="11">
        <v>1.1529924293360565E-2</v>
      </c>
      <c r="H8" s="11">
        <v>3.2092851732571925E-3</v>
      </c>
      <c r="I8" s="11">
        <v>2.4590029523485334E-3</v>
      </c>
      <c r="J8" s="11">
        <v>4.4421991565978911E-2</v>
      </c>
      <c r="K8" s="11">
        <v>3.4394053531574799E-2</v>
      </c>
      <c r="L8" s="83">
        <f>SUM(Tableau_DB_PDE_2017.accdb_R_DATA_MODALE_CP_2018[[car_pct]:[walk_pct]])</f>
        <v>1.0000000000000004</v>
      </c>
    </row>
  </sheetData>
  <hyperlinks>
    <hyperlink ref="I2" location="'2.1.b'!A1" display="Vers évolutions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43B38D"/>
  </sheetPr>
  <dimension ref="A1:M12"/>
  <sheetViews>
    <sheetView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sheetData>
    <row r="1" spans="1:13" s="1" customFormat="1" ht="15.75">
      <c r="A1" s="23" t="s">
        <v>1313</v>
      </c>
      <c r="I1" s="37" t="s">
        <v>1344</v>
      </c>
    </row>
    <row r="2" spans="1:13" s="1" customFormat="1">
      <c r="A2" s="52" t="s">
        <v>3</v>
      </c>
      <c r="I2" s="37" t="s">
        <v>1334</v>
      </c>
    </row>
    <row r="4" spans="1:13">
      <c r="A4" s="35" t="s">
        <v>29</v>
      </c>
      <c r="B4" s="35" t="s">
        <v>1</v>
      </c>
      <c r="C4" s="35" t="s">
        <v>30</v>
      </c>
      <c r="D4" s="35" t="s">
        <v>31</v>
      </c>
      <c r="E4" s="35" t="s">
        <v>32</v>
      </c>
      <c r="F4" s="35" t="s">
        <v>33</v>
      </c>
      <c r="G4" s="35" t="s">
        <v>34</v>
      </c>
      <c r="H4" s="35" t="s">
        <v>35</v>
      </c>
      <c r="I4" s="35" t="s">
        <v>36</v>
      </c>
      <c r="J4" s="35" t="s">
        <v>37</v>
      </c>
      <c r="K4" s="35" t="s">
        <v>38</v>
      </c>
      <c r="L4" s="35" t="s">
        <v>39</v>
      </c>
      <c r="M4" s="35" t="s">
        <v>40</v>
      </c>
    </row>
    <row r="5" spans="1:13">
      <c r="A5" s="4">
        <v>2011</v>
      </c>
      <c r="B5" s="4">
        <v>336</v>
      </c>
      <c r="C5" s="9">
        <v>78516.156901996714</v>
      </c>
      <c r="D5" s="9">
        <v>3144.0283396911846</v>
      </c>
      <c r="E5" s="9">
        <v>2151.9726659810435</v>
      </c>
      <c r="F5" s="9">
        <v>78914.319242874408</v>
      </c>
      <c r="G5" s="9">
        <v>35241.766179241284</v>
      </c>
      <c r="H5" s="9">
        <v>2830.1186540372382</v>
      </c>
      <c r="I5" s="9">
        <v>384.67570029579247</v>
      </c>
      <c r="J5" s="9">
        <v>811.86393785290295</v>
      </c>
      <c r="K5" s="9">
        <v>5963.8965720234773</v>
      </c>
      <c r="L5" s="9">
        <v>8077.2018060059845</v>
      </c>
      <c r="M5" s="4">
        <v>216036.00000000003</v>
      </c>
    </row>
    <row r="6" spans="1:13">
      <c r="A6" s="4">
        <v>2014</v>
      </c>
      <c r="B6" s="4">
        <v>319</v>
      </c>
      <c r="C6" s="9">
        <v>71163.054819660247</v>
      </c>
      <c r="D6" s="9">
        <v>2053.1299383410374</v>
      </c>
      <c r="E6" s="9">
        <v>2147.3608224041227</v>
      </c>
      <c r="F6" s="9">
        <v>77301.858785181801</v>
      </c>
      <c r="G6" s="9">
        <v>36224.642653689974</v>
      </c>
      <c r="H6" s="9">
        <v>2406.6026376892155</v>
      </c>
      <c r="I6" s="9">
        <v>568.72192280834247</v>
      </c>
      <c r="J6" s="9">
        <v>610.20845821305295</v>
      </c>
      <c r="K6" s="9">
        <v>6935.4434684278494</v>
      </c>
      <c r="L6" s="9">
        <v>6778.9764935843586</v>
      </c>
      <c r="M6" s="4">
        <v>206190</v>
      </c>
    </row>
    <row r="7" spans="1:13">
      <c r="A7" s="4">
        <v>2017</v>
      </c>
      <c r="B7" s="4">
        <v>313</v>
      </c>
      <c r="C7" s="9">
        <v>70987.224640417335</v>
      </c>
      <c r="D7" s="9">
        <v>2817.2554575329309</v>
      </c>
      <c r="E7" s="9">
        <v>3268.3461467929092</v>
      </c>
      <c r="F7" s="9">
        <v>75335.875123442354</v>
      </c>
      <c r="G7" s="9">
        <v>36394.560415295688</v>
      </c>
      <c r="H7" s="9">
        <v>2331.6343289561391</v>
      </c>
      <c r="I7" s="9">
        <v>738.0601111631513</v>
      </c>
      <c r="J7" s="9">
        <v>606.34167139326109</v>
      </c>
      <c r="K7" s="9">
        <v>9323.10799774119</v>
      </c>
      <c r="L7" s="9">
        <v>6440.5941072650085</v>
      </c>
      <c r="M7" s="4">
        <v>208243.00000000006</v>
      </c>
    </row>
    <row r="8" spans="1:1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13">
      <c r="A9" s="35" t="s">
        <v>29</v>
      </c>
      <c r="B9" s="35" t="s">
        <v>1</v>
      </c>
      <c r="C9" s="35" t="s">
        <v>41</v>
      </c>
      <c r="D9" s="35" t="s">
        <v>42</v>
      </c>
      <c r="E9" s="35" t="s">
        <v>43</v>
      </c>
      <c r="F9" s="35" t="s">
        <v>44</v>
      </c>
      <c r="G9" s="35" t="s">
        <v>45</v>
      </c>
      <c r="H9" s="35" t="s">
        <v>46</v>
      </c>
      <c r="I9" s="35" t="s">
        <v>47</v>
      </c>
      <c r="J9" s="35" t="s">
        <v>48</v>
      </c>
      <c r="K9" s="35" t="s">
        <v>49</v>
      </c>
      <c r="L9" s="35" t="s">
        <v>50</v>
      </c>
      <c r="M9" s="35" t="s">
        <v>40</v>
      </c>
    </row>
    <row r="10" spans="1:13">
      <c r="A10" s="4">
        <v>2011</v>
      </c>
      <c r="B10" s="4">
        <v>336</v>
      </c>
      <c r="C10" s="11">
        <v>0.36344015303929289</v>
      </c>
      <c r="D10" s="11">
        <v>1.4553261214293834E-2</v>
      </c>
      <c r="E10" s="11">
        <v>9.9611762205421492E-3</v>
      </c>
      <c r="F10" s="11">
        <v>0.3652831900371899</v>
      </c>
      <c r="G10" s="11">
        <v>0.16312913671444235</v>
      </c>
      <c r="H10" s="11">
        <v>1.3100217806463917E-2</v>
      </c>
      <c r="I10" s="11">
        <v>1.7806092516793146E-3</v>
      </c>
      <c r="J10" s="11">
        <v>3.7580030080769083E-3</v>
      </c>
      <c r="K10" s="11">
        <v>2.7606031272674341E-2</v>
      </c>
      <c r="L10" s="11">
        <v>3.7388221435344045E-2</v>
      </c>
      <c r="M10" s="83">
        <f>SUM(Tableau_DB_PDE_2017.accdb_R_DATA_MODALE_CP_REF4[[#This Row],[car_pct]:[walk_pct]])</f>
        <v>0.99999999999999967</v>
      </c>
    </row>
    <row r="11" spans="1:13">
      <c r="A11" s="4">
        <v>2014</v>
      </c>
      <c r="B11" s="4">
        <v>319</v>
      </c>
      <c r="C11" s="11">
        <v>0.34513339550734867</v>
      </c>
      <c r="D11" s="11">
        <v>9.9574661154325523E-3</v>
      </c>
      <c r="E11" s="11">
        <v>1.041447607742433E-2</v>
      </c>
      <c r="F11" s="11">
        <v>0.37490595463010734</v>
      </c>
      <c r="G11" s="11">
        <v>0.17568573962699441</v>
      </c>
      <c r="H11" s="11">
        <v>1.167177184969794E-2</v>
      </c>
      <c r="I11" s="11">
        <v>2.7582420234169569E-3</v>
      </c>
      <c r="J11" s="11">
        <v>2.9594473942143305E-3</v>
      </c>
      <c r="K11" s="11">
        <v>3.3636177644055763E-2</v>
      </c>
      <c r="L11" s="11">
        <v>3.2877329131307829E-2</v>
      </c>
      <c r="M11" s="83">
        <f>SUM(Tableau_DB_PDE_2017.accdb_R_DATA_MODALE_CP_REF4[[#This Row],[car_pct]:[walk_pct]])</f>
        <v>1.0000000000000002</v>
      </c>
    </row>
    <row r="12" spans="1:13">
      <c r="A12" s="4">
        <v>2017</v>
      </c>
      <c r="B12" s="4">
        <v>313</v>
      </c>
      <c r="C12" s="11">
        <v>0.34088648665461674</v>
      </c>
      <c r="D12" s="11">
        <v>1.3528692237112082E-2</v>
      </c>
      <c r="E12" s="11">
        <v>1.5694866798849939E-2</v>
      </c>
      <c r="F12" s="11">
        <v>0.36176906365852557</v>
      </c>
      <c r="G12" s="11">
        <v>0.17476967012238434</v>
      </c>
      <c r="H12" s="11">
        <v>1.1196699667965496E-2</v>
      </c>
      <c r="I12" s="11">
        <v>3.544225309677402E-3</v>
      </c>
      <c r="J12" s="11">
        <v>2.9117025369076559E-3</v>
      </c>
      <c r="K12" s="11">
        <v>4.4770330804594569E-2</v>
      </c>
      <c r="L12" s="11">
        <v>3.0928262209366005E-2</v>
      </c>
      <c r="M12" s="83">
        <f>SUM(Tableau_DB_PDE_2017.accdb_R_DATA_MODALE_CP_REF4[[#This Row],[car_pct]:[walk_pct]])</f>
        <v>0.99999999999999978</v>
      </c>
    </row>
  </sheetData>
  <hyperlinks>
    <hyperlink ref="I2" location="'2.1.a'!A1" display="Vers 2017"/>
    <hyperlink ref="I1" location="TableOfContents!A1" display="Back to table of contents"/>
  </hyperlinks>
  <pageMargins left="0.7" right="0.7" top="0.75" bottom="0.75" header="0.3" footer="0.3"/>
  <tableParts count="2">
    <tablePart r:id="rId1"/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43B38D"/>
  </sheetPr>
  <dimension ref="A1:N14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4" width="11.42578125" customWidth="1"/>
    <col min="15" max="15" width="12.5703125" customWidth="1"/>
    <col min="16" max="22" width="12" customWidth="1"/>
    <col min="23" max="23" width="7.42578125" customWidth="1"/>
    <col min="24" max="24" width="11.42578125" customWidth="1"/>
  </cols>
  <sheetData>
    <row r="1" spans="1:14" s="1" customFormat="1" ht="15.75">
      <c r="A1" s="38" t="s">
        <v>1314</v>
      </c>
      <c r="B1" s="39"/>
      <c r="C1" s="39"/>
      <c r="D1" s="39"/>
      <c r="E1" s="41"/>
      <c r="G1" s="41"/>
      <c r="H1" s="41"/>
      <c r="I1" s="37" t="s">
        <v>1344</v>
      </c>
      <c r="J1" s="41"/>
      <c r="K1" s="44"/>
    </row>
    <row r="2" spans="1:14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4" spans="1:14">
      <c r="A4" t="s">
        <v>0</v>
      </c>
      <c r="B4" t="s">
        <v>1</v>
      </c>
      <c r="C4" t="s">
        <v>30</v>
      </c>
      <c r="D4" t="s">
        <v>31</v>
      </c>
      <c r="E4" t="s">
        <v>32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K4" t="s">
        <v>38</v>
      </c>
      <c r="L4" t="s">
        <v>39</v>
      </c>
      <c r="M4" t="s">
        <v>40</v>
      </c>
    </row>
    <row r="5" spans="1:14">
      <c r="A5" t="s">
        <v>1303</v>
      </c>
      <c r="B5">
        <v>125</v>
      </c>
      <c r="C5" s="68">
        <v>14084.411114419871</v>
      </c>
      <c r="D5" s="68">
        <v>204.19618032207632</v>
      </c>
      <c r="E5" s="68">
        <v>645.12226121233664</v>
      </c>
      <c r="F5" s="68">
        <v>51014.475910288151</v>
      </c>
      <c r="G5" s="68">
        <v>12418.393702493297</v>
      </c>
      <c r="H5" s="68">
        <v>1068.7486890594853</v>
      </c>
      <c r="I5" s="68">
        <v>321.90599830756969</v>
      </c>
      <c r="J5" s="68">
        <v>42.789515443890508</v>
      </c>
      <c r="K5" s="68">
        <v>1939.3610055156389</v>
      </c>
      <c r="L5" s="68">
        <v>823.59562293772228</v>
      </c>
      <c r="M5" s="73">
        <v>82563</v>
      </c>
    </row>
    <row r="6" spans="1:14">
      <c r="A6" t="s">
        <v>1304</v>
      </c>
      <c r="B6">
        <v>163</v>
      </c>
      <c r="C6" s="68">
        <v>30522.050259179265</v>
      </c>
      <c r="D6" s="68">
        <v>818.60045327929424</v>
      </c>
      <c r="E6" s="68">
        <v>1466.5185956531718</v>
      </c>
      <c r="F6" s="68">
        <v>32257.70853649568</v>
      </c>
      <c r="G6" s="68">
        <v>22492.551378207143</v>
      </c>
      <c r="H6" s="68">
        <v>1115.6433625781306</v>
      </c>
      <c r="I6" s="68">
        <v>222.99204608667861</v>
      </c>
      <c r="J6" s="68">
        <v>95.972338075938893</v>
      </c>
      <c r="K6" s="68">
        <v>5962.3035026901234</v>
      </c>
      <c r="L6" s="68">
        <v>5796.6595277545457</v>
      </c>
      <c r="M6" s="73">
        <v>100750.99999999999</v>
      </c>
    </row>
    <row r="7" spans="1:14">
      <c r="A7" t="s">
        <v>1302</v>
      </c>
      <c r="B7">
        <v>185</v>
      </c>
      <c r="C7" s="68">
        <v>49391.376210753391</v>
      </c>
      <c r="D7" s="68">
        <v>2331.7812350003305</v>
      </c>
      <c r="E7" s="68">
        <v>1998.3127462982397</v>
      </c>
      <c r="F7" s="68">
        <v>12967.016075874441</v>
      </c>
      <c r="G7" s="68">
        <v>12320.425830801343</v>
      </c>
      <c r="H7" s="68">
        <v>939.75845457509001</v>
      </c>
      <c r="I7" s="68">
        <v>323.85545200647317</v>
      </c>
      <c r="J7" s="68">
        <v>526.89024568091838</v>
      </c>
      <c r="K7" s="68">
        <v>4129.3686087047345</v>
      </c>
      <c r="L7" s="68">
        <v>2703.2151403050225</v>
      </c>
      <c r="M7" s="73">
        <v>87631.999999999985</v>
      </c>
    </row>
    <row r="8" spans="1:14">
      <c r="A8" t="s">
        <v>51</v>
      </c>
      <c r="B8">
        <f>SUBTOTAL(109,Tableau_DB_PDE_2017.accdb_R_DATA_MODALE_CPvsAccess_2017[sites])</f>
        <v>473</v>
      </c>
      <c r="C8" s="68">
        <f>SUBTOTAL(109,Tableau_DB_PDE_2017.accdb_R_DATA_MODALE_CPvsAccess_2017[car])</f>
        <v>93997.837584352528</v>
      </c>
      <c r="D8" s="68">
        <f>SUBTOTAL(109,Tableau_DB_PDE_2017.accdb_R_DATA_MODALE_CPvsAccess_2017[carpool])</f>
        <v>3354.5778686017011</v>
      </c>
      <c r="E8" s="68">
        <f>SUBTOTAL(109,Tableau_DB_PDE_2017.accdb_R_DATA_MODALE_CPvsAccess_2017[motorbike])</f>
        <v>4109.9536031637481</v>
      </c>
      <c r="F8" s="68">
        <f>SUBTOTAL(109,Tableau_DB_PDE_2017.accdb_R_DATA_MODALE_CPvsAccess_2017[train])</f>
        <v>96239.20052265827</v>
      </c>
      <c r="G8" s="68">
        <f>SUBTOTAL(109,Tableau_DB_PDE_2017.accdb_R_DATA_MODALE_CPvsAccess_2017[stib])</f>
        <v>47231.370911501785</v>
      </c>
      <c r="H8" s="68">
        <f>SUBTOTAL(109,Tableau_DB_PDE_2017.accdb_R_DATA_MODALE_CPvsAccess_2017[delijn])</f>
        <v>3124.1505062127057</v>
      </c>
      <c r="I8" s="68">
        <f>SUBTOTAL(109,Tableau_DB_PDE_2017.accdb_R_DATA_MODALE_CPvsAccess_2017[tec])</f>
        <v>868.75349640072136</v>
      </c>
      <c r="J8" s="68">
        <f>SUBTOTAL(109,Tableau_DB_PDE_2017.accdb_R_DATA_MODALE_CPvsAccess_2017[shuttle])</f>
        <v>665.65209920074778</v>
      </c>
      <c r="K8" s="68">
        <f>SUBTOTAL(109,Tableau_DB_PDE_2017.accdb_R_DATA_MODALE_CPvsAccess_2017[bicycle])</f>
        <v>12031.033116910497</v>
      </c>
      <c r="L8" s="68">
        <f>SUBTOTAL(109,Tableau_DB_PDE_2017.accdb_R_DATA_MODALE_CPvsAccess_2017[walk])</f>
        <v>9323.4702909972912</v>
      </c>
      <c r="M8" s="73">
        <f>SUBTOTAL(109,Tableau_DB_PDE_2017.accdb_R_DATA_MODALE_CPvsAccess_2017[total])</f>
        <v>270946</v>
      </c>
    </row>
    <row r="10" spans="1:14">
      <c r="A10" t="s">
        <v>0</v>
      </c>
      <c r="B10" t="s">
        <v>1</v>
      </c>
      <c r="C10" t="s">
        <v>41</v>
      </c>
      <c r="D10" t="s">
        <v>42</v>
      </c>
      <c r="E10" t="s">
        <v>43</v>
      </c>
      <c r="F10" t="s">
        <v>44</v>
      </c>
      <c r="G10" t="s">
        <v>45</v>
      </c>
      <c r="H10" t="s">
        <v>1168</v>
      </c>
      <c r="I10" t="s">
        <v>47</v>
      </c>
      <c r="J10" t="s">
        <v>48</v>
      </c>
      <c r="K10" t="s">
        <v>49</v>
      </c>
      <c r="L10" t="s">
        <v>50</v>
      </c>
      <c r="M10" s="75" t="s">
        <v>40</v>
      </c>
    </row>
    <row r="11" spans="1:14">
      <c r="A11" t="s">
        <v>1303</v>
      </c>
      <c r="B11" s="85">
        <v>125</v>
      </c>
      <c r="C11" s="72">
        <v>0.17058986609522273</v>
      </c>
      <c r="D11" s="72">
        <v>2.4732165779111259E-3</v>
      </c>
      <c r="E11" s="72">
        <v>7.8136969491459426E-3</v>
      </c>
      <c r="F11" s="72">
        <v>0.61788544396749256</v>
      </c>
      <c r="G11" s="72">
        <v>0.15041112486820116</v>
      </c>
      <c r="H11" s="72">
        <v>1.2944644563054688E-2</v>
      </c>
      <c r="I11" s="72">
        <v>3.898913536421517E-3</v>
      </c>
      <c r="J11" s="72">
        <v>5.1826502723847847E-4</v>
      </c>
      <c r="K11" s="72">
        <v>2.3489468714989026E-2</v>
      </c>
      <c r="L11" s="75">
        <v>9.9753597003224455E-3</v>
      </c>
      <c r="M11" s="84">
        <f>SUM(Tableau_DB_PDE_2017.accdb_R_DATA_MODALE_CPvsAccess_2018[[#This Row],[car_pct]:[walk_pct]])</f>
        <v>0.99999999999999967</v>
      </c>
    </row>
    <row r="12" spans="1:14">
      <c r="A12" t="s">
        <v>1304</v>
      </c>
      <c r="B12" s="85">
        <v>163</v>
      </c>
      <c r="C12" s="72">
        <v>0.30294538276721106</v>
      </c>
      <c r="D12" s="72">
        <v>8.1249858887682911E-3</v>
      </c>
      <c r="E12" s="72">
        <v>1.4555871362598609E-2</v>
      </c>
      <c r="F12" s="72">
        <v>0.32017258921991543</v>
      </c>
      <c r="G12" s="72">
        <v>0.2232489144346671</v>
      </c>
      <c r="H12" s="72">
        <v>1.1073273342975554E-2</v>
      </c>
      <c r="I12" s="72">
        <v>2.2132985884673966E-3</v>
      </c>
      <c r="J12" s="72">
        <v>9.5256958318963494E-4</v>
      </c>
      <c r="K12" s="72">
        <v>5.9178603713016482E-2</v>
      </c>
      <c r="L12" s="75">
        <v>5.7534511099190555E-2</v>
      </c>
      <c r="M12" s="84">
        <f>SUM(Tableau_DB_PDE_2017.accdb_R_DATA_MODALE_CPvsAccess_2018[[#This Row],[car_pct]:[walk_pct]])</f>
        <v>1.0000000000000002</v>
      </c>
    </row>
    <row r="13" spans="1:14">
      <c r="A13" t="s">
        <v>1302</v>
      </c>
      <c r="B13" s="85">
        <v>185</v>
      </c>
      <c r="C13" s="72">
        <v>0.56362260602010006</v>
      </c>
      <c r="D13" s="72">
        <v>2.6608787143969456E-2</v>
      </c>
      <c r="E13" s="72">
        <v>2.2803459310505751E-2</v>
      </c>
      <c r="F13" s="72">
        <v>0.14797124424724348</v>
      </c>
      <c r="G13" s="72">
        <v>0.14059277239822601</v>
      </c>
      <c r="H13" s="72">
        <v>1.0723918826171835E-2</v>
      </c>
      <c r="I13" s="72">
        <v>3.6956300438934784E-3</v>
      </c>
      <c r="J13" s="72">
        <v>6.0125324730796806E-3</v>
      </c>
      <c r="K13" s="72">
        <v>4.7121697652737965E-2</v>
      </c>
      <c r="L13" s="75">
        <v>3.0847351884072279E-2</v>
      </c>
      <c r="M13" s="84">
        <f>SUM(Tableau_DB_PDE_2017.accdb_R_DATA_MODALE_CPvsAccess_2018[[#This Row],[car_pct]:[walk_pct]])</f>
        <v>1</v>
      </c>
    </row>
    <row r="14" spans="1:14"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5"/>
      <c r="N14" s="75"/>
    </row>
  </sheetData>
  <hyperlinks>
    <hyperlink ref="I2" location="'2.2.b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rgb="FF43B38D"/>
  </sheetPr>
  <dimension ref="A1:M30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0" width="11.42578125" customWidth="1"/>
  </cols>
  <sheetData>
    <row r="1" spans="1:13" s="1" customFormat="1" ht="15.75">
      <c r="A1" s="38" t="s">
        <v>1314</v>
      </c>
      <c r="B1" s="39"/>
      <c r="C1" s="39"/>
      <c r="D1" s="39"/>
      <c r="E1" s="41"/>
      <c r="G1" s="41"/>
      <c r="H1" s="41"/>
      <c r="I1" s="37" t="s">
        <v>1344</v>
      </c>
      <c r="J1" s="41"/>
      <c r="K1" s="44"/>
    </row>
    <row r="2" spans="1:13" s="1" customFormat="1">
      <c r="A2" s="52" t="s">
        <v>3</v>
      </c>
      <c r="B2" s="40"/>
      <c r="C2" s="40"/>
      <c r="D2" s="41"/>
      <c r="E2" s="41"/>
      <c r="F2" s="41"/>
      <c r="G2" s="41"/>
      <c r="H2" s="41"/>
      <c r="I2" s="37" t="s">
        <v>1334</v>
      </c>
      <c r="J2" s="41"/>
    </row>
    <row r="4" spans="1:13">
      <c r="A4" s="32" t="s">
        <v>29</v>
      </c>
      <c r="B4" s="32" t="s">
        <v>0</v>
      </c>
      <c r="C4" s="68" t="s">
        <v>1169</v>
      </c>
      <c r="D4" s="68" t="s">
        <v>1170</v>
      </c>
      <c r="E4" s="68" t="s">
        <v>1171</v>
      </c>
      <c r="F4" s="68" t="s">
        <v>1172</v>
      </c>
      <c r="G4" s="68" t="s">
        <v>1173</v>
      </c>
      <c r="H4" s="68" t="s">
        <v>1174</v>
      </c>
      <c r="I4" s="68" t="s">
        <v>1175</v>
      </c>
      <c r="J4" s="68" t="s">
        <v>1176</v>
      </c>
      <c r="K4" s="68" t="s">
        <v>1177</v>
      </c>
      <c r="L4" s="68" t="s">
        <v>1178</v>
      </c>
      <c r="M4" s="73" t="s">
        <v>1179</v>
      </c>
    </row>
    <row r="5" spans="1:13">
      <c r="A5">
        <v>2011</v>
      </c>
      <c r="B5" t="s">
        <v>1303</v>
      </c>
      <c r="C5" s="68">
        <v>14644.881445743773</v>
      </c>
      <c r="D5" s="68">
        <v>323.53415259558108</v>
      </c>
      <c r="E5" s="68">
        <v>389.72076440836253</v>
      </c>
      <c r="F5" s="68">
        <v>43223.337174230626</v>
      </c>
      <c r="G5" s="68">
        <v>9223.8709077143048</v>
      </c>
      <c r="H5" s="68">
        <v>1389.1034202153342</v>
      </c>
      <c r="I5" s="68">
        <v>92.689912279267162</v>
      </c>
      <c r="J5" s="68">
        <v>4.9112313904233442</v>
      </c>
      <c r="K5" s="68">
        <v>929.15800946255274</v>
      </c>
      <c r="L5" s="68">
        <v>668.79298195978595</v>
      </c>
      <c r="M5" s="73">
        <v>70890</v>
      </c>
    </row>
    <row r="6" spans="1:13">
      <c r="B6" t="s">
        <v>1304</v>
      </c>
      <c r="C6" s="68">
        <v>26921.357864984089</v>
      </c>
      <c r="D6" s="68">
        <v>1043.8696362762848</v>
      </c>
      <c r="E6" s="68">
        <v>961.65937382919765</v>
      </c>
      <c r="F6" s="68">
        <v>27305.357792737072</v>
      </c>
      <c r="G6" s="68">
        <v>17819.187981264116</v>
      </c>
      <c r="H6" s="68">
        <v>847.18726129786</v>
      </c>
      <c r="I6" s="68">
        <v>105.67190739675053</v>
      </c>
      <c r="J6" s="68">
        <v>280.92537614099916</v>
      </c>
      <c r="K6" s="68">
        <v>3248.3045527331583</v>
      </c>
      <c r="L6" s="68">
        <v>5147.4782533404787</v>
      </c>
      <c r="M6" s="73">
        <v>83681.000000000015</v>
      </c>
    </row>
    <row r="7" spans="1:13">
      <c r="B7" t="s">
        <v>1302</v>
      </c>
      <c r="C7" s="68">
        <v>36949.917591268859</v>
      </c>
      <c r="D7" s="68">
        <v>1776.6245508193181</v>
      </c>
      <c r="E7" s="68">
        <v>800.59252774348306</v>
      </c>
      <c r="F7" s="68">
        <v>8385.624275906699</v>
      </c>
      <c r="G7" s="68">
        <v>8198.707290262857</v>
      </c>
      <c r="H7" s="68">
        <v>593.82797252404487</v>
      </c>
      <c r="I7" s="68">
        <v>186.31388061977478</v>
      </c>
      <c r="J7" s="68">
        <v>526.02733032148046</v>
      </c>
      <c r="K7" s="68">
        <v>1786.4340098277639</v>
      </c>
      <c r="L7" s="68">
        <v>2260.9305707057206</v>
      </c>
      <c r="M7" s="73">
        <v>61465.000000000007</v>
      </c>
    </row>
    <row r="8" spans="1:13">
      <c r="A8" t="s">
        <v>52</v>
      </c>
      <c r="C8" s="68">
        <v>78516.156901996728</v>
      </c>
      <c r="D8" s="68">
        <v>3144.0283396911836</v>
      </c>
      <c r="E8" s="68">
        <v>2151.9726659810431</v>
      </c>
      <c r="F8" s="68">
        <v>78914.319242874393</v>
      </c>
      <c r="G8" s="68">
        <v>35241.766179241276</v>
      </c>
      <c r="H8" s="68">
        <v>2830.1186540372391</v>
      </c>
      <c r="I8" s="68">
        <v>384.67570029579247</v>
      </c>
      <c r="J8" s="68">
        <v>811.86393785290295</v>
      </c>
      <c r="K8" s="68">
        <v>5963.8965720234755</v>
      </c>
      <c r="L8" s="68">
        <v>8077.2018060059854</v>
      </c>
      <c r="M8" s="73">
        <v>216036</v>
      </c>
    </row>
    <row r="9" spans="1:13">
      <c r="A9">
        <v>2014</v>
      </c>
      <c r="B9" t="s">
        <v>1303</v>
      </c>
      <c r="C9" s="68">
        <v>10257.444541757473</v>
      </c>
      <c r="D9" s="68">
        <v>257.92084929448191</v>
      </c>
      <c r="E9" s="68">
        <v>501.9499944212381</v>
      </c>
      <c r="F9" s="68">
        <v>42484.907866656831</v>
      </c>
      <c r="G9" s="68">
        <v>9196.6789421620833</v>
      </c>
      <c r="H9" s="68">
        <v>939.51346137455903</v>
      </c>
      <c r="I9" s="68">
        <v>148.16958603983153</v>
      </c>
      <c r="J9" s="68">
        <v>19.396922699660962</v>
      </c>
      <c r="K9" s="68">
        <v>1211.4663006891628</v>
      </c>
      <c r="L9" s="68">
        <v>670.55153490469343</v>
      </c>
      <c r="M9" s="73">
        <v>65688</v>
      </c>
    </row>
    <row r="10" spans="1:13">
      <c r="B10" t="s">
        <v>1304</v>
      </c>
      <c r="C10" s="68">
        <v>22795.227372397683</v>
      </c>
      <c r="D10" s="68">
        <v>675.70259438599089</v>
      </c>
      <c r="E10" s="68">
        <v>919.31103007869228</v>
      </c>
      <c r="F10" s="68">
        <v>25633.485855985513</v>
      </c>
      <c r="G10" s="68">
        <v>17440.761542746342</v>
      </c>
      <c r="H10" s="68">
        <v>812.46755581691366</v>
      </c>
      <c r="I10" s="68">
        <v>168.77778998011982</v>
      </c>
      <c r="J10" s="68">
        <v>113.10203870413598</v>
      </c>
      <c r="K10" s="68">
        <v>3558.3502655794218</v>
      </c>
      <c r="L10" s="68">
        <v>3816.8139543251873</v>
      </c>
      <c r="M10" s="73">
        <v>75933.999999999985</v>
      </c>
    </row>
    <row r="11" spans="1:13">
      <c r="B11" t="s">
        <v>1302</v>
      </c>
      <c r="C11" s="68">
        <v>38110.382905505066</v>
      </c>
      <c r="D11" s="68">
        <v>1119.5064946605655</v>
      </c>
      <c r="E11" s="68">
        <v>726.09979790419197</v>
      </c>
      <c r="F11" s="68">
        <v>9183.4650625395061</v>
      </c>
      <c r="G11" s="68">
        <v>9587.2021687815468</v>
      </c>
      <c r="H11" s="68">
        <v>654.62162049774213</v>
      </c>
      <c r="I11" s="68">
        <v>251.77454678839086</v>
      </c>
      <c r="J11" s="68">
        <v>477.70949680925588</v>
      </c>
      <c r="K11" s="68">
        <v>2165.6269021592652</v>
      </c>
      <c r="L11" s="68">
        <v>2291.6110043544768</v>
      </c>
      <c r="M11" s="73">
        <v>64568.000000000022</v>
      </c>
    </row>
    <row r="12" spans="1:13">
      <c r="A12" t="s">
        <v>53</v>
      </c>
      <c r="C12" s="68">
        <v>71163.054819660232</v>
      </c>
      <c r="D12" s="68">
        <v>2053.1299383410383</v>
      </c>
      <c r="E12" s="68">
        <v>2147.3608224041227</v>
      </c>
      <c r="F12" s="68">
        <v>77301.858785181845</v>
      </c>
      <c r="G12" s="68">
        <v>36224.642653689967</v>
      </c>
      <c r="H12" s="68">
        <v>2406.602637689215</v>
      </c>
      <c r="I12" s="68">
        <v>568.72192280834224</v>
      </c>
      <c r="J12" s="68">
        <v>610.20845821305284</v>
      </c>
      <c r="K12" s="68">
        <v>6935.4434684278494</v>
      </c>
      <c r="L12" s="68">
        <v>6778.9764935843577</v>
      </c>
      <c r="M12" s="73">
        <v>206190.00000000003</v>
      </c>
    </row>
    <row r="13" spans="1:13">
      <c r="A13">
        <v>2017</v>
      </c>
      <c r="B13" t="s">
        <v>1303</v>
      </c>
      <c r="C13" s="68">
        <v>11159.663191314312</v>
      </c>
      <c r="D13" s="68">
        <v>152.43230974880527</v>
      </c>
      <c r="E13" s="68">
        <v>498.4350987694736</v>
      </c>
      <c r="F13" s="68">
        <v>40812.962493307918</v>
      </c>
      <c r="G13" s="68">
        <v>9731.7210060804664</v>
      </c>
      <c r="H13" s="68">
        <v>839.88744654370066</v>
      </c>
      <c r="I13" s="68">
        <v>309.96265537599157</v>
      </c>
      <c r="J13" s="68">
        <v>42.789515443890508</v>
      </c>
      <c r="K13" s="68">
        <v>1488.9786412536857</v>
      </c>
      <c r="L13" s="68">
        <v>565.16764216174806</v>
      </c>
      <c r="M13" s="73">
        <v>65602.000000000015</v>
      </c>
    </row>
    <row r="14" spans="1:13">
      <c r="B14" t="s">
        <v>1304</v>
      </c>
      <c r="C14" s="68">
        <v>24011.093700393525</v>
      </c>
      <c r="D14" s="68">
        <v>723.85221246186586</v>
      </c>
      <c r="E14" s="68">
        <v>1153.4635505229958</v>
      </c>
      <c r="F14" s="68">
        <v>24950.63923961344</v>
      </c>
      <c r="G14" s="68">
        <v>16820.603016026624</v>
      </c>
      <c r="H14" s="68">
        <v>754.67704531600612</v>
      </c>
      <c r="I14" s="68">
        <v>158.09299514726894</v>
      </c>
      <c r="J14" s="68">
        <v>95.972338075938893</v>
      </c>
      <c r="K14" s="68">
        <v>4587.9737547882396</v>
      </c>
      <c r="L14" s="68">
        <v>3834.6321476540743</v>
      </c>
      <c r="M14" s="73">
        <v>77090.999999999956</v>
      </c>
    </row>
    <row r="15" spans="1:13">
      <c r="B15" t="s">
        <v>1302</v>
      </c>
      <c r="C15" s="68">
        <v>35816.467748709547</v>
      </c>
      <c r="D15" s="68">
        <v>1940.9709353222613</v>
      </c>
      <c r="E15" s="68">
        <v>1616.44749750044</v>
      </c>
      <c r="F15" s="68">
        <v>9572.2733905209388</v>
      </c>
      <c r="G15" s="68">
        <v>9842.2363931886084</v>
      </c>
      <c r="H15" s="68">
        <v>737.06983709643112</v>
      </c>
      <c r="I15" s="68">
        <v>270.00446063989057</v>
      </c>
      <c r="J15" s="68">
        <v>467.57981787343186</v>
      </c>
      <c r="K15" s="68">
        <v>3246.1556016992645</v>
      </c>
      <c r="L15" s="68">
        <v>2040.7943174491829</v>
      </c>
      <c r="M15" s="73">
        <v>65549.999999999971</v>
      </c>
    </row>
    <row r="16" spans="1:13">
      <c r="A16" t="s">
        <v>54</v>
      </c>
      <c r="C16" s="68">
        <v>70987.224640417378</v>
      </c>
      <c r="D16" s="68">
        <v>2817.2554575329323</v>
      </c>
      <c r="E16" s="68">
        <v>3268.3461467929092</v>
      </c>
      <c r="F16" s="68">
        <v>75335.875123442296</v>
      </c>
      <c r="G16" s="68">
        <v>36394.560415295695</v>
      </c>
      <c r="H16" s="68">
        <v>2331.6343289561378</v>
      </c>
      <c r="I16" s="68">
        <v>738.06011116315108</v>
      </c>
      <c r="J16" s="68">
        <v>606.34167139326132</v>
      </c>
      <c r="K16" s="68">
        <v>9323.10799774119</v>
      </c>
      <c r="L16" s="68">
        <v>6440.5941072650057</v>
      </c>
      <c r="M16" s="73">
        <v>208242.99999999994</v>
      </c>
    </row>
    <row r="18" spans="1:13">
      <c r="A18" s="32" t="s">
        <v>29</v>
      </c>
      <c r="B18" s="32" t="s">
        <v>0</v>
      </c>
      <c r="C18" s="74" t="s">
        <v>1180</v>
      </c>
      <c r="D18" s="74" t="s">
        <v>1181</v>
      </c>
      <c r="E18" s="74" t="s">
        <v>1182</v>
      </c>
      <c r="F18" s="74" t="s">
        <v>1183</v>
      </c>
      <c r="G18" s="74" t="s">
        <v>1184</v>
      </c>
      <c r="H18" s="74" t="s">
        <v>1185</v>
      </c>
      <c r="I18" s="74" t="s">
        <v>1186</v>
      </c>
      <c r="J18" s="74" t="s">
        <v>48</v>
      </c>
      <c r="K18" s="74" t="s">
        <v>1187</v>
      </c>
      <c r="L18" s="74" t="s">
        <v>1188</v>
      </c>
      <c r="M18" t="s">
        <v>1225</v>
      </c>
    </row>
    <row r="19" spans="1:13">
      <c r="A19">
        <v>2011</v>
      </c>
      <c r="B19" t="s">
        <v>1303</v>
      </c>
      <c r="C19" s="76">
        <v>0.20658599867038754</v>
      </c>
      <c r="D19" s="76">
        <v>4.5638898659272264E-3</v>
      </c>
      <c r="E19" s="76">
        <v>5.4975421696764355E-3</v>
      </c>
      <c r="F19" s="76">
        <v>0.60972403969855593</v>
      </c>
      <c r="G19" s="76">
        <v>0.1301152617818353</v>
      </c>
      <c r="H19" s="76">
        <v>1.9595195658278095E-2</v>
      </c>
      <c r="I19" s="76">
        <v>1.3075174535091996E-3</v>
      </c>
      <c r="J19" s="76">
        <v>6.9279607708045478E-5</v>
      </c>
      <c r="K19" s="76">
        <v>1.3107039208104848E-2</v>
      </c>
      <c r="L19" s="76">
        <v>9.4342358860175762E-3</v>
      </c>
      <c r="M19" s="74">
        <v>1.0000000000000002</v>
      </c>
    </row>
    <row r="20" spans="1:13">
      <c r="B20" t="s">
        <v>1304</v>
      </c>
      <c r="C20" s="76">
        <v>0.32171410314150267</v>
      </c>
      <c r="D20" s="76">
        <v>1.2474392469930864E-2</v>
      </c>
      <c r="E20" s="76">
        <v>1.1491967995473255E-2</v>
      </c>
      <c r="F20" s="76">
        <v>0.3263029575738467</v>
      </c>
      <c r="G20" s="76">
        <v>0.21294186232554718</v>
      </c>
      <c r="H20" s="76">
        <v>1.0124009766827115E-2</v>
      </c>
      <c r="I20" s="76">
        <v>1.2627945100650148E-3</v>
      </c>
      <c r="J20" s="76">
        <v>3.3570986979242494E-3</v>
      </c>
      <c r="K20" s="76">
        <v>3.8817707158532493E-2</v>
      </c>
      <c r="L20" s="76">
        <v>6.1513106360350352E-2</v>
      </c>
      <c r="M20" s="74">
        <v>0.99999999999999989</v>
      </c>
    </row>
    <row r="21" spans="1:13">
      <c r="B21" t="s">
        <v>1302</v>
      </c>
      <c r="C21" s="76">
        <v>0.60115378819277399</v>
      </c>
      <c r="D21" s="76">
        <v>2.8904653881384818E-2</v>
      </c>
      <c r="E21" s="76">
        <v>1.3025177381330562E-2</v>
      </c>
      <c r="F21" s="76">
        <v>0.13642925690891886</v>
      </c>
      <c r="G21" s="76">
        <v>0.13338822566115441</v>
      </c>
      <c r="H21" s="76">
        <v>9.6612376559675386E-3</v>
      </c>
      <c r="I21" s="76">
        <v>3.0312190778455177E-3</v>
      </c>
      <c r="J21" s="76">
        <v>8.5581604217274936E-3</v>
      </c>
      <c r="K21" s="76">
        <v>2.9064248105877551E-2</v>
      </c>
      <c r="L21" s="76">
        <v>3.6784032713019124E-2</v>
      </c>
      <c r="M21" s="74">
        <v>0.99999999999999989</v>
      </c>
    </row>
    <row r="22" spans="1:13"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5"/>
    </row>
    <row r="23" spans="1:13">
      <c r="A23">
        <v>2014</v>
      </c>
      <c r="B23" t="s">
        <v>1303</v>
      </c>
      <c r="C23" s="76">
        <v>0.15615400897816151</v>
      </c>
      <c r="D23" s="76">
        <v>3.9264530704920522E-3</v>
      </c>
      <c r="E23" s="76">
        <v>7.6414260507434856E-3</v>
      </c>
      <c r="F23" s="76">
        <v>0.64676817480600457</v>
      </c>
      <c r="G23" s="76">
        <v>0.14000546434907568</v>
      </c>
      <c r="H23" s="76">
        <v>1.4302665043456324E-2</v>
      </c>
      <c r="I23" s="76">
        <v>2.255656832904511E-3</v>
      </c>
      <c r="J23" s="76">
        <v>2.9528867829224458E-4</v>
      </c>
      <c r="K23" s="76">
        <v>1.8442733843154958E-2</v>
      </c>
      <c r="L23" s="76">
        <v>1.0208128347714856E-2</v>
      </c>
      <c r="M23" s="74">
        <v>1.0000000000000002</v>
      </c>
    </row>
    <row r="24" spans="1:13">
      <c r="B24" t="s">
        <v>1304</v>
      </c>
      <c r="C24" s="76">
        <v>0.30019790044509292</v>
      </c>
      <c r="D24" s="76">
        <v>8.8985512996285071E-3</v>
      </c>
      <c r="E24" s="76">
        <v>1.2106711487327053E-2</v>
      </c>
      <c r="F24" s="76">
        <v>0.33757586662082228</v>
      </c>
      <c r="G24" s="76">
        <v>0.22968316620678939</v>
      </c>
      <c r="H24" s="76">
        <v>1.0699654381659254E-2</v>
      </c>
      <c r="I24" s="76">
        <v>2.2226906258081998E-3</v>
      </c>
      <c r="J24" s="76">
        <v>1.4894782140297627E-3</v>
      </c>
      <c r="K24" s="76">
        <v>4.6861093391358584E-2</v>
      </c>
      <c r="L24" s="76">
        <v>5.0264887327484235E-2</v>
      </c>
      <c r="M24" s="74">
        <v>1.0000000000000002</v>
      </c>
    </row>
    <row r="25" spans="1:13">
      <c r="B25" t="s">
        <v>1302</v>
      </c>
      <c r="C25" s="76">
        <v>0.59023638498180298</v>
      </c>
      <c r="D25" s="76">
        <v>1.7338410585128316E-2</v>
      </c>
      <c r="E25" s="76">
        <v>1.1245505481108161E-2</v>
      </c>
      <c r="F25" s="76">
        <v>0.14222935606708437</v>
      </c>
      <c r="G25" s="76">
        <v>0.14848225388399119</v>
      </c>
      <c r="H25" s="76">
        <v>1.0138483776758486E-2</v>
      </c>
      <c r="I25" s="76">
        <v>3.8993703814333845E-3</v>
      </c>
      <c r="J25" s="76">
        <v>7.3985487673345271E-3</v>
      </c>
      <c r="K25" s="76">
        <v>3.354025062196854E-2</v>
      </c>
      <c r="L25" s="76">
        <v>3.5491435453389855E-2</v>
      </c>
      <c r="M25" s="74">
        <v>0.99999999999999967</v>
      </c>
    </row>
    <row r="26" spans="1:13"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5"/>
    </row>
    <row r="27" spans="1:13">
      <c r="A27">
        <v>2017</v>
      </c>
      <c r="B27" t="s">
        <v>1303</v>
      </c>
      <c r="C27" s="76">
        <v>0.17011163061056536</v>
      </c>
      <c r="D27" s="76">
        <v>2.3235924171337036E-3</v>
      </c>
      <c r="E27" s="76">
        <v>7.5978643756207656E-3</v>
      </c>
      <c r="F27" s="76">
        <v>0.62212985112203756</v>
      </c>
      <c r="G27" s="76">
        <v>0.14834488287065126</v>
      </c>
      <c r="H27" s="76">
        <v>1.2802771966459871E-2</v>
      </c>
      <c r="I27" s="76">
        <v>4.7248964265722308E-3</v>
      </c>
      <c r="J27" s="76">
        <v>6.5225931288513304E-4</v>
      </c>
      <c r="K27" s="76">
        <v>2.2697153154685609E-2</v>
      </c>
      <c r="L27" s="76">
        <v>8.6150977433881275E-3</v>
      </c>
      <c r="M27" s="74">
        <v>0.99999999999999956</v>
      </c>
    </row>
    <row r="28" spans="1:13">
      <c r="B28" t="s">
        <v>1304</v>
      </c>
      <c r="C28" s="76">
        <v>0.31146429155664784</v>
      </c>
      <c r="D28" s="76">
        <v>9.3895813060132349E-3</v>
      </c>
      <c r="E28" s="76">
        <v>1.4962363317676466E-2</v>
      </c>
      <c r="F28" s="76">
        <v>0.32365177828298314</v>
      </c>
      <c r="G28" s="76">
        <v>0.21819152710467674</v>
      </c>
      <c r="H28" s="76">
        <v>9.7894312606660507E-3</v>
      </c>
      <c r="I28" s="76">
        <v>2.0507321885468994E-3</v>
      </c>
      <c r="J28" s="76">
        <v>1.2449227286705185E-3</v>
      </c>
      <c r="K28" s="76">
        <v>5.9513740317134842E-2</v>
      </c>
      <c r="L28" s="76">
        <v>4.9741631936984554E-2</v>
      </c>
      <c r="M28" s="74">
        <v>1.0000000000000002</v>
      </c>
    </row>
    <row r="29" spans="1:13">
      <c r="B29" t="s">
        <v>1302</v>
      </c>
      <c r="C29" s="76">
        <v>0.54639920287886445</v>
      </c>
      <c r="D29" s="76">
        <v>2.9610540584626425E-2</v>
      </c>
      <c r="E29" s="76">
        <v>2.4659763501150889E-2</v>
      </c>
      <c r="F29" s="76">
        <v>0.14603010511854986</v>
      </c>
      <c r="G29" s="76">
        <v>0.15014853383964322</v>
      </c>
      <c r="H29" s="76">
        <v>1.1244391107497047E-2</v>
      </c>
      <c r="I29" s="76">
        <v>4.1190611844376919E-3</v>
      </c>
      <c r="J29" s="76">
        <v>7.1331779995946918E-3</v>
      </c>
      <c r="K29" s="76">
        <v>4.9521824587326714E-2</v>
      </c>
      <c r="L29" s="76">
        <v>3.1133399198309441E-2</v>
      </c>
      <c r="M29" s="74">
        <v>1.0000000000000004</v>
      </c>
    </row>
    <row r="30" spans="1:13"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5"/>
    </row>
  </sheetData>
  <hyperlinks>
    <hyperlink ref="I2" location="'2.2.a'!A1" display="vers 2017"/>
    <hyperlink ref="I1" location="TableOfContents!A1" display="Back to table of contents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L12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20.7109375" customWidth="1"/>
    <col min="2" max="22" width="11.42578125" customWidth="1"/>
  </cols>
  <sheetData>
    <row r="1" spans="1:12" s="1" customFormat="1" ht="15.75">
      <c r="A1" s="38" t="s">
        <v>1315</v>
      </c>
      <c r="B1" s="38"/>
      <c r="C1" s="38"/>
      <c r="D1" s="41"/>
      <c r="E1" s="41"/>
      <c r="G1" s="41"/>
      <c r="H1" s="41"/>
      <c r="I1" s="37" t="s">
        <v>1344</v>
      </c>
      <c r="J1" s="41"/>
      <c r="K1" s="44"/>
    </row>
    <row r="2" spans="1:12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4" spans="1:12">
      <c r="A4" t="s">
        <v>55</v>
      </c>
      <c r="B4" t="s">
        <v>30</v>
      </c>
      <c r="C4" t="s">
        <v>31</v>
      </c>
      <c r="D4" t="s">
        <v>32</v>
      </c>
      <c r="E4" t="s">
        <v>33</v>
      </c>
      <c r="F4" t="s">
        <v>34</v>
      </c>
      <c r="G4" t="s">
        <v>35</v>
      </c>
      <c r="H4" t="s">
        <v>36</v>
      </c>
      <c r="I4" t="s">
        <v>37</v>
      </c>
      <c r="J4" t="s">
        <v>38</v>
      </c>
      <c r="K4" t="s">
        <v>39</v>
      </c>
      <c r="L4" t="s">
        <v>40</v>
      </c>
    </row>
    <row r="5" spans="1:12">
      <c r="A5" t="s">
        <v>1189</v>
      </c>
      <c r="B5" s="68">
        <v>27560.149648527356</v>
      </c>
      <c r="C5" s="68">
        <v>447.81433491106179</v>
      </c>
      <c r="D5" s="68">
        <v>1629.462034601929</v>
      </c>
      <c r="E5" s="68">
        <v>3398.6469791548366</v>
      </c>
      <c r="F5" s="68">
        <v>41119.34027955529</v>
      </c>
      <c r="G5" s="68">
        <v>549.39246795786426</v>
      </c>
      <c r="H5" s="68">
        <v>315.29724238101954</v>
      </c>
      <c r="I5" s="68">
        <v>197.84155953553616</v>
      </c>
      <c r="J5" s="68">
        <v>8690.0534136162933</v>
      </c>
      <c r="K5" s="68">
        <v>8790.5490662295906</v>
      </c>
      <c r="L5" s="68">
        <v>92698.547026470987</v>
      </c>
    </row>
    <row r="6" spans="1:12">
      <c r="A6" t="s">
        <v>1190</v>
      </c>
      <c r="B6" s="68">
        <v>66437.687935826427</v>
      </c>
      <c r="C6" s="68">
        <v>2906.7635336906501</v>
      </c>
      <c r="D6" s="68">
        <v>2480.4915685618303</v>
      </c>
      <c r="E6" s="68">
        <v>92840.553543506525</v>
      </c>
      <c r="F6" s="68">
        <v>6112.0306319465444</v>
      </c>
      <c r="G6" s="68">
        <v>2574.7580382548445</v>
      </c>
      <c r="H6" s="68">
        <v>553.4562540197013</v>
      </c>
      <c r="I6" s="68">
        <v>467.81053966521159</v>
      </c>
      <c r="J6" s="68">
        <v>3340.9797032941697</v>
      </c>
      <c r="K6" s="68">
        <v>532.9212247676794</v>
      </c>
      <c r="L6" s="68">
        <v>178247.45297355231</v>
      </c>
    </row>
    <row r="7" spans="1:12">
      <c r="A7" t="s">
        <v>51</v>
      </c>
      <c r="B7" s="68">
        <f>SUBTOTAL(109,Tableau_DB_PDE_2017.accdb_R_DATA_MODALE_CP_navetteursVSbruxellois_2017[car])</f>
        <v>93997.83758435378</v>
      </c>
      <c r="C7" s="68">
        <f>SUBTOTAL(109,Tableau_DB_PDE_2017.accdb_R_DATA_MODALE_CP_navetteursVSbruxellois_2017[carpool])</f>
        <v>3354.577868601712</v>
      </c>
      <c r="D7" s="68">
        <f>SUBTOTAL(109,Tableau_DB_PDE_2017.accdb_R_DATA_MODALE_CP_navetteursVSbruxellois_2017[motorbike])</f>
        <v>4109.953603163759</v>
      </c>
      <c r="E7" s="68">
        <f>SUBTOTAL(109,Tableau_DB_PDE_2017.accdb_R_DATA_MODALE_CP_navetteursVSbruxellois_2017[train])</f>
        <v>96239.200522661355</v>
      </c>
      <c r="F7" s="68">
        <f>SUBTOTAL(109,Tableau_DB_PDE_2017.accdb_R_DATA_MODALE_CP_navetteursVSbruxellois_2017[stib])</f>
        <v>47231.370911501836</v>
      </c>
      <c r="G7" s="68">
        <f>SUBTOTAL(109,Tableau_DB_PDE_2017.accdb_R_DATA_MODALE_CP_navetteursVSbruxellois_2017[delijn])</f>
        <v>3124.1505062127089</v>
      </c>
      <c r="H7" s="68">
        <f>SUBTOTAL(109,Tableau_DB_PDE_2017.accdb_R_DATA_MODALE_CP_navetteursVSbruxellois_2017[tec])</f>
        <v>868.75349640072091</v>
      </c>
      <c r="I7" s="68">
        <f>SUBTOTAL(109,Tableau_DB_PDE_2017.accdb_R_DATA_MODALE_CP_navetteursVSbruxellois_2017[shuttle])</f>
        <v>665.65209920074778</v>
      </c>
      <c r="J7" s="68">
        <f>SUBTOTAL(109,Tableau_DB_PDE_2017.accdb_R_DATA_MODALE_CP_navetteursVSbruxellois_2017[bicycle])</f>
        <v>12031.033116910463</v>
      </c>
      <c r="K7" s="68">
        <f>SUBTOTAL(109,Tableau_DB_PDE_2017.accdb_R_DATA_MODALE_CP_navetteursVSbruxellois_2017[walk])</f>
        <v>9323.4702909972693</v>
      </c>
      <c r="L7" s="73">
        <f>SUBTOTAL(109,Tableau_DB_PDE_2017.accdb_R_DATA_MODALE_CP_navetteursVSbruxellois_2017[total])</f>
        <v>270946.00000002328</v>
      </c>
    </row>
    <row r="9" spans="1:12">
      <c r="A9" t="s">
        <v>55</v>
      </c>
      <c r="B9" t="s">
        <v>41</v>
      </c>
      <c r="C9" t="s">
        <v>42</v>
      </c>
      <c r="D9" t="s">
        <v>43</v>
      </c>
      <c r="E9" t="s">
        <v>44</v>
      </c>
      <c r="F9" t="s">
        <v>45</v>
      </c>
      <c r="G9" t="s">
        <v>46</v>
      </c>
      <c r="H9" t="s">
        <v>47</v>
      </c>
      <c r="I9" t="s">
        <v>48</v>
      </c>
      <c r="J9" t="s">
        <v>49</v>
      </c>
      <c r="K9" t="s">
        <v>50</v>
      </c>
      <c r="L9" t="s">
        <v>40</v>
      </c>
    </row>
    <row r="10" spans="1:12">
      <c r="A10" t="s">
        <v>1189</v>
      </c>
      <c r="B10" s="72">
        <v>0.29730940271002609</v>
      </c>
      <c r="C10" s="72">
        <v>4.8308668180439118E-3</v>
      </c>
      <c r="D10" s="72">
        <v>1.7578075243580894E-2</v>
      </c>
      <c r="E10" s="72">
        <v>3.6663433119230218E-2</v>
      </c>
      <c r="F10" s="72">
        <v>0.44358128146078984</v>
      </c>
      <c r="G10" s="72">
        <v>5.9266567339073808E-3</v>
      </c>
      <c r="H10" s="72">
        <v>3.4013180626335307E-3</v>
      </c>
      <c r="I10" s="72">
        <v>2.1342466077601038E-3</v>
      </c>
      <c r="J10" s="72">
        <v>9.3745303377136671E-2</v>
      </c>
      <c r="K10" s="72">
        <v>9.4829415866889075E-2</v>
      </c>
      <c r="L10" s="81">
        <f>SUM(Tableau_DB_PDE_2017.accdb_R_DATA_MODALE_CP_navetteursVSbruxellois_20179[[#This Row],[car_pct]:[walk_pct]])</f>
        <v>0.99999999999999767</v>
      </c>
    </row>
    <row r="11" spans="1:12">
      <c r="A11" t="s">
        <v>1190</v>
      </c>
      <c r="B11" s="72">
        <v>0.37272727787972487</v>
      </c>
      <c r="C11" s="72">
        <v>1.6307461818946409E-2</v>
      </c>
      <c r="D11" s="72">
        <v>1.3916000072830642E-2</v>
      </c>
      <c r="E11" s="72">
        <v>0.52085206265068962</v>
      </c>
      <c r="F11" s="72">
        <v>3.4289581870510233E-2</v>
      </c>
      <c r="G11" s="72">
        <v>1.4444851779379295E-2</v>
      </c>
      <c r="H11" s="72">
        <v>3.1049882889592879E-3</v>
      </c>
      <c r="I11" s="72">
        <v>2.6245005572933687E-3</v>
      </c>
      <c r="J11" s="72">
        <v>1.8743491968942139E-2</v>
      </c>
      <c r="K11" s="72">
        <v>2.9897831126190189E-3</v>
      </c>
      <c r="L11" s="81">
        <f>SUM(Tableau_DB_PDE_2017.accdb_R_DATA_MODALE_CP_navetteursVSbruxellois_20179[[#This Row],[car_pct]:[walk_pct]])</f>
        <v>0.99999999999989486</v>
      </c>
    </row>
    <row r="12" spans="1:12">
      <c r="A12" t="s">
        <v>51</v>
      </c>
      <c r="B12" s="106">
        <f>Tableau_DB_PDE_2017.accdb_R_DATA_MODALE_CP_navetteursVSbruxellois_2017[[#Totals],[car]]/Tableau_DB_PDE_2017.accdb_R_DATA_MODALE_CP_navetteursVSbruxellois_2017[[#Totals],[total]]</f>
        <v>0.3469246181318259</v>
      </c>
      <c r="C12" s="106">
        <f>Tableau_DB_PDE_2017.accdb_R_DATA_MODALE_CP_navetteursVSbruxellois_2017[[#Totals],[carpool]]/Tableau_DB_PDE_2017.accdb_R_DATA_MODALE_CP_navetteursVSbruxellois_2017[[#Totals],[total]]</f>
        <v>1.2380983179679433E-2</v>
      </c>
      <c r="D12" s="106">
        <f>Tableau_DB_PDE_2017.accdb_R_DATA_MODALE_CP_navetteursVSbruxellois_2017[[#Totals],[motorbike]]/Tableau_DB_PDE_2017.accdb_R_DATA_MODALE_CP_navetteursVSbruxellois_2017[[#Totals],[total]]</f>
        <v>1.5168903040323185E-2</v>
      </c>
      <c r="E12" s="106">
        <f>Tableau_DB_PDE_2017.accdb_R_DATA_MODALE_CP_navetteursVSbruxellois_2017[[#Totals],[train]]/Tableau_DB_PDE_2017.accdb_R_DATA_MODALE_CP_navetteursVSbruxellois_2017[[#Totals],[total]]</f>
        <v>0.35519697844829995</v>
      </c>
      <c r="F12" s="106">
        <f>Tableau_DB_PDE_2017.accdb_R_DATA_MODALE_CP_navetteursVSbruxellois_2017[[#Totals],[stib]]/Tableau_DB_PDE_2017.accdb_R_DATA_MODALE_CP_navetteursVSbruxellois_2017[[#Totals],[total]]</f>
        <v>0.17432023691620388</v>
      </c>
      <c r="G12" s="106">
        <f>Tableau_DB_PDE_2017.accdb_R_DATA_MODALE_CP_navetteursVSbruxellois_2017[[#Totals],[delijn]]/Tableau_DB_PDE_2017.accdb_R_DATA_MODALE_CP_navetteursVSbruxellois_2017[[#Totals],[total]]</f>
        <v>1.1530528246264719E-2</v>
      </c>
      <c r="H12" s="106">
        <f>Tableau_DB_PDE_2017.accdb_R_DATA_MODALE_CP_navetteursVSbruxellois_2017[[#Totals],[tec]]/Tableau_DB_PDE_2017.accdb_R_DATA_MODALE_CP_navetteursVSbruxellois_2017[[#Totals],[total]]</f>
        <v>3.206371366990641E-3</v>
      </c>
      <c r="I12" s="106">
        <f>Tableau_DB_PDE_2017.accdb_R_DATA_MODALE_CP_navetteursVSbruxellois_2017[[#Totals],[shuttle]]/Tableau_DB_PDE_2017.accdb_R_DATA_MODALE_CP_navetteursVSbruxellois_2017[[#Totals],[total]]</f>
        <v>2.4567703498139504E-3</v>
      </c>
      <c r="J12" s="106">
        <f>Tableau_DB_PDE_2017.accdb_R_DATA_MODALE_CP_navetteursVSbruxellois_2017[[#Totals],[bicycle]]/Tableau_DB_PDE_2017.accdb_R_DATA_MODALE_CP_navetteursVSbruxellois_2017[[#Totals],[total]]</f>
        <v>4.4403804141450433E-2</v>
      </c>
      <c r="K12" s="106">
        <f>Tableau_DB_PDE_2017.accdb_R_DATA_MODALE_CP_navetteursVSbruxellois_2017[[#Totals],[walk]]/Tableau_DB_PDE_2017.accdb_R_DATA_MODALE_CP_navetteursVSbruxellois_2017[[#Totals],[total]]</f>
        <v>3.4410806179078005E-2</v>
      </c>
      <c r="L12" s="107">
        <f>SUM(Tableau_DB_PDE_2017.accdb_R_DATA_MODALE_CP_navetteursVSbruxellois_20179[[#Totals],[car_pct]:[walk_pct]])</f>
        <v>0.99999999999993017</v>
      </c>
    </row>
  </sheetData>
  <hyperlinks>
    <hyperlink ref="I2" location="'2.3.b'!A1" display="vers évolution"/>
    <hyperlink ref="I1" location="TableOfContents!A1" display="Back to table of contents"/>
  </hyperlinks>
  <pageMargins left="0.7" right="0.7" top="0.75" bottom="0.75" header="0.3" footer="0.3"/>
  <tableParts count="2">
    <tablePart r:id="rId1"/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M12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20.7109375" customWidth="1"/>
    <col min="2" max="12" width="11.42578125" customWidth="1"/>
  </cols>
  <sheetData>
    <row r="1" spans="1:13" s="1" customFormat="1" ht="15.75">
      <c r="A1" s="38" t="s">
        <v>1315</v>
      </c>
      <c r="B1" s="39"/>
      <c r="C1" s="39"/>
      <c r="D1" s="41"/>
      <c r="E1" s="41"/>
      <c r="G1" s="41"/>
      <c r="H1" s="41"/>
      <c r="I1" s="37" t="s">
        <v>1344</v>
      </c>
      <c r="J1" s="41"/>
      <c r="K1" s="44"/>
    </row>
    <row r="2" spans="1:13" s="1" customFormat="1">
      <c r="A2" s="52" t="s">
        <v>3</v>
      </c>
      <c r="B2" s="40"/>
      <c r="C2" s="40"/>
      <c r="D2" s="41"/>
      <c r="E2" s="41"/>
      <c r="F2" s="41"/>
      <c r="G2" s="41"/>
      <c r="H2" s="41"/>
      <c r="I2" s="37" t="s">
        <v>1334</v>
      </c>
      <c r="J2" s="41"/>
    </row>
    <row r="4" spans="1:13">
      <c r="A4" s="32" t="s">
        <v>55</v>
      </c>
      <c r="B4" s="32" t="s">
        <v>29</v>
      </c>
      <c r="C4" s="68" t="s">
        <v>1169</v>
      </c>
      <c r="D4" s="68" t="s">
        <v>1170</v>
      </c>
      <c r="E4" s="68" t="s">
        <v>1171</v>
      </c>
      <c r="F4" s="68" t="s">
        <v>1172</v>
      </c>
      <c r="G4" s="68" t="s">
        <v>1173</v>
      </c>
      <c r="H4" s="68" t="s">
        <v>1174</v>
      </c>
      <c r="I4" s="68" t="s">
        <v>1175</v>
      </c>
      <c r="J4" s="68" t="s">
        <v>1176</v>
      </c>
      <c r="K4" s="68" t="s">
        <v>1177</v>
      </c>
      <c r="L4" s="68" t="s">
        <v>1178</v>
      </c>
      <c r="M4" s="68" t="s">
        <v>1179</v>
      </c>
    </row>
    <row r="5" spans="1:13">
      <c r="A5" t="s">
        <v>1189</v>
      </c>
      <c r="B5">
        <v>2011</v>
      </c>
      <c r="C5" s="68">
        <v>25124.826742951536</v>
      </c>
      <c r="D5" s="68">
        <v>519.11670695906651</v>
      </c>
      <c r="E5" s="68">
        <v>837.09467358303698</v>
      </c>
      <c r="F5" s="68">
        <v>3100.2913622212582</v>
      </c>
      <c r="G5" s="68">
        <v>30250.612932658616</v>
      </c>
      <c r="H5" s="68">
        <v>420.72553908144636</v>
      </c>
      <c r="I5" s="68">
        <v>47.292535285734871</v>
      </c>
      <c r="J5" s="68">
        <v>381.6839591926867</v>
      </c>
      <c r="K5" s="68">
        <v>4516.1315764189903</v>
      </c>
      <c r="L5" s="68">
        <v>7706.0592236267539</v>
      </c>
      <c r="M5" s="68">
        <v>72903.835251979021</v>
      </c>
    </row>
    <row r="6" spans="1:13">
      <c r="B6">
        <v>2014</v>
      </c>
      <c r="C6" s="68">
        <v>21732.310918736239</v>
      </c>
      <c r="D6" s="68">
        <v>350.6288638216987</v>
      </c>
      <c r="E6" s="68">
        <v>983.01471987091531</v>
      </c>
      <c r="F6" s="68">
        <v>2787.3113182655575</v>
      </c>
      <c r="G6" s="68">
        <v>31698.129333012752</v>
      </c>
      <c r="H6" s="68">
        <v>420.32614105856504</v>
      </c>
      <c r="I6" s="68">
        <v>135.29989219484818</v>
      </c>
      <c r="J6" s="68">
        <v>164.31695283385758</v>
      </c>
      <c r="K6" s="68">
        <v>5052.2471500908669</v>
      </c>
      <c r="L6" s="68">
        <v>6385.0660591596752</v>
      </c>
      <c r="M6" s="68">
        <v>69708.651349045293</v>
      </c>
    </row>
    <row r="7" spans="1:13">
      <c r="B7">
        <v>2017</v>
      </c>
      <c r="C7" s="68">
        <v>20818.197446075479</v>
      </c>
      <c r="D7" s="68">
        <v>376.62517571562989</v>
      </c>
      <c r="E7" s="68">
        <v>1240.7458977499375</v>
      </c>
      <c r="F7" s="68">
        <v>2511.4328855902654</v>
      </c>
      <c r="G7" s="68">
        <v>31572.814332866783</v>
      </c>
      <c r="H7" s="68">
        <v>361.30063075105573</v>
      </c>
      <c r="I7" s="68">
        <v>294.17857060266743</v>
      </c>
      <c r="J7" s="68">
        <v>196.82857252254917</v>
      </c>
      <c r="K7" s="68">
        <v>6614.0418175356717</v>
      </c>
      <c r="L7" s="68">
        <v>6078.9075348046663</v>
      </c>
      <c r="M7" s="68">
        <v>70065.072864215006</v>
      </c>
    </row>
    <row r="8" spans="1:13">
      <c r="A8" t="s">
        <v>1191</v>
      </c>
      <c r="C8" s="68">
        <v>67675.335107763254</v>
      </c>
      <c r="D8" s="68">
        <v>1246.370746496395</v>
      </c>
      <c r="E8" s="68">
        <v>3060.8552912038895</v>
      </c>
      <c r="F8" s="68">
        <v>8399.035566077082</v>
      </c>
      <c r="G8" s="68">
        <v>93521.556598538155</v>
      </c>
      <c r="H8" s="68">
        <v>1202.3523108910672</v>
      </c>
      <c r="I8" s="68">
        <v>476.7709980832505</v>
      </c>
      <c r="J8" s="68">
        <v>742.82948454909342</v>
      </c>
      <c r="K8" s="68">
        <v>16182.42054404553</v>
      </c>
      <c r="L8" s="68">
        <v>20170.032817591098</v>
      </c>
      <c r="M8" s="68">
        <v>212677.55946523932</v>
      </c>
    </row>
    <row r="9" spans="1:13">
      <c r="A9" t="s">
        <v>1190</v>
      </c>
      <c r="B9">
        <v>2011</v>
      </c>
      <c r="C9" s="68">
        <v>53391.330159043428</v>
      </c>
      <c r="D9" s="68">
        <v>2624.9116327321226</v>
      </c>
      <c r="E9" s="68">
        <v>1314.8779923980039</v>
      </c>
      <c r="F9" s="68">
        <v>75814.027880653084</v>
      </c>
      <c r="G9" s="68">
        <v>4991.1532465827477</v>
      </c>
      <c r="H9" s="68">
        <v>2409.3931149557889</v>
      </c>
      <c r="I9" s="68">
        <v>337.38316501005721</v>
      </c>
      <c r="J9" s="68">
        <v>430.17997866021642</v>
      </c>
      <c r="K9" s="68">
        <v>1447.7649956044779</v>
      </c>
      <c r="L9" s="68">
        <v>371.14258237922991</v>
      </c>
      <c r="M9" s="68">
        <v>143132.16474802059</v>
      </c>
    </row>
    <row r="10" spans="1:13">
      <c r="B10">
        <v>2014</v>
      </c>
      <c r="C10" s="68">
        <v>49430.743900924877</v>
      </c>
      <c r="D10" s="68">
        <v>1702.5010745193424</v>
      </c>
      <c r="E10" s="68">
        <v>1164.3461025332062</v>
      </c>
      <c r="F10" s="68">
        <v>74514.547466916993</v>
      </c>
      <c r="G10" s="68">
        <v>4526.513320677137</v>
      </c>
      <c r="H10" s="68">
        <v>1986.2764966306506</v>
      </c>
      <c r="I10" s="68">
        <v>433.42203061349397</v>
      </c>
      <c r="J10" s="68">
        <v>445.89150537919511</v>
      </c>
      <c r="K10" s="68">
        <v>1883.1963183369792</v>
      </c>
      <c r="L10" s="68">
        <v>393.91043442467492</v>
      </c>
      <c r="M10" s="68">
        <v>136481.3486509599</v>
      </c>
    </row>
    <row r="11" spans="1:13">
      <c r="B11">
        <v>2017</v>
      </c>
      <c r="C11" s="68">
        <v>50169.027194342481</v>
      </c>
      <c r="D11" s="68">
        <v>2440.6302818173049</v>
      </c>
      <c r="E11" s="68">
        <v>2027.6002490429769</v>
      </c>
      <c r="F11" s="68">
        <v>72824.442237852214</v>
      </c>
      <c r="G11" s="68">
        <v>4821.7460824289265</v>
      </c>
      <c r="H11" s="68">
        <v>1970.3336982050851</v>
      </c>
      <c r="I11" s="68">
        <v>443.88154056048359</v>
      </c>
      <c r="J11" s="68">
        <v>409.51309887071187</v>
      </c>
      <c r="K11" s="68">
        <v>2709.066180205512</v>
      </c>
      <c r="L11" s="68">
        <v>361.68657246032808</v>
      </c>
      <c r="M11" s="68">
        <v>138177.92713578895</v>
      </c>
    </row>
    <row r="12" spans="1:13">
      <c r="A12" t="s">
        <v>1192</v>
      </c>
      <c r="C12" s="68">
        <v>152991.10125431078</v>
      </c>
      <c r="D12" s="68">
        <v>6768.0429890687701</v>
      </c>
      <c r="E12" s="68">
        <v>4506.8243439741873</v>
      </c>
      <c r="F12" s="68">
        <v>223153.01758542226</v>
      </c>
      <c r="G12" s="68">
        <v>14339.412649688811</v>
      </c>
      <c r="H12" s="68">
        <v>6366.0033097915248</v>
      </c>
      <c r="I12" s="68">
        <v>1214.6867361840348</v>
      </c>
      <c r="J12" s="68">
        <v>1285.5845829101233</v>
      </c>
      <c r="K12" s="68">
        <v>6040.0274941469688</v>
      </c>
      <c r="L12" s="68">
        <v>1126.739589264233</v>
      </c>
      <c r="M12" s="68">
        <v>417791.44053476944</v>
      </c>
    </row>
  </sheetData>
  <hyperlinks>
    <hyperlink ref="I2" location="'2.3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43B38D"/>
  </sheetPr>
  <dimension ref="A1:V1091"/>
  <sheetViews>
    <sheetView zoomScaleNormal="100" workbookViewId="0">
      <pane xSplit="3" ySplit="3" topLeftCell="D4" activePane="bottomRight" state="frozen"/>
      <selection activeCell="G7" sqref="G7"/>
      <selection pane="topRight" activeCell="G7" sqref="G7"/>
      <selection pane="bottomLeft" activeCell="G7" sqref="G7"/>
      <selection pane="bottomRight"/>
    </sheetView>
  </sheetViews>
  <sheetFormatPr baseColWidth="10" defaultRowHeight="15"/>
  <cols>
    <col min="1" max="23" width="11.42578125" style="14" customWidth="1"/>
    <col min="24" max="16384" width="11.42578125" style="14"/>
  </cols>
  <sheetData>
    <row r="1" spans="1:22" s="1" customFormat="1" ht="15.75">
      <c r="A1" s="38" t="s">
        <v>1351</v>
      </c>
      <c r="B1" s="39"/>
      <c r="C1" s="39"/>
      <c r="D1" s="41"/>
      <c r="E1" s="41"/>
      <c r="G1" s="41"/>
      <c r="H1" s="41"/>
      <c r="I1" s="37" t="s">
        <v>1344</v>
      </c>
      <c r="J1" s="41"/>
      <c r="K1" s="43"/>
      <c r="L1" s="43"/>
    </row>
    <row r="2" spans="1:22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  <c r="K2" s="43"/>
      <c r="L2" s="43"/>
    </row>
    <row r="3" spans="1:22" s="12" customFormat="1">
      <c r="A3" s="103" t="s">
        <v>55</v>
      </c>
      <c r="B3" s="78" t="s">
        <v>41</v>
      </c>
      <c r="C3" s="78" t="s">
        <v>42</v>
      </c>
      <c r="D3" s="78" t="s">
        <v>43</v>
      </c>
      <c r="E3" s="78" t="s">
        <v>44</v>
      </c>
      <c r="F3" s="78" t="s">
        <v>45</v>
      </c>
      <c r="G3" s="78" t="s">
        <v>46</v>
      </c>
      <c r="H3" s="78" t="s">
        <v>47</v>
      </c>
      <c r="I3" s="78" t="s">
        <v>48</v>
      </c>
      <c r="J3" s="78" t="s">
        <v>49</v>
      </c>
      <c r="K3" s="79" t="s">
        <v>50</v>
      </c>
      <c r="L3" s="33" t="s">
        <v>30</v>
      </c>
      <c r="M3" s="33" t="s">
        <v>31</v>
      </c>
      <c r="N3" s="33" t="s">
        <v>32</v>
      </c>
      <c r="O3" s="33" t="s">
        <v>33</v>
      </c>
      <c r="P3" s="33" t="s">
        <v>34</v>
      </c>
      <c r="Q3" s="33" t="s">
        <v>35</v>
      </c>
      <c r="R3" s="33" t="s">
        <v>36</v>
      </c>
      <c r="S3" s="33" t="s">
        <v>37</v>
      </c>
      <c r="T3" s="33" t="s">
        <v>38</v>
      </c>
      <c r="U3" s="33" t="s">
        <v>39</v>
      </c>
      <c r="V3" s="33" t="s">
        <v>40</v>
      </c>
    </row>
    <row r="4" spans="1:22" s="12" customFormat="1">
      <c r="A4" s="103" t="s">
        <v>56</v>
      </c>
      <c r="B4" s="78">
        <v>0.16928475716595873</v>
      </c>
      <c r="C4" s="78">
        <v>2.8590414361011319E-3</v>
      </c>
      <c r="D4" s="78">
        <v>1.1859119631643628E-2</v>
      </c>
      <c r="E4" s="78">
        <v>4.2544052131548347E-2</v>
      </c>
      <c r="F4" s="78">
        <v>0.44510757734889844</v>
      </c>
      <c r="G4" s="78">
        <v>2.4898180047499122E-3</v>
      </c>
      <c r="H4" s="78">
        <v>1.8037163282894045E-3</v>
      </c>
      <c r="I4" s="78">
        <v>1.1106765240825728E-3</v>
      </c>
      <c r="J4" s="78">
        <v>8.3751569354777886E-2</v>
      </c>
      <c r="K4" s="79">
        <v>0.23918967207395067</v>
      </c>
      <c r="L4" s="33">
        <v>1290.5465869472027</v>
      </c>
      <c r="M4" s="33">
        <v>21.795974008951749</v>
      </c>
      <c r="N4" s="33">
        <v>90.408295590442364</v>
      </c>
      <c r="O4" s="33">
        <v>324.33564718084602</v>
      </c>
      <c r="P4" s="33">
        <v>3393.288766151657</v>
      </c>
      <c r="Q4" s="33">
        <v>18.981189930760273</v>
      </c>
      <c r="R4" s="33">
        <v>13.750676612973409</v>
      </c>
      <c r="S4" s="33">
        <v>8.4672703045078634</v>
      </c>
      <c r="T4" s="33">
        <v>638.48218700706082</v>
      </c>
      <c r="U4" s="33">
        <v>1823.4684569115529</v>
      </c>
      <c r="V4" s="33">
        <v>7623.5250506459497</v>
      </c>
    </row>
    <row r="5" spans="1:22" s="12" customFormat="1">
      <c r="A5" s="103" t="s">
        <v>57</v>
      </c>
      <c r="B5" s="78">
        <v>0</v>
      </c>
      <c r="C5" s="78">
        <v>0</v>
      </c>
      <c r="D5" s="78">
        <v>0</v>
      </c>
      <c r="E5" s="78">
        <v>0</v>
      </c>
      <c r="F5" s="78">
        <v>0</v>
      </c>
      <c r="G5" s="78">
        <v>0</v>
      </c>
      <c r="H5" s="78">
        <v>0</v>
      </c>
      <c r="I5" s="78">
        <v>0</v>
      </c>
      <c r="J5" s="78">
        <v>0</v>
      </c>
      <c r="K5" s="79">
        <v>1</v>
      </c>
      <c r="L5" s="33">
        <v>0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2.0021344717182497</v>
      </c>
      <c r="V5" s="33">
        <v>2.0021344717182497</v>
      </c>
    </row>
    <row r="6" spans="1:22" s="12" customFormat="1">
      <c r="A6" s="103" t="s">
        <v>58</v>
      </c>
      <c r="B6" s="78">
        <v>0.31051501960292854</v>
      </c>
      <c r="C6" s="78">
        <v>5.6403665284673983E-3</v>
      </c>
      <c r="D6" s="78">
        <v>2.0947393008843865E-2</v>
      </c>
      <c r="E6" s="78">
        <v>3.7611540001868948E-2</v>
      </c>
      <c r="F6" s="78">
        <v>0.50467777498411193</v>
      </c>
      <c r="G6" s="78">
        <v>1.5777952309839065E-2</v>
      </c>
      <c r="H6" s="78">
        <v>4.7253637019350524E-3</v>
      </c>
      <c r="I6" s="78">
        <v>1.9980714005132776E-3</v>
      </c>
      <c r="J6" s="78">
        <v>6.4350648208827257E-2</v>
      </c>
      <c r="K6" s="79">
        <v>3.3755870252664383E-2</v>
      </c>
      <c r="L6" s="33">
        <v>1118.7084538266613</v>
      </c>
      <c r="M6" s="33">
        <v>20.320838992414092</v>
      </c>
      <c r="N6" s="33">
        <v>75.468251663283226</v>
      </c>
      <c r="O6" s="33">
        <v>135.50503230193377</v>
      </c>
      <c r="P6" s="33">
        <v>1818.2286127579985</v>
      </c>
      <c r="Q6" s="33">
        <v>56.844041411143351</v>
      </c>
      <c r="R6" s="33">
        <v>17.024311183144246</v>
      </c>
      <c r="S6" s="33">
        <v>7.1985547428972065</v>
      </c>
      <c r="T6" s="33">
        <v>231.83939460479996</v>
      </c>
      <c r="U6" s="33">
        <v>121.61401231483428</v>
      </c>
      <c r="V6" s="33">
        <v>3602.7515037991111</v>
      </c>
    </row>
    <row r="7" spans="1:22" s="12" customFormat="1">
      <c r="A7" s="103" t="s">
        <v>59</v>
      </c>
      <c r="B7" s="78">
        <v>0.28146402747644961</v>
      </c>
      <c r="C7" s="78">
        <v>4.5272453389858256E-3</v>
      </c>
      <c r="D7" s="78">
        <v>1.8101516708049787E-2</v>
      </c>
      <c r="E7" s="78">
        <v>3.4319389950530549E-2</v>
      </c>
      <c r="F7" s="78">
        <v>0.42483719531661768</v>
      </c>
      <c r="G7" s="78">
        <v>4.4533020713780104E-3</v>
      </c>
      <c r="H7" s="78">
        <v>3.8640126533943425E-3</v>
      </c>
      <c r="I7" s="78">
        <v>2.2924019831678257E-3</v>
      </c>
      <c r="J7" s="78">
        <v>0.13285485494171606</v>
      </c>
      <c r="K7" s="79">
        <v>9.3286053559709509E-2</v>
      </c>
      <c r="L7" s="33">
        <v>2432.0422312005721</v>
      </c>
      <c r="M7" s="33">
        <v>39.118504606563739</v>
      </c>
      <c r="N7" s="33">
        <v>156.40951874904636</v>
      </c>
      <c r="O7" s="33">
        <v>296.54306611424624</v>
      </c>
      <c r="P7" s="33">
        <v>3670.8847295993123</v>
      </c>
      <c r="Q7" s="33">
        <v>38.479584062622408</v>
      </c>
      <c r="R7" s="33">
        <v>33.387719344471876</v>
      </c>
      <c r="S7" s="33">
        <v>19.807925310876822</v>
      </c>
      <c r="T7" s="33">
        <v>1147.9570612813545</v>
      </c>
      <c r="U7" s="33">
        <v>806.05548024510847</v>
      </c>
      <c r="V7" s="33">
        <v>8640.6858205141816</v>
      </c>
    </row>
    <row r="8" spans="1:22" s="12" customFormat="1">
      <c r="A8" s="103" t="s">
        <v>60</v>
      </c>
      <c r="B8" s="78">
        <v>0.19872026802413792</v>
      </c>
      <c r="C8" s="78">
        <v>3.5128302156716066E-3</v>
      </c>
      <c r="D8" s="78">
        <v>1.598663532029811E-2</v>
      </c>
      <c r="E8" s="78">
        <v>2.002796757892766E-2</v>
      </c>
      <c r="F8" s="78">
        <v>0.41158400161557357</v>
      </c>
      <c r="G8" s="78">
        <v>3.8189956991352635E-3</v>
      </c>
      <c r="H8" s="78">
        <v>1.8111287566630627E-3</v>
      </c>
      <c r="I8" s="78">
        <v>1.7260872070404317E-3</v>
      </c>
      <c r="J8" s="78">
        <v>0.12991493817007205</v>
      </c>
      <c r="K8" s="79">
        <v>0.21289714741247995</v>
      </c>
      <c r="L8" s="33">
        <v>1159.4619500224524</v>
      </c>
      <c r="M8" s="33">
        <v>20.496112512618286</v>
      </c>
      <c r="N8" s="33">
        <v>93.27632026200348</v>
      </c>
      <c r="O8" s="33">
        <v>116.85605386376218</v>
      </c>
      <c r="P8" s="33">
        <v>2401.4459816110511</v>
      </c>
      <c r="Q8" s="33">
        <v>22.282479006665181</v>
      </c>
      <c r="R8" s="33">
        <v>10.567290900026473</v>
      </c>
      <c r="S8" s="33">
        <v>10.07110376250505</v>
      </c>
      <c r="T8" s="33">
        <v>758.00736907933992</v>
      </c>
      <c r="U8" s="33">
        <v>1242.178989327389</v>
      </c>
      <c r="V8" s="33">
        <v>5834.6436503478153</v>
      </c>
    </row>
    <row r="9" spans="1:22" s="12" customFormat="1">
      <c r="A9" s="103" t="s">
        <v>61</v>
      </c>
      <c r="B9" s="78">
        <v>0.24597788413190361</v>
      </c>
      <c r="C9" s="78">
        <v>0</v>
      </c>
      <c r="D9" s="78">
        <v>0</v>
      </c>
      <c r="E9" s="78">
        <v>0</v>
      </c>
      <c r="F9" s="78">
        <v>0.75402211586809642</v>
      </c>
      <c r="G9" s="78">
        <v>0</v>
      </c>
      <c r="H9" s="78">
        <v>0</v>
      </c>
      <c r="I9" s="78">
        <v>0</v>
      </c>
      <c r="J9" s="78">
        <v>0</v>
      </c>
      <c r="K9" s="79">
        <v>0</v>
      </c>
      <c r="L9" s="33">
        <v>1.1524822695035462</v>
      </c>
      <c r="M9" s="33">
        <v>0</v>
      </c>
      <c r="N9" s="33">
        <v>0</v>
      </c>
      <c r="O9" s="33">
        <v>0</v>
      </c>
      <c r="P9" s="33">
        <v>3.5328262230499434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4.6853084925534896</v>
      </c>
    </row>
    <row r="10" spans="1:22" s="12" customFormat="1">
      <c r="A10" s="103" t="s">
        <v>62</v>
      </c>
      <c r="B10" s="78">
        <v>0.25</v>
      </c>
      <c r="C10" s="78">
        <v>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v>0.75000000000000011</v>
      </c>
      <c r="L10" s="33">
        <v>3.7139008620689653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11.141702586206897</v>
      </c>
      <c r="V10" s="33">
        <v>14.855603448275861</v>
      </c>
    </row>
    <row r="11" spans="1:22" s="12" customFormat="1">
      <c r="A11" s="103" t="s">
        <v>63</v>
      </c>
      <c r="B11" s="78">
        <v>0</v>
      </c>
      <c r="C11" s="78">
        <v>0</v>
      </c>
      <c r="D11" s="78">
        <v>0</v>
      </c>
      <c r="E11" s="78">
        <v>1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9">
        <v>0</v>
      </c>
      <c r="L11" s="33">
        <v>0</v>
      </c>
      <c r="M11" s="33">
        <v>0</v>
      </c>
      <c r="N11" s="33">
        <v>0</v>
      </c>
      <c r="O11" s="33">
        <v>1.5994108983799704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1.5994108983799704</v>
      </c>
    </row>
    <row r="12" spans="1:22" s="12" customFormat="1">
      <c r="A12" s="103" t="s">
        <v>64</v>
      </c>
      <c r="B12" s="78">
        <v>0.24112857399203855</v>
      </c>
      <c r="C12" s="78">
        <v>3.1530893959341665E-3</v>
      </c>
      <c r="D12" s="78">
        <v>1.8080364888765649E-2</v>
      </c>
      <c r="E12" s="78">
        <v>2.7565394185936756E-2</v>
      </c>
      <c r="F12" s="78">
        <v>0.38924495244586294</v>
      </c>
      <c r="G12" s="78">
        <v>1.517246881296564E-3</v>
      </c>
      <c r="H12" s="78">
        <v>2.9705956009522042E-3</v>
      </c>
      <c r="I12" s="78">
        <v>8.0430740011032875E-4</v>
      </c>
      <c r="J12" s="78">
        <v>0.1367428510711152</v>
      </c>
      <c r="K12" s="79">
        <v>0.17879262413798783</v>
      </c>
      <c r="L12" s="33">
        <v>2022.9330622299678</v>
      </c>
      <c r="M12" s="33">
        <v>26.452645912518626</v>
      </c>
      <c r="N12" s="33">
        <v>151.68408830665385</v>
      </c>
      <c r="O12" s="33">
        <v>231.25814725704944</v>
      </c>
      <c r="P12" s="33">
        <v>3265.5461381978989</v>
      </c>
      <c r="Q12" s="33">
        <v>12.728847638942479</v>
      </c>
      <c r="R12" s="33">
        <v>24.921625654699582</v>
      </c>
      <c r="S12" s="33">
        <v>6.7476865347909074</v>
      </c>
      <c r="T12" s="33">
        <v>1147.1955806634548</v>
      </c>
      <c r="U12" s="33">
        <v>1499.9695169413367</v>
      </c>
      <c r="V12" s="33">
        <v>8389.4373393373116</v>
      </c>
    </row>
    <row r="13" spans="1:22" s="12" customFormat="1">
      <c r="A13" s="103" t="s">
        <v>65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  <c r="G13" s="80">
        <v>0</v>
      </c>
      <c r="H13" s="78">
        <v>0</v>
      </c>
      <c r="I13" s="78">
        <v>0</v>
      </c>
      <c r="J13" s="78">
        <v>1</v>
      </c>
      <c r="K13" s="79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1.0010672358591248</v>
      </c>
      <c r="U13" s="33">
        <v>0</v>
      </c>
      <c r="V13" s="33">
        <v>1.0010672358591248</v>
      </c>
    </row>
    <row r="14" spans="1:22" s="12" customFormat="1">
      <c r="A14" s="103" t="s">
        <v>66</v>
      </c>
      <c r="B14" s="78">
        <v>0.20993830283536943</v>
      </c>
      <c r="C14" s="78">
        <v>2.2814450337960974E-3</v>
      </c>
      <c r="D14" s="78">
        <v>1.7885340910952143E-2</v>
      </c>
      <c r="E14" s="78">
        <v>2.3274884166654283E-2</v>
      </c>
      <c r="F14" s="78">
        <v>0.50449004747355986</v>
      </c>
      <c r="G14" s="78">
        <v>3.8533660075434194E-3</v>
      </c>
      <c r="H14" s="78">
        <v>1.3959118072698251E-3</v>
      </c>
      <c r="I14" s="78">
        <v>1.2735736511177071E-3</v>
      </c>
      <c r="J14" s="78">
        <v>0.13922815027118884</v>
      </c>
      <c r="K14" s="79">
        <v>9.6378977842547828E-2</v>
      </c>
      <c r="L14" s="33">
        <v>753.19428601744812</v>
      </c>
      <c r="M14" s="33">
        <v>8.1851255350274315</v>
      </c>
      <c r="N14" s="33">
        <v>64.167121462190366</v>
      </c>
      <c r="O14" s="33">
        <v>83.503150808021687</v>
      </c>
      <c r="P14" s="33">
        <v>1809.9556678217525</v>
      </c>
      <c r="Q14" s="33">
        <v>13.824696206539965</v>
      </c>
      <c r="R14" s="33">
        <v>5.0081037277147491</v>
      </c>
      <c r="S14" s="33">
        <v>4.569191919191919</v>
      </c>
      <c r="T14" s="33">
        <v>499.50793076226932</v>
      </c>
      <c r="U14" s="33">
        <v>345.77823304656761</v>
      </c>
      <c r="V14" s="33">
        <v>3587.6935073067257</v>
      </c>
    </row>
    <row r="15" spans="1:22" s="12" customFormat="1">
      <c r="A15" s="103" t="s">
        <v>67</v>
      </c>
      <c r="B15" s="78">
        <v>0.32461391042752669</v>
      </c>
      <c r="C15" s="78">
        <v>7.7063558279370043E-3</v>
      </c>
      <c r="D15" s="78">
        <v>1.8836817274005255E-2</v>
      </c>
      <c r="E15" s="78">
        <v>2.0734894432576916E-2</v>
      </c>
      <c r="F15" s="78">
        <v>0.500217582155152</v>
      </c>
      <c r="G15" s="78">
        <v>1.9468721653339453E-2</v>
      </c>
      <c r="H15" s="78">
        <v>3.375652122198296E-3</v>
      </c>
      <c r="I15" s="78">
        <v>4.3397683289917001E-3</v>
      </c>
      <c r="J15" s="78">
        <v>5.806877061011053E-2</v>
      </c>
      <c r="K15" s="79">
        <v>4.2637527168162465E-2</v>
      </c>
      <c r="L15" s="33">
        <v>1974.5088545658393</v>
      </c>
      <c r="M15" s="33">
        <v>46.874971558231664</v>
      </c>
      <c r="N15" s="33">
        <v>114.57753751334062</v>
      </c>
      <c r="O15" s="33">
        <v>126.122853459022</v>
      </c>
      <c r="P15" s="33">
        <v>3042.6423928477125</v>
      </c>
      <c r="Q15" s="33">
        <v>118.42118300157939</v>
      </c>
      <c r="R15" s="33">
        <v>20.532869329093607</v>
      </c>
      <c r="S15" s="33">
        <v>26.39723904953113</v>
      </c>
      <c r="T15" s="33">
        <v>353.21130136539301</v>
      </c>
      <c r="U15" s="33">
        <v>259.34863610573512</v>
      </c>
      <c r="V15" s="33">
        <v>6082.6378387954765</v>
      </c>
    </row>
    <row r="16" spans="1:22" s="12" customFormat="1">
      <c r="A16" s="103" t="s">
        <v>68</v>
      </c>
      <c r="B16" s="78">
        <v>0.27812234771710959</v>
      </c>
      <c r="C16" s="78">
        <v>5.5351265994415949E-3</v>
      </c>
      <c r="D16" s="78">
        <v>1.5746164520556143E-2</v>
      </c>
      <c r="E16" s="78">
        <v>2.120915030445502E-2</v>
      </c>
      <c r="F16" s="78">
        <v>0.57124387233815277</v>
      </c>
      <c r="G16" s="78">
        <v>1.0913186006025982E-2</v>
      </c>
      <c r="H16" s="78">
        <v>4.5300781774663687E-3</v>
      </c>
      <c r="I16" s="78">
        <v>5.476180103198741E-3</v>
      </c>
      <c r="J16" s="78">
        <v>4.3929126202094777E-2</v>
      </c>
      <c r="K16" s="79">
        <v>4.3294768031499495E-2</v>
      </c>
      <c r="L16" s="33">
        <v>1299.9449923368986</v>
      </c>
      <c r="M16" s="33">
        <v>25.871204396036468</v>
      </c>
      <c r="N16" s="33">
        <v>73.597637460726347</v>
      </c>
      <c r="O16" s="33">
        <v>99.131655389448639</v>
      </c>
      <c r="P16" s="33">
        <v>2669.9961989549888</v>
      </c>
      <c r="Q16" s="33">
        <v>51.008276089357437</v>
      </c>
      <c r="R16" s="33">
        <v>21.173603955342273</v>
      </c>
      <c r="S16" s="33">
        <v>25.595688231169898</v>
      </c>
      <c r="T16" s="33">
        <v>205.32491578933889</v>
      </c>
      <c r="U16" s="33">
        <v>202.35992310183249</v>
      </c>
      <c r="V16" s="33">
        <v>4674.0040957051378</v>
      </c>
    </row>
    <row r="17" spans="1:22" s="12" customFormat="1">
      <c r="A17" s="103" t="s">
        <v>69</v>
      </c>
      <c r="B17" s="78">
        <v>0.25687493490605506</v>
      </c>
      <c r="C17" s="78">
        <v>5.9137693521091571E-3</v>
      </c>
      <c r="D17" s="78">
        <v>1.689949859420024E-2</v>
      </c>
      <c r="E17" s="78">
        <v>1.8821904741761184E-2</v>
      </c>
      <c r="F17" s="78">
        <v>0.57670126091380103</v>
      </c>
      <c r="G17" s="78">
        <v>5.0230714530243243E-3</v>
      </c>
      <c r="H17" s="78">
        <v>5.1548012801199668E-3</v>
      </c>
      <c r="I17" s="78">
        <v>4.3910135173814311E-3</v>
      </c>
      <c r="J17" s="78">
        <v>5.2664188744222323E-2</v>
      </c>
      <c r="K17" s="79">
        <v>5.7555556497324946E-2</v>
      </c>
      <c r="L17" s="33">
        <v>349.30978323485374</v>
      </c>
      <c r="M17" s="33">
        <v>8.0418024874309282</v>
      </c>
      <c r="N17" s="33">
        <v>22.980678098767093</v>
      </c>
      <c r="O17" s="33">
        <v>25.594850146886351</v>
      </c>
      <c r="P17" s="33">
        <v>784.22362428915267</v>
      </c>
      <c r="Q17" s="33">
        <v>6.8305924868489338</v>
      </c>
      <c r="R17" s="33">
        <v>7.0097244732576982</v>
      </c>
      <c r="S17" s="33">
        <v>5.9710924325830952</v>
      </c>
      <c r="T17" s="33">
        <v>71.615069649405839</v>
      </c>
      <c r="U17" s="33">
        <v>78.266565678721065</v>
      </c>
      <c r="V17" s="33">
        <v>1359.8437829779079</v>
      </c>
    </row>
    <row r="18" spans="1:22" s="12" customFormat="1">
      <c r="A18" s="103" t="s">
        <v>70</v>
      </c>
      <c r="B18" s="78">
        <v>0.36116706329402476</v>
      </c>
      <c r="C18" s="78">
        <v>5.5680141774162445E-3</v>
      </c>
      <c r="D18" s="78">
        <v>1.2464002704285746E-2</v>
      </c>
      <c r="E18" s="78">
        <v>3.7695699002346483E-2</v>
      </c>
      <c r="F18" s="78">
        <v>0.48157329615691247</v>
      </c>
      <c r="G18" s="78">
        <v>1.1862965621702828E-2</v>
      </c>
      <c r="H18" s="78">
        <v>5.5238743252082837E-3</v>
      </c>
      <c r="I18" s="78">
        <v>1.5055926975757086E-3</v>
      </c>
      <c r="J18" s="78">
        <v>4.2763736277657075E-2</v>
      </c>
      <c r="K18" s="79">
        <v>3.987575574287034E-2</v>
      </c>
      <c r="L18" s="33">
        <v>720.27187098707066</v>
      </c>
      <c r="M18" s="33">
        <v>11.104235122307411</v>
      </c>
      <c r="N18" s="33">
        <v>24.856836240616097</v>
      </c>
      <c r="O18" s="33">
        <v>75.176156432852522</v>
      </c>
      <c r="P18" s="33">
        <v>960.39681990040594</v>
      </c>
      <c r="Q18" s="33">
        <v>23.658193983328704</v>
      </c>
      <c r="R18" s="33">
        <v>11.016207455429498</v>
      </c>
      <c r="S18" s="33">
        <v>3.0025884955752211</v>
      </c>
      <c r="T18" s="33">
        <v>85.283292607527528</v>
      </c>
      <c r="U18" s="33">
        <v>79.523821840195524</v>
      </c>
      <c r="V18" s="33">
        <v>1994.2900230653092</v>
      </c>
    </row>
    <row r="19" spans="1:22" s="12" customFormat="1">
      <c r="A19" s="103" t="s">
        <v>71</v>
      </c>
      <c r="B19" s="78">
        <v>0.33795393239374605</v>
      </c>
      <c r="C19" s="78">
        <v>5.0487783026465947E-3</v>
      </c>
      <c r="D19" s="78">
        <v>1.8929554119618077E-2</v>
      </c>
      <c r="E19" s="78">
        <v>5.0902700224996142E-2</v>
      </c>
      <c r="F19" s="78">
        <v>0.47792448760690237</v>
      </c>
      <c r="G19" s="78">
        <v>6.9692594551806937E-3</v>
      </c>
      <c r="H19" s="78">
        <v>3.920807244426271E-3</v>
      </c>
      <c r="I19" s="78">
        <v>6.9558046000522192E-3</v>
      </c>
      <c r="J19" s="78">
        <v>4.6901782291999157E-2</v>
      </c>
      <c r="K19" s="79">
        <v>4.4492893760432591E-2</v>
      </c>
      <c r="L19" s="33">
        <v>604.20311508600275</v>
      </c>
      <c r="M19" s="33">
        <v>9.0263414194678102</v>
      </c>
      <c r="N19" s="33">
        <v>33.84276515219495</v>
      </c>
      <c r="O19" s="33">
        <v>91.005214303583529</v>
      </c>
      <c r="P19" s="33">
        <v>854.4462321910114</v>
      </c>
      <c r="Q19" s="33">
        <v>12.45982919280473</v>
      </c>
      <c r="R19" s="33">
        <v>7.0097244732576982</v>
      </c>
      <c r="S19" s="33">
        <v>12.435774241515738</v>
      </c>
      <c r="T19" s="33">
        <v>83.852265790163713</v>
      </c>
      <c r="U19" s="33">
        <v>79.545590189858132</v>
      </c>
      <c r="V19" s="33">
        <v>1787.8268520398601</v>
      </c>
    </row>
    <row r="20" spans="1:22" s="12" customFormat="1">
      <c r="A20" s="103" t="s">
        <v>72</v>
      </c>
      <c r="B20" s="78">
        <v>0.29585039731031904</v>
      </c>
      <c r="C20" s="78">
        <v>6.3978109250613317E-3</v>
      </c>
      <c r="D20" s="78">
        <v>1.8716007352131081E-2</v>
      </c>
      <c r="E20" s="78">
        <v>7.4211960065507607E-2</v>
      </c>
      <c r="F20" s="78">
        <v>0.46891344294788745</v>
      </c>
      <c r="G20" s="78">
        <v>3.7288521101577657E-3</v>
      </c>
      <c r="H20" s="78">
        <v>6.0550566065855505E-3</v>
      </c>
      <c r="I20" s="78">
        <v>1.6340442384792674E-3</v>
      </c>
      <c r="J20" s="78">
        <v>6.1475533074073316E-2</v>
      </c>
      <c r="K20" s="79">
        <v>6.3016895369798057E-2</v>
      </c>
      <c r="L20" s="33">
        <v>1269.6195887967467</v>
      </c>
      <c r="M20" s="33">
        <v>27.455721370404884</v>
      </c>
      <c r="N20" s="33">
        <v>80.318329041840855</v>
      </c>
      <c r="O20" s="33">
        <v>318.47500993328566</v>
      </c>
      <c r="P20" s="33">
        <v>2012.3065509772043</v>
      </c>
      <c r="Q20" s="33">
        <v>16.00208661479887</v>
      </c>
      <c r="R20" s="33">
        <v>25.984817153821794</v>
      </c>
      <c r="S20" s="33">
        <v>7.0123771777722732</v>
      </c>
      <c r="T20" s="33">
        <v>263.81759744840951</v>
      </c>
      <c r="U20" s="33">
        <v>270.43223708342816</v>
      </c>
      <c r="V20" s="33">
        <v>4291.424315597711</v>
      </c>
    </row>
    <row r="21" spans="1:22" s="12" customFormat="1">
      <c r="A21" s="103" t="s">
        <v>73</v>
      </c>
      <c r="B21" s="78">
        <v>1</v>
      </c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9">
        <v>0</v>
      </c>
      <c r="L21" s="33">
        <v>1.2310924369747898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1.2310924369747898</v>
      </c>
    </row>
    <row r="22" spans="1:22" s="12" customFormat="1">
      <c r="A22" s="103" t="s">
        <v>74</v>
      </c>
      <c r="B22" s="78">
        <v>0.40972608096681717</v>
      </c>
      <c r="C22" s="78">
        <v>7.0959634497973273E-3</v>
      </c>
      <c r="D22" s="78">
        <v>2.4923770408339208E-2</v>
      </c>
      <c r="E22" s="78">
        <v>2.4600096352373778E-2</v>
      </c>
      <c r="F22" s="78">
        <v>0.43029893944357572</v>
      </c>
      <c r="G22" s="78">
        <v>1.0569378577468357E-2</v>
      </c>
      <c r="H22" s="78">
        <v>5.15658114308069E-3</v>
      </c>
      <c r="I22" s="78">
        <v>6.8047749090760562E-3</v>
      </c>
      <c r="J22" s="78">
        <v>4.6131924237901481E-2</v>
      </c>
      <c r="K22" s="79">
        <v>3.4692490511570064E-2</v>
      </c>
      <c r="L22" s="33">
        <v>557.09993096091739</v>
      </c>
      <c r="M22" s="33">
        <v>9.6483014668120237</v>
      </c>
      <c r="N22" s="33">
        <v>33.88856950723634</v>
      </c>
      <c r="O22" s="33">
        <v>33.448473544082887</v>
      </c>
      <c r="P22" s="33">
        <v>585.07261458902917</v>
      </c>
      <c r="Q22" s="33">
        <v>14.371064839009586</v>
      </c>
      <c r="R22" s="33">
        <v>7.0113452188006482</v>
      </c>
      <c r="S22" s="33">
        <v>9.2523756923296112</v>
      </c>
      <c r="T22" s="33">
        <v>62.725057061013842</v>
      </c>
      <c r="U22" s="33">
        <v>47.170988049509177</v>
      </c>
      <c r="V22" s="33">
        <v>1359.6887209287408</v>
      </c>
    </row>
    <row r="23" spans="1:22" s="12" customFormat="1">
      <c r="A23" s="103" t="s">
        <v>75</v>
      </c>
      <c r="B23" s="78">
        <v>0.51877068044018904</v>
      </c>
      <c r="C23" s="78">
        <v>5.3749692079118833E-3</v>
      </c>
      <c r="D23" s="78">
        <v>3.643665507995205E-2</v>
      </c>
      <c r="E23" s="78">
        <v>0.13756839278199409</v>
      </c>
      <c r="F23" s="78">
        <v>0.23787282987716762</v>
      </c>
      <c r="G23" s="78">
        <v>6.3866274149640629E-3</v>
      </c>
      <c r="H23" s="78">
        <v>1.5460498103105306E-3</v>
      </c>
      <c r="I23" s="78">
        <v>0</v>
      </c>
      <c r="J23" s="78">
        <v>3.1063251830826678E-2</v>
      </c>
      <c r="K23" s="79">
        <v>2.4980543556684109E-2</v>
      </c>
      <c r="L23" s="33">
        <v>269.06002787536318</v>
      </c>
      <c r="M23" s="33">
        <v>2.7877237851662406</v>
      </c>
      <c r="N23" s="33">
        <v>18.897844078578743</v>
      </c>
      <c r="O23" s="33">
        <v>71.349744679643166</v>
      </c>
      <c r="P23" s="33">
        <v>123.37256643578043</v>
      </c>
      <c r="Q23" s="33">
        <v>3.3124195624195623</v>
      </c>
      <c r="R23" s="33">
        <v>0.80185758513931893</v>
      </c>
      <c r="S23" s="33">
        <v>0</v>
      </c>
      <c r="T23" s="33">
        <v>16.110932476773353</v>
      </c>
      <c r="U23" s="33">
        <v>12.956140350877192</v>
      </c>
      <c r="V23" s="33">
        <v>518.64925682974115</v>
      </c>
    </row>
    <row r="24" spans="1:22" s="12" customFormat="1">
      <c r="A24" s="103" t="s">
        <v>76</v>
      </c>
      <c r="B24" s="78">
        <v>0.41231726149220366</v>
      </c>
      <c r="C24" s="78">
        <v>1.0242707816776936E-2</v>
      </c>
      <c r="D24" s="78">
        <v>2.0492897658845068E-2</v>
      </c>
      <c r="E24" s="78">
        <v>5.2794738140941239E-2</v>
      </c>
      <c r="F24" s="78">
        <v>0.36203344693819894</v>
      </c>
      <c r="G24" s="78">
        <v>2.5788853786738682E-2</v>
      </c>
      <c r="H24" s="78">
        <v>5.4316654716621698E-3</v>
      </c>
      <c r="I24" s="78">
        <v>2.8758389742909347E-3</v>
      </c>
      <c r="J24" s="78">
        <v>6.4433892960933839E-2</v>
      </c>
      <c r="K24" s="79">
        <v>4.3588696759408747E-2</v>
      </c>
      <c r="L24" s="33">
        <v>1219.855331374855</v>
      </c>
      <c r="M24" s="33">
        <v>30.303416579726445</v>
      </c>
      <c r="N24" s="33">
        <v>60.62896899826768</v>
      </c>
      <c r="O24" s="33">
        <v>156.19511673290526</v>
      </c>
      <c r="P24" s="33">
        <v>1071.0888716744357</v>
      </c>
      <c r="Q24" s="33">
        <v>76.297244185093717</v>
      </c>
      <c r="R24" s="33">
        <v>16.069776123057366</v>
      </c>
      <c r="S24" s="33">
        <v>8.5082722277217222</v>
      </c>
      <c r="T24" s="33">
        <v>190.62997160286994</v>
      </c>
      <c r="U24" s="33">
        <v>128.95871479455883</v>
      </c>
      <c r="V24" s="33">
        <v>2958.5356842934912</v>
      </c>
    </row>
    <row r="25" spans="1:22" s="12" customFormat="1">
      <c r="A25" s="103" t="s">
        <v>77</v>
      </c>
      <c r="B25" s="78">
        <v>0.43064429670263604</v>
      </c>
      <c r="C25" s="78">
        <v>4.357637238563564E-3</v>
      </c>
      <c r="D25" s="78">
        <v>2.492017319042799E-2</v>
      </c>
      <c r="E25" s="78">
        <v>9.6894592521766312E-3</v>
      </c>
      <c r="F25" s="78">
        <v>0.36186308771175169</v>
      </c>
      <c r="G25" s="78">
        <v>1.4184119025268552E-3</v>
      </c>
      <c r="H25" s="78">
        <v>2.6184819492983706E-3</v>
      </c>
      <c r="I25" s="78">
        <v>4.3415097170608355E-4</v>
      </c>
      <c r="J25" s="78">
        <v>0.12557472979202897</v>
      </c>
      <c r="K25" s="79">
        <v>3.8479571288884511E-2</v>
      </c>
      <c r="L25" s="33">
        <v>1983.8458267654344</v>
      </c>
      <c r="M25" s="33">
        <v>20.074294531413127</v>
      </c>
      <c r="N25" s="33">
        <v>114.79957348707136</v>
      </c>
      <c r="O25" s="33">
        <v>44.636358703056466</v>
      </c>
      <c r="P25" s="33">
        <v>1666.9919511626931</v>
      </c>
      <c r="Q25" s="33">
        <v>6.5341873908650729</v>
      </c>
      <c r="R25" s="33">
        <v>12.062541005072587</v>
      </c>
      <c r="S25" s="33">
        <v>2</v>
      </c>
      <c r="T25" s="33">
        <v>578.48415862600893</v>
      </c>
      <c r="U25" s="33">
        <v>177.26355022388316</v>
      </c>
      <c r="V25" s="33">
        <v>4606.692441895495</v>
      </c>
    </row>
    <row r="26" spans="1:22" s="12" customFormat="1">
      <c r="A26" s="103" t="s">
        <v>78</v>
      </c>
      <c r="B26" s="78">
        <v>0.32397708490682081</v>
      </c>
      <c r="C26" s="78">
        <v>3.4472427518817501E-3</v>
      </c>
      <c r="D26" s="78">
        <v>1.5370221459225227E-2</v>
      </c>
      <c r="E26" s="78">
        <v>1.7975955358829603E-2</v>
      </c>
      <c r="F26" s="78">
        <v>0.47553431052258199</v>
      </c>
      <c r="G26" s="78">
        <v>1.5441115343176961E-3</v>
      </c>
      <c r="H26" s="78">
        <v>3.4551091331470854E-3</v>
      </c>
      <c r="I26" s="78">
        <v>1.0757685196417573E-3</v>
      </c>
      <c r="J26" s="78">
        <v>9.4679073736516239E-2</v>
      </c>
      <c r="K26" s="79">
        <v>6.294112207703928E-2</v>
      </c>
      <c r="L26" s="33">
        <v>1275.1376759880432</v>
      </c>
      <c r="M26" s="33">
        <v>13.567963031908178</v>
      </c>
      <c r="N26" s="33">
        <v>60.495477563096557</v>
      </c>
      <c r="O26" s="33">
        <v>70.751355598237282</v>
      </c>
      <c r="P26" s="33">
        <v>1871.6500142185689</v>
      </c>
      <c r="Q26" s="33">
        <v>6.0774507984183224</v>
      </c>
      <c r="R26" s="33">
        <v>13.598924231302883</v>
      </c>
      <c r="S26" s="33">
        <v>4.2341049226725973</v>
      </c>
      <c r="T26" s="33">
        <v>372.64627553459462</v>
      </c>
      <c r="U26" s="33">
        <v>247.72923724676022</v>
      </c>
      <c r="V26" s="33">
        <v>3935.8884791335972</v>
      </c>
    </row>
    <row r="27" spans="1:22" s="12" customFormat="1">
      <c r="A27" s="103" t="s">
        <v>79</v>
      </c>
      <c r="B27" s="78">
        <v>0.36028303334774359</v>
      </c>
      <c r="C27" s="78">
        <v>5.3745568852124658E-3</v>
      </c>
      <c r="D27" s="78">
        <v>1.8454332281104869E-2</v>
      </c>
      <c r="E27" s="78">
        <v>7.1402864387282161E-2</v>
      </c>
      <c r="F27" s="78">
        <v>0.37811945350888587</v>
      </c>
      <c r="G27" s="78">
        <v>1.1611779242012568E-3</v>
      </c>
      <c r="H27" s="78">
        <v>3.4919060328150804E-3</v>
      </c>
      <c r="I27" s="78">
        <v>1.9213735436423671E-3</v>
      </c>
      <c r="J27" s="78">
        <v>0.12106766973131114</v>
      </c>
      <c r="K27" s="79">
        <v>3.8723632357801588E-2</v>
      </c>
      <c r="L27" s="33">
        <v>937.56634294222511</v>
      </c>
      <c r="M27" s="33">
        <v>13.986236312549261</v>
      </c>
      <c r="N27" s="33">
        <v>48.023801363791044</v>
      </c>
      <c r="O27" s="33">
        <v>185.81203177161228</v>
      </c>
      <c r="P27" s="33">
        <v>983.98214850008037</v>
      </c>
      <c r="Q27" s="33">
        <v>3.0217391304347827</v>
      </c>
      <c r="R27" s="33">
        <v>9.0870045660029213</v>
      </c>
      <c r="S27" s="33">
        <v>5</v>
      </c>
      <c r="T27" s="33">
        <v>315.05500357260553</v>
      </c>
      <c r="U27" s="33">
        <v>100.77070251626554</v>
      </c>
      <c r="V27" s="33">
        <v>2602.3050106755659</v>
      </c>
    </row>
    <row r="28" spans="1:22" s="12" customFormat="1">
      <c r="A28" s="103" t="s">
        <v>80</v>
      </c>
      <c r="B28" s="78">
        <v>0.39950597665738968</v>
      </c>
      <c r="C28" s="78">
        <v>4.8053088153904499E-3</v>
      </c>
      <c r="D28" s="78">
        <v>1.8700519448175284E-2</v>
      </c>
      <c r="E28" s="78">
        <v>0.10824721585144519</v>
      </c>
      <c r="F28" s="78">
        <v>0.34183112479695976</v>
      </c>
      <c r="G28" s="78">
        <v>1.9317949697072985E-3</v>
      </c>
      <c r="H28" s="78">
        <v>3.2194325152697764E-3</v>
      </c>
      <c r="I28" s="78">
        <v>1.4325793359727358E-3</v>
      </c>
      <c r="J28" s="78">
        <v>7.5833496371234779E-2</v>
      </c>
      <c r="K28" s="79">
        <v>4.4492551238454706E-2</v>
      </c>
      <c r="L28" s="33">
        <v>2559.4469675031992</v>
      </c>
      <c r="M28" s="33">
        <v>30.7853543978764</v>
      </c>
      <c r="N28" s="33">
        <v>119.80543618603585</v>
      </c>
      <c r="O28" s="33">
        <v>693.48902028878058</v>
      </c>
      <c r="P28" s="33">
        <v>2189.9513070616367</v>
      </c>
      <c r="Q28" s="33">
        <v>12.376102151021035</v>
      </c>
      <c r="R28" s="33">
        <v>20.625390531653792</v>
      </c>
      <c r="S28" s="33">
        <v>9.177862288422272</v>
      </c>
      <c r="T28" s="33">
        <v>485.82955866257777</v>
      </c>
      <c r="U28" s="33">
        <v>285.04285792300482</v>
      </c>
      <c r="V28" s="33">
        <v>6406.5298569942106</v>
      </c>
    </row>
    <row r="29" spans="1:22" s="12" customFormat="1">
      <c r="A29" s="103" t="s">
        <v>81</v>
      </c>
      <c r="B29" s="78">
        <v>0.31855798915706968</v>
      </c>
      <c r="C29" s="78">
        <v>2.8447292640228009E-3</v>
      </c>
      <c r="D29" s="78">
        <v>1.6149165523577848E-2</v>
      </c>
      <c r="E29" s="78">
        <v>3.0019233348407507E-2</v>
      </c>
      <c r="F29" s="78">
        <v>0.47883148108395496</v>
      </c>
      <c r="G29" s="78">
        <v>1.819138826972022E-3</v>
      </c>
      <c r="H29" s="78">
        <v>2.7855628661850756E-3</v>
      </c>
      <c r="I29" s="78">
        <v>1.3458902747153672E-3</v>
      </c>
      <c r="J29" s="78">
        <v>0.10095702452160764</v>
      </c>
      <c r="K29" s="79">
        <v>4.6689785133486886E-2</v>
      </c>
      <c r="L29" s="33">
        <v>1312.442836582288</v>
      </c>
      <c r="M29" s="33">
        <v>11.720140984258444</v>
      </c>
      <c r="N29" s="33">
        <v>66.533746851820339</v>
      </c>
      <c r="O29" s="33">
        <v>123.67772621889431</v>
      </c>
      <c r="P29" s="33">
        <v>1972.7615337528484</v>
      </c>
      <c r="Q29" s="33">
        <v>7.4947601487744731</v>
      </c>
      <c r="R29" s="33">
        <v>11.476378411503715</v>
      </c>
      <c r="S29" s="33">
        <v>5.5449999999999999</v>
      </c>
      <c r="T29" s="33">
        <v>415.93784537205602</v>
      </c>
      <c r="U29" s="33">
        <v>192.35955815189811</v>
      </c>
      <c r="V29" s="33">
        <v>4119.9495264743427</v>
      </c>
    </row>
    <row r="30" spans="1:22" s="12" customFormat="1">
      <c r="A30" s="103" t="s">
        <v>82</v>
      </c>
      <c r="B30" s="78">
        <v>0.31445056034349317</v>
      </c>
      <c r="C30" s="78">
        <v>7.0452957216870808E-3</v>
      </c>
      <c r="D30" s="78">
        <v>1.5344721582471167E-2</v>
      </c>
      <c r="E30" s="78">
        <v>9.4388664604829735E-3</v>
      </c>
      <c r="F30" s="78">
        <v>0.47906040756073753</v>
      </c>
      <c r="G30" s="78">
        <v>3.1865115183489835E-3</v>
      </c>
      <c r="H30" s="78">
        <v>3.3995585153405654E-3</v>
      </c>
      <c r="I30" s="78">
        <v>1.0680722502631646E-3</v>
      </c>
      <c r="J30" s="78">
        <v>9.3840454416512301E-2</v>
      </c>
      <c r="K30" s="79">
        <v>7.3165551630663739E-2</v>
      </c>
      <c r="L30" s="33">
        <v>2240.4465795909532</v>
      </c>
      <c r="M30" s="33">
        <v>50.197425899378658</v>
      </c>
      <c r="N30" s="33">
        <v>109.33047454795035</v>
      </c>
      <c r="O30" s="33">
        <v>67.251513412806162</v>
      </c>
      <c r="P30" s="33">
        <v>3413.2845887266426</v>
      </c>
      <c r="Q30" s="33">
        <v>22.703756114517873</v>
      </c>
      <c r="R30" s="33">
        <v>24.221706711204703</v>
      </c>
      <c r="S30" s="33">
        <v>7.609968375455102</v>
      </c>
      <c r="T30" s="33">
        <v>668.60916035599701</v>
      </c>
      <c r="U30" s="33">
        <v>521.30137633001004</v>
      </c>
      <c r="V30" s="33">
        <v>7124.9565500649105</v>
      </c>
    </row>
    <row r="31" spans="1:22" s="12" customFormat="1">
      <c r="A31" s="103" t="s">
        <v>83</v>
      </c>
      <c r="B31" s="78">
        <v>0.17452492442543482</v>
      </c>
      <c r="C31" s="78">
        <v>0</v>
      </c>
      <c r="D31" s="78">
        <v>1.3209178116008465E-2</v>
      </c>
      <c r="E31" s="78">
        <v>2.299273297748787E-2</v>
      </c>
      <c r="F31" s="78">
        <v>0.47326156182276435</v>
      </c>
      <c r="G31" s="78">
        <v>4.8520154034318161E-3</v>
      </c>
      <c r="H31" s="78">
        <v>2.523574684093637E-3</v>
      </c>
      <c r="I31" s="78">
        <v>7.8871076576371504E-3</v>
      </c>
      <c r="J31" s="78">
        <v>8.2760700761115358E-2</v>
      </c>
      <c r="K31" s="79">
        <v>0.21798820415202622</v>
      </c>
      <c r="L31" s="33">
        <v>204.40587812388233</v>
      </c>
      <c r="M31" s="33">
        <v>0</v>
      </c>
      <c r="N31" s="33">
        <v>15.470762476972508</v>
      </c>
      <c r="O31" s="33">
        <v>26.929390115503818</v>
      </c>
      <c r="P31" s="33">
        <v>554.29014191032013</v>
      </c>
      <c r="Q31" s="33">
        <v>5.6827440119180128</v>
      </c>
      <c r="R31" s="33">
        <v>2.9556437340486967</v>
      </c>
      <c r="S31" s="33">
        <v>9.2374838260177157</v>
      </c>
      <c r="T31" s="33">
        <v>96.930417067456034</v>
      </c>
      <c r="U31" s="33">
        <v>255.31064079835963</v>
      </c>
      <c r="V31" s="33">
        <v>1171.2131020644792</v>
      </c>
    </row>
    <row r="32" spans="1:22" s="12" customFormat="1">
      <c r="A32" s="103" t="s">
        <v>84</v>
      </c>
      <c r="B32" s="78">
        <v>0.52528601679521836</v>
      </c>
      <c r="C32" s="78">
        <v>2.1262321784791427E-2</v>
      </c>
      <c r="D32" s="78">
        <v>1.5502715427517879E-2</v>
      </c>
      <c r="E32" s="78">
        <v>0.31160074341587646</v>
      </c>
      <c r="F32" s="78">
        <v>4.1175299308491134E-2</v>
      </c>
      <c r="G32" s="78">
        <v>0</v>
      </c>
      <c r="H32" s="78">
        <v>7.3690783824048256E-2</v>
      </c>
      <c r="I32" s="78">
        <v>6.1296731143828289E-4</v>
      </c>
      <c r="J32" s="78">
        <v>8.9188015962236213E-3</v>
      </c>
      <c r="K32" s="79">
        <v>1.9503505363945364E-3</v>
      </c>
      <c r="L32" s="33">
        <v>856.95600237257872</v>
      </c>
      <c r="M32" s="33">
        <v>34.687529641508853</v>
      </c>
      <c r="N32" s="33">
        <v>25.291259645056588</v>
      </c>
      <c r="O32" s="33">
        <v>508.34805967830175</v>
      </c>
      <c r="P32" s="33">
        <v>67.173727766781411</v>
      </c>
      <c r="Q32" s="33">
        <v>0</v>
      </c>
      <c r="R32" s="33">
        <v>120.21976123186442</v>
      </c>
      <c r="S32" s="33">
        <v>1</v>
      </c>
      <c r="T32" s="33">
        <v>14.550207539283466</v>
      </c>
      <c r="U32" s="33">
        <v>3.1818181818181817</v>
      </c>
      <c r="V32" s="33">
        <v>1631.4083660571935</v>
      </c>
    </row>
    <row r="33" spans="1:22">
      <c r="A33" s="103" t="s">
        <v>85</v>
      </c>
      <c r="B33" s="78">
        <v>0.64048859628078225</v>
      </c>
      <c r="C33" s="78">
        <v>1.8065354684508754E-2</v>
      </c>
      <c r="D33" s="78">
        <v>1.4491956405988981E-2</v>
      </c>
      <c r="E33" s="78">
        <v>0.20075128493997893</v>
      </c>
      <c r="F33" s="78">
        <v>3.115238203100586E-2</v>
      </c>
      <c r="G33" s="78">
        <v>0</v>
      </c>
      <c r="H33" s="78">
        <v>9.0981831173648373E-2</v>
      </c>
      <c r="I33" s="78">
        <v>0</v>
      </c>
      <c r="J33" s="78">
        <v>0</v>
      </c>
      <c r="K33" s="79">
        <v>4.0685944840867664E-3</v>
      </c>
      <c r="L33" s="33">
        <v>157.42256909256608</v>
      </c>
      <c r="M33" s="33">
        <v>4.4401954422262087</v>
      </c>
      <c r="N33" s="33">
        <v>3.5619073030429655</v>
      </c>
      <c r="O33" s="33">
        <v>49.341679473136139</v>
      </c>
      <c r="P33" s="33">
        <v>7.6567920820937507</v>
      </c>
      <c r="Q33" s="33">
        <v>0</v>
      </c>
      <c r="R33" s="33">
        <v>22.361980661749357</v>
      </c>
      <c r="S33" s="33">
        <v>0</v>
      </c>
      <c r="T33" s="33">
        <v>0</v>
      </c>
      <c r="U33" s="33">
        <v>1</v>
      </c>
      <c r="V33" s="33">
        <v>245.78512405481453</v>
      </c>
    </row>
    <row r="34" spans="1:22">
      <c r="A34" s="103" t="s">
        <v>86</v>
      </c>
      <c r="B34" s="78">
        <v>0.42882752114959977</v>
      </c>
      <c r="C34" s="78">
        <v>1.178905440680195E-2</v>
      </c>
      <c r="D34" s="78">
        <v>9.954191304271439E-3</v>
      </c>
      <c r="E34" s="78">
        <v>0.48089909145925153</v>
      </c>
      <c r="F34" s="78">
        <v>4.3243351100397856E-2</v>
      </c>
      <c r="G34" s="78">
        <v>0</v>
      </c>
      <c r="H34" s="78">
        <v>0</v>
      </c>
      <c r="I34" s="78">
        <v>0</v>
      </c>
      <c r="J34" s="78">
        <v>2.5286790579677459E-2</v>
      </c>
      <c r="K34" s="79">
        <v>0</v>
      </c>
      <c r="L34" s="33">
        <v>219.53155771415118</v>
      </c>
      <c r="M34" s="33">
        <v>6.0352224385319779</v>
      </c>
      <c r="N34" s="33">
        <v>5.0958929057377897</v>
      </c>
      <c r="O34" s="33">
        <v>246.18878557129676</v>
      </c>
      <c r="P34" s="33">
        <v>22.137758794959645</v>
      </c>
      <c r="Q34" s="33">
        <v>0</v>
      </c>
      <c r="R34" s="33">
        <v>0</v>
      </c>
      <c r="S34" s="33">
        <v>0</v>
      </c>
      <c r="T34" s="33">
        <v>12.945177843684899</v>
      </c>
      <c r="U34" s="33">
        <v>0</v>
      </c>
      <c r="V34" s="33">
        <v>511.93439526836227</v>
      </c>
    </row>
    <row r="35" spans="1:22">
      <c r="A35" s="103" t="s">
        <v>87</v>
      </c>
      <c r="B35" s="78">
        <v>0.68773727437700705</v>
      </c>
      <c r="C35" s="78">
        <v>2.009040976914064E-2</v>
      </c>
      <c r="D35" s="78">
        <v>5.1318800446561813E-2</v>
      </c>
      <c r="E35" s="78">
        <v>0.17923459985086634</v>
      </c>
      <c r="F35" s="78">
        <v>3.0742462494033687E-2</v>
      </c>
      <c r="G35" s="78">
        <v>0</v>
      </c>
      <c r="H35" s="78">
        <v>2.6114799845449673E-2</v>
      </c>
      <c r="I35" s="78">
        <v>0</v>
      </c>
      <c r="J35" s="78">
        <v>0</v>
      </c>
      <c r="K35" s="79">
        <v>4.7616532169407399E-3</v>
      </c>
      <c r="L35" s="33">
        <v>157.56268056348335</v>
      </c>
      <c r="M35" s="33">
        <v>4.6027733769586465</v>
      </c>
      <c r="N35" s="33">
        <v>11.75729172013757</v>
      </c>
      <c r="O35" s="33">
        <v>41.06318656031533</v>
      </c>
      <c r="P35" s="33">
        <v>7.0431907330748587</v>
      </c>
      <c r="Q35" s="33">
        <v>0</v>
      </c>
      <c r="R35" s="33">
        <v>5.9829792848660777</v>
      </c>
      <c r="S35" s="33">
        <v>0</v>
      </c>
      <c r="T35" s="33">
        <v>0</v>
      </c>
      <c r="U35" s="33">
        <v>1.0909090909090908</v>
      </c>
      <c r="V35" s="33">
        <v>229.10301132974493</v>
      </c>
    </row>
    <row r="36" spans="1:22">
      <c r="A36" s="103" t="s">
        <v>88</v>
      </c>
      <c r="B36" s="78">
        <v>0.73906562157625622</v>
      </c>
      <c r="C36" s="78">
        <v>0</v>
      </c>
      <c r="D36" s="78">
        <v>2.2965480591459798E-2</v>
      </c>
      <c r="E36" s="78">
        <v>0.17532044715802164</v>
      </c>
      <c r="F36" s="78">
        <v>2.4738334476778163E-2</v>
      </c>
      <c r="G36" s="78">
        <v>5.9280282111087235E-3</v>
      </c>
      <c r="H36" s="78">
        <v>1.0310234383453932E-2</v>
      </c>
      <c r="I36" s="78">
        <v>0</v>
      </c>
      <c r="J36" s="78">
        <v>1.8574358294587617E-2</v>
      </c>
      <c r="K36" s="79">
        <v>3.0974953083337995E-3</v>
      </c>
      <c r="L36" s="33">
        <v>238.6010463317904</v>
      </c>
      <c r="M36" s="33">
        <v>0</v>
      </c>
      <c r="N36" s="33">
        <v>7.414209968186638</v>
      </c>
      <c r="O36" s="33">
        <v>56.600714353407618</v>
      </c>
      <c r="P36" s="33">
        <v>7.986560757725691</v>
      </c>
      <c r="Q36" s="33">
        <v>1.9138134592680047</v>
      </c>
      <c r="R36" s="33">
        <v>3.3285714285714283</v>
      </c>
      <c r="S36" s="33">
        <v>0</v>
      </c>
      <c r="T36" s="33">
        <v>5.9965735039576584</v>
      </c>
      <c r="U36" s="33">
        <v>1</v>
      </c>
      <c r="V36" s="33">
        <v>322.84148980290746</v>
      </c>
    </row>
    <row r="37" spans="1:22">
      <c r="A37" s="103" t="s">
        <v>89</v>
      </c>
      <c r="B37" s="78">
        <v>0.68235885161270127</v>
      </c>
      <c r="C37" s="78">
        <v>1.3924553373444755E-2</v>
      </c>
      <c r="D37" s="78">
        <v>1.1706580121592824E-2</v>
      </c>
      <c r="E37" s="78">
        <v>0.21966088582121582</v>
      </c>
      <c r="F37" s="78">
        <v>1.7188610175151602E-2</v>
      </c>
      <c r="G37" s="78">
        <v>0</v>
      </c>
      <c r="H37" s="78">
        <v>5.5160518895894232E-2</v>
      </c>
      <c r="I37" s="78">
        <v>0</v>
      </c>
      <c r="J37" s="78">
        <v>0</v>
      </c>
      <c r="K37" s="79">
        <v>0</v>
      </c>
      <c r="L37" s="33">
        <v>398.72527800899411</v>
      </c>
      <c r="M37" s="33">
        <v>8.1365859061635302</v>
      </c>
      <c r="N37" s="33">
        <v>6.8405493714705985</v>
      </c>
      <c r="O37" s="33">
        <v>128.35525993363683</v>
      </c>
      <c r="P37" s="33">
        <v>10.043884320512239</v>
      </c>
      <c r="Q37" s="33">
        <v>0</v>
      </c>
      <c r="R37" s="33">
        <v>32.232150546453632</v>
      </c>
      <c r="S37" s="33">
        <v>0</v>
      </c>
      <c r="T37" s="33">
        <v>0</v>
      </c>
      <c r="U37" s="33">
        <v>0</v>
      </c>
      <c r="V37" s="33">
        <v>584.33370808723066</v>
      </c>
    </row>
    <row r="38" spans="1:22">
      <c r="A38" s="103" t="s">
        <v>90</v>
      </c>
      <c r="B38" s="78">
        <v>0.39205962411480488</v>
      </c>
      <c r="C38" s="78">
        <v>1.2676723922837018E-2</v>
      </c>
      <c r="D38" s="78">
        <v>1.9339354042106863E-2</v>
      </c>
      <c r="E38" s="78">
        <v>0.54636058912476537</v>
      </c>
      <c r="F38" s="78">
        <v>9.4899657947611488E-3</v>
      </c>
      <c r="G38" s="78">
        <v>1.1987392238410493E-3</v>
      </c>
      <c r="H38" s="78">
        <v>4.7971685913491442E-3</v>
      </c>
      <c r="I38" s="78">
        <v>0</v>
      </c>
      <c r="J38" s="78">
        <v>1.2877947377320943E-2</v>
      </c>
      <c r="K38" s="79">
        <v>1.1998878082139408E-3</v>
      </c>
      <c r="L38" s="33">
        <v>327.05997794795718</v>
      </c>
      <c r="M38" s="33">
        <v>10.575047241899485</v>
      </c>
      <c r="N38" s="33">
        <v>16.133078535746009</v>
      </c>
      <c r="O38" s="33">
        <v>455.77935405675174</v>
      </c>
      <c r="P38" s="33">
        <v>7.9166224029551753</v>
      </c>
      <c r="Q38" s="33">
        <v>1</v>
      </c>
      <c r="R38" s="33">
        <v>4.0018450184501848</v>
      </c>
      <c r="S38" s="33">
        <v>0</v>
      </c>
      <c r="T38" s="33">
        <v>10.742909818247956</v>
      </c>
      <c r="U38" s="33">
        <v>1.0009581603321622</v>
      </c>
      <c r="V38" s="33">
        <v>834.20979318233958</v>
      </c>
    </row>
    <row r="39" spans="1:22">
      <c r="A39" s="103" t="s">
        <v>91</v>
      </c>
      <c r="B39" s="78">
        <v>0.68599382184293967</v>
      </c>
      <c r="C39" s="78">
        <v>1.5791991203883266E-2</v>
      </c>
      <c r="D39" s="78">
        <v>1.014172612251683E-2</v>
      </c>
      <c r="E39" s="78">
        <v>0.24055240863176969</v>
      </c>
      <c r="F39" s="78">
        <v>1.899286221614738E-2</v>
      </c>
      <c r="G39" s="78">
        <v>6.3249474742578084E-3</v>
      </c>
      <c r="H39" s="78">
        <v>1.5862217686255804E-2</v>
      </c>
      <c r="I39" s="78">
        <v>0</v>
      </c>
      <c r="J39" s="78">
        <v>6.3400248222298177E-3</v>
      </c>
      <c r="K39" s="79">
        <v>0</v>
      </c>
      <c r="L39" s="33">
        <v>108.45842192917762</v>
      </c>
      <c r="M39" s="33">
        <v>2.4967782369981428</v>
      </c>
      <c r="N39" s="33">
        <v>1.603448275862069</v>
      </c>
      <c r="O39" s="33">
        <v>38.032317202760161</v>
      </c>
      <c r="P39" s="33">
        <v>3.0028490028490031</v>
      </c>
      <c r="Q39" s="33">
        <v>1</v>
      </c>
      <c r="R39" s="33">
        <v>2.5078813303690133</v>
      </c>
      <c r="S39" s="33">
        <v>0</v>
      </c>
      <c r="T39" s="33">
        <v>1.0023837902264601</v>
      </c>
      <c r="U39" s="33">
        <v>0</v>
      </c>
      <c r="V39" s="33">
        <v>158.10407976824243</v>
      </c>
    </row>
    <row r="40" spans="1:22">
      <c r="A40" s="103" t="s">
        <v>92</v>
      </c>
      <c r="B40" s="78">
        <v>0.4561163608092989</v>
      </c>
      <c r="C40" s="78">
        <v>2.2377180054081926E-3</v>
      </c>
      <c r="D40" s="78">
        <v>3.9917973290634354E-3</v>
      </c>
      <c r="E40" s="78">
        <v>0.48698774160488306</v>
      </c>
      <c r="F40" s="78">
        <v>2.5537971526807771E-2</v>
      </c>
      <c r="G40" s="78">
        <v>0</v>
      </c>
      <c r="H40" s="78">
        <v>1.0401405329221564E-2</v>
      </c>
      <c r="I40" s="78">
        <v>0</v>
      </c>
      <c r="J40" s="78">
        <v>1.1958532866816599E-2</v>
      </c>
      <c r="K40" s="79">
        <v>2.7684725285002537E-3</v>
      </c>
      <c r="L40" s="33">
        <v>248.245570735694</v>
      </c>
      <c r="M40" s="33">
        <v>1.217898832684825</v>
      </c>
      <c r="N40" s="33">
        <v>2.1725728155339805</v>
      </c>
      <c r="O40" s="33">
        <v>265.04760680254515</v>
      </c>
      <c r="P40" s="33">
        <v>13.899278477657822</v>
      </c>
      <c r="Q40" s="33">
        <v>0</v>
      </c>
      <c r="R40" s="33">
        <v>5.6610615717103538</v>
      </c>
      <c r="S40" s="33">
        <v>0</v>
      </c>
      <c r="T40" s="33">
        <v>6.5085427135678389</v>
      </c>
      <c r="U40" s="33">
        <v>1.5067669172932332</v>
      </c>
      <c r="V40" s="33">
        <v>544.25929886668735</v>
      </c>
    </row>
    <row r="41" spans="1:22">
      <c r="A41" s="103" t="s">
        <v>93</v>
      </c>
      <c r="B41" s="78">
        <v>0.28223193620449011</v>
      </c>
      <c r="C41" s="78">
        <v>2.8895028060009595E-3</v>
      </c>
      <c r="D41" s="78">
        <v>6.2712885159254533E-3</v>
      </c>
      <c r="E41" s="78">
        <v>0.6493255308525081</v>
      </c>
      <c r="F41" s="78">
        <v>2.443344008841649E-2</v>
      </c>
      <c r="G41" s="78">
        <v>0</v>
      </c>
      <c r="H41" s="78">
        <v>1.9437731942359326E-2</v>
      </c>
      <c r="I41" s="78">
        <v>0</v>
      </c>
      <c r="J41" s="78">
        <v>1.5410569590299756E-2</v>
      </c>
      <c r="K41" s="79">
        <v>0</v>
      </c>
      <c r="L41" s="33">
        <v>198.48043289976277</v>
      </c>
      <c r="M41" s="33">
        <v>2.0320512820512819</v>
      </c>
      <c r="N41" s="33">
        <v>4.4103019531366279</v>
      </c>
      <c r="O41" s="33">
        <v>456.64007478974918</v>
      </c>
      <c r="P41" s="33">
        <v>17.182888057238117</v>
      </c>
      <c r="Q41" s="33">
        <v>0</v>
      </c>
      <c r="R41" s="33">
        <v>13.669641722309269</v>
      </c>
      <c r="S41" s="33">
        <v>0</v>
      </c>
      <c r="T41" s="33">
        <v>10.83752804395052</v>
      </c>
      <c r="U41" s="33">
        <v>0</v>
      </c>
      <c r="V41" s="33">
        <v>703.25291874819766</v>
      </c>
    </row>
    <row r="42" spans="1:22">
      <c r="A42" s="103" t="s">
        <v>94</v>
      </c>
      <c r="B42" s="78">
        <v>0.4050796795940832</v>
      </c>
      <c r="C42" s="78">
        <v>1.3974418552736024E-2</v>
      </c>
      <c r="D42" s="78">
        <v>4.8518775470295459E-3</v>
      </c>
      <c r="E42" s="78">
        <v>0.53507577759120895</v>
      </c>
      <c r="F42" s="78">
        <v>1.0417376091608661E-2</v>
      </c>
      <c r="G42" s="78">
        <v>0</v>
      </c>
      <c r="H42" s="78">
        <v>2.7136734396207365E-2</v>
      </c>
      <c r="I42" s="78">
        <v>0</v>
      </c>
      <c r="J42" s="78">
        <v>3.4641362271264709E-3</v>
      </c>
      <c r="K42" s="79">
        <v>0</v>
      </c>
      <c r="L42" s="33">
        <v>116.93526265567796</v>
      </c>
      <c r="M42" s="33">
        <v>4.0340268501299432</v>
      </c>
      <c r="N42" s="33">
        <v>1.4006024096385543</v>
      </c>
      <c r="O42" s="33">
        <v>154.46152879358863</v>
      </c>
      <c r="P42" s="33">
        <v>3.0072073984948213</v>
      </c>
      <c r="Q42" s="33">
        <v>0</v>
      </c>
      <c r="R42" s="33">
        <v>7.8336221837088384</v>
      </c>
      <c r="S42" s="33">
        <v>0</v>
      </c>
      <c r="T42" s="33">
        <v>0.99999999999999989</v>
      </c>
      <c r="U42" s="33">
        <v>0</v>
      </c>
      <c r="V42" s="33">
        <v>288.6722502912387</v>
      </c>
    </row>
    <row r="43" spans="1:22">
      <c r="A43" s="103" t="s">
        <v>95</v>
      </c>
      <c r="B43" s="78">
        <v>0.3250577782153693</v>
      </c>
      <c r="C43" s="78">
        <v>1.2273841844055014E-2</v>
      </c>
      <c r="D43" s="78">
        <v>2.6648455188765341E-3</v>
      </c>
      <c r="E43" s="78">
        <v>0.62759241995937554</v>
      </c>
      <c r="F43" s="78">
        <v>8.8691281258488006E-3</v>
      </c>
      <c r="G43" s="78">
        <v>0</v>
      </c>
      <c r="H43" s="78">
        <v>1.2362979634803397E-2</v>
      </c>
      <c r="I43" s="78">
        <v>0</v>
      </c>
      <c r="J43" s="78">
        <v>8.5242936752620013E-3</v>
      </c>
      <c r="K43" s="79">
        <v>2.654713026409323E-3</v>
      </c>
      <c r="L43" s="33">
        <v>122.4455430706315</v>
      </c>
      <c r="M43" s="33">
        <v>4.6234156844652263</v>
      </c>
      <c r="N43" s="33">
        <v>1.0038167938931297</v>
      </c>
      <c r="O43" s="33">
        <v>236.40687852736994</v>
      </c>
      <c r="P43" s="33">
        <v>3.3408990115383164</v>
      </c>
      <c r="Q43" s="33">
        <v>0</v>
      </c>
      <c r="R43" s="33">
        <v>4.6569928695928215</v>
      </c>
      <c r="S43" s="33">
        <v>0</v>
      </c>
      <c r="T43" s="33">
        <v>3.2110038224326187</v>
      </c>
      <c r="U43" s="33">
        <v>1</v>
      </c>
      <c r="V43" s="33">
        <v>376.68854977992362</v>
      </c>
    </row>
    <row r="44" spans="1:22">
      <c r="A44" s="103" t="s">
        <v>96</v>
      </c>
      <c r="B44" s="78">
        <v>0.29265338814167674</v>
      </c>
      <c r="C44" s="78">
        <v>4.4617236901143163E-3</v>
      </c>
      <c r="D44" s="78">
        <v>6.8080797451335606E-3</v>
      </c>
      <c r="E44" s="78">
        <v>0.53070517387024596</v>
      </c>
      <c r="F44" s="78">
        <v>1.6670409446878018E-2</v>
      </c>
      <c r="G44" s="78">
        <v>0</v>
      </c>
      <c r="H44" s="78">
        <v>0.11838634334301913</v>
      </c>
      <c r="I44" s="78">
        <v>0</v>
      </c>
      <c r="J44" s="78">
        <v>2.0768493328729338E-2</v>
      </c>
      <c r="K44" s="79">
        <v>9.5463884342031988E-3</v>
      </c>
      <c r="L44" s="33">
        <v>131.18400352316687</v>
      </c>
      <c r="M44" s="33">
        <v>2</v>
      </c>
      <c r="N44" s="33">
        <v>3.0517711171662123</v>
      </c>
      <c r="O44" s="33">
        <v>237.89244280012707</v>
      </c>
      <c r="P44" s="33">
        <v>7.4726319264521273</v>
      </c>
      <c r="Q44" s="33">
        <v>0</v>
      </c>
      <c r="R44" s="33">
        <v>53.067536927633405</v>
      </c>
      <c r="S44" s="33">
        <v>0</v>
      </c>
      <c r="T44" s="33">
        <v>9.3096277453242369</v>
      </c>
      <c r="U44" s="33">
        <v>4.2792378449408668</v>
      </c>
      <c r="V44" s="33">
        <v>448.25725188481067</v>
      </c>
    </row>
    <row r="45" spans="1:22">
      <c r="A45" s="103" t="s">
        <v>97</v>
      </c>
      <c r="B45" s="78">
        <v>0.56743200377778269</v>
      </c>
      <c r="C45" s="78">
        <v>4.6457926219140605E-2</v>
      </c>
      <c r="D45" s="78">
        <v>6.752935815790939E-3</v>
      </c>
      <c r="E45" s="78">
        <v>0.35422929943904624</v>
      </c>
      <c r="F45" s="78">
        <v>1.8455849041198808E-2</v>
      </c>
      <c r="G45" s="78">
        <v>0</v>
      </c>
      <c r="H45" s="78">
        <v>3.6133030140064228E-3</v>
      </c>
      <c r="I45" s="78">
        <v>0</v>
      </c>
      <c r="J45" s="78">
        <v>3.0586826930347191E-3</v>
      </c>
      <c r="K45" s="79">
        <v>0</v>
      </c>
      <c r="L45" s="33">
        <v>229.16578369753182</v>
      </c>
      <c r="M45" s="33">
        <v>18.762718704778713</v>
      </c>
      <c r="N45" s="33">
        <v>2.7272727272727275</v>
      </c>
      <c r="O45" s="33">
        <v>143.06072705473849</v>
      </c>
      <c r="P45" s="33">
        <v>7.4536668379142048</v>
      </c>
      <c r="Q45" s="33">
        <v>0</v>
      </c>
      <c r="R45" s="33">
        <v>1.4592857142857143</v>
      </c>
      <c r="S45" s="33">
        <v>0</v>
      </c>
      <c r="T45" s="33">
        <v>1.2352941176470589</v>
      </c>
      <c r="U45" s="33">
        <v>0</v>
      </c>
      <c r="V45" s="33">
        <v>403.86474885416857</v>
      </c>
    </row>
    <row r="46" spans="1:22">
      <c r="A46" s="103" t="s">
        <v>98</v>
      </c>
      <c r="B46" s="78">
        <v>0.37720585924920319</v>
      </c>
      <c r="C46" s="78">
        <v>8.0983894049028671E-2</v>
      </c>
      <c r="D46" s="78">
        <v>0</v>
      </c>
      <c r="E46" s="78">
        <v>0.50106017406838954</v>
      </c>
      <c r="F46" s="78">
        <v>9.4323806700521897E-3</v>
      </c>
      <c r="G46" s="78">
        <v>5.8252430684267017E-3</v>
      </c>
      <c r="H46" s="78">
        <v>1.3893063476088728E-2</v>
      </c>
      <c r="I46" s="78">
        <v>0</v>
      </c>
      <c r="J46" s="78">
        <v>1.1599385418811047E-2</v>
      </c>
      <c r="K46" s="79">
        <v>0</v>
      </c>
      <c r="L46" s="33">
        <v>80.45152767200338</v>
      </c>
      <c r="M46" s="33">
        <v>17.272472930404998</v>
      </c>
      <c r="N46" s="33">
        <v>0</v>
      </c>
      <c r="O46" s="33">
        <v>106.86752464460035</v>
      </c>
      <c r="P46" s="33">
        <v>2.0117647058823529</v>
      </c>
      <c r="Q46" s="33">
        <v>1.2424242424242424</v>
      </c>
      <c r="R46" s="33">
        <v>2.9631516936671574</v>
      </c>
      <c r="S46" s="33">
        <v>0</v>
      </c>
      <c r="T46" s="33">
        <v>2.4739495798319329</v>
      </c>
      <c r="U46" s="33">
        <v>0</v>
      </c>
      <c r="V46" s="33">
        <v>213.28281546881439</v>
      </c>
    </row>
    <row r="47" spans="1:22">
      <c r="A47" s="103" t="s">
        <v>99</v>
      </c>
      <c r="B47" s="78">
        <v>0.58621811852093375</v>
      </c>
      <c r="C47" s="78">
        <v>3.8049496319785978E-2</v>
      </c>
      <c r="D47" s="78">
        <v>0</v>
      </c>
      <c r="E47" s="78">
        <v>0.32776786527475021</v>
      </c>
      <c r="F47" s="78">
        <v>2.1167439679079796E-2</v>
      </c>
      <c r="G47" s="78">
        <v>5.7754872050521299E-3</v>
      </c>
      <c r="H47" s="78">
        <v>1.8003802955562098E-2</v>
      </c>
      <c r="I47" s="78">
        <v>0</v>
      </c>
      <c r="J47" s="78">
        <v>0</v>
      </c>
      <c r="K47" s="79">
        <v>3.0177900448359984E-3</v>
      </c>
      <c r="L47" s="33">
        <v>194.25410973306847</v>
      </c>
      <c r="M47" s="33">
        <v>12.608397454586264</v>
      </c>
      <c r="N47" s="33">
        <v>0</v>
      </c>
      <c r="O47" s="33">
        <v>108.61188499034985</v>
      </c>
      <c r="P47" s="33">
        <v>7.0142188040222448</v>
      </c>
      <c r="Q47" s="33">
        <v>1.9138134592680047</v>
      </c>
      <c r="R47" s="33">
        <v>5.9658898359645534</v>
      </c>
      <c r="S47" s="33">
        <v>0</v>
      </c>
      <c r="T47" s="33">
        <v>0</v>
      </c>
      <c r="U47" s="33">
        <v>0.99999999999999989</v>
      </c>
      <c r="V47" s="33">
        <v>331.3683142772594</v>
      </c>
    </row>
    <row r="48" spans="1:22">
      <c r="A48" s="103" t="s">
        <v>100</v>
      </c>
      <c r="B48" s="78">
        <v>0.5542046128589796</v>
      </c>
      <c r="C48" s="78">
        <v>2.4537021758030877E-2</v>
      </c>
      <c r="D48" s="78">
        <v>2.1969041262223023E-2</v>
      </c>
      <c r="E48" s="78">
        <v>0.34902462063429046</v>
      </c>
      <c r="F48" s="78">
        <v>2.4406023016017603E-2</v>
      </c>
      <c r="G48" s="78">
        <v>4.58779392668096E-3</v>
      </c>
      <c r="H48" s="78">
        <v>2.1270886543777446E-2</v>
      </c>
      <c r="I48" s="78">
        <v>0</v>
      </c>
      <c r="J48" s="78">
        <v>0</v>
      </c>
      <c r="K48" s="79">
        <v>0</v>
      </c>
      <c r="L48" s="33">
        <v>121.08776664266328</v>
      </c>
      <c r="M48" s="33">
        <v>5.3610762086861508</v>
      </c>
      <c r="N48" s="33">
        <v>4.8</v>
      </c>
      <c r="O48" s="33">
        <v>76.258137942751105</v>
      </c>
      <c r="P48" s="33">
        <v>5.3324543879085207</v>
      </c>
      <c r="Q48" s="33">
        <v>1.0023837902264601</v>
      </c>
      <c r="R48" s="33">
        <v>4.6474606784820764</v>
      </c>
      <c r="S48" s="33">
        <v>0</v>
      </c>
      <c r="T48" s="33">
        <v>0</v>
      </c>
      <c r="U48" s="33">
        <v>0</v>
      </c>
      <c r="V48" s="33">
        <v>218.48927965071761</v>
      </c>
    </row>
    <row r="49" spans="1:22">
      <c r="A49" s="103" t="s">
        <v>101</v>
      </c>
      <c r="B49" s="78">
        <v>0.56169959136835679</v>
      </c>
      <c r="C49" s="78">
        <v>2.3079051145520228E-2</v>
      </c>
      <c r="D49" s="78">
        <v>2.7525148091307124E-2</v>
      </c>
      <c r="E49" s="78">
        <v>0.36475570314735123</v>
      </c>
      <c r="F49" s="78">
        <v>1.0189627812143654E-2</v>
      </c>
      <c r="G49" s="78">
        <v>0</v>
      </c>
      <c r="H49" s="78">
        <v>5.9582270649918253E-3</v>
      </c>
      <c r="I49" s="78">
        <v>0</v>
      </c>
      <c r="J49" s="78">
        <v>6.7926513703289049E-3</v>
      </c>
      <c r="K49" s="79">
        <v>0</v>
      </c>
      <c r="L49" s="33">
        <v>331.07411746697761</v>
      </c>
      <c r="M49" s="33">
        <v>13.603136992434699</v>
      </c>
      <c r="N49" s="33">
        <v>16.223732850290162</v>
      </c>
      <c r="O49" s="33">
        <v>214.99245213330101</v>
      </c>
      <c r="P49" s="33">
        <v>6.005918621026928</v>
      </c>
      <c r="Q49" s="33">
        <v>0</v>
      </c>
      <c r="R49" s="33">
        <v>3.5118679050567594</v>
      </c>
      <c r="S49" s="33">
        <v>0</v>
      </c>
      <c r="T49" s="33">
        <v>4.0036900369003687</v>
      </c>
      <c r="U49" s="33">
        <v>0</v>
      </c>
      <c r="V49" s="33">
        <v>589.41491600598772</v>
      </c>
    </row>
    <row r="50" spans="1:22">
      <c r="A50" s="103" t="s">
        <v>102</v>
      </c>
      <c r="B50" s="78">
        <v>0.55243659256437205</v>
      </c>
      <c r="C50" s="78">
        <v>1.6561330850029598E-2</v>
      </c>
      <c r="D50" s="78">
        <v>2.3027974955315021E-2</v>
      </c>
      <c r="E50" s="78">
        <v>0.3758662818591047</v>
      </c>
      <c r="F50" s="78">
        <v>1.2540731923076644E-2</v>
      </c>
      <c r="G50" s="78">
        <v>0</v>
      </c>
      <c r="H50" s="78">
        <v>1.1861847580940429E-2</v>
      </c>
      <c r="I50" s="78">
        <v>0</v>
      </c>
      <c r="J50" s="78">
        <v>7.70524026716095E-3</v>
      </c>
      <c r="K50" s="79">
        <v>0</v>
      </c>
      <c r="L50" s="33">
        <v>318.32278102997822</v>
      </c>
      <c r="M50" s="33">
        <v>9.5429031398290274</v>
      </c>
      <c r="N50" s="33">
        <v>13.269086675156132</v>
      </c>
      <c r="O50" s="33">
        <v>216.5801500972189</v>
      </c>
      <c r="P50" s="33">
        <v>7.2261698729524708</v>
      </c>
      <c r="Q50" s="33">
        <v>0</v>
      </c>
      <c r="R50" s="33">
        <v>6.8349858806261006</v>
      </c>
      <c r="S50" s="33">
        <v>0</v>
      </c>
      <c r="T50" s="33">
        <v>4.4398824106877779</v>
      </c>
      <c r="U50" s="33">
        <v>0</v>
      </c>
      <c r="V50" s="33">
        <v>576.21595910644896</v>
      </c>
    </row>
    <row r="51" spans="1:22">
      <c r="A51" s="103" t="s">
        <v>103</v>
      </c>
      <c r="B51" s="78">
        <v>0.61122769366867191</v>
      </c>
      <c r="C51" s="78">
        <v>8.5503809179333888E-3</v>
      </c>
      <c r="D51" s="78">
        <v>2.5908167804860337E-2</v>
      </c>
      <c r="E51" s="78">
        <v>0.2691964891398736</v>
      </c>
      <c r="F51" s="78">
        <v>2.6264576992971262E-2</v>
      </c>
      <c r="G51" s="78">
        <v>1.7156358863978955E-3</v>
      </c>
      <c r="H51" s="78">
        <v>5.1891616019671287E-2</v>
      </c>
      <c r="I51" s="78">
        <v>0</v>
      </c>
      <c r="J51" s="78">
        <v>5.2454395696200362E-3</v>
      </c>
      <c r="K51" s="79">
        <v>0</v>
      </c>
      <c r="L51" s="33">
        <v>357.11213043060485</v>
      </c>
      <c r="M51" s="33">
        <v>4.9955929307934195</v>
      </c>
      <c r="N51" s="33">
        <v>15.136946666821967</v>
      </c>
      <c r="O51" s="33">
        <v>157.27908394361859</v>
      </c>
      <c r="P51" s="33">
        <v>15.345180105505667</v>
      </c>
      <c r="Q51" s="33">
        <v>1.0023668639053254</v>
      </c>
      <c r="R51" s="33">
        <v>30.317876202639599</v>
      </c>
      <c r="S51" s="33">
        <v>0</v>
      </c>
      <c r="T51" s="33">
        <v>3.0646682392755205</v>
      </c>
      <c r="U51" s="33">
        <v>0</v>
      </c>
      <c r="V51" s="33">
        <v>584.25384538316507</v>
      </c>
    </row>
    <row r="52" spans="1:22">
      <c r="A52" s="103" t="s">
        <v>104</v>
      </c>
      <c r="B52" s="78">
        <v>0.31505279585689455</v>
      </c>
      <c r="C52" s="78">
        <v>1.4527678561332738E-2</v>
      </c>
      <c r="D52" s="78">
        <v>2.1892478078529082E-2</v>
      </c>
      <c r="E52" s="78">
        <v>0.61659804736659429</v>
      </c>
      <c r="F52" s="78">
        <v>1.5598412861238618E-2</v>
      </c>
      <c r="G52" s="78">
        <v>6.6124317405223253E-4</v>
      </c>
      <c r="H52" s="78">
        <v>5.4910746356606034E-3</v>
      </c>
      <c r="I52" s="78">
        <v>8.1255229659794523E-4</v>
      </c>
      <c r="J52" s="78">
        <v>7.4425262314611121E-3</v>
      </c>
      <c r="K52" s="79">
        <v>1.9231909376393192E-3</v>
      </c>
      <c r="L52" s="33">
        <v>477.33434001860911</v>
      </c>
      <c r="M52" s="33">
        <v>22.010786602338619</v>
      </c>
      <c r="N52" s="33">
        <v>33.169144068580913</v>
      </c>
      <c r="O52" s="33">
        <v>934.20349181787913</v>
      </c>
      <c r="P52" s="33">
        <v>23.633048829819423</v>
      </c>
      <c r="Q52" s="33">
        <v>1.0018450184501844</v>
      </c>
      <c r="R52" s="33">
        <v>8.3194896908534108</v>
      </c>
      <c r="S52" s="33">
        <v>1.2310924369747898</v>
      </c>
      <c r="T52" s="33">
        <v>11.27612068035527</v>
      </c>
      <c r="U52" s="33">
        <v>2.9138134592680047</v>
      </c>
      <c r="V52" s="33">
        <v>1515.0931726231281</v>
      </c>
    </row>
    <row r="53" spans="1:22">
      <c r="A53" s="103" t="s">
        <v>105</v>
      </c>
      <c r="B53" s="78">
        <v>0.35304871646192709</v>
      </c>
      <c r="C53" s="78">
        <v>0</v>
      </c>
      <c r="D53" s="78">
        <v>0</v>
      </c>
      <c r="E53" s="78">
        <v>0.62675661613779754</v>
      </c>
      <c r="F53" s="78">
        <v>0</v>
      </c>
      <c r="G53" s="78">
        <v>0</v>
      </c>
      <c r="H53" s="78">
        <v>0</v>
      </c>
      <c r="I53" s="78">
        <v>1.1063727601632234E-2</v>
      </c>
      <c r="J53" s="78">
        <v>9.1309397986429671E-3</v>
      </c>
      <c r="K53" s="79">
        <v>0</v>
      </c>
      <c r="L53" s="33">
        <v>39.284734799129865</v>
      </c>
      <c r="M53" s="33">
        <v>0</v>
      </c>
      <c r="N53" s="33">
        <v>0</v>
      </c>
      <c r="O53" s="33">
        <v>69.740991258436296</v>
      </c>
      <c r="P53" s="33">
        <v>0</v>
      </c>
      <c r="Q53" s="33">
        <v>0</v>
      </c>
      <c r="R53" s="33">
        <v>0</v>
      </c>
      <c r="S53" s="33">
        <v>1.2310924369747898</v>
      </c>
      <c r="T53" s="33">
        <v>1.016025641025641</v>
      </c>
      <c r="U53" s="33">
        <v>0</v>
      </c>
      <c r="V53" s="33">
        <v>111.27284413556661</v>
      </c>
    </row>
    <row r="54" spans="1:22">
      <c r="A54" s="103" t="s">
        <v>106</v>
      </c>
      <c r="B54" s="78">
        <v>0.47826779292130084</v>
      </c>
      <c r="C54" s="78">
        <v>0</v>
      </c>
      <c r="D54" s="78">
        <v>0</v>
      </c>
      <c r="E54" s="78">
        <v>0.52173220707869916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v>0</v>
      </c>
      <c r="L54" s="33">
        <v>12.344306029864903</v>
      </c>
      <c r="M54" s="33">
        <v>0</v>
      </c>
      <c r="N54" s="33">
        <v>0</v>
      </c>
      <c r="O54" s="33">
        <v>13.466142034105324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25.810448063970227</v>
      </c>
    </row>
    <row r="55" spans="1:22">
      <c r="A55" s="103" t="s">
        <v>107</v>
      </c>
      <c r="B55" s="78">
        <v>0.45675394773917366</v>
      </c>
      <c r="C55" s="78">
        <v>0</v>
      </c>
      <c r="D55" s="78">
        <v>0</v>
      </c>
      <c r="E55" s="78">
        <v>0.54324605226082612</v>
      </c>
      <c r="F55" s="78">
        <v>0</v>
      </c>
      <c r="G55" s="78">
        <v>0</v>
      </c>
      <c r="H55" s="78">
        <v>0</v>
      </c>
      <c r="I55" s="78">
        <v>0</v>
      </c>
      <c r="J55" s="78">
        <v>0</v>
      </c>
      <c r="K55" s="79">
        <v>0</v>
      </c>
      <c r="L55" s="33">
        <v>10.781903798962889</v>
      </c>
      <c r="M55" s="33">
        <v>0</v>
      </c>
      <c r="N55" s="33">
        <v>0</v>
      </c>
      <c r="O55" s="33">
        <v>12.823592885479172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23.605496684442066</v>
      </c>
    </row>
    <row r="56" spans="1:22">
      <c r="A56" s="103" t="s">
        <v>108</v>
      </c>
      <c r="B56" s="78">
        <v>0.53361731256799882</v>
      </c>
      <c r="C56" s="78">
        <v>7.2709432781166723E-3</v>
      </c>
      <c r="D56" s="78">
        <v>1.2070504847479411E-2</v>
      </c>
      <c r="E56" s="78">
        <v>0.41795254651945513</v>
      </c>
      <c r="F56" s="78">
        <v>1.2213185769633124E-2</v>
      </c>
      <c r="G56" s="78">
        <v>5.2872618492742979E-4</v>
      </c>
      <c r="H56" s="78">
        <v>7.3584875285846504E-3</v>
      </c>
      <c r="I56" s="78">
        <v>5.2787064093887408E-4</v>
      </c>
      <c r="J56" s="78">
        <v>7.9325520219272732E-3</v>
      </c>
      <c r="K56" s="79">
        <v>5.2787064093887408E-4</v>
      </c>
      <c r="L56" s="33">
        <v>1010.8865149592401</v>
      </c>
      <c r="M56" s="33">
        <v>13.774100535662537</v>
      </c>
      <c r="N56" s="33">
        <v>22.866406864399078</v>
      </c>
      <c r="O56" s="33">
        <v>791.77077508247487</v>
      </c>
      <c r="P56" s="33">
        <v>23.136702105483032</v>
      </c>
      <c r="Q56" s="33">
        <v>1.0016207455429498</v>
      </c>
      <c r="R56" s="33">
        <v>13.939944671855207</v>
      </c>
      <c r="S56" s="33">
        <v>1</v>
      </c>
      <c r="T56" s="33">
        <v>15.02745446842504</v>
      </c>
      <c r="U56" s="33">
        <v>1</v>
      </c>
      <c r="V56" s="33">
        <v>1894.4035194330825</v>
      </c>
    </row>
    <row r="57" spans="1:22">
      <c r="A57" s="103" t="s">
        <v>109</v>
      </c>
      <c r="B57" s="78">
        <v>0.38305210751146657</v>
      </c>
      <c r="C57" s="78">
        <v>9.1028730272558252E-3</v>
      </c>
      <c r="D57" s="78">
        <v>1.3544905802508528E-2</v>
      </c>
      <c r="E57" s="78">
        <v>0.55582779463867549</v>
      </c>
      <c r="F57" s="78">
        <v>1.8546407241523236E-2</v>
      </c>
      <c r="G57" s="78">
        <v>0</v>
      </c>
      <c r="H57" s="78">
        <v>6.9309617725363737E-3</v>
      </c>
      <c r="I57" s="78">
        <v>0</v>
      </c>
      <c r="J57" s="78">
        <v>8.8370656273926047E-3</v>
      </c>
      <c r="K57" s="79">
        <v>4.157884378641204E-3</v>
      </c>
      <c r="L57" s="33">
        <v>918.03243692599847</v>
      </c>
      <c r="M57" s="33">
        <v>21.816177340805908</v>
      </c>
      <c r="N57" s="33">
        <v>32.462066225383637</v>
      </c>
      <c r="O57" s="33">
        <v>1332.1110491686093</v>
      </c>
      <c r="P57" s="33">
        <v>44.448791958801287</v>
      </c>
      <c r="Q57" s="33">
        <v>0</v>
      </c>
      <c r="R57" s="33">
        <v>16.610919510714439</v>
      </c>
      <c r="S57" s="33">
        <v>0</v>
      </c>
      <c r="T57" s="33">
        <v>21.179136556368793</v>
      </c>
      <c r="U57" s="33">
        <v>9.9648916002015788</v>
      </c>
      <c r="V57" s="33">
        <v>2396.6254692868838</v>
      </c>
    </row>
    <row r="58" spans="1:22">
      <c r="A58" s="103" t="s">
        <v>110</v>
      </c>
      <c r="B58" s="78">
        <v>0.59774706905412411</v>
      </c>
      <c r="C58" s="78">
        <v>0</v>
      </c>
      <c r="D58" s="78">
        <v>1.5722153740890338E-2</v>
      </c>
      <c r="E58" s="78">
        <v>0.3763893687033894</v>
      </c>
      <c r="F58" s="78">
        <v>1.0141408501595964E-2</v>
      </c>
      <c r="G58" s="78">
        <v>0</v>
      </c>
      <c r="H58" s="78">
        <v>0</v>
      </c>
      <c r="I58" s="78">
        <v>0</v>
      </c>
      <c r="J58" s="78">
        <v>0</v>
      </c>
      <c r="K58" s="79">
        <v>0</v>
      </c>
      <c r="L58" s="33">
        <v>154.3766924412638</v>
      </c>
      <c r="M58" s="33">
        <v>0</v>
      </c>
      <c r="N58" s="33">
        <v>4.0604700854700857</v>
      </c>
      <c r="O58" s="33">
        <v>97.207914214336853</v>
      </c>
      <c r="P58" s="33">
        <v>2.6191631581724044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258.26423989924319</v>
      </c>
    </row>
    <row r="59" spans="1:22">
      <c r="A59" s="103" t="s">
        <v>111</v>
      </c>
      <c r="B59" s="78">
        <v>0.466927873744302</v>
      </c>
      <c r="C59" s="78">
        <v>3.0148190041562359E-3</v>
      </c>
      <c r="D59" s="78">
        <v>1.6463458161121946E-2</v>
      </c>
      <c r="E59" s="78">
        <v>0.49901352045319319</v>
      </c>
      <c r="F59" s="78">
        <v>1.4580328637226693E-2</v>
      </c>
      <c r="G59" s="78">
        <v>0</v>
      </c>
      <c r="H59" s="78">
        <v>0</v>
      </c>
      <c r="I59" s="78">
        <v>0</v>
      </c>
      <c r="J59" s="78">
        <v>0</v>
      </c>
      <c r="K59" s="79">
        <v>0</v>
      </c>
      <c r="L59" s="33">
        <v>155.02597829806038</v>
      </c>
      <c r="M59" s="33">
        <v>1.0009581603321622</v>
      </c>
      <c r="N59" s="33">
        <v>5.466076991999798</v>
      </c>
      <c r="O59" s="33">
        <v>165.67882009669694</v>
      </c>
      <c r="P59" s="33">
        <v>4.8408540975882932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332.01268764467756</v>
      </c>
    </row>
    <row r="60" spans="1:22">
      <c r="A60" s="103" t="s">
        <v>112</v>
      </c>
      <c r="B60" s="78">
        <v>0.41260522450243708</v>
      </c>
      <c r="C60" s="78">
        <v>1.645798588863823E-2</v>
      </c>
      <c r="D60" s="78">
        <v>1.9248562356769677E-2</v>
      </c>
      <c r="E60" s="78">
        <v>0.51897489315876821</v>
      </c>
      <c r="F60" s="78">
        <v>2.0829424607041912E-2</v>
      </c>
      <c r="G60" s="78">
        <v>0</v>
      </c>
      <c r="H60" s="78">
        <v>3.2473732871285176E-3</v>
      </c>
      <c r="I60" s="78">
        <v>0</v>
      </c>
      <c r="J60" s="78">
        <v>7.1563675090700789E-3</v>
      </c>
      <c r="K60" s="79">
        <v>1.4801686901466983E-3</v>
      </c>
      <c r="L60" s="33">
        <v>278.75554134410459</v>
      </c>
      <c r="M60" s="33">
        <v>11.118993394602269</v>
      </c>
      <c r="N60" s="33">
        <v>13.004303147948608</v>
      </c>
      <c r="O60" s="33">
        <v>350.6187481288589</v>
      </c>
      <c r="P60" s="33">
        <v>14.072331583353197</v>
      </c>
      <c r="Q60" s="33">
        <v>0</v>
      </c>
      <c r="R60" s="33">
        <v>2.1939210772028108</v>
      </c>
      <c r="S60" s="33">
        <v>0</v>
      </c>
      <c r="T60" s="33">
        <v>4.8348323787073335</v>
      </c>
      <c r="U60" s="33">
        <v>1</v>
      </c>
      <c r="V60" s="33">
        <v>675.59867105477747</v>
      </c>
    </row>
    <row r="61" spans="1:22">
      <c r="A61" s="103" t="s">
        <v>113</v>
      </c>
      <c r="B61" s="78">
        <v>0.39853506076235812</v>
      </c>
      <c r="C61" s="78">
        <v>1.9840105270438886E-3</v>
      </c>
      <c r="D61" s="78">
        <v>1.1982099762884548E-2</v>
      </c>
      <c r="E61" s="78">
        <v>0.53296825184133279</v>
      </c>
      <c r="F61" s="78">
        <v>1.0694353548702155E-2</v>
      </c>
      <c r="G61" s="78">
        <v>0</v>
      </c>
      <c r="H61" s="78">
        <v>4.3836223557679382E-2</v>
      </c>
      <c r="I61" s="78">
        <v>0</v>
      </c>
      <c r="J61" s="78">
        <v>0</v>
      </c>
      <c r="K61" s="79">
        <v>0</v>
      </c>
      <c r="L61" s="33">
        <v>161.07190816794844</v>
      </c>
      <c r="M61" s="33">
        <v>0.80185758513931893</v>
      </c>
      <c r="N61" s="33">
        <v>4.8426847790371985</v>
      </c>
      <c r="O61" s="33">
        <v>215.40441925687506</v>
      </c>
      <c r="P61" s="33">
        <v>4.3222293401665599</v>
      </c>
      <c r="Q61" s="33">
        <v>0</v>
      </c>
      <c r="R61" s="33">
        <v>17.716845694342702</v>
      </c>
      <c r="S61" s="33">
        <v>0</v>
      </c>
      <c r="T61" s="33">
        <v>0</v>
      </c>
      <c r="U61" s="33">
        <v>0</v>
      </c>
      <c r="V61" s="33">
        <v>404.15994482350891</v>
      </c>
    </row>
    <row r="62" spans="1:22">
      <c r="A62" s="103" t="s">
        <v>114</v>
      </c>
      <c r="B62" s="78">
        <v>0.60073048984044386</v>
      </c>
      <c r="C62" s="78">
        <v>2.6106147270495324E-2</v>
      </c>
      <c r="D62" s="78">
        <v>2.2290386238214228E-2</v>
      </c>
      <c r="E62" s="78">
        <v>0.32038446057443054</v>
      </c>
      <c r="F62" s="78">
        <v>1.8015518755397916E-2</v>
      </c>
      <c r="G62" s="78">
        <v>0</v>
      </c>
      <c r="H62" s="78">
        <v>7.7535911716656363E-3</v>
      </c>
      <c r="I62" s="78">
        <v>0</v>
      </c>
      <c r="J62" s="78">
        <v>4.7194061493526203E-3</v>
      </c>
      <c r="K62" s="79">
        <v>0</v>
      </c>
      <c r="L62" s="33">
        <v>387.38855102118714</v>
      </c>
      <c r="M62" s="33">
        <v>16.834874764803448</v>
      </c>
      <c r="N62" s="33">
        <v>14.374233658121659</v>
      </c>
      <c r="O62" s="33">
        <v>206.60391648274455</v>
      </c>
      <c r="P62" s="33">
        <v>11.61753202905061</v>
      </c>
      <c r="Q62" s="33">
        <v>0</v>
      </c>
      <c r="R62" s="33">
        <v>5</v>
      </c>
      <c r="S62" s="33">
        <v>0</v>
      </c>
      <c r="T62" s="33">
        <v>3.0433679342025406</v>
      </c>
      <c r="U62" s="33">
        <v>0</v>
      </c>
      <c r="V62" s="33">
        <v>644.86247589010986</v>
      </c>
    </row>
    <row r="63" spans="1:22">
      <c r="A63" s="103" t="s">
        <v>115</v>
      </c>
      <c r="B63" s="78">
        <v>0.43362888005186806</v>
      </c>
      <c r="C63" s="78">
        <v>1.5236607424159009E-2</v>
      </c>
      <c r="D63" s="78">
        <v>1.9925948066170141E-2</v>
      </c>
      <c r="E63" s="78">
        <v>0.50886941387301643</v>
      </c>
      <c r="F63" s="78">
        <v>1.1714711352175894E-2</v>
      </c>
      <c r="G63" s="78">
        <v>0</v>
      </c>
      <c r="H63" s="78">
        <v>4.9708584634538949E-3</v>
      </c>
      <c r="I63" s="78">
        <v>0</v>
      </c>
      <c r="J63" s="78">
        <v>5.6535807691566369E-3</v>
      </c>
      <c r="K63" s="79">
        <v>0</v>
      </c>
      <c r="L63" s="33">
        <v>158.69543340431827</v>
      </c>
      <c r="M63" s="33">
        <v>5.5761507824366845</v>
      </c>
      <c r="N63" s="33">
        <v>7.292311720507568</v>
      </c>
      <c r="O63" s="33">
        <v>186.23125879235786</v>
      </c>
      <c r="P63" s="33">
        <v>4.2872402664178404</v>
      </c>
      <c r="Q63" s="33">
        <v>0</v>
      </c>
      <c r="R63" s="33">
        <v>1.8191881918819188</v>
      </c>
      <c r="S63" s="33">
        <v>0</v>
      </c>
      <c r="T63" s="33">
        <v>2.069044502617801</v>
      </c>
      <c r="U63" s="33">
        <v>0</v>
      </c>
      <c r="V63" s="33">
        <v>365.9706276605379</v>
      </c>
    </row>
    <row r="64" spans="1:22">
      <c r="A64" s="103" t="s">
        <v>116</v>
      </c>
      <c r="B64" s="78">
        <v>0.54024077464178066</v>
      </c>
      <c r="C64" s="78">
        <v>1.9695134876780814E-2</v>
      </c>
      <c r="D64" s="78">
        <v>4.9793464680935845E-2</v>
      </c>
      <c r="E64" s="78">
        <v>0.37104276609484876</v>
      </c>
      <c r="F64" s="78">
        <v>5.6333378657701678E-3</v>
      </c>
      <c r="G64" s="78">
        <v>0</v>
      </c>
      <c r="H64" s="78">
        <v>1.3594521839883548E-2</v>
      </c>
      <c r="I64" s="78">
        <v>0</v>
      </c>
      <c r="J64" s="78">
        <v>0</v>
      </c>
      <c r="K64" s="79">
        <v>0</v>
      </c>
      <c r="L64" s="33">
        <v>194.25638125485031</v>
      </c>
      <c r="M64" s="33">
        <v>7.0818527757859249</v>
      </c>
      <c r="N64" s="33">
        <v>17.904420978726581</v>
      </c>
      <c r="O64" s="33">
        <v>133.41722508851319</v>
      </c>
      <c r="P64" s="33">
        <v>2.0256002130088082</v>
      </c>
      <c r="Q64" s="33">
        <v>0</v>
      </c>
      <c r="R64" s="33">
        <v>4.8882326944997203</v>
      </c>
      <c r="S64" s="33">
        <v>0</v>
      </c>
      <c r="T64" s="33">
        <v>0</v>
      </c>
      <c r="U64" s="33">
        <v>0</v>
      </c>
      <c r="V64" s="33">
        <v>359.5737130053846</v>
      </c>
    </row>
    <row r="65" spans="1:22">
      <c r="A65" s="103" t="s">
        <v>117</v>
      </c>
      <c r="B65" s="78">
        <v>0.55512028556205839</v>
      </c>
      <c r="C65" s="78">
        <v>5.6279597780908956E-2</v>
      </c>
      <c r="D65" s="78">
        <v>4.7481497754897567E-3</v>
      </c>
      <c r="E65" s="78">
        <v>0.34618563887715231</v>
      </c>
      <c r="F65" s="78">
        <v>1.457687850792651E-2</v>
      </c>
      <c r="G65" s="78">
        <v>0</v>
      </c>
      <c r="H65" s="78">
        <v>0</v>
      </c>
      <c r="I65" s="78">
        <v>0</v>
      </c>
      <c r="J65" s="78">
        <v>2.3089449496463837E-2</v>
      </c>
      <c r="K65" s="79">
        <v>0</v>
      </c>
      <c r="L65" s="33">
        <v>183.22753765895291</v>
      </c>
      <c r="M65" s="33">
        <v>18.576103936449311</v>
      </c>
      <c r="N65" s="33">
        <v>1.5672131147540984</v>
      </c>
      <c r="O65" s="33">
        <v>114.26486084926363</v>
      </c>
      <c r="P65" s="33">
        <v>4.8113636363636365</v>
      </c>
      <c r="Q65" s="33">
        <v>0</v>
      </c>
      <c r="R65" s="33">
        <v>0</v>
      </c>
      <c r="S65" s="33">
        <v>0</v>
      </c>
      <c r="T65" s="33">
        <v>7.6210923779416921</v>
      </c>
      <c r="U65" s="33">
        <v>0</v>
      </c>
      <c r="V65" s="33">
        <v>330.06817157372535</v>
      </c>
    </row>
    <row r="66" spans="1:22">
      <c r="A66" s="103" t="s">
        <v>118</v>
      </c>
      <c r="B66" s="78">
        <v>0.62448769100797485</v>
      </c>
      <c r="C66" s="78">
        <v>0</v>
      </c>
      <c r="D66" s="78">
        <v>1.9733301123986656E-2</v>
      </c>
      <c r="E66" s="78">
        <v>0.33635695755042383</v>
      </c>
      <c r="F66" s="78">
        <v>0</v>
      </c>
      <c r="G66" s="78">
        <v>0</v>
      </c>
      <c r="H66" s="78">
        <v>0</v>
      </c>
      <c r="I66" s="78">
        <v>1.9422050317614629E-2</v>
      </c>
      <c r="J66" s="78">
        <v>0</v>
      </c>
      <c r="K66" s="79">
        <v>0</v>
      </c>
      <c r="L66" s="33">
        <v>32.153540990551456</v>
      </c>
      <c r="M66" s="33">
        <v>0</v>
      </c>
      <c r="N66" s="33">
        <v>1.016025641025641</v>
      </c>
      <c r="O66" s="33">
        <v>17.318303271275553</v>
      </c>
      <c r="P66" s="33">
        <v>0</v>
      </c>
      <c r="Q66" s="33">
        <v>0</v>
      </c>
      <c r="R66" s="33">
        <v>0</v>
      </c>
      <c r="S66" s="33">
        <v>1</v>
      </c>
      <c r="T66" s="33">
        <v>0</v>
      </c>
      <c r="U66" s="33">
        <v>0</v>
      </c>
      <c r="V66" s="33">
        <v>51.487869902852651</v>
      </c>
    </row>
    <row r="67" spans="1:22">
      <c r="A67" s="103" t="s">
        <v>119</v>
      </c>
      <c r="B67" s="78">
        <v>0.53209323015713439</v>
      </c>
      <c r="C67" s="78">
        <v>1.5838513889774232E-2</v>
      </c>
      <c r="D67" s="78">
        <v>1.1111494450788363E-2</v>
      </c>
      <c r="E67" s="78">
        <v>0.41410014857299182</v>
      </c>
      <c r="F67" s="78">
        <v>1.5329672660751069E-2</v>
      </c>
      <c r="G67" s="78">
        <v>0</v>
      </c>
      <c r="H67" s="78">
        <v>8.1878428165029753E-3</v>
      </c>
      <c r="I67" s="78">
        <v>3.3390974520570087E-3</v>
      </c>
      <c r="J67" s="78">
        <v>0</v>
      </c>
      <c r="K67" s="79">
        <v>0</v>
      </c>
      <c r="L67" s="33">
        <v>196.17754821992256</v>
      </c>
      <c r="M67" s="33">
        <v>5.8395045195848674</v>
      </c>
      <c r="N67" s="33">
        <v>4.0966988769453119</v>
      </c>
      <c r="O67" s="33">
        <v>152.6746578613014</v>
      </c>
      <c r="P67" s="33">
        <v>5.6518997558228907</v>
      </c>
      <c r="Q67" s="33">
        <v>0</v>
      </c>
      <c r="R67" s="33">
        <v>3.0187772328494109</v>
      </c>
      <c r="S67" s="33">
        <v>1.2310924369747898</v>
      </c>
      <c r="T67" s="33">
        <v>0</v>
      </c>
      <c r="U67" s="33">
        <v>0</v>
      </c>
      <c r="V67" s="33">
        <v>368.69017890340126</v>
      </c>
    </row>
    <row r="68" spans="1:22">
      <c r="A68" s="103" t="s">
        <v>120</v>
      </c>
      <c r="B68" s="78">
        <v>0.40554160584589632</v>
      </c>
      <c r="C68" s="78">
        <v>0</v>
      </c>
      <c r="D68" s="78">
        <v>5.6939772458625929E-2</v>
      </c>
      <c r="E68" s="78">
        <v>0.52020388856436339</v>
      </c>
      <c r="F68" s="78">
        <v>1.7314733131114368E-2</v>
      </c>
      <c r="G68" s="78">
        <v>0</v>
      </c>
      <c r="H68" s="78">
        <v>0</v>
      </c>
      <c r="I68" s="78">
        <v>0</v>
      </c>
      <c r="J68" s="78">
        <v>0</v>
      </c>
      <c r="K68" s="79">
        <v>0</v>
      </c>
      <c r="L68" s="33">
        <v>23.444206540856673</v>
      </c>
      <c r="M68" s="33">
        <v>0</v>
      </c>
      <c r="N68" s="33">
        <v>3.2916666666666665</v>
      </c>
      <c r="O68" s="33">
        <v>30.07278964983448</v>
      </c>
      <c r="P68" s="33">
        <v>1.0009581603321622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57.809621017689977</v>
      </c>
    </row>
    <row r="69" spans="1:22">
      <c r="A69" s="103" t="s">
        <v>121</v>
      </c>
      <c r="B69" s="78">
        <v>0.42489132171973021</v>
      </c>
      <c r="C69" s="78">
        <v>5.1872372649069257E-2</v>
      </c>
      <c r="D69" s="78">
        <v>0</v>
      </c>
      <c r="E69" s="78">
        <v>0.43758818453574244</v>
      </c>
      <c r="F69" s="78">
        <v>5.4768114965409426E-2</v>
      </c>
      <c r="G69" s="78">
        <v>0</v>
      </c>
      <c r="H69" s="78">
        <v>1.7073716733839794E-2</v>
      </c>
      <c r="I69" s="78">
        <v>0</v>
      </c>
      <c r="J69" s="78">
        <v>0</v>
      </c>
      <c r="K69" s="79">
        <v>1.3806289396208876E-2</v>
      </c>
      <c r="L69" s="33">
        <v>31.1261455776873</v>
      </c>
      <c r="M69" s="33">
        <v>3.8</v>
      </c>
      <c r="N69" s="33">
        <v>0</v>
      </c>
      <c r="O69" s="33">
        <v>32.056276131522921</v>
      </c>
      <c r="P69" s="33">
        <v>4.0121325908212544</v>
      </c>
      <c r="Q69" s="33">
        <v>0</v>
      </c>
      <c r="R69" s="33">
        <v>1.2507645259938838</v>
      </c>
      <c r="S69" s="33">
        <v>0</v>
      </c>
      <c r="T69" s="33">
        <v>0</v>
      </c>
      <c r="U69" s="33">
        <v>1.0114035087719297</v>
      </c>
      <c r="V69" s="33">
        <v>73.256722334797288</v>
      </c>
    </row>
    <row r="70" spans="1:22">
      <c r="A70" s="103" t="s">
        <v>122</v>
      </c>
      <c r="B70" s="78">
        <v>0.63842006036355903</v>
      </c>
      <c r="C70" s="78">
        <v>0</v>
      </c>
      <c r="D70" s="78">
        <v>0</v>
      </c>
      <c r="E70" s="78">
        <v>0.29731661970286005</v>
      </c>
      <c r="F70" s="78">
        <v>6.4263319933581045E-2</v>
      </c>
      <c r="G70" s="78">
        <v>0</v>
      </c>
      <c r="H70" s="78">
        <v>0</v>
      </c>
      <c r="I70" s="78">
        <v>0</v>
      </c>
      <c r="J70" s="78">
        <v>0</v>
      </c>
      <c r="K70" s="79">
        <v>0</v>
      </c>
      <c r="L70" s="33">
        <v>19.046718382677501</v>
      </c>
      <c r="M70" s="33">
        <v>0</v>
      </c>
      <c r="N70" s="33">
        <v>0</v>
      </c>
      <c r="O70" s="33">
        <v>8.8701879492088072</v>
      </c>
      <c r="P70" s="33">
        <v>1.9172413793103449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29.83414771119665</v>
      </c>
    </row>
    <row r="71" spans="1:22">
      <c r="A71" s="103" t="s">
        <v>123</v>
      </c>
      <c r="B71" s="78">
        <v>0.56020244044147616</v>
      </c>
      <c r="C71" s="78">
        <v>5.7256700748111872E-2</v>
      </c>
      <c r="D71" s="78">
        <v>0</v>
      </c>
      <c r="E71" s="78">
        <v>0.38254085881041178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v>0</v>
      </c>
      <c r="L71" s="33">
        <v>29.352150916237505</v>
      </c>
      <c r="M71" s="33">
        <v>3</v>
      </c>
      <c r="N71" s="33">
        <v>0</v>
      </c>
      <c r="O71" s="33">
        <v>20.043463235507506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52.395614151745022</v>
      </c>
    </row>
    <row r="72" spans="1:22">
      <c r="A72" s="103" t="s">
        <v>124</v>
      </c>
      <c r="B72" s="78">
        <v>0.61661913735948559</v>
      </c>
      <c r="C72" s="78">
        <v>2.026572375571415E-2</v>
      </c>
      <c r="D72" s="78">
        <v>2.026572375571415E-2</v>
      </c>
      <c r="E72" s="78">
        <v>0.34284941512908634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v>0</v>
      </c>
      <c r="L72" s="33">
        <v>30.426701991613935</v>
      </c>
      <c r="M72" s="33">
        <v>1</v>
      </c>
      <c r="N72" s="33">
        <v>1</v>
      </c>
      <c r="O72" s="33">
        <v>16.917699030236513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49.344401021850437</v>
      </c>
    </row>
    <row r="73" spans="1:22">
      <c r="A73" s="103" t="s">
        <v>125</v>
      </c>
      <c r="B73" s="78">
        <v>0.39484991160383504</v>
      </c>
      <c r="C73" s="78">
        <v>1.6753599645904508E-2</v>
      </c>
      <c r="D73" s="78">
        <v>1.1660819684905923E-2</v>
      </c>
      <c r="E73" s="78">
        <v>0.52891933567859439</v>
      </c>
      <c r="F73" s="78">
        <v>2.1382034646857312E-2</v>
      </c>
      <c r="G73" s="78">
        <v>1.8841756341358973E-3</v>
      </c>
      <c r="H73" s="78">
        <v>4.35124469618415E-3</v>
      </c>
      <c r="I73" s="78">
        <v>6.1817712854545697E-3</v>
      </c>
      <c r="J73" s="78">
        <v>1.1094181143183598E-2</v>
      </c>
      <c r="K73" s="79">
        <v>2.9229259809447645E-3</v>
      </c>
      <c r="L73" s="33">
        <v>638.73264372122458</v>
      </c>
      <c r="M73" s="33">
        <v>27.101616789551848</v>
      </c>
      <c r="N73" s="33">
        <v>18.863233766579665</v>
      </c>
      <c r="O73" s="33">
        <v>855.61129853367083</v>
      </c>
      <c r="P73" s="33">
        <v>34.588847855255139</v>
      </c>
      <c r="Q73" s="33">
        <v>3.0479542951860381</v>
      </c>
      <c r="R73" s="33">
        <v>7.0388315828222776</v>
      </c>
      <c r="S73" s="33">
        <v>10</v>
      </c>
      <c r="T73" s="33">
        <v>17.946605642443789</v>
      </c>
      <c r="U73" s="33">
        <v>4.7282984859408792</v>
      </c>
      <c r="V73" s="33">
        <v>1617.6593306726747</v>
      </c>
    </row>
    <row r="74" spans="1:22">
      <c r="A74" s="103" t="s">
        <v>126</v>
      </c>
      <c r="B74" s="78">
        <v>0.44942088557902005</v>
      </c>
      <c r="C74" s="78">
        <v>6.5867702684993673E-3</v>
      </c>
      <c r="D74" s="78">
        <v>1.054127922390378E-2</v>
      </c>
      <c r="E74" s="78">
        <v>0.50296367127544728</v>
      </c>
      <c r="F74" s="78">
        <v>1.7267044121248947E-2</v>
      </c>
      <c r="G74" s="78">
        <v>0</v>
      </c>
      <c r="H74" s="78">
        <v>1.101394372765468E-2</v>
      </c>
      <c r="I74" s="78">
        <v>0</v>
      </c>
      <c r="J74" s="78">
        <v>2.2064058042263893E-3</v>
      </c>
      <c r="K74" s="79">
        <v>0</v>
      </c>
      <c r="L74" s="33">
        <v>204.69252786680661</v>
      </c>
      <c r="M74" s="33">
        <v>3</v>
      </c>
      <c r="N74" s="33">
        <v>4.8011144130757799</v>
      </c>
      <c r="O74" s="33">
        <v>229.07904061000525</v>
      </c>
      <c r="P74" s="33">
        <v>7.8644206875532099</v>
      </c>
      <c r="Q74" s="33">
        <v>0</v>
      </c>
      <c r="R74" s="33">
        <v>5.0163934426229506</v>
      </c>
      <c r="S74" s="33">
        <v>0</v>
      </c>
      <c r="T74" s="33">
        <v>1.0049261083743843</v>
      </c>
      <c r="U74" s="33">
        <v>0</v>
      </c>
      <c r="V74" s="33">
        <v>455.45842312843797</v>
      </c>
    </row>
    <row r="75" spans="1:22">
      <c r="A75" s="103" t="s">
        <v>127</v>
      </c>
      <c r="B75" s="78">
        <v>0.40998252874552588</v>
      </c>
      <c r="C75" s="78">
        <v>1.574334390345055E-2</v>
      </c>
      <c r="D75" s="78">
        <v>4.0527373262072347E-3</v>
      </c>
      <c r="E75" s="78">
        <v>0.54251167461104177</v>
      </c>
      <c r="F75" s="78">
        <v>9.3159764584105822E-3</v>
      </c>
      <c r="G75" s="78">
        <v>0</v>
      </c>
      <c r="H75" s="78">
        <v>4.9234788282961055E-3</v>
      </c>
      <c r="I75" s="78">
        <v>2.7425938083831883E-3</v>
      </c>
      <c r="J75" s="78">
        <v>7.476709814966509E-3</v>
      </c>
      <c r="K75" s="79">
        <v>3.2509565037186529E-3</v>
      </c>
      <c r="L75" s="33">
        <v>184.03249831879484</v>
      </c>
      <c r="M75" s="33">
        <v>7.0668545786796297</v>
      </c>
      <c r="N75" s="33">
        <v>1.8191881918819188</v>
      </c>
      <c r="O75" s="33">
        <v>243.52203288095035</v>
      </c>
      <c r="P75" s="33">
        <v>4.1817450786653492</v>
      </c>
      <c r="Q75" s="33">
        <v>0</v>
      </c>
      <c r="R75" s="33">
        <v>2.2100456621004563</v>
      </c>
      <c r="S75" s="33">
        <v>1.2310924369747898</v>
      </c>
      <c r="T75" s="33">
        <v>3.3561371277530485</v>
      </c>
      <c r="U75" s="33">
        <v>1.4592857142857143</v>
      </c>
      <c r="V75" s="33">
        <v>448.87887999008586</v>
      </c>
    </row>
    <row r="76" spans="1:22">
      <c r="A76" s="103" t="s">
        <v>128</v>
      </c>
      <c r="B76" s="78">
        <v>0.30780398052812258</v>
      </c>
      <c r="C76" s="78">
        <v>1.7799698503472291E-2</v>
      </c>
      <c r="D76" s="78">
        <v>6.3921680637289762E-3</v>
      </c>
      <c r="E76" s="78">
        <v>0.60537212411521857</v>
      </c>
      <c r="F76" s="78">
        <v>1.5695696006984439E-2</v>
      </c>
      <c r="G76" s="78">
        <v>1.1939045502743318E-2</v>
      </c>
      <c r="H76" s="78">
        <v>0</v>
      </c>
      <c r="I76" s="78">
        <v>6.7797914235517777E-4</v>
      </c>
      <c r="J76" s="78">
        <v>2.9748505524532187E-2</v>
      </c>
      <c r="K76" s="79">
        <v>4.5708026128417007E-3</v>
      </c>
      <c r="L76" s="33">
        <v>454.00213855970088</v>
      </c>
      <c r="M76" s="33">
        <v>26.254050296649741</v>
      </c>
      <c r="N76" s="33">
        <v>9.4282665415395126</v>
      </c>
      <c r="O76" s="33">
        <v>892.90670803273474</v>
      </c>
      <c r="P76" s="33">
        <v>23.150706307070763</v>
      </c>
      <c r="Q76" s="33">
        <v>17.609753393399714</v>
      </c>
      <c r="R76" s="33">
        <v>0</v>
      </c>
      <c r="S76" s="33">
        <v>1</v>
      </c>
      <c r="T76" s="33">
        <v>43.878201652621975</v>
      </c>
      <c r="U76" s="33">
        <v>6.7418041755142397</v>
      </c>
      <c r="V76" s="33">
        <v>1474.9716289592327</v>
      </c>
    </row>
    <row r="77" spans="1:22">
      <c r="A77" s="103" t="s">
        <v>129</v>
      </c>
      <c r="B77" s="78">
        <v>0.35233310240140903</v>
      </c>
      <c r="C77" s="78">
        <v>1.9204632175860315E-2</v>
      </c>
      <c r="D77" s="78">
        <v>5.024056256617177E-3</v>
      </c>
      <c r="E77" s="78">
        <v>0.53519458545130538</v>
      </c>
      <c r="F77" s="78">
        <v>1.5657009010106814E-2</v>
      </c>
      <c r="G77" s="78">
        <v>2.17264678487878E-2</v>
      </c>
      <c r="H77" s="78">
        <v>0</v>
      </c>
      <c r="I77" s="78">
        <v>0</v>
      </c>
      <c r="J77" s="78">
        <v>4.8552177034946548E-2</v>
      </c>
      <c r="K77" s="79">
        <v>2.3079698209669949E-3</v>
      </c>
      <c r="L77" s="33">
        <v>152.65931954594981</v>
      </c>
      <c r="M77" s="33">
        <v>8.3210066272937429</v>
      </c>
      <c r="N77" s="33">
        <v>2.1768292682926829</v>
      </c>
      <c r="O77" s="33">
        <v>231.88976761709526</v>
      </c>
      <c r="P77" s="33">
        <v>6.7838881028118605</v>
      </c>
      <c r="Q77" s="33">
        <v>9.4136706864238064</v>
      </c>
      <c r="R77" s="33">
        <v>0</v>
      </c>
      <c r="S77" s="33">
        <v>0</v>
      </c>
      <c r="T77" s="33">
        <v>21.036746925314702</v>
      </c>
      <c r="U77" s="33">
        <v>1</v>
      </c>
      <c r="V77" s="33">
        <v>433.28122877318185</v>
      </c>
    </row>
    <row r="78" spans="1:22">
      <c r="A78" s="103" t="s">
        <v>130</v>
      </c>
      <c r="B78" s="78">
        <v>0.33941188062081035</v>
      </c>
      <c r="C78" s="78">
        <v>1.956996554994413E-2</v>
      </c>
      <c r="D78" s="78">
        <v>1.4592060904507804E-2</v>
      </c>
      <c r="E78" s="78">
        <v>0.570102595340094</v>
      </c>
      <c r="F78" s="78">
        <v>1.6085021201924437E-2</v>
      </c>
      <c r="G78" s="78">
        <v>4.7186642417834422E-3</v>
      </c>
      <c r="H78" s="78">
        <v>0</v>
      </c>
      <c r="I78" s="78">
        <v>0</v>
      </c>
      <c r="J78" s="78">
        <v>3.5519812140935615E-2</v>
      </c>
      <c r="K78" s="79">
        <v>0</v>
      </c>
      <c r="L78" s="33">
        <v>161.29679720192263</v>
      </c>
      <c r="M78" s="33">
        <v>9.3001245530484589</v>
      </c>
      <c r="N78" s="33">
        <v>6.934502953071318</v>
      </c>
      <c r="O78" s="33">
        <v>270.92664681232384</v>
      </c>
      <c r="P78" s="33">
        <v>7.6439940701249505</v>
      </c>
      <c r="Q78" s="33">
        <v>2.2424242424242422</v>
      </c>
      <c r="R78" s="33">
        <v>0</v>
      </c>
      <c r="S78" s="33">
        <v>0</v>
      </c>
      <c r="T78" s="33">
        <v>16.879880353827559</v>
      </c>
      <c r="U78" s="33">
        <v>0</v>
      </c>
      <c r="V78" s="33">
        <v>475.2243701867431</v>
      </c>
    </row>
    <row r="79" spans="1:22">
      <c r="A79" s="103" t="s">
        <v>131</v>
      </c>
      <c r="B79" s="78">
        <v>0.27912973306908345</v>
      </c>
      <c r="C79" s="78">
        <v>1.9432414437231597E-2</v>
      </c>
      <c r="D79" s="78">
        <v>0</v>
      </c>
      <c r="E79" s="78">
        <v>0.67347554314893421</v>
      </c>
      <c r="F79" s="78">
        <v>1.6700587420039027E-2</v>
      </c>
      <c r="G79" s="78">
        <v>8.3836713648541127E-3</v>
      </c>
      <c r="H79" s="78">
        <v>0</v>
      </c>
      <c r="I79" s="78">
        <v>0</v>
      </c>
      <c r="J79" s="78">
        <v>2.8780505598573723E-3</v>
      </c>
      <c r="K79" s="79">
        <v>0</v>
      </c>
      <c r="L79" s="33">
        <v>97.468210642773542</v>
      </c>
      <c r="M79" s="33">
        <v>6.785528158682383</v>
      </c>
      <c r="N79" s="33">
        <v>0</v>
      </c>
      <c r="O79" s="33">
        <v>235.16826882125955</v>
      </c>
      <c r="P79" s="33">
        <v>5.8316122564827229</v>
      </c>
      <c r="Q79" s="33">
        <v>2.9274611398963732</v>
      </c>
      <c r="R79" s="33">
        <v>0</v>
      </c>
      <c r="S79" s="33">
        <v>0</v>
      </c>
      <c r="T79" s="33">
        <v>1.0049751243781095</v>
      </c>
      <c r="U79" s="33">
        <v>0</v>
      </c>
      <c r="V79" s="33">
        <v>349.18605614347274</v>
      </c>
    </row>
    <row r="80" spans="1:22">
      <c r="A80" s="103" t="s">
        <v>132</v>
      </c>
      <c r="B80" s="78">
        <v>0.14846775087893976</v>
      </c>
      <c r="C80" s="78">
        <v>0</v>
      </c>
      <c r="D80" s="78">
        <v>1.1566352006918915E-2</v>
      </c>
      <c r="E80" s="78">
        <v>0.79989703681037161</v>
      </c>
      <c r="F80" s="78">
        <v>0</v>
      </c>
      <c r="G80" s="78">
        <v>0</v>
      </c>
      <c r="H80" s="78">
        <v>0</v>
      </c>
      <c r="I80" s="78">
        <v>0</v>
      </c>
      <c r="J80" s="78">
        <v>4.0068860303769924E-2</v>
      </c>
      <c r="K80" s="79">
        <v>0</v>
      </c>
      <c r="L80" s="33">
        <v>12.836177801793282</v>
      </c>
      <c r="M80" s="33">
        <v>0</v>
      </c>
      <c r="N80" s="33">
        <v>1</v>
      </c>
      <c r="O80" s="33">
        <v>69.157244767570489</v>
      </c>
      <c r="P80" s="33">
        <v>0</v>
      </c>
      <c r="Q80" s="33">
        <v>0</v>
      </c>
      <c r="R80" s="33">
        <v>0</v>
      </c>
      <c r="S80" s="33">
        <v>0</v>
      </c>
      <c r="T80" s="33">
        <v>3.4642608386638241</v>
      </c>
      <c r="U80" s="33">
        <v>0</v>
      </c>
      <c r="V80" s="33">
        <v>86.457683408027577</v>
      </c>
    </row>
    <row r="81" spans="1:22">
      <c r="A81" s="103" t="s">
        <v>133</v>
      </c>
      <c r="B81" s="78">
        <v>0.28277844303516131</v>
      </c>
      <c r="C81" s="78">
        <v>7.8166892429604451E-3</v>
      </c>
      <c r="D81" s="78">
        <v>1.9907368279914277E-2</v>
      </c>
      <c r="E81" s="78">
        <v>0.68949749944196403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v>0</v>
      </c>
      <c r="L81" s="33">
        <v>36.755989642517548</v>
      </c>
      <c r="M81" s="33">
        <v>1.016025641025641</v>
      </c>
      <c r="N81" s="33">
        <v>2.5875912408759123</v>
      </c>
      <c r="O81" s="33">
        <v>89.621976399662657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129.98158292408175</v>
      </c>
    </row>
    <row r="82" spans="1:22">
      <c r="A82" s="103" t="s">
        <v>134</v>
      </c>
      <c r="B82" s="78">
        <v>0.49781956449573567</v>
      </c>
      <c r="C82" s="78">
        <v>5.2089494410090852E-3</v>
      </c>
      <c r="D82" s="78">
        <v>2.2519631335370043E-2</v>
      </c>
      <c r="E82" s="78">
        <v>0.31217122800445019</v>
      </c>
      <c r="F82" s="78">
        <v>4.6800927171979582E-2</v>
      </c>
      <c r="G82" s="78">
        <v>4.3222737998072892E-2</v>
      </c>
      <c r="H82" s="78">
        <v>3.3058623182347564E-3</v>
      </c>
      <c r="I82" s="78">
        <v>0</v>
      </c>
      <c r="J82" s="78">
        <v>6.786214319143799E-2</v>
      </c>
      <c r="K82" s="79">
        <v>1.0889560437096117E-3</v>
      </c>
      <c r="L82" s="33">
        <v>457.15303879472987</v>
      </c>
      <c r="M82" s="33">
        <v>4.7834340707310847</v>
      </c>
      <c r="N82" s="33">
        <v>20.680018688959386</v>
      </c>
      <c r="O82" s="33">
        <v>286.67018270178761</v>
      </c>
      <c r="P82" s="33">
        <v>42.977792760622975</v>
      </c>
      <c r="Q82" s="33">
        <v>39.691903312122079</v>
      </c>
      <c r="R82" s="33">
        <v>3.0358087797309841</v>
      </c>
      <c r="S82" s="33">
        <v>0</v>
      </c>
      <c r="T82" s="33">
        <v>62.318533042215769</v>
      </c>
      <c r="U82" s="33">
        <v>1</v>
      </c>
      <c r="V82" s="33">
        <v>918.31071215089992</v>
      </c>
    </row>
    <row r="83" spans="1:22">
      <c r="A83" s="103" t="s">
        <v>135</v>
      </c>
      <c r="B83" s="78">
        <v>0.27888427386592607</v>
      </c>
      <c r="C83" s="78">
        <v>1.4470951849545744E-2</v>
      </c>
      <c r="D83" s="78">
        <v>7.1973436180408478E-3</v>
      </c>
      <c r="E83" s="78">
        <v>0.67502874140002211</v>
      </c>
      <c r="F83" s="78">
        <v>5.3851649117321859E-3</v>
      </c>
      <c r="G83" s="78">
        <v>5.5090197657805063E-3</v>
      </c>
      <c r="H83" s="78">
        <v>2.2266178036223013E-3</v>
      </c>
      <c r="I83" s="78">
        <v>0</v>
      </c>
      <c r="J83" s="78">
        <v>1.1297886785329843E-2</v>
      </c>
      <c r="K83" s="79">
        <v>0</v>
      </c>
      <c r="L83" s="33">
        <v>155.6138561895211</v>
      </c>
      <c r="M83" s="33">
        <v>8.0746059604755267</v>
      </c>
      <c r="N83" s="33">
        <v>4.0160256410256405</v>
      </c>
      <c r="O83" s="33">
        <v>376.65739997414272</v>
      </c>
      <c r="P83" s="33">
        <v>3.0048531117033153</v>
      </c>
      <c r="Q83" s="33">
        <v>3.0739625354046862</v>
      </c>
      <c r="R83" s="33">
        <v>1.2424242424242424</v>
      </c>
      <c r="S83" s="33">
        <v>0</v>
      </c>
      <c r="T83" s="33">
        <v>6.3040762574623379</v>
      </c>
      <c r="U83" s="33">
        <v>0</v>
      </c>
      <c r="V83" s="33">
        <v>557.98720391215977</v>
      </c>
    </row>
    <row r="84" spans="1:22">
      <c r="A84" s="103" t="s">
        <v>136</v>
      </c>
      <c r="B84" s="78">
        <v>0.5436390112145989</v>
      </c>
      <c r="C84" s="78">
        <v>8.2137073152529095E-3</v>
      </c>
      <c r="D84" s="78">
        <v>1.2195727718799699E-2</v>
      </c>
      <c r="E84" s="78">
        <v>0.13031283827351009</v>
      </c>
      <c r="F84" s="78">
        <v>0.17381380359108248</v>
      </c>
      <c r="G84" s="78">
        <v>7.9524016923927632E-2</v>
      </c>
      <c r="H84" s="78">
        <v>1.0526345151749288E-3</v>
      </c>
      <c r="I84" s="78">
        <v>0</v>
      </c>
      <c r="J84" s="78">
        <v>5.018962406901472E-2</v>
      </c>
      <c r="K84" s="79">
        <v>1.0586363786386453E-3</v>
      </c>
      <c r="L84" s="33">
        <v>1032.9112400884101</v>
      </c>
      <c r="M84" s="33">
        <v>15.606000367350564</v>
      </c>
      <c r="N84" s="33">
        <v>23.171818029875244</v>
      </c>
      <c r="O84" s="33">
        <v>247.59370207779</v>
      </c>
      <c r="P84" s="33">
        <v>330.24530563145709</v>
      </c>
      <c r="Q84" s="33">
        <v>151.09521068803676</v>
      </c>
      <c r="R84" s="33">
        <v>2</v>
      </c>
      <c r="S84" s="33">
        <v>0</v>
      </c>
      <c r="T84" s="33">
        <v>95.360019732345791</v>
      </c>
      <c r="U84" s="33">
        <v>2.01140350877193</v>
      </c>
      <c r="V84" s="33">
        <v>1899.9947001240373</v>
      </c>
    </row>
    <row r="85" spans="1:22">
      <c r="A85" s="103" t="s">
        <v>137</v>
      </c>
      <c r="B85" s="78">
        <v>0.51022062212553432</v>
      </c>
      <c r="C85" s="78">
        <v>9.4389180315900198E-3</v>
      </c>
      <c r="D85" s="78">
        <v>1.1746169668758024E-2</v>
      </c>
      <c r="E85" s="78">
        <v>0.25404469146797648</v>
      </c>
      <c r="F85" s="78">
        <v>0.14523701332298483</v>
      </c>
      <c r="G85" s="78">
        <v>4.0593763023766972E-2</v>
      </c>
      <c r="H85" s="78">
        <v>0</v>
      </c>
      <c r="I85" s="78">
        <v>0</v>
      </c>
      <c r="J85" s="78">
        <v>2.4782958624599453E-2</v>
      </c>
      <c r="K85" s="79">
        <v>3.9358637347901597E-3</v>
      </c>
      <c r="L85" s="33">
        <v>261.44613993152939</v>
      </c>
      <c r="M85" s="33">
        <v>4.8366698198297291</v>
      </c>
      <c r="N85" s="33">
        <v>6.0189466785644985</v>
      </c>
      <c r="O85" s="33">
        <v>130.17702749391637</v>
      </c>
      <c r="P85" s="33">
        <v>74.422034041454282</v>
      </c>
      <c r="Q85" s="33">
        <v>20.800967635619969</v>
      </c>
      <c r="R85" s="33">
        <v>0</v>
      </c>
      <c r="S85" s="33">
        <v>0</v>
      </c>
      <c r="T85" s="33">
        <v>12.699229681253737</v>
      </c>
      <c r="U85" s="33">
        <v>2.0168067226890756</v>
      </c>
      <c r="V85" s="33">
        <v>512.41782200485693</v>
      </c>
    </row>
    <row r="86" spans="1:22">
      <c r="A86" s="103" t="s">
        <v>138</v>
      </c>
      <c r="B86" s="78">
        <v>0.51490564496938052</v>
      </c>
      <c r="C86" s="78">
        <v>8.913691943357345E-3</v>
      </c>
      <c r="D86" s="78">
        <v>3.2314802575126873E-2</v>
      </c>
      <c r="E86" s="78">
        <v>4.5870105235392949E-2</v>
      </c>
      <c r="F86" s="78">
        <v>0.22111464894863364</v>
      </c>
      <c r="G86" s="78">
        <v>7.232066303905077E-2</v>
      </c>
      <c r="H86" s="78">
        <v>4.0993524407203132E-3</v>
      </c>
      <c r="I86" s="78">
        <v>0</v>
      </c>
      <c r="J86" s="78">
        <v>0.10046109084833747</v>
      </c>
      <c r="K86" s="79">
        <v>0</v>
      </c>
      <c r="L86" s="33">
        <v>125.81015744718003</v>
      </c>
      <c r="M86" s="33">
        <v>2.1779388083735909</v>
      </c>
      <c r="N86" s="33">
        <v>7.8956803825543851</v>
      </c>
      <c r="O86" s="33">
        <v>11.207733335544766</v>
      </c>
      <c r="P86" s="33">
        <v>54.026342631687015</v>
      </c>
      <c r="Q86" s="33">
        <v>17.670565651243724</v>
      </c>
      <c r="R86" s="33">
        <v>1.0016207455429498</v>
      </c>
      <c r="S86" s="33">
        <v>0</v>
      </c>
      <c r="T86" s="33">
        <v>24.546294608396437</v>
      </c>
      <c r="U86" s="33">
        <v>0</v>
      </c>
      <c r="V86" s="33">
        <v>244.33633361052293</v>
      </c>
    </row>
    <row r="87" spans="1:22">
      <c r="A87" s="103" t="s">
        <v>139</v>
      </c>
      <c r="B87" s="78">
        <v>0.51134096018454411</v>
      </c>
      <c r="C87" s="78">
        <v>1.3282956514033183E-2</v>
      </c>
      <c r="D87" s="78">
        <v>2.3431924589946241E-2</v>
      </c>
      <c r="E87" s="78">
        <v>0.10772274472885092</v>
      </c>
      <c r="F87" s="78">
        <v>0.25363316962000126</v>
      </c>
      <c r="G87" s="78">
        <v>3.2482664909472561E-2</v>
      </c>
      <c r="H87" s="78">
        <v>2.0842569928783573E-3</v>
      </c>
      <c r="I87" s="78">
        <v>0</v>
      </c>
      <c r="J87" s="78">
        <v>4.7863929388972687E-2</v>
      </c>
      <c r="K87" s="79">
        <v>8.1573930713007715E-3</v>
      </c>
      <c r="L87" s="33">
        <v>245.33489005037845</v>
      </c>
      <c r="M87" s="33">
        <v>6.3729936180707885</v>
      </c>
      <c r="N87" s="33">
        <v>11.242339437991653</v>
      </c>
      <c r="O87" s="33">
        <v>51.68400302694242</v>
      </c>
      <c r="P87" s="33">
        <v>121.68996936876486</v>
      </c>
      <c r="Q87" s="33">
        <v>15.584769546395538</v>
      </c>
      <c r="R87" s="33">
        <v>1</v>
      </c>
      <c r="S87" s="33">
        <v>0</v>
      </c>
      <c r="T87" s="33">
        <v>22.964504642430221</v>
      </c>
      <c r="U87" s="33">
        <v>3.9138134592680047</v>
      </c>
      <c r="V87" s="33">
        <v>479.78728315024188</v>
      </c>
    </row>
    <row r="88" spans="1:22">
      <c r="A88" s="103" t="s">
        <v>140</v>
      </c>
      <c r="B88" s="78">
        <v>0.49687029594102156</v>
      </c>
      <c r="C88" s="78">
        <v>1.4405727230563103E-2</v>
      </c>
      <c r="D88" s="78">
        <v>1.7020500973727832E-2</v>
      </c>
      <c r="E88" s="78">
        <v>0.33602074945019411</v>
      </c>
      <c r="F88" s="78">
        <v>5.5334001817164351E-2</v>
      </c>
      <c r="G88" s="78">
        <v>1.2855286730335227E-2</v>
      </c>
      <c r="H88" s="78">
        <v>0</v>
      </c>
      <c r="I88" s="78">
        <v>2.7071873504030627E-3</v>
      </c>
      <c r="J88" s="78">
        <v>6.1012805222780887E-2</v>
      </c>
      <c r="K88" s="79">
        <v>3.7734452838098956E-3</v>
      </c>
      <c r="L88" s="33">
        <v>183.53746218082929</v>
      </c>
      <c r="M88" s="33">
        <v>5.3212893553223388</v>
      </c>
      <c r="N88" s="33">
        <v>6.2871529638293104</v>
      </c>
      <c r="O88" s="33">
        <v>124.12171968820898</v>
      </c>
      <c r="P88" s="33">
        <v>20.439664735034274</v>
      </c>
      <c r="Q88" s="33">
        <v>4.7485766836274754</v>
      </c>
      <c r="R88" s="33">
        <v>0</v>
      </c>
      <c r="S88" s="33">
        <v>1</v>
      </c>
      <c r="T88" s="33">
        <v>22.537341279205123</v>
      </c>
      <c r="U88" s="33">
        <v>1.3938618925831203</v>
      </c>
      <c r="V88" s="33">
        <v>369.3870687786399</v>
      </c>
    </row>
    <row r="89" spans="1:22">
      <c r="A89" s="103" t="s">
        <v>141</v>
      </c>
      <c r="B89" s="78">
        <v>0.51599287739677124</v>
      </c>
      <c r="C89" s="78">
        <v>4.4057017294928114E-3</v>
      </c>
      <c r="D89" s="78">
        <v>2.1075376926766316E-2</v>
      </c>
      <c r="E89" s="78">
        <v>0.37075694565748518</v>
      </c>
      <c r="F89" s="78">
        <v>1.9213706685659578E-2</v>
      </c>
      <c r="G89" s="78">
        <v>1.7234251814350187E-2</v>
      </c>
      <c r="H89" s="78">
        <v>2.2189377701652795E-3</v>
      </c>
      <c r="I89" s="78">
        <v>8.4878865411439064E-4</v>
      </c>
      <c r="J89" s="78">
        <v>4.4513466279488899E-2</v>
      </c>
      <c r="K89" s="79">
        <v>3.7399470857058413E-3</v>
      </c>
      <c r="L89" s="33">
        <v>607.91679400468433</v>
      </c>
      <c r="M89" s="33">
        <v>5.1905756611339653</v>
      </c>
      <c r="N89" s="33">
        <v>24.829946565150486</v>
      </c>
      <c r="O89" s="33">
        <v>436.80714140120745</v>
      </c>
      <c r="P89" s="33">
        <v>22.636620544494416</v>
      </c>
      <c r="Q89" s="33">
        <v>20.304526610728633</v>
      </c>
      <c r="R89" s="33">
        <v>2.614240611498837</v>
      </c>
      <c r="S89" s="33">
        <v>1</v>
      </c>
      <c r="T89" s="33">
        <v>52.44352179275225</v>
      </c>
      <c r="U89" s="33">
        <v>4.4062171043132388</v>
      </c>
      <c r="V89" s="33">
        <v>1178.1495842959639</v>
      </c>
    </row>
    <row r="90" spans="1:22">
      <c r="A90" s="103" t="s">
        <v>142</v>
      </c>
      <c r="B90" s="78">
        <v>0.49284250886015768</v>
      </c>
      <c r="C90" s="78">
        <v>8.6434314422513363E-3</v>
      </c>
      <c r="D90" s="78">
        <v>3.9397365099224625E-2</v>
      </c>
      <c r="E90" s="78">
        <v>0.31169516690375315</v>
      </c>
      <c r="F90" s="78">
        <v>6.2497225550556076E-2</v>
      </c>
      <c r="G90" s="78">
        <v>2.4223697460633856E-2</v>
      </c>
      <c r="H90" s="78">
        <v>1.8022007164579907E-3</v>
      </c>
      <c r="I90" s="78">
        <v>0</v>
      </c>
      <c r="J90" s="78">
        <v>5.8898403966965232E-2</v>
      </c>
      <c r="K90" s="79">
        <v>0</v>
      </c>
      <c r="L90" s="33">
        <v>273.46704746005236</v>
      </c>
      <c r="M90" s="33">
        <v>4.7960426179604259</v>
      </c>
      <c r="N90" s="33">
        <v>21.860697723312096</v>
      </c>
      <c r="O90" s="33">
        <v>172.95252635142251</v>
      </c>
      <c r="P90" s="33">
        <v>34.678282490857555</v>
      </c>
      <c r="Q90" s="33">
        <v>13.441176246030258</v>
      </c>
      <c r="R90" s="33">
        <v>1</v>
      </c>
      <c r="S90" s="33">
        <v>0</v>
      </c>
      <c r="T90" s="33">
        <v>32.681378621756949</v>
      </c>
      <c r="U90" s="33">
        <v>0</v>
      </c>
      <c r="V90" s="33">
        <v>554.87715151139219</v>
      </c>
    </row>
    <row r="91" spans="1:22">
      <c r="A91" s="103" t="s">
        <v>143</v>
      </c>
      <c r="B91" s="78">
        <v>0.4556047694631245</v>
      </c>
      <c r="C91" s="78">
        <v>1.2491502382164373E-2</v>
      </c>
      <c r="D91" s="78">
        <v>1.7412496613314166E-2</v>
      </c>
      <c r="E91" s="78">
        <v>0.34533961611250275</v>
      </c>
      <c r="F91" s="78">
        <v>7.5742163695033671E-2</v>
      </c>
      <c r="G91" s="78">
        <v>6.1823936887047362E-2</v>
      </c>
      <c r="H91" s="78">
        <v>0</v>
      </c>
      <c r="I91" s="78">
        <v>0</v>
      </c>
      <c r="J91" s="78">
        <v>3.1585514846813517E-2</v>
      </c>
      <c r="K91" s="79">
        <v>0</v>
      </c>
      <c r="L91" s="33">
        <v>145.89371778361888</v>
      </c>
      <c r="M91" s="33">
        <v>4.0000277551624599</v>
      </c>
      <c r="N91" s="33">
        <v>5.5758280796853859</v>
      </c>
      <c r="O91" s="33">
        <v>110.58462041999897</v>
      </c>
      <c r="P91" s="33">
        <v>24.2541487602629</v>
      </c>
      <c r="Q91" s="33">
        <v>19.797255439401599</v>
      </c>
      <c r="R91" s="33">
        <v>0</v>
      </c>
      <c r="S91" s="33">
        <v>0</v>
      </c>
      <c r="T91" s="33">
        <v>10.114310687619536</v>
      </c>
      <c r="U91" s="33">
        <v>0</v>
      </c>
      <c r="V91" s="33">
        <v>320.21990892574962</v>
      </c>
    </row>
    <row r="92" spans="1:22">
      <c r="A92" s="103" t="s">
        <v>144</v>
      </c>
      <c r="B92" s="78">
        <v>0.51061396930824887</v>
      </c>
      <c r="C92" s="78">
        <v>1.3070623641366673E-2</v>
      </c>
      <c r="D92" s="78">
        <v>1.4342386789003953E-2</v>
      </c>
      <c r="E92" s="78">
        <v>0.37422125560262004</v>
      </c>
      <c r="F92" s="78">
        <v>2.991533186789436E-2</v>
      </c>
      <c r="G92" s="78">
        <v>1.6233671257483959E-2</v>
      </c>
      <c r="H92" s="78">
        <v>2.0906447836332885E-3</v>
      </c>
      <c r="I92" s="78">
        <v>0</v>
      </c>
      <c r="J92" s="78">
        <v>3.9512116749748805E-2</v>
      </c>
      <c r="K92" s="79">
        <v>0</v>
      </c>
      <c r="L92" s="33">
        <v>244.2375545121842</v>
      </c>
      <c r="M92" s="33">
        <v>6.2519581249242666</v>
      </c>
      <c r="N92" s="33">
        <v>6.8602695691224094</v>
      </c>
      <c r="O92" s="33">
        <v>178.99800986386057</v>
      </c>
      <c r="P92" s="33">
        <v>14.309141419952327</v>
      </c>
      <c r="Q92" s="33">
        <v>7.7649112774059095</v>
      </c>
      <c r="R92" s="33">
        <v>1</v>
      </c>
      <c r="S92" s="33">
        <v>0</v>
      </c>
      <c r="T92" s="33">
        <v>18.899488358362586</v>
      </c>
      <c r="U92" s="33">
        <v>0</v>
      </c>
      <c r="V92" s="33">
        <v>478.32133312581232</v>
      </c>
    </row>
    <row r="93" spans="1:22">
      <c r="A93" s="103" t="s">
        <v>145</v>
      </c>
      <c r="B93" s="78">
        <v>0.47754857281169827</v>
      </c>
      <c r="C93" s="78">
        <v>5.3161619865045896E-3</v>
      </c>
      <c r="D93" s="78">
        <v>2.7473002996124509E-2</v>
      </c>
      <c r="E93" s="78">
        <v>0.37831526847432695</v>
      </c>
      <c r="F93" s="78">
        <v>3.2069622453855411E-2</v>
      </c>
      <c r="G93" s="78">
        <v>8.6426777683111956E-3</v>
      </c>
      <c r="H93" s="78">
        <v>0</v>
      </c>
      <c r="I93" s="78">
        <v>0</v>
      </c>
      <c r="J93" s="78">
        <v>7.0634693509178947E-2</v>
      </c>
      <c r="K93" s="79">
        <v>0</v>
      </c>
      <c r="L93" s="33">
        <v>179.65915035094312</v>
      </c>
      <c r="M93" s="33">
        <v>2</v>
      </c>
      <c r="N93" s="33">
        <v>10.335653076737108</v>
      </c>
      <c r="O93" s="33">
        <v>142.32646387928131</v>
      </c>
      <c r="P93" s="33">
        <v>12.064953075269775</v>
      </c>
      <c r="Q93" s="33">
        <v>3.2514726941169867</v>
      </c>
      <c r="R93" s="33">
        <v>0</v>
      </c>
      <c r="S93" s="33">
        <v>0</v>
      </c>
      <c r="T93" s="33">
        <v>26.573567054009843</v>
      </c>
      <c r="U93" s="33">
        <v>0</v>
      </c>
      <c r="V93" s="33">
        <v>376.2112601303582</v>
      </c>
    </row>
    <row r="94" spans="1:22">
      <c r="A94" s="103" t="s">
        <v>146</v>
      </c>
      <c r="B94" s="78">
        <v>0.50219719648167938</v>
      </c>
      <c r="C94" s="78">
        <v>1.0097621435739182E-2</v>
      </c>
      <c r="D94" s="78">
        <v>4.7165981523558326E-3</v>
      </c>
      <c r="E94" s="78">
        <v>0.37671367908038822</v>
      </c>
      <c r="F94" s="78">
        <v>2.6257668386393762E-2</v>
      </c>
      <c r="G94" s="78">
        <v>9.471300188626023E-3</v>
      </c>
      <c r="H94" s="78">
        <v>0</v>
      </c>
      <c r="I94" s="78">
        <v>0</v>
      </c>
      <c r="J94" s="78">
        <v>5.6332288603983441E-2</v>
      </c>
      <c r="K94" s="79">
        <v>1.4213647670834105E-2</v>
      </c>
      <c r="L94" s="33">
        <v>106.47445049581836</v>
      </c>
      <c r="M94" s="33">
        <v>2.1408695652173915</v>
      </c>
      <c r="N94" s="33">
        <v>1</v>
      </c>
      <c r="O94" s="33">
        <v>79.869784728688074</v>
      </c>
      <c r="P94" s="33">
        <v>5.5670776984209818</v>
      </c>
      <c r="Q94" s="33">
        <v>2.0080786793115557</v>
      </c>
      <c r="R94" s="33">
        <v>0</v>
      </c>
      <c r="S94" s="33">
        <v>0</v>
      </c>
      <c r="T94" s="33">
        <v>11.943414890209961</v>
      </c>
      <c r="U94" s="33">
        <v>3.0135379804901792</v>
      </c>
      <c r="V94" s="33">
        <v>212.01721403815651</v>
      </c>
    </row>
    <row r="95" spans="1:22">
      <c r="A95" s="103" t="s">
        <v>147</v>
      </c>
      <c r="B95" s="78">
        <v>0.3869885422482533</v>
      </c>
      <c r="C95" s="78">
        <v>2.7163930310225889E-2</v>
      </c>
      <c r="D95" s="78">
        <v>5.6892781916566881E-2</v>
      </c>
      <c r="E95" s="78">
        <v>0.3751242122056111</v>
      </c>
      <c r="F95" s="78">
        <v>7.4099931438051644E-2</v>
      </c>
      <c r="G95" s="78">
        <v>3.2061616749947744E-2</v>
      </c>
      <c r="H95" s="78">
        <v>0</v>
      </c>
      <c r="I95" s="78">
        <v>0</v>
      </c>
      <c r="J95" s="78">
        <v>3.9729023749332903E-2</v>
      </c>
      <c r="K95" s="79">
        <v>7.9399613820106841E-3</v>
      </c>
      <c r="L95" s="33">
        <v>60.694282625863998</v>
      </c>
      <c r="M95" s="33">
        <v>4.2603206128528868</v>
      </c>
      <c r="N95" s="33">
        <v>8.9229168516328095</v>
      </c>
      <c r="O95" s="33">
        <v>58.833511770501801</v>
      </c>
      <c r="P95" s="33">
        <v>11.621641703213893</v>
      </c>
      <c r="Q95" s="33">
        <v>5.0284610938561887</v>
      </c>
      <c r="R95" s="33">
        <v>0</v>
      </c>
      <c r="S95" s="33">
        <v>0</v>
      </c>
      <c r="T95" s="33">
        <v>6.2309973878885767</v>
      </c>
      <c r="U95" s="33">
        <v>1.2452830188679245</v>
      </c>
      <c r="V95" s="33">
        <v>156.83741506467805</v>
      </c>
    </row>
    <row r="96" spans="1:22">
      <c r="A96" s="103" t="s">
        <v>148</v>
      </c>
      <c r="B96" s="78">
        <v>0.71048467847283414</v>
      </c>
      <c r="C96" s="78">
        <v>0</v>
      </c>
      <c r="D96" s="78">
        <v>0</v>
      </c>
      <c r="E96" s="78">
        <v>0.11872131361195062</v>
      </c>
      <c r="F96" s="78">
        <v>0.17079400791521515</v>
      </c>
      <c r="G96" s="78">
        <v>0</v>
      </c>
      <c r="H96" s="78">
        <v>0</v>
      </c>
      <c r="I96" s="78">
        <v>0</v>
      </c>
      <c r="J96" s="78">
        <v>0</v>
      </c>
      <c r="K96" s="79">
        <v>0</v>
      </c>
      <c r="L96" s="33">
        <v>19.720092878671483</v>
      </c>
      <c r="M96" s="33">
        <v>0</v>
      </c>
      <c r="N96" s="33">
        <v>0</v>
      </c>
      <c r="O96" s="33">
        <v>3.2952087526192426</v>
      </c>
      <c r="P96" s="33">
        <v>4.7405296711650005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27.755831302455729</v>
      </c>
    </row>
    <row r="97" spans="1:22">
      <c r="A97" s="103" t="s">
        <v>149</v>
      </c>
      <c r="B97" s="78">
        <v>0.50668269550142719</v>
      </c>
      <c r="C97" s="78">
        <v>0</v>
      </c>
      <c r="D97" s="78">
        <v>0</v>
      </c>
      <c r="E97" s="78">
        <v>0.42363742002949173</v>
      </c>
      <c r="F97" s="78">
        <v>0</v>
      </c>
      <c r="G97" s="78">
        <v>3.4844568650361882E-2</v>
      </c>
      <c r="H97" s="78">
        <v>0</v>
      </c>
      <c r="I97" s="78">
        <v>0</v>
      </c>
      <c r="J97" s="78">
        <v>3.4835315818719244E-2</v>
      </c>
      <c r="K97" s="79">
        <v>0</v>
      </c>
      <c r="L97" s="33">
        <v>14.568660776978991</v>
      </c>
      <c r="M97" s="33">
        <v>0</v>
      </c>
      <c r="N97" s="33">
        <v>0</v>
      </c>
      <c r="O97" s="33">
        <v>12.180857802409093</v>
      </c>
      <c r="P97" s="33">
        <v>0</v>
      </c>
      <c r="Q97" s="33">
        <v>1.0018867924528303</v>
      </c>
      <c r="R97" s="33">
        <v>0</v>
      </c>
      <c r="S97" s="33">
        <v>0</v>
      </c>
      <c r="T97" s="33">
        <v>1.0016207455429498</v>
      </c>
      <c r="U97" s="33">
        <v>0</v>
      </c>
      <c r="V97" s="33">
        <v>28.753026117383865</v>
      </c>
    </row>
    <row r="98" spans="1:22">
      <c r="A98" s="103" t="s">
        <v>150</v>
      </c>
      <c r="B98" s="78">
        <v>0.40832415907483566</v>
      </c>
      <c r="C98" s="78">
        <v>0</v>
      </c>
      <c r="D98" s="78">
        <v>0</v>
      </c>
      <c r="E98" s="78">
        <v>0.59167584092516434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v>0</v>
      </c>
      <c r="L98" s="33">
        <v>15.521670206312004</v>
      </c>
      <c r="M98" s="33">
        <v>0</v>
      </c>
      <c r="N98" s="33">
        <v>0</v>
      </c>
      <c r="O98" s="33">
        <v>22.49143742239254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38.013107628704546</v>
      </c>
    </row>
    <row r="99" spans="1:22">
      <c r="A99" s="103" t="s">
        <v>151</v>
      </c>
      <c r="B99" s="78">
        <v>0.52176064066218808</v>
      </c>
      <c r="C99" s="78">
        <v>4.4865924594900608E-3</v>
      </c>
      <c r="D99" s="78">
        <v>2.0745364232258541E-2</v>
      </c>
      <c r="E99" s="78">
        <v>0.17118602536345806</v>
      </c>
      <c r="F99" s="78">
        <v>0.14037834994790091</v>
      </c>
      <c r="G99" s="78">
        <v>8.4790410764573554E-2</v>
      </c>
      <c r="H99" s="78">
        <v>1.4266415174020849E-3</v>
      </c>
      <c r="I99" s="78">
        <v>0</v>
      </c>
      <c r="J99" s="78">
        <v>5.2842019310674698E-2</v>
      </c>
      <c r="K99" s="79">
        <v>2.3839557420536387E-3</v>
      </c>
      <c r="L99" s="33">
        <v>1097.7723163919436</v>
      </c>
      <c r="M99" s="33">
        <v>9.4396867320428459</v>
      </c>
      <c r="N99" s="33">
        <v>43.647766375666059</v>
      </c>
      <c r="O99" s="33">
        <v>360.1714367696884</v>
      </c>
      <c r="P99" s="33">
        <v>295.3528004680594</v>
      </c>
      <c r="Q99" s="33">
        <v>178.39706252031181</v>
      </c>
      <c r="R99" s="33">
        <v>3.00162074554295</v>
      </c>
      <c r="S99" s="33">
        <v>0</v>
      </c>
      <c r="T99" s="33">
        <v>111.17838606585231</v>
      </c>
      <c r="U99" s="33">
        <v>5.0157877255913803</v>
      </c>
      <c r="V99" s="33">
        <v>2103.9768637946995</v>
      </c>
    </row>
    <row r="100" spans="1:22">
      <c r="A100" s="103" t="s">
        <v>152</v>
      </c>
      <c r="B100" s="78">
        <v>0.55404356180349101</v>
      </c>
      <c r="C100" s="78">
        <v>1.9211784185192107E-2</v>
      </c>
      <c r="D100" s="78">
        <v>1.1133219058060131E-2</v>
      </c>
      <c r="E100" s="78">
        <v>7.3806481139727001E-2</v>
      </c>
      <c r="F100" s="78">
        <v>0.138424118783116</v>
      </c>
      <c r="G100" s="78">
        <v>0.12039106998552566</v>
      </c>
      <c r="H100" s="78">
        <v>0</v>
      </c>
      <c r="I100" s="78">
        <v>0</v>
      </c>
      <c r="J100" s="78">
        <v>8.2989765044888614E-2</v>
      </c>
      <c r="K100" s="79">
        <v>0</v>
      </c>
      <c r="L100" s="33">
        <v>174.8593228444428</v>
      </c>
      <c r="M100" s="33">
        <v>6.0633491747852304</v>
      </c>
      <c r="N100" s="33">
        <v>3.513707729468599</v>
      </c>
      <c r="O100" s="33">
        <v>23.293748368113398</v>
      </c>
      <c r="P100" s="33">
        <v>43.687445075554102</v>
      </c>
      <c r="Q100" s="33">
        <v>37.996111543397951</v>
      </c>
      <c r="R100" s="33">
        <v>0</v>
      </c>
      <c r="S100" s="33">
        <v>0</v>
      </c>
      <c r="T100" s="33">
        <v>26.192045389953659</v>
      </c>
      <c r="U100" s="33">
        <v>0</v>
      </c>
      <c r="V100" s="33">
        <v>315.60573012571558</v>
      </c>
    </row>
    <row r="101" spans="1:22">
      <c r="A101" s="103" t="s">
        <v>153</v>
      </c>
      <c r="B101" s="78">
        <v>0.48842101954669137</v>
      </c>
      <c r="C101" s="78">
        <v>2.9612217747372041E-3</v>
      </c>
      <c r="D101" s="78">
        <v>1.7633005120121295E-2</v>
      </c>
      <c r="E101" s="78">
        <v>0.22554372936188893</v>
      </c>
      <c r="F101" s="78">
        <v>0.13841113262351046</v>
      </c>
      <c r="G101" s="78">
        <v>7.0317832032849442E-2</v>
      </c>
      <c r="H101" s="78">
        <v>1.4464053553171821E-3</v>
      </c>
      <c r="I101" s="78">
        <v>4.2882862999192514E-3</v>
      </c>
      <c r="J101" s="78">
        <v>4.0871004343143773E-2</v>
      </c>
      <c r="K101" s="79">
        <v>1.0106363541820282E-2</v>
      </c>
      <c r="L101" s="33">
        <v>337.67921126065352</v>
      </c>
      <c r="M101" s="33">
        <v>2.0472972972972974</v>
      </c>
      <c r="N101" s="33">
        <v>12.190915261271661</v>
      </c>
      <c r="O101" s="33">
        <v>155.9339700539407</v>
      </c>
      <c r="P101" s="33">
        <v>95.693183183187458</v>
      </c>
      <c r="Q101" s="33">
        <v>48.615577766185368</v>
      </c>
      <c r="R101" s="33">
        <v>1</v>
      </c>
      <c r="S101" s="33">
        <v>2.9647887323943665</v>
      </c>
      <c r="T101" s="33">
        <v>28.256950372104487</v>
      </c>
      <c r="U101" s="33">
        <v>6.987227684596105</v>
      </c>
      <c r="V101" s="33">
        <v>691.3691216116315</v>
      </c>
    </row>
    <row r="102" spans="1:22">
      <c r="A102" s="103" t="s">
        <v>154</v>
      </c>
      <c r="B102" s="78">
        <v>0.60449712087607232</v>
      </c>
      <c r="C102" s="78">
        <v>4.585184150201079E-3</v>
      </c>
      <c r="D102" s="78">
        <v>3.0575797275269972E-2</v>
      </c>
      <c r="E102" s="78">
        <v>0.14092951927563785</v>
      </c>
      <c r="F102" s="78">
        <v>8.5474509084502603E-2</v>
      </c>
      <c r="G102" s="78">
        <v>8.5223042000659111E-2</v>
      </c>
      <c r="H102" s="78">
        <v>2.2282542591557895E-3</v>
      </c>
      <c r="I102" s="78">
        <v>2.2639634620268759E-3</v>
      </c>
      <c r="J102" s="78">
        <v>4.4222609616474569E-2</v>
      </c>
      <c r="K102" s="79">
        <v>0</v>
      </c>
      <c r="L102" s="33">
        <v>271.28731759054102</v>
      </c>
      <c r="M102" s="33">
        <v>2.0577472841623785</v>
      </c>
      <c r="N102" s="33">
        <v>13.721861923806717</v>
      </c>
      <c r="O102" s="33">
        <v>63.246606035449162</v>
      </c>
      <c r="P102" s="33">
        <v>38.359405679711799</v>
      </c>
      <c r="Q102" s="33">
        <v>38.246551824362832</v>
      </c>
      <c r="R102" s="33">
        <v>1</v>
      </c>
      <c r="S102" s="33">
        <v>1.016025641025641</v>
      </c>
      <c r="T102" s="33">
        <v>19.84630319218105</v>
      </c>
      <c r="U102" s="33">
        <v>0</v>
      </c>
      <c r="V102" s="33">
        <v>448.7818191712405</v>
      </c>
    </row>
    <row r="103" spans="1:22">
      <c r="A103" s="103" t="s">
        <v>155</v>
      </c>
      <c r="B103" s="78">
        <v>0.45705209661602214</v>
      </c>
      <c r="C103" s="78">
        <v>1.8182081987962315E-2</v>
      </c>
      <c r="D103" s="78">
        <v>1.3064774739352936E-2</v>
      </c>
      <c r="E103" s="78">
        <v>0.39235424591958989</v>
      </c>
      <c r="F103" s="78">
        <v>2.8441446964123193E-2</v>
      </c>
      <c r="G103" s="78">
        <v>3.2382058774490977E-2</v>
      </c>
      <c r="H103" s="78">
        <v>0</v>
      </c>
      <c r="I103" s="78">
        <v>0</v>
      </c>
      <c r="J103" s="78">
        <v>5.8523294998458562E-2</v>
      </c>
      <c r="K103" s="79">
        <v>0</v>
      </c>
      <c r="L103" s="33">
        <v>655.30673630541776</v>
      </c>
      <c r="M103" s="33">
        <v>26.068889947088426</v>
      </c>
      <c r="N103" s="33">
        <v>18.731857830647819</v>
      </c>
      <c r="O103" s="33">
        <v>562.5450189875063</v>
      </c>
      <c r="P103" s="33">
        <v>40.778440628227159</v>
      </c>
      <c r="Q103" s="33">
        <v>46.428364310052302</v>
      </c>
      <c r="R103" s="33">
        <v>0</v>
      </c>
      <c r="S103" s="33">
        <v>0</v>
      </c>
      <c r="T103" s="33">
        <v>83.908836054411964</v>
      </c>
      <c r="U103" s="33">
        <v>0</v>
      </c>
      <c r="V103" s="33">
        <v>1433.7681440633517</v>
      </c>
    </row>
    <row r="104" spans="1:22">
      <c r="A104" s="103" t="s">
        <v>156</v>
      </c>
      <c r="B104" s="78">
        <v>0.5099713222683131</v>
      </c>
      <c r="C104" s="78">
        <v>5.6066646345076243E-3</v>
      </c>
      <c r="D104" s="78">
        <v>1.907721165768294E-2</v>
      </c>
      <c r="E104" s="78">
        <v>0.21811207924611162</v>
      </c>
      <c r="F104" s="78">
        <v>0.13003441587699041</v>
      </c>
      <c r="G104" s="78">
        <v>6.3350291917070381E-2</v>
      </c>
      <c r="H104" s="78">
        <v>0</v>
      </c>
      <c r="I104" s="78">
        <v>2.390527529442099E-3</v>
      </c>
      <c r="J104" s="78">
        <v>4.3210277236662729E-2</v>
      </c>
      <c r="K104" s="79">
        <v>8.2472096332181551E-3</v>
      </c>
      <c r="L104" s="33">
        <v>432.84934112742025</v>
      </c>
      <c r="M104" s="33">
        <v>4.7587795371995263</v>
      </c>
      <c r="N104" s="33">
        <v>16.192201670963414</v>
      </c>
      <c r="O104" s="33">
        <v>185.1274094662503</v>
      </c>
      <c r="P104" s="33">
        <v>110.3695615390519</v>
      </c>
      <c r="Q104" s="33">
        <v>53.769949248452967</v>
      </c>
      <c r="R104" s="33">
        <v>0</v>
      </c>
      <c r="S104" s="33">
        <v>2.0290126540126536</v>
      </c>
      <c r="T104" s="33">
        <v>36.675670209514379</v>
      </c>
      <c r="U104" s="33">
        <v>7</v>
      </c>
      <c r="V104" s="33">
        <v>848.77192545286618</v>
      </c>
    </row>
    <row r="105" spans="1:22">
      <c r="A105" s="103" t="s">
        <v>157</v>
      </c>
      <c r="B105" s="78">
        <v>0.43440626265366722</v>
      </c>
      <c r="C105" s="78">
        <v>2.2682508656892919E-2</v>
      </c>
      <c r="D105" s="78">
        <v>1.0819670857237604E-2</v>
      </c>
      <c r="E105" s="78">
        <v>0.4265632062779281</v>
      </c>
      <c r="F105" s="78">
        <v>3.3689418859969164E-2</v>
      </c>
      <c r="G105" s="78">
        <v>2.0042567438932034E-2</v>
      </c>
      <c r="H105" s="78">
        <v>0</v>
      </c>
      <c r="I105" s="78">
        <v>0</v>
      </c>
      <c r="J105" s="78">
        <v>4.4398635805408676E-2</v>
      </c>
      <c r="K105" s="79">
        <v>7.3977294499644516E-3</v>
      </c>
      <c r="L105" s="33">
        <v>205.97705358133581</v>
      </c>
      <c r="M105" s="33">
        <v>10.755085049740142</v>
      </c>
      <c r="N105" s="33">
        <v>5.1302297307587716</v>
      </c>
      <c r="O105" s="33">
        <v>202.25820838449522</v>
      </c>
      <c r="P105" s="33">
        <v>15.97409574911282</v>
      </c>
      <c r="Q105" s="33">
        <v>9.5033367200043273</v>
      </c>
      <c r="R105" s="33">
        <v>0</v>
      </c>
      <c r="S105" s="33">
        <v>0</v>
      </c>
      <c r="T105" s="33">
        <v>21.051952912382063</v>
      </c>
      <c r="U105" s="33">
        <v>3.5076900272738052</v>
      </c>
      <c r="V105" s="33">
        <v>474.15765215510288</v>
      </c>
    </row>
    <row r="106" spans="1:22">
      <c r="A106" s="103" t="s">
        <v>158</v>
      </c>
      <c r="B106" s="78">
        <v>0.42896562502756325</v>
      </c>
      <c r="C106" s="78">
        <v>2.0905444460908848E-2</v>
      </c>
      <c r="D106" s="78">
        <v>0</v>
      </c>
      <c r="E106" s="78">
        <v>0.38737081696391856</v>
      </c>
      <c r="F106" s="78">
        <v>6.0662919880754528E-2</v>
      </c>
      <c r="G106" s="78">
        <v>5.0885190265133377E-2</v>
      </c>
      <c r="H106" s="78">
        <v>0</v>
      </c>
      <c r="I106" s="78">
        <v>0</v>
      </c>
      <c r="J106" s="78">
        <v>4.6355909292440663E-2</v>
      </c>
      <c r="K106" s="79">
        <v>4.8540941092806451E-3</v>
      </c>
      <c r="L106" s="33">
        <v>89.379671783849503</v>
      </c>
      <c r="M106" s="33">
        <v>4.3558776167471818</v>
      </c>
      <c r="N106" s="33">
        <v>0</v>
      </c>
      <c r="O106" s="33">
        <v>80.712939356508983</v>
      </c>
      <c r="P106" s="33">
        <v>12.639781726201035</v>
      </c>
      <c r="Q106" s="33">
        <v>10.602484999267986</v>
      </c>
      <c r="R106" s="33">
        <v>0</v>
      </c>
      <c r="S106" s="33">
        <v>0</v>
      </c>
      <c r="T106" s="33">
        <v>9.6587598540885864</v>
      </c>
      <c r="U106" s="33">
        <v>1.0114035087719297</v>
      </c>
      <c r="V106" s="33">
        <v>208.36091884543524</v>
      </c>
    </row>
    <row r="107" spans="1:22">
      <c r="A107" s="103" t="s">
        <v>159</v>
      </c>
      <c r="B107" s="78">
        <v>0.38219409145404798</v>
      </c>
      <c r="C107" s="78">
        <v>6.9477000234098385E-3</v>
      </c>
      <c r="D107" s="78">
        <v>1.3561272791868525E-2</v>
      </c>
      <c r="E107" s="78">
        <v>0.5222315228326927</v>
      </c>
      <c r="F107" s="78">
        <v>1.7684659497684673E-2</v>
      </c>
      <c r="G107" s="78">
        <v>8.3171262050990517E-3</v>
      </c>
      <c r="H107" s="78">
        <v>0</v>
      </c>
      <c r="I107" s="78">
        <v>0</v>
      </c>
      <c r="J107" s="78">
        <v>4.4278939827641958E-2</v>
      </c>
      <c r="K107" s="79">
        <v>4.7846873675551566E-3</v>
      </c>
      <c r="L107" s="33">
        <v>183.03306577037969</v>
      </c>
      <c r="M107" s="33">
        <v>3.3272592742071101</v>
      </c>
      <c r="N107" s="33">
        <v>6.4945047303081296</v>
      </c>
      <c r="O107" s="33">
        <v>250.09710721154428</v>
      </c>
      <c r="P107" s="33">
        <v>8.4691980261962403</v>
      </c>
      <c r="Q107" s="33">
        <v>3.9830786026200871</v>
      </c>
      <c r="R107" s="33">
        <v>0</v>
      </c>
      <c r="S107" s="33">
        <v>0</v>
      </c>
      <c r="T107" s="33">
        <v>21.205220820871581</v>
      </c>
      <c r="U107" s="33">
        <v>2.2913907284768213</v>
      </c>
      <c r="V107" s="33">
        <v>478.90082516460399</v>
      </c>
    </row>
    <row r="108" spans="1:22">
      <c r="A108" s="103" t="s">
        <v>160</v>
      </c>
      <c r="B108" s="78">
        <v>0.38002314058143</v>
      </c>
      <c r="C108" s="78">
        <v>1.7118785601153333E-2</v>
      </c>
      <c r="D108" s="78">
        <v>1.4245990093997457E-2</v>
      </c>
      <c r="E108" s="78">
        <v>0.52958874630805985</v>
      </c>
      <c r="F108" s="78">
        <v>7.7602546333362969E-3</v>
      </c>
      <c r="G108" s="78">
        <v>5.4994901056907323E-3</v>
      </c>
      <c r="H108" s="78">
        <v>0</v>
      </c>
      <c r="I108" s="78">
        <v>0</v>
      </c>
      <c r="J108" s="78">
        <v>4.4737424588102204E-2</v>
      </c>
      <c r="K108" s="79">
        <v>1.026168088230438E-3</v>
      </c>
      <c r="L108" s="33">
        <v>374.55534059862015</v>
      </c>
      <c r="M108" s="33">
        <v>16.872479296035962</v>
      </c>
      <c r="N108" s="33">
        <v>14.041017775017378</v>
      </c>
      <c r="O108" s="33">
        <v>521.9689857494551</v>
      </c>
      <c r="P108" s="33">
        <v>7.6485995375812426</v>
      </c>
      <c r="Q108" s="33">
        <v>5.4203630507978335</v>
      </c>
      <c r="R108" s="33">
        <v>0</v>
      </c>
      <c r="S108" s="33">
        <v>0</v>
      </c>
      <c r="T108" s="33">
        <v>44.093739340357757</v>
      </c>
      <c r="U108" s="33">
        <v>1.0114035087719297</v>
      </c>
      <c r="V108" s="33">
        <v>985.61192885663706</v>
      </c>
    </row>
    <row r="109" spans="1:22">
      <c r="A109" s="103" t="s">
        <v>161</v>
      </c>
      <c r="B109" s="78">
        <v>0.55761979017482199</v>
      </c>
      <c r="C109" s="78">
        <v>1.719013123121154E-2</v>
      </c>
      <c r="D109" s="78">
        <v>1.1080454248161099E-2</v>
      </c>
      <c r="E109" s="78">
        <v>9.7648727261272675E-2</v>
      </c>
      <c r="F109" s="78">
        <v>0.17423155636035048</v>
      </c>
      <c r="G109" s="78">
        <v>9.7775808282367704E-2</v>
      </c>
      <c r="H109" s="78">
        <v>0</v>
      </c>
      <c r="I109" s="78">
        <v>1.6423784026335304E-3</v>
      </c>
      <c r="J109" s="78">
        <v>4.2811154039180663E-2</v>
      </c>
      <c r="K109" s="79">
        <v>0</v>
      </c>
      <c r="L109" s="33">
        <v>344.96070080591198</v>
      </c>
      <c r="M109" s="33">
        <v>10.634342290120676</v>
      </c>
      <c r="N109" s="33">
        <v>6.8547087640041315</v>
      </c>
      <c r="O109" s="33">
        <v>60.408496940708027</v>
      </c>
      <c r="P109" s="33">
        <v>107.78498332300593</v>
      </c>
      <c r="Q109" s="33">
        <v>60.487113157112979</v>
      </c>
      <c r="R109" s="33">
        <v>0</v>
      </c>
      <c r="S109" s="33">
        <v>1.016025641025641</v>
      </c>
      <c r="T109" s="33">
        <v>26.484292630710925</v>
      </c>
      <c r="U109" s="33">
        <v>0</v>
      </c>
      <c r="V109" s="33">
        <v>618.63066355260048</v>
      </c>
    </row>
    <row r="110" spans="1:22">
      <c r="A110" s="103" t="s">
        <v>162</v>
      </c>
      <c r="B110" s="78">
        <v>0.54180697334525174</v>
      </c>
      <c r="C110" s="78">
        <v>1.5905543153897243E-2</v>
      </c>
      <c r="D110" s="78">
        <v>2.9951260451815762E-2</v>
      </c>
      <c r="E110" s="78">
        <v>0.23030428031761879</v>
      </c>
      <c r="F110" s="78">
        <v>7.9419163361578907E-2</v>
      </c>
      <c r="G110" s="78">
        <v>6.890826187499198E-2</v>
      </c>
      <c r="H110" s="78">
        <v>0</v>
      </c>
      <c r="I110" s="78">
        <v>2.4084090042357513E-3</v>
      </c>
      <c r="J110" s="78">
        <v>2.5863892597774867E-2</v>
      </c>
      <c r="K110" s="79">
        <v>5.4322158928345812E-3</v>
      </c>
      <c r="L110" s="33">
        <v>228.56988843552176</v>
      </c>
      <c r="M110" s="33">
        <v>6.7100063362898599</v>
      </c>
      <c r="N110" s="33">
        <v>12.635415557142313</v>
      </c>
      <c r="O110" s="33">
        <v>97.157523339732762</v>
      </c>
      <c r="P110" s="33">
        <v>33.504237121789821</v>
      </c>
      <c r="Q110" s="33">
        <v>29.070046167560402</v>
      </c>
      <c r="R110" s="33">
        <v>0</v>
      </c>
      <c r="S110" s="33">
        <v>1.016025641025641</v>
      </c>
      <c r="T110" s="33">
        <v>10.911094423686283</v>
      </c>
      <c r="U110" s="33">
        <v>2.2916666666666665</v>
      </c>
      <c r="V110" s="33">
        <v>421.86590368941569</v>
      </c>
    </row>
    <row r="111" spans="1:22">
      <c r="A111" s="103" t="s">
        <v>163</v>
      </c>
      <c r="B111" s="78">
        <v>0.44210185750956132</v>
      </c>
      <c r="C111" s="78">
        <v>2.2973118340121369E-2</v>
      </c>
      <c r="D111" s="78">
        <v>7.6204806581317104E-3</v>
      </c>
      <c r="E111" s="78">
        <v>0.34243121553816419</v>
      </c>
      <c r="F111" s="78">
        <v>5.5899123539870942E-2</v>
      </c>
      <c r="G111" s="78">
        <v>0.10350986215002862</v>
      </c>
      <c r="H111" s="78">
        <v>3.3229045789154288E-3</v>
      </c>
      <c r="I111" s="78">
        <v>0</v>
      </c>
      <c r="J111" s="78">
        <v>2.042064781398218E-2</v>
      </c>
      <c r="K111" s="79">
        <v>1.7207898712240616E-3</v>
      </c>
      <c r="L111" s="33">
        <v>256.91797987808815</v>
      </c>
      <c r="M111" s="33">
        <v>13.350333311631907</v>
      </c>
      <c r="N111" s="33">
        <v>4.4284783317041381</v>
      </c>
      <c r="O111" s="33">
        <v>198.9965313397505</v>
      </c>
      <c r="P111" s="33">
        <v>32.484572622517717</v>
      </c>
      <c r="Q111" s="33">
        <v>60.152528720080291</v>
      </c>
      <c r="R111" s="33">
        <v>1.9310344827586206</v>
      </c>
      <c r="S111" s="33">
        <v>0</v>
      </c>
      <c r="T111" s="33">
        <v>11.867019997889816</v>
      </c>
      <c r="U111" s="33">
        <v>1</v>
      </c>
      <c r="V111" s="33">
        <v>581.12847868442122</v>
      </c>
    </row>
    <row r="112" spans="1:22">
      <c r="A112" s="103" t="s">
        <v>164</v>
      </c>
      <c r="B112" s="78">
        <v>0.40487202410164391</v>
      </c>
      <c r="C112" s="78">
        <v>2.1624577466544771E-2</v>
      </c>
      <c r="D112" s="78">
        <v>6.8368577801434752E-2</v>
      </c>
      <c r="E112" s="78">
        <v>0.34628081162196794</v>
      </c>
      <c r="F112" s="78">
        <v>4.2081480180096588E-2</v>
      </c>
      <c r="G112" s="78">
        <v>6.3356081820498386E-2</v>
      </c>
      <c r="H112" s="78">
        <v>0</v>
      </c>
      <c r="I112" s="78">
        <v>0</v>
      </c>
      <c r="J112" s="78">
        <v>5.3416447007813762E-2</v>
      </c>
      <c r="K112" s="79">
        <v>0</v>
      </c>
      <c r="L112" s="33">
        <v>66.162837681141994</v>
      </c>
      <c r="M112" s="33">
        <v>3.5338164251207727</v>
      </c>
      <c r="N112" s="33">
        <v>11.172565270726713</v>
      </c>
      <c r="O112" s="33">
        <v>56.588056886060727</v>
      </c>
      <c r="P112" s="33">
        <v>6.8768153312537557</v>
      </c>
      <c r="Q112" s="33">
        <v>10.35343987252234</v>
      </c>
      <c r="R112" s="33">
        <v>0</v>
      </c>
      <c r="S112" s="33">
        <v>0</v>
      </c>
      <c r="T112" s="33">
        <v>8.7291378571369052</v>
      </c>
      <c r="U112" s="33">
        <v>0</v>
      </c>
      <c r="V112" s="33">
        <v>163.41666932396319</v>
      </c>
    </row>
    <row r="113" spans="1:22">
      <c r="A113" s="103" t="s">
        <v>165</v>
      </c>
      <c r="B113" s="78">
        <v>0.27503353134566444</v>
      </c>
      <c r="C113" s="78">
        <v>1.5697714937933552E-2</v>
      </c>
      <c r="D113" s="78">
        <v>1.1500528681055177E-2</v>
      </c>
      <c r="E113" s="78">
        <v>0.62780708215296377</v>
      </c>
      <c r="F113" s="78">
        <v>2.4474811732317452E-2</v>
      </c>
      <c r="G113" s="78">
        <v>1.0239395371614377E-2</v>
      </c>
      <c r="H113" s="78">
        <v>0</v>
      </c>
      <c r="I113" s="78">
        <v>9.097023900746716E-3</v>
      </c>
      <c r="J113" s="78">
        <v>2.17023024788023E-2</v>
      </c>
      <c r="K113" s="79">
        <v>4.4476093989027137E-3</v>
      </c>
      <c r="L113" s="33">
        <v>276.46075324643061</v>
      </c>
      <c r="M113" s="33">
        <v>15.779174541938149</v>
      </c>
      <c r="N113" s="33">
        <v>11.560207972971632</v>
      </c>
      <c r="O113" s="33">
        <v>631.06493952301184</v>
      </c>
      <c r="P113" s="33">
        <v>24.601818018244064</v>
      </c>
      <c r="Q113" s="33">
        <v>10.292530308483602</v>
      </c>
      <c r="R113" s="33">
        <v>0</v>
      </c>
      <c r="S113" s="33">
        <v>9.1442307692307683</v>
      </c>
      <c r="T113" s="33">
        <v>21.814921479268357</v>
      </c>
      <c r="U113" s="33">
        <v>4.4706892230576445</v>
      </c>
      <c r="V113" s="33">
        <v>1005.1892650826362</v>
      </c>
    </row>
    <row r="114" spans="1:22">
      <c r="A114" s="103" t="s">
        <v>166</v>
      </c>
      <c r="B114" s="78">
        <v>0.57680804955545717</v>
      </c>
      <c r="C114" s="78">
        <v>1.7260095237169381E-2</v>
      </c>
      <c r="D114" s="78">
        <v>2.7666584693093431E-2</v>
      </c>
      <c r="E114" s="78">
        <v>5.7061427275567005E-2</v>
      </c>
      <c r="F114" s="78">
        <v>0.18986250684879868</v>
      </c>
      <c r="G114" s="78">
        <v>7.6241610330301232E-2</v>
      </c>
      <c r="H114" s="78">
        <v>1.673310525055553E-3</v>
      </c>
      <c r="I114" s="78">
        <v>3.9699087770340268E-3</v>
      </c>
      <c r="J114" s="78">
        <v>4.0621772891345852E-2</v>
      </c>
      <c r="K114" s="79">
        <v>8.8347338661774171E-3</v>
      </c>
      <c r="L114" s="33">
        <v>701.76507822152075</v>
      </c>
      <c r="M114" s="33">
        <v>20.999242457795333</v>
      </c>
      <c r="N114" s="33">
        <v>33.660145669316542</v>
      </c>
      <c r="O114" s="33">
        <v>69.422951025616541</v>
      </c>
      <c r="P114" s="33">
        <v>230.99344239867617</v>
      </c>
      <c r="Q114" s="33">
        <v>92.758240247190656</v>
      </c>
      <c r="R114" s="33">
        <v>2.0358087797309841</v>
      </c>
      <c r="S114" s="33">
        <v>4.8299314574314582</v>
      </c>
      <c r="T114" s="33">
        <v>49.42188593339209</v>
      </c>
      <c r="U114" s="33">
        <v>10.748649758689307</v>
      </c>
      <c r="V114" s="33">
        <v>1216.6353759493602</v>
      </c>
    </row>
    <row r="115" spans="1:22">
      <c r="A115" s="103" t="s">
        <v>167</v>
      </c>
      <c r="B115" s="78">
        <v>0.49264341768919828</v>
      </c>
      <c r="C115" s="78">
        <v>1.1721876332666151E-2</v>
      </c>
      <c r="D115" s="78">
        <v>1.1196171074975914E-2</v>
      </c>
      <c r="E115" s="78">
        <v>0.3743037839985992</v>
      </c>
      <c r="F115" s="78">
        <v>3.3290126477676263E-2</v>
      </c>
      <c r="G115" s="78">
        <v>2.2555656817945597E-2</v>
      </c>
      <c r="H115" s="78">
        <v>1.9752716781126106E-3</v>
      </c>
      <c r="I115" s="78">
        <v>0</v>
      </c>
      <c r="J115" s="78">
        <v>4.8467822400489288E-2</v>
      </c>
      <c r="K115" s="79">
        <v>3.8458735303372035E-3</v>
      </c>
      <c r="L115" s="33">
        <v>559.27270913566451</v>
      </c>
      <c r="M115" s="33">
        <v>13.307242718219651</v>
      </c>
      <c r="N115" s="33">
        <v>12.710436604267329</v>
      </c>
      <c r="O115" s="33">
        <v>424.92781553552686</v>
      </c>
      <c r="P115" s="33">
        <v>37.792566700616945</v>
      </c>
      <c r="Q115" s="33">
        <v>25.606275943110703</v>
      </c>
      <c r="R115" s="33">
        <v>2.2424242424242422</v>
      </c>
      <c r="S115" s="33">
        <v>0</v>
      </c>
      <c r="T115" s="33">
        <v>55.023023482126661</v>
      </c>
      <c r="U115" s="33">
        <v>4.3660222202781913</v>
      </c>
      <c r="V115" s="33">
        <v>1135.2485165822345</v>
      </c>
    </row>
    <row r="116" spans="1:22">
      <c r="A116" s="103" t="s">
        <v>168</v>
      </c>
      <c r="B116" s="78">
        <v>0.39500351768321801</v>
      </c>
      <c r="C116" s="78">
        <v>2.5068316484484942E-2</v>
      </c>
      <c r="D116" s="78">
        <v>2.3136026872648943E-2</v>
      </c>
      <c r="E116" s="78">
        <v>0.50164930886800452</v>
      </c>
      <c r="F116" s="78">
        <v>1.9226336423057929E-2</v>
      </c>
      <c r="G116" s="78">
        <v>1.0877117745931782E-2</v>
      </c>
      <c r="H116" s="78">
        <v>0</v>
      </c>
      <c r="I116" s="78">
        <v>0</v>
      </c>
      <c r="J116" s="78">
        <v>2.2033831302161268E-2</v>
      </c>
      <c r="K116" s="79">
        <v>3.0055446204924883E-3</v>
      </c>
      <c r="L116" s="33">
        <v>360.91823283339164</v>
      </c>
      <c r="M116" s="33">
        <v>22.905144082652001</v>
      </c>
      <c r="N116" s="33">
        <v>21.139593851310863</v>
      </c>
      <c r="O116" s="33">
        <v>458.36144224906138</v>
      </c>
      <c r="P116" s="33">
        <v>17.567274859651594</v>
      </c>
      <c r="Q116" s="33">
        <v>9.9385193787837771</v>
      </c>
      <c r="R116" s="33">
        <v>0</v>
      </c>
      <c r="S116" s="33">
        <v>0</v>
      </c>
      <c r="T116" s="33">
        <v>20.132507940100748</v>
      </c>
      <c r="U116" s="33">
        <v>2.7461928934010151</v>
      </c>
      <c r="V116" s="33">
        <v>913.70890808835316</v>
      </c>
    </row>
    <row r="117" spans="1:22">
      <c r="A117" s="103" t="s">
        <v>169</v>
      </c>
      <c r="B117" s="78">
        <v>0.5134257469822594</v>
      </c>
      <c r="C117" s="78">
        <v>1.0256862432853177E-2</v>
      </c>
      <c r="D117" s="78">
        <v>3.1247656013589933E-2</v>
      </c>
      <c r="E117" s="78">
        <v>0.26977700033590873</v>
      </c>
      <c r="F117" s="78">
        <v>9.5214319325938573E-2</v>
      </c>
      <c r="G117" s="78">
        <v>2.7660687042040506E-2</v>
      </c>
      <c r="H117" s="78">
        <v>0</v>
      </c>
      <c r="I117" s="78">
        <v>1.8485481076381395E-3</v>
      </c>
      <c r="J117" s="78">
        <v>4.6062230697097403E-2</v>
      </c>
      <c r="K117" s="79">
        <v>4.5069490626740089E-3</v>
      </c>
      <c r="L117" s="33">
        <v>1429.4955141704515</v>
      </c>
      <c r="M117" s="33">
        <v>28.557467021095196</v>
      </c>
      <c r="N117" s="33">
        <v>87.000670228000047</v>
      </c>
      <c r="O117" s="33">
        <v>751.12129470177752</v>
      </c>
      <c r="P117" s="33">
        <v>265.09859149296835</v>
      </c>
      <c r="Q117" s="33">
        <v>77.013722583795371</v>
      </c>
      <c r="R117" s="33">
        <v>0</v>
      </c>
      <c r="S117" s="33">
        <v>5.1467836257309942</v>
      </c>
      <c r="T117" s="33">
        <v>128.24785773055592</v>
      </c>
      <c r="U117" s="33">
        <v>12.548384076090816</v>
      </c>
      <c r="V117" s="33">
        <v>2784.2302856304659</v>
      </c>
    </row>
    <row r="118" spans="1:22">
      <c r="A118" s="103" t="s">
        <v>170</v>
      </c>
      <c r="B118" s="78">
        <v>0.63382721126329689</v>
      </c>
      <c r="C118" s="78">
        <v>7.3002102134216221E-3</v>
      </c>
      <c r="D118" s="78">
        <v>2.1199149591001991E-2</v>
      </c>
      <c r="E118" s="78">
        <v>0.22696340067043613</v>
      </c>
      <c r="F118" s="78">
        <v>1.9228462915819335E-2</v>
      </c>
      <c r="G118" s="78">
        <v>3.4842841670841521E-2</v>
      </c>
      <c r="H118" s="78">
        <v>0</v>
      </c>
      <c r="I118" s="78">
        <v>0</v>
      </c>
      <c r="J118" s="78">
        <v>5.0229907969993076E-2</v>
      </c>
      <c r="K118" s="79">
        <v>6.4088157051893713E-3</v>
      </c>
      <c r="L118" s="33">
        <v>384.16836159854427</v>
      </c>
      <c r="M118" s="33">
        <v>4.4247229326513215</v>
      </c>
      <c r="N118" s="33">
        <v>12.848994837923714</v>
      </c>
      <c r="O118" s="33">
        <v>137.56455423333833</v>
      </c>
      <c r="P118" s="33">
        <v>11.654543956397095</v>
      </c>
      <c r="Q118" s="33">
        <v>21.118559065089144</v>
      </c>
      <c r="R118" s="33">
        <v>0</v>
      </c>
      <c r="S118" s="33">
        <v>0</v>
      </c>
      <c r="T118" s="33">
        <v>30.444798054058111</v>
      </c>
      <c r="U118" s="33">
        <v>3.8844407205907396</v>
      </c>
      <c r="V118" s="33">
        <v>606.10897539859275</v>
      </c>
    </row>
    <row r="119" spans="1:22">
      <c r="A119" s="103" t="s">
        <v>171</v>
      </c>
      <c r="B119" s="78">
        <v>0.5729684533209557</v>
      </c>
      <c r="C119" s="78">
        <v>6.8138480080169603E-3</v>
      </c>
      <c r="D119" s="78">
        <v>2.6967721656858241E-2</v>
      </c>
      <c r="E119" s="78">
        <v>0.21763800741120576</v>
      </c>
      <c r="F119" s="78">
        <v>9.3433995034823303E-2</v>
      </c>
      <c r="G119" s="78">
        <v>4.7656810011747229E-2</v>
      </c>
      <c r="H119" s="78">
        <v>3.6330610777436678E-3</v>
      </c>
      <c r="I119" s="78">
        <v>2.5324533007785141E-3</v>
      </c>
      <c r="J119" s="78">
        <v>2.1595472336133244E-2</v>
      </c>
      <c r="K119" s="79">
        <v>6.7601778417373231E-3</v>
      </c>
      <c r="L119" s="33">
        <v>322.72635769888001</v>
      </c>
      <c r="M119" s="33">
        <v>3.8379222046091943</v>
      </c>
      <c r="N119" s="33">
        <v>15.189657537532629</v>
      </c>
      <c r="O119" s="33">
        <v>122.58532039863604</v>
      </c>
      <c r="P119" s="33">
        <v>52.627003682439792</v>
      </c>
      <c r="Q119" s="33">
        <v>26.842854306366736</v>
      </c>
      <c r="R119" s="33">
        <v>2.0463335496430886</v>
      </c>
      <c r="S119" s="33">
        <v>1.4264126149802892</v>
      </c>
      <c r="T119" s="33">
        <v>12.163720514510054</v>
      </c>
      <c r="U119" s="33">
        <v>3.8076923076923079</v>
      </c>
      <c r="V119" s="33">
        <v>563.25327481529018</v>
      </c>
    </row>
    <row r="120" spans="1:22">
      <c r="A120" s="103" t="s">
        <v>172</v>
      </c>
      <c r="B120" s="78">
        <v>0.59404881303920665</v>
      </c>
      <c r="C120" s="78">
        <v>3.3018589367857826E-3</v>
      </c>
      <c r="D120" s="78">
        <v>9.7096790442153455E-3</v>
      </c>
      <c r="E120" s="78">
        <v>0.17939075960007819</v>
      </c>
      <c r="F120" s="78">
        <v>0.10079854257132846</v>
      </c>
      <c r="G120" s="78">
        <v>7.5084227406106749E-2</v>
      </c>
      <c r="H120" s="78">
        <v>3.2468279545060197E-3</v>
      </c>
      <c r="I120" s="78">
        <v>0</v>
      </c>
      <c r="J120" s="78">
        <v>2.4673641589100643E-2</v>
      </c>
      <c r="K120" s="79">
        <v>9.7456498586724043E-3</v>
      </c>
      <c r="L120" s="33">
        <v>182.96282444370746</v>
      </c>
      <c r="M120" s="33">
        <v>1.0169491525423728</v>
      </c>
      <c r="N120" s="33">
        <v>2.9905123339658446</v>
      </c>
      <c r="O120" s="33">
        <v>55.251082630083843</v>
      </c>
      <c r="P120" s="33">
        <v>31.045236761448358</v>
      </c>
      <c r="Q120" s="33">
        <v>23.125409925679367</v>
      </c>
      <c r="R120" s="33">
        <v>1</v>
      </c>
      <c r="S120" s="33">
        <v>0</v>
      </c>
      <c r="T120" s="33">
        <v>7.5993067494869937</v>
      </c>
      <c r="U120" s="33">
        <v>3.0015910898965794</v>
      </c>
      <c r="V120" s="33">
        <v>307.99291308681074</v>
      </c>
    </row>
    <row r="121" spans="1:22">
      <c r="A121" s="103" t="s">
        <v>173</v>
      </c>
      <c r="B121" s="78">
        <v>0.62211873235260973</v>
      </c>
      <c r="C121" s="78">
        <v>9.8829749391154947E-3</v>
      </c>
      <c r="D121" s="78">
        <v>1.9039511603827265E-2</v>
      </c>
      <c r="E121" s="78">
        <v>0.21827343938924632</v>
      </c>
      <c r="F121" s="78">
        <v>3.5780841623205079E-2</v>
      </c>
      <c r="G121" s="78">
        <v>7.2710586975692784E-2</v>
      </c>
      <c r="H121" s="78">
        <v>0</v>
      </c>
      <c r="I121" s="78">
        <v>0</v>
      </c>
      <c r="J121" s="78">
        <v>1.825691473945323E-2</v>
      </c>
      <c r="K121" s="79">
        <v>3.9369983768500509E-3</v>
      </c>
      <c r="L121" s="33">
        <v>470.37220177538813</v>
      </c>
      <c r="M121" s="33">
        <v>7.4723303454041012</v>
      </c>
      <c r="N121" s="33">
        <v>14.395414457226662</v>
      </c>
      <c r="O121" s="33">
        <v>165.03241734314872</v>
      </c>
      <c r="P121" s="33">
        <v>27.053217304738219</v>
      </c>
      <c r="Q121" s="33">
        <v>54.97509897958308</v>
      </c>
      <c r="R121" s="33">
        <v>0</v>
      </c>
      <c r="S121" s="33">
        <v>0</v>
      </c>
      <c r="T121" s="33">
        <v>13.803707776403735</v>
      </c>
      <c r="U121" s="33">
        <v>2.9766899766899768</v>
      </c>
      <c r="V121" s="33">
        <v>756.08107795858268</v>
      </c>
    </row>
    <row r="122" spans="1:22">
      <c r="A122" s="103" t="s">
        <v>174</v>
      </c>
      <c r="B122" s="78">
        <v>0.644283457716886</v>
      </c>
      <c r="C122" s="78">
        <v>1.9523872931969485E-2</v>
      </c>
      <c r="D122" s="78">
        <v>2.0423745374940194E-2</v>
      </c>
      <c r="E122" s="78">
        <v>0.13447280818872298</v>
      </c>
      <c r="F122" s="78">
        <v>8.4359978088658139E-2</v>
      </c>
      <c r="G122" s="78">
        <v>3.0893148050950611E-2</v>
      </c>
      <c r="H122" s="78">
        <v>8.859229535772774E-4</v>
      </c>
      <c r="I122" s="78">
        <v>2.3496471299313143E-3</v>
      </c>
      <c r="J122" s="78">
        <v>6.0674239195370461E-2</v>
      </c>
      <c r="K122" s="79">
        <v>2.1331803689933738E-3</v>
      </c>
      <c r="L122" s="33">
        <v>728.42415319932923</v>
      </c>
      <c r="M122" s="33">
        <v>22.073608187982572</v>
      </c>
      <c r="N122" s="33">
        <v>23.091000167253885</v>
      </c>
      <c r="O122" s="33">
        <v>152.03438837358669</v>
      </c>
      <c r="P122" s="33">
        <v>95.377034544548778</v>
      </c>
      <c r="Q122" s="33">
        <v>34.927662567061773</v>
      </c>
      <c r="R122" s="33">
        <v>1.0016207455429498</v>
      </c>
      <c r="S122" s="33">
        <v>2.6565011105555101</v>
      </c>
      <c r="T122" s="33">
        <v>68.598038297488529</v>
      </c>
      <c r="U122" s="33">
        <v>2.4117647058823528</v>
      </c>
      <c r="V122" s="33">
        <v>1130.5957718992324</v>
      </c>
    </row>
    <row r="123" spans="1:22">
      <c r="A123" s="103" t="s">
        <v>175</v>
      </c>
      <c r="B123" s="78">
        <v>0.71549826143326589</v>
      </c>
      <c r="C123" s="78">
        <v>1.6025318758057159E-2</v>
      </c>
      <c r="D123" s="78">
        <v>2.7364021886688492E-2</v>
      </c>
      <c r="E123" s="78">
        <v>0.12155448180234377</v>
      </c>
      <c r="F123" s="78">
        <v>2.5536428875667823E-2</v>
      </c>
      <c r="G123" s="78">
        <v>8.1538860663791748E-2</v>
      </c>
      <c r="H123" s="78">
        <v>0</v>
      </c>
      <c r="I123" s="78">
        <v>0</v>
      </c>
      <c r="J123" s="78">
        <v>1.2482626580185199E-2</v>
      </c>
      <c r="K123" s="79">
        <v>0</v>
      </c>
      <c r="L123" s="33">
        <v>182.17414844460359</v>
      </c>
      <c r="M123" s="33">
        <v>4.0802318547278347</v>
      </c>
      <c r="N123" s="33">
        <v>6.9671970624234998</v>
      </c>
      <c r="O123" s="33">
        <v>30.949179621497105</v>
      </c>
      <c r="P123" s="33">
        <v>6.5018707039512051</v>
      </c>
      <c r="Q123" s="33">
        <v>20.760738784764882</v>
      </c>
      <c r="R123" s="33">
        <v>0</v>
      </c>
      <c r="S123" s="33">
        <v>0</v>
      </c>
      <c r="T123" s="33">
        <v>3.1782213740701155</v>
      </c>
      <c r="U123" s="33">
        <v>0</v>
      </c>
      <c r="V123" s="33">
        <v>254.61158784603822</v>
      </c>
    </row>
    <row r="124" spans="1:22">
      <c r="A124" s="103" t="s">
        <v>176</v>
      </c>
      <c r="B124" s="78">
        <v>0.71087746761143389</v>
      </c>
      <c r="C124" s="78">
        <v>1.1107238311039942E-2</v>
      </c>
      <c r="D124" s="78">
        <v>1.4542240963634432E-2</v>
      </c>
      <c r="E124" s="78">
        <v>7.2873233103507448E-2</v>
      </c>
      <c r="F124" s="78">
        <v>9.3361284663701957E-2</v>
      </c>
      <c r="G124" s="78">
        <v>2.1710841414369252E-2</v>
      </c>
      <c r="H124" s="78">
        <v>0</v>
      </c>
      <c r="I124" s="78">
        <v>0</v>
      </c>
      <c r="J124" s="78">
        <v>7.5527693932312942E-2</v>
      </c>
      <c r="K124" s="79">
        <v>0</v>
      </c>
      <c r="L124" s="33">
        <v>98.550643323534217</v>
      </c>
      <c r="M124" s="33">
        <v>1.5398230088495575</v>
      </c>
      <c r="N124" s="33">
        <v>2.016025641025641</v>
      </c>
      <c r="O124" s="33">
        <v>10.102590573797809</v>
      </c>
      <c r="P124" s="33">
        <v>12.942898156604125</v>
      </c>
      <c r="Q124" s="33">
        <v>3.0098258644636569</v>
      </c>
      <c r="R124" s="33">
        <v>0</v>
      </c>
      <c r="S124" s="33">
        <v>0</v>
      </c>
      <c r="T124" s="33">
        <v>10.470584826358495</v>
      </c>
      <c r="U124" s="33">
        <v>0</v>
      </c>
      <c r="V124" s="33">
        <v>138.63239139463352</v>
      </c>
    </row>
    <row r="125" spans="1:22">
      <c r="A125" s="103" t="s">
        <v>177</v>
      </c>
      <c r="B125" s="78">
        <v>0.52374350334504072</v>
      </c>
      <c r="C125" s="78">
        <v>9.712977813379051E-3</v>
      </c>
      <c r="D125" s="78">
        <v>2.6397480324464141E-2</v>
      </c>
      <c r="E125" s="78">
        <v>4.0898804623533153E-2</v>
      </c>
      <c r="F125" s="78">
        <v>0.26550296350519531</v>
      </c>
      <c r="G125" s="78">
        <v>9.7796847556971156E-2</v>
      </c>
      <c r="H125" s="78">
        <v>0</v>
      </c>
      <c r="I125" s="78">
        <v>0</v>
      </c>
      <c r="J125" s="78">
        <v>3.014223190441415E-2</v>
      </c>
      <c r="K125" s="79">
        <v>5.8051909270029761E-3</v>
      </c>
      <c r="L125" s="33">
        <v>473.35631685613674</v>
      </c>
      <c r="M125" s="33">
        <v>8.7785325719210476</v>
      </c>
      <c r="N125" s="33">
        <v>23.857888414586672</v>
      </c>
      <c r="O125" s="33">
        <v>36.964100550685529</v>
      </c>
      <c r="P125" s="33">
        <v>239.96002645671493</v>
      </c>
      <c r="Q125" s="33">
        <v>88.388219164623038</v>
      </c>
      <c r="R125" s="33">
        <v>0</v>
      </c>
      <c r="S125" s="33">
        <v>0</v>
      </c>
      <c r="T125" s="33">
        <v>27.242373003140219</v>
      </c>
      <c r="U125" s="33">
        <v>5.2466976264189888</v>
      </c>
      <c r="V125" s="33">
        <v>903.79415464422652</v>
      </c>
    </row>
    <row r="126" spans="1:22">
      <c r="A126" s="103" t="s">
        <v>178</v>
      </c>
      <c r="B126" s="78">
        <v>0.65401815337494396</v>
      </c>
      <c r="C126" s="78">
        <v>1.6855902384346623E-2</v>
      </c>
      <c r="D126" s="78">
        <v>1.6557785323943357E-2</v>
      </c>
      <c r="E126" s="78">
        <v>3.9296418065121894E-2</v>
      </c>
      <c r="F126" s="78">
        <v>0.10341682154921042</v>
      </c>
      <c r="G126" s="78">
        <v>8.1765654209507502E-2</v>
      </c>
      <c r="H126" s="78">
        <v>1.2242807425947263E-3</v>
      </c>
      <c r="I126" s="78">
        <v>0</v>
      </c>
      <c r="J126" s="78">
        <v>8.6864984350331784E-2</v>
      </c>
      <c r="K126" s="79">
        <v>0</v>
      </c>
      <c r="L126" s="33">
        <v>552.46948255398877</v>
      </c>
      <c r="M126" s="33">
        <v>14.238705179979627</v>
      </c>
      <c r="N126" s="33">
        <v>13.986876423772172</v>
      </c>
      <c r="O126" s="33">
        <v>33.194906964939975</v>
      </c>
      <c r="P126" s="33">
        <v>87.359406759334391</v>
      </c>
      <c r="Q126" s="33">
        <v>69.069992076989962</v>
      </c>
      <c r="R126" s="33">
        <v>1.0341880341880343</v>
      </c>
      <c r="S126" s="33">
        <v>0</v>
      </c>
      <c r="T126" s="33">
        <v>73.377554901867782</v>
      </c>
      <c r="U126" s="33">
        <v>0</v>
      </c>
      <c r="V126" s="33">
        <v>844.73111289506051</v>
      </c>
    </row>
    <row r="127" spans="1:22">
      <c r="A127" s="103" t="s">
        <v>179</v>
      </c>
      <c r="B127" s="78">
        <v>0.68504209476680056</v>
      </c>
      <c r="C127" s="78">
        <v>8.6974470215958766E-3</v>
      </c>
      <c r="D127" s="78">
        <v>1.2416689533641303E-2</v>
      </c>
      <c r="E127" s="78">
        <v>9.3264596979704767E-2</v>
      </c>
      <c r="F127" s="78">
        <v>7.3759051240669143E-2</v>
      </c>
      <c r="G127" s="78">
        <v>7.3181594775710901E-2</v>
      </c>
      <c r="H127" s="78">
        <v>0</v>
      </c>
      <c r="I127" s="78">
        <v>3.2994229392402461E-3</v>
      </c>
      <c r="J127" s="78">
        <v>4.8026011211764766E-2</v>
      </c>
      <c r="K127" s="79">
        <v>2.3130915308722496E-3</v>
      </c>
      <c r="L127" s="33">
        <v>296.15866282147351</v>
      </c>
      <c r="M127" s="33">
        <v>3.7600963496313238</v>
      </c>
      <c r="N127" s="33">
        <v>5.3680061372059331</v>
      </c>
      <c r="O127" s="33">
        <v>40.320322708775549</v>
      </c>
      <c r="P127" s="33">
        <v>31.887649172644348</v>
      </c>
      <c r="Q127" s="33">
        <v>31.638002127877169</v>
      </c>
      <c r="R127" s="33">
        <v>0</v>
      </c>
      <c r="S127" s="33">
        <v>1.4264126149802892</v>
      </c>
      <c r="T127" s="33">
        <v>20.762693810760922</v>
      </c>
      <c r="U127" s="33">
        <v>1</v>
      </c>
      <c r="V127" s="33">
        <v>432.32184574334912</v>
      </c>
    </row>
    <row r="128" spans="1:22">
      <c r="A128" s="103" t="s">
        <v>180</v>
      </c>
      <c r="B128" s="78">
        <v>0.60684198836317049</v>
      </c>
      <c r="C128" s="78">
        <v>2.3990204424485281E-2</v>
      </c>
      <c r="D128" s="78">
        <v>1.6387892817901113E-2</v>
      </c>
      <c r="E128" s="78">
        <v>0.21675466357973355</v>
      </c>
      <c r="F128" s="78">
        <v>3.8480727218321853E-2</v>
      </c>
      <c r="G128" s="78">
        <v>3.6283505939200461E-2</v>
      </c>
      <c r="H128" s="78">
        <v>0</v>
      </c>
      <c r="I128" s="78">
        <v>0</v>
      </c>
      <c r="J128" s="78">
        <v>6.1261017657187319E-2</v>
      </c>
      <c r="K128" s="79">
        <v>0</v>
      </c>
      <c r="L128" s="33">
        <v>185.82992483514681</v>
      </c>
      <c r="M128" s="33">
        <v>7.3463899507130259</v>
      </c>
      <c r="N128" s="33">
        <v>5.0183753744055037</v>
      </c>
      <c r="O128" s="33">
        <v>66.375602896785324</v>
      </c>
      <c r="P128" s="33">
        <v>11.783744011963506</v>
      </c>
      <c r="Q128" s="33">
        <v>11.110900878206987</v>
      </c>
      <c r="R128" s="33">
        <v>0</v>
      </c>
      <c r="S128" s="33">
        <v>0</v>
      </c>
      <c r="T128" s="33">
        <v>18.759628576898635</v>
      </c>
      <c r="U128" s="33">
        <v>0</v>
      </c>
      <c r="V128" s="33">
        <v>306.22456652411978</v>
      </c>
    </row>
    <row r="129" spans="1:22">
      <c r="A129" s="103" t="s">
        <v>181</v>
      </c>
      <c r="B129" s="78">
        <v>0.62613936610974563</v>
      </c>
      <c r="C129" s="78">
        <v>1.9810120153715565E-2</v>
      </c>
      <c r="D129" s="78">
        <v>7.2756531826811965E-3</v>
      </c>
      <c r="E129" s="78">
        <v>0.23626442728873359</v>
      </c>
      <c r="F129" s="78">
        <v>1.1515143966050731E-2</v>
      </c>
      <c r="G129" s="78">
        <v>6.3830766340138248E-2</v>
      </c>
      <c r="H129" s="78">
        <v>0</v>
      </c>
      <c r="I129" s="78">
        <v>0</v>
      </c>
      <c r="J129" s="78">
        <v>3.3267457110805719E-2</v>
      </c>
      <c r="K129" s="79">
        <v>1.8970658481290896E-3</v>
      </c>
      <c r="L129" s="33">
        <v>330.0567382662295</v>
      </c>
      <c r="M129" s="33">
        <v>10.442505289551523</v>
      </c>
      <c r="N129" s="33">
        <v>3.8352138329075598</v>
      </c>
      <c r="O129" s="33">
        <v>124.54202763796552</v>
      </c>
      <c r="P129" s="33">
        <v>6.0699758932496266</v>
      </c>
      <c r="Q129" s="33">
        <v>33.647101076163992</v>
      </c>
      <c r="R129" s="33">
        <v>0</v>
      </c>
      <c r="S129" s="33">
        <v>0</v>
      </c>
      <c r="T129" s="33">
        <v>17.536269046018884</v>
      </c>
      <c r="U129" s="33">
        <v>1</v>
      </c>
      <c r="V129" s="33">
        <v>527.12983104208672</v>
      </c>
    </row>
    <row r="130" spans="1:22">
      <c r="A130" s="103" t="s">
        <v>182</v>
      </c>
      <c r="B130" s="78">
        <v>0.53709029709711609</v>
      </c>
      <c r="C130" s="78">
        <v>4.2774579534888288E-3</v>
      </c>
      <c r="D130" s="78">
        <v>2.705353790307808E-2</v>
      </c>
      <c r="E130" s="78">
        <v>0.29118738834956687</v>
      </c>
      <c r="F130" s="78">
        <v>5.6815849517441848E-2</v>
      </c>
      <c r="G130" s="78">
        <v>4.5720764705912423E-2</v>
      </c>
      <c r="H130" s="78">
        <v>1.0201483488155943E-3</v>
      </c>
      <c r="I130" s="78">
        <v>4.3681320137983525E-3</v>
      </c>
      <c r="J130" s="78">
        <v>2.9808007970272332E-2</v>
      </c>
      <c r="K130" s="79">
        <v>2.6584161405096025E-3</v>
      </c>
      <c r="L130" s="33">
        <v>526.4825431719662</v>
      </c>
      <c r="M130" s="33">
        <v>4.1929764023585534</v>
      </c>
      <c r="N130" s="33">
        <v>26.519219419888881</v>
      </c>
      <c r="O130" s="33">
        <v>285.43631785282923</v>
      </c>
      <c r="P130" s="33">
        <v>55.693713157900817</v>
      </c>
      <c r="Q130" s="33">
        <v>44.817760827623587</v>
      </c>
      <c r="R130" s="33">
        <v>1</v>
      </c>
      <c r="S130" s="33">
        <v>4.2818596127414335</v>
      </c>
      <c r="T130" s="33">
        <v>29.219287572125982</v>
      </c>
      <c r="U130" s="33">
        <v>2.6059113300492611</v>
      </c>
      <c r="V130" s="33">
        <v>980.24958934748395</v>
      </c>
    </row>
    <row r="131" spans="1:22">
      <c r="A131" s="103" t="s">
        <v>183</v>
      </c>
      <c r="B131" s="78">
        <v>0.53168828960557979</v>
      </c>
      <c r="C131" s="78">
        <v>5.2515704931810009E-3</v>
      </c>
      <c r="D131" s="78">
        <v>2.6070529093014789E-2</v>
      </c>
      <c r="E131" s="78">
        <v>4.977552796422012E-2</v>
      </c>
      <c r="F131" s="78">
        <v>0.17929736490390796</v>
      </c>
      <c r="G131" s="78">
        <v>6.8581798900600191E-2</v>
      </c>
      <c r="H131" s="78">
        <v>2.1192219559113329E-3</v>
      </c>
      <c r="I131" s="78">
        <v>1.3023598767856659E-3</v>
      </c>
      <c r="J131" s="78">
        <v>6.2439274563860142E-2</v>
      </c>
      <c r="K131" s="79">
        <v>7.3474062642939431E-2</v>
      </c>
      <c r="L131" s="33">
        <v>502.18350544557296</v>
      </c>
      <c r="M131" s="33">
        <v>4.9601470089110933</v>
      </c>
      <c r="N131" s="33">
        <v>24.623806739213851</v>
      </c>
      <c r="O131" s="33">
        <v>47.013352761670227</v>
      </c>
      <c r="P131" s="33">
        <v>169.34768168656242</v>
      </c>
      <c r="Q131" s="33">
        <v>64.776014170287098</v>
      </c>
      <c r="R131" s="33">
        <v>2.00162074554295</v>
      </c>
      <c r="S131" s="33">
        <v>1.2300884955752212</v>
      </c>
      <c r="T131" s="33">
        <v>58.97435469421108</v>
      </c>
      <c r="U131" s="33">
        <v>69.396793306714429</v>
      </c>
      <c r="V131" s="33">
        <v>944.50736505426096</v>
      </c>
    </row>
    <row r="132" spans="1:22">
      <c r="A132" s="103" t="s">
        <v>184</v>
      </c>
      <c r="B132" s="78">
        <v>0.68120363178414201</v>
      </c>
      <c r="C132" s="78">
        <v>2.3674029359941622E-3</v>
      </c>
      <c r="D132" s="78">
        <v>1.9126479758785914E-2</v>
      </c>
      <c r="E132" s="78">
        <v>3.8929976114685981E-2</v>
      </c>
      <c r="F132" s="78">
        <v>0.17276847243375512</v>
      </c>
      <c r="G132" s="78">
        <v>3.6576253495339703E-2</v>
      </c>
      <c r="H132" s="78">
        <v>1.3138679524503684E-3</v>
      </c>
      <c r="I132" s="78">
        <v>1.3138679524503684E-3</v>
      </c>
      <c r="J132" s="78">
        <v>4.6400047572396262E-2</v>
      </c>
      <c r="K132" s="79">
        <v>0</v>
      </c>
      <c r="L132" s="33">
        <v>518.47191379749756</v>
      </c>
      <c r="M132" s="33">
        <v>1.8018575851393188</v>
      </c>
      <c r="N132" s="33">
        <v>14.557383581139158</v>
      </c>
      <c r="O132" s="33">
        <v>29.63005227586337</v>
      </c>
      <c r="P132" s="33">
        <v>131.49607014277296</v>
      </c>
      <c r="Q132" s="33">
        <v>27.838606936964148</v>
      </c>
      <c r="R132" s="33">
        <v>1</v>
      </c>
      <c r="S132" s="33">
        <v>1</v>
      </c>
      <c r="T132" s="33">
        <v>35.31560952214415</v>
      </c>
      <c r="U132" s="33">
        <v>0</v>
      </c>
      <c r="V132" s="33">
        <v>761.11149384152077</v>
      </c>
    </row>
    <row r="133" spans="1:22">
      <c r="A133" s="103" t="s">
        <v>185</v>
      </c>
      <c r="B133" s="78">
        <v>0.46185560209566812</v>
      </c>
      <c r="C133" s="78">
        <v>4.7533541406816759E-3</v>
      </c>
      <c r="D133" s="78">
        <v>1.0880492504135423E-2</v>
      </c>
      <c r="E133" s="78">
        <v>8.5551334014846627E-3</v>
      </c>
      <c r="F133" s="78">
        <v>0.33895186092529245</v>
      </c>
      <c r="G133" s="78">
        <v>1.9760480832880824E-2</v>
      </c>
      <c r="H133" s="78">
        <v>6.3010603895255024E-4</v>
      </c>
      <c r="I133" s="78">
        <v>1.6301064675291251E-3</v>
      </c>
      <c r="J133" s="78">
        <v>8.7355896016473908E-2</v>
      </c>
      <c r="K133" s="79">
        <v>6.5626967576901271E-2</v>
      </c>
      <c r="L133" s="33">
        <v>734.16873336630113</v>
      </c>
      <c r="M133" s="33">
        <v>7.555963320290882</v>
      </c>
      <c r="N133" s="33">
        <v>17.295703167649336</v>
      </c>
      <c r="O133" s="33">
        <v>13.599296889867997</v>
      </c>
      <c r="P133" s="33">
        <v>538.80012990754335</v>
      </c>
      <c r="Q133" s="33">
        <v>31.411391608020633</v>
      </c>
      <c r="R133" s="33">
        <v>1.0016207455429498</v>
      </c>
      <c r="S133" s="33">
        <v>2.5912280701754384</v>
      </c>
      <c r="T133" s="33">
        <v>138.8615126448295</v>
      </c>
      <c r="U133" s="33">
        <v>104.32106364409697</v>
      </c>
      <c r="V133" s="33">
        <v>1589.6066433643182</v>
      </c>
    </row>
    <row r="134" spans="1:22">
      <c r="A134" s="103" t="s">
        <v>186</v>
      </c>
      <c r="B134" s="78">
        <v>0.57255978283240605</v>
      </c>
      <c r="C134" s="78">
        <v>1.8317264096753647E-2</v>
      </c>
      <c r="D134" s="78">
        <v>7.9204622170826362E-3</v>
      </c>
      <c r="E134" s="78">
        <v>1.5887110037983924E-2</v>
      </c>
      <c r="F134" s="78">
        <v>0.29037178726876767</v>
      </c>
      <c r="G134" s="78">
        <v>1.7392550792892342E-2</v>
      </c>
      <c r="H134" s="78">
        <v>0</v>
      </c>
      <c r="I134" s="78">
        <v>0</v>
      </c>
      <c r="J134" s="78">
        <v>7.6161592795355323E-2</v>
      </c>
      <c r="K134" s="79">
        <v>1.3894499587584542E-3</v>
      </c>
      <c r="L134" s="33">
        <v>828.85227273665464</v>
      </c>
      <c r="M134" s="33">
        <v>26.516542782320769</v>
      </c>
      <c r="N134" s="33">
        <v>11.465864887117569</v>
      </c>
      <c r="O134" s="33">
        <v>22.998589242609658</v>
      </c>
      <c r="P134" s="33">
        <v>420.34967008287157</v>
      </c>
      <c r="Q134" s="33">
        <v>25.177904012158301</v>
      </c>
      <c r="R134" s="33">
        <v>0</v>
      </c>
      <c r="S134" s="33">
        <v>0</v>
      </c>
      <c r="T134" s="33">
        <v>110.25348125464079</v>
      </c>
      <c r="U134" s="33">
        <v>2.01140350877193</v>
      </c>
      <c r="V134" s="33">
        <v>1447.6257285071451</v>
      </c>
    </row>
    <row r="135" spans="1:22">
      <c r="A135" s="103" t="s">
        <v>187</v>
      </c>
      <c r="B135" s="78">
        <v>0.44659692447881966</v>
      </c>
      <c r="C135" s="78">
        <v>1.054637441755414E-2</v>
      </c>
      <c r="D135" s="78">
        <v>2.8210383171751656E-3</v>
      </c>
      <c r="E135" s="78">
        <v>0.47573514315146354</v>
      </c>
      <c r="F135" s="78">
        <v>7.6818029642208852E-3</v>
      </c>
      <c r="G135" s="78">
        <v>1.1909615332505981E-2</v>
      </c>
      <c r="H135" s="78">
        <v>0</v>
      </c>
      <c r="I135" s="78">
        <v>0</v>
      </c>
      <c r="J135" s="78">
        <v>4.470910133826006E-2</v>
      </c>
      <c r="K135" s="79">
        <v>0</v>
      </c>
      <c r="L135" s="33">
        <v>246.88196238585232</v>
      </c>
      <c r="M135" s="33">
        <v>5.8301109334782266</v>
      </c>
      <c r="N135" s="33">
        <v>1.5594900849858357</v>
      </c>
      <c r="O135" s="33">
        <v>262.98977731253478</v>
      </c>
      <c r="P135" s="33">
        <v>4.246555420598856</v>
      </c>
      <c r="Q135" s="33">
        <v>6.5837202259756209</v>
      </c>
      <c r="R135" s="33">
        <v>0</v>
      </c>
      <c r="S135" s="33">
        <v>0</v>
      </c>
      <c r="T135" s="33">
        <v>24.71550982528332</v>
      </c>
      <c r="U135" s="33">
        <v>0</v>
      </c>
      <c r="V135" s="33">
        <v>552.80712618870928</v>
      </c>
    </row>
    <row r="136" spans="1:22">
      <c r="A136" s="103" t="s">
        <v>188</v>
      </c>
      <c r="B136" s="78">
        <v>0.34813028888202197</v>
      </c>
      <c r="C136" s="78">
        <v>5.4990107286170065E-3</v>
      </c>
      <c r="D136" s="78">
        <v>1.1075321024828628E-2</v>
      </c>
      <c r="E136" s="78">
        <v>0.58142375974150584</v>
      </c>
      <c r="F136" s="78">
        <v>5.4739944752608535E-3</v>
      </c>
      <c r="G136" s="78">
        <v>0</v>
      </c>
      <c r="H136" s="78">
        <v>0</v>
      </c>
      <c r="I136" s="78">
        <v>0</v>
      </c>
      <c r="J136" s="78">
        <v>4.8397625147765161E-2</v>
      </c>
      <c r="K136" s="79">
        <v>0</v>
      </c>
      <c r="L136" s="33">
        <v>64.322351306042165</v>
      </c>
      <c r="M136" s="33">
        <v>1.016025641025641</v>
      </c>
      <c r="N136" s="33">
        <v>2.0463335496430886</v>
      </c>
      <c r="O136" s="33">
        <v>107.42685863925792</v>
      </c>
      <c r="P136" s="33">
        <v>1.0114035087719297</v>
      </c>
      <c r="Q136" s="33">
        <v>0</v>
      </c>
      <c r="R136" s="33">
        <v>0</v>
      </c>
      <c r="S136" s="33">
        <v>0</v>
      </c>
      <c r="T136" s="33">
        <v>8.9421953405142354</v>
      </c>
      <c r="U136" s="33">
        <v>0</v>
      </c>
      <c r="V136" s="33">
        <v>184.76516798525506</v>
      </c>
    </row>
    <row r="137" spans="1:22">
      <c r="A137" s="103" t="s">
        <v>189</v>
      </c>
      <c r="B137" s="78">
        <v>0.4216204587409445</v>
      </c>
      <c r="C137" s="78">
        <v>8.5870998830123307E-3</v>
      </c>
      <c r="D137" s="78">
        <v>1.3483949993671833E-2</v>
      </c>
      <c r="E137" s="78">
        <v>0.50373271145679444</v>
      </c>
      <c r="F137" s="78">
        <v>2.5071408060913028E-3</v>
      </c>
      <c r="G137" s="78">
        <v>0</v>
      </c>
      <c r="H137" s="78">
        <v>0</v>
      </c>
      <c r="I137" s="78">
        <v>0</v>
      </c>
      <c r="J137" s="78">
        <v>5.0068639119485399E-2</v>
      </c>
      <c r="K137" s="79">
        <v>0</v>
      </c>
      <c r="L137" s="33">
        <v>168.16784191641062</v>
      </c>
      <c r="M137" s="33">
        <v>3.4250568863740214</v>
      </c>
      <c r="N137" s="33">
        <v>5.378218072519692</v>
      </c>
      <c r="O137" s="33">
        <v>200.91919457931314</v>
      </c>
      <c r="P137" s="33">
        <v>1</v>
      </c>
      <c r="Q137" s="33">
        <v>0</v>
      </c>
      <c r="R137" s="33">
        <v>0</v>
      </c>
      <c r="S137" s="33">
        <v>0</v>
      </c>
      <c r="T137" s="33">
        <v>19.970413707056089</v>
      </c>
      <c r="U137" s="33">
        <v>0</v>
      </c>
      <c r="V137" s="33">
        <v>398.86072516167366</v>
      </c>
    </row>
    <row r="138" spans="1:22">
      <c r="A138" s="103" t="s">
        <v>190</v>
      </c>
      <c r="B138" s="78">
        <v>0.34957814209410043</v>
      </c>
      <c r="C138" s="78">
        <v>1.4417128757225001E-2</v>
      </c>
      <c r="D138" s="78">
        <v>9.937817679928589E-3</v>
      </c>
      <c r="E138" s="78">
        <v>0.5815447548101409</v>
      </c>
      <c r="F138" s="78">
        <v>1.2685826751563455E-2</v>
      </c>
      <c r="G138" s="78">
        <v>2.2228150101021572E-2</v>
      </c>
      <c r="H138" s="78">
        <v>0</v>
      </c>
      <c r="I138" s="78">
        <v>0</v>
      </c>
      <c r="J138" s="78">
        <v>4.9747938338889413E-3</v>
      </c>
      <c r="K138" s="79">
        <v>4.6333859721312785E-3</v>
      </c>
      <c r="L138" s="33">
        <v>151.75569353109864</v>
      </c>
      <c r="M138" s="33">
        <v>6.2586332205258026</v>
      </c>
      <c r="N138" s="33">
        <v>4.3141153081510932</v>
      </c>
      <c r="O138" s="33">
        <v>252.4549362752478</v>
      </c>
      <c r="P138" s="33">
        <v>5.5070560909974171</v>
      </c>
      <c r="Q138" s="33">
        <v>9.6494829862270635</v>
      </c>
      <c r="R138" s="33">
        <v>0</v>
      </c>
      <c r="S138" s="33">
        <v>0</v>
      </c>
      <c r="T138" s="33">
        <v>2.1596123942807299</v>
      </c>
      <c r="U138" s="33">
        <v>2.01140350877193</v>
      </c>
      <c r="V138" s="33">
        <v>434.11093331530043</v>
      </c>
    </row>
    <row r="139" spans="1:22">
      <c r="A139" s="103" t="s">
        <v>191</v>
      </c>
      <c r="B139" s="78">
        <v>0.25524549524212503</v>
      </c>
      <c r="C139" s="78">
        <v>5.1151034316376572E-3</v>
      </c>
      <c r="D139" s="78">
        <v>9.0077501137109904E-3</v>
      </c>
      <c r="E139" s="78">
        <v>0.70644662354750609</v>
      </c>
      <c r="F139" s="78">
        <v>8.0270640022279856E-3</v>
      </c>
      <c r="G139" s="78">
        <v>0</v>
      </c>
      <c r="H139" s="78">
        <v>0</v>
      </c>
      <c r="I139" s="78">
        <v>0</v>
      </c>
      <c r="J139" s="78">
        <v>1.4561105011843484E-2</v>
      </c>
      <c r="K139" s="79">
        <v>1.5968586509484039E-3</v>
      </c>
      <c r="L139" s="33">
        <v>159.84225973321435</v>
      </c>
      <c r="M139" s="33">
        <v>3.203228681887218</v>
      </c>
      <c r="N139" s="33">
        <v>5.6409188805540937</v>
      </c>
      <c r="O139" s="33">
        <v>442.39771825009962</v>
      </c>
      <c r="P139" s="33">
        <v>5.0267843039586273</v>
      </c>
      <c r="Q139" s="33">
        <v>0</v>
      </c>
      <c r="R139" s="33">
        <v>0</v>
      </c>
      <c r="S139" s="33">
        <v>0</v>
      </c>
      <c r="T139" s="33">
        <v>9.1185935606732471</v>
      </c>
      <c r="U139" s="33">
        <v>1</v>
      </c>
      <c r="V139" s="33">
        <v>626.22950341038734</v>
      </c>
    </row>
    <row r="140" spans="1:22">
      <c r="A140" s="103" t="s">
        <v>192</v>
      </c>
      <c r="B140" s="78">
        <v>0.58664386751006492</v>
      </c>
      <c r="C140" s="78">
        <v>0</v>
      </c>
      <c r="D140" s="78">
        <v>0</v>
      </c>
      <c r="E140" s="78">
        <v>0.35162185562050141</v>
      </c>
      <c r="F140" s="78">
        <v>0</v>
      </c>
      <c r="G140" s="78">
        <v>4.7492799898751853E-2</v>
      </c>
      <c r="H140" s="78">
        <v>0</v>
      </c>
      <c r="I140" s="78">
        <v>0</v>
      </c>
      <c r="J140" s="78">
        <v>1.4241476970681713E-2</v>
      </c>
      <c r="K140" s="79">
        <v>0</v>
      </c>
      <c r="L140" s="33">
        <v>72.551024514845906</v>
      </c>
      <c r="M140" s="33">
        <v>0</v>
      </c>
      <c r="N140" s="33">
        <v>0</v>
      </c>
      <c r="O140" s="33">
        <v>43.485540853524604</v>
      </c>
      <c r="P140" s="33">
        <v>0</v>
      </c>
      <c r="Q140" s="33">
        <v>5.8734975008903509</v>
      </c>
      <c r="R140" s="33">
        <v>0</v>
      </c>
      <c r="S140" s="33">
        <v>0</v>
      </c>
      <c r="T140" s="33">
        <v>1.7612623297554804</v>
      </c>
      <c r="U140" s="33">
        <v>0</v>
      </c>
      <c r="V140" s="33">
        <v>123.67132519901635</v>
      </c>
    </row>
    <row r="141" spans="1:22">
      <c r="A141" s="103" t="s">
        <v>193</v>
      </c>
      <c r="B141" s="78">
        <v>7.4986806976418366E-2</v>
      </c>
      <c r="C141" s="78">
        <v>0</v>
      </c>
      <c r="D141" s="78">
        <v>0</v>
      </c>
      <c r="E141" s="78">
        <v>0.92501319302358165</v>
      </c>
      <c r="F141" s="78">
        <v>0</v>
      </c>
      <c r="G141" s="78">
        <v>0</v>
      </c>
      <c r="H141" s="78">
        <v>0</v>
      </c>
      <c r="I141" s="78">
        <v>0</v>
      </c>
      <c r="J141" s="78">
        <v>0</v>
      </c>
      <c r="K141" s="79">
        <v>0</v>
      </c>
      <c r="L141" s="33">
        <v>1.016025641025641</v>
      </c>
      <c r="M141" s="33">
        <v>0</v>
      </c>
      <c r="N141" s="33">
        <v>0</v>
      </c>
      <c r="O141" s="33">
        <v>12.533366338621629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13.54939197964727</v>
      </c>
    </row>
    <row r="142" spans="1:22">
      <c r="A142" s="103" t="s">
        <v>194</v>
      </c>
      <c r="B142" s="78">
        <v>0.49648409634044349</v>
      </c>
      <c r="C142" s="78">
        <v>0</v>
      </c>
      <c r="D142" s="78">
        <v>0</v>
      </c>
      <c r="E142" s="78">
        <v>0.36894011650974423</v>
      </c>
      <c r="F142" s="78">
        <v>0</v>
      </c>
      <c r="G142" s="78">
        <v>0.10309757181866937</v>
      </c>
      <c r="H142" s="78">
        <v>0</v>
      </c>
      <c r="I142" s="78">
        <v>0</v>
      </c>
      <c r="J142" s="78">
        <v>3.1478215331142784E-2</v>
      </c>
      <c r="K142" s="79">
        <v>0</v>
      </c>
      <c r="L142" s="33">
        <v>15.88476616724018</v>
      </c>
      <c r="M142" s="33">
        <v>0</v>
      </c>
      <c r="N142" s="33">
        <v>0</v>
      </c>
      <c r="O142" s="33">
        <v>11.804058828206696</v>
      </c>
      <c r="P142" s="33">
        <v>0</v>
      </c>
      <c r="Q142" s="33">
        <v>3.2985564549218545</v>
      </c>
      <c r="R142" s="33">
        <v>0</v>
      </c>
      <c r="S142" s="33">
        <v>0</v>
      </c>
      <c r="T142" s="33">
        <v>1.0071301247771836</v>
      </c>
      <c r="U142" s="33">
        <v>0</v>
      </c>
      <c r="V142" s="33">
        <v>31.994511575145918</v>
      </c>
    </row>
    <row r="143" spans="1:22">
      <c r="A143" s="103" t="s">
        <v>195</v>
      </c>
      <c r="B143" s="78">
        <v>0.39542075883593542</v>
      </c>
      <c r="C143" s="78">
        <v>0</v>
      </c>
      <c r="D143" s="78">
        <v>0</v>
      </c>
      <c r="E143" s="78">
        <v>0.56992827402410651</v>
      </c>
      <c r="F143" s="78">
        <v>1.4768303003332518E-2</v>
      </c>
      <c r="G143" s="78">
        <v>1.9882664136625438E-2</v>
      </c>
      <c r="H143" s="78">
        <v>0</v>
      </c>
      <c r="I143" s="78">
        <v>0</v>
      </c>
      <c r="J143" s="78">
        <v>0</v>
      </c>
      <c r="K143" s="79">
        <v>0</v>
      </c>
      <c r="L143" s="33">
        <v>26.866344606437163</v>
      </c>
      <c r="M143" s="33">
        <v>0</v>
      </c>
      <c r="N143" s="33">
        <v>0</v>
      </c>
      <c r="O143" s="33">
        <v>38.723028745278071</v>
      </c>
      <c r="P143" s="33">
        <v>1.0034129692832765</v>
      </c>
      <c r="Q143" s="33">
        <v>1.3509015256588073</v>
      </c>
      <c r="R143" s="33">
        <v>0</v>
      </c>
      <c r="S143" s="33">
        <v>0</v>
      </c>
      <c r="T143" s="33">
        <v>0</v>
      </c>
      <c r="U143" s="33">
        <v>0</v>
      </c>
      <c r="V143" s="33">
        <v>67.943687846657326</v>
      </c>
    </row>
    <row r="144" spans="1:22">
      <c r="A144" s="103" t="s">
        <v>196</v>
      </c>
      <c r="B144" s="78">
        <v>0.12688648172861311</v>
      </c>
      <c r="C144" s="78">
        <v>1.0908267571480256E-2</v>
      </c>
      <c r="D144" s="78">
        <v>5.0073942097722222E-3</v>
      </c>
      <c r="E144" s="78">
        <v>0.80380621402625652</v>
      </c>
      <c r="F144" s="78">
        <v>2.0174890766899611E-2</v>
      </c>
      <c r="G144" s="78">
        <v>8.9989010830881268E-3</v>
      </c>
      <c r="H144" s="78">
        <v>0</v>
      </c>
      <c r="I144" s="78">
        <v>0</v>
      </c>
      <c r="J144" s="78">
        <v>1.3930677976231712E-2</v>
      </c>
      <c r="K144" s="79">
        <v>1.0287172637658493E-2</v>
      </c>
      <c r="L144" s="33">
        <v>25.52049885077631</v>
      </c>
      <c r="M144" s="33">
        <v>2.1939644493992319</v>
      </c>
      <c r="N144" s="33">
        <v>1.0071301247771836</v>
      </c>
      <c r="O144" s="33">
        <v>161.6684085005889</v>
      </c>
      <c r="P144" s="33">
        <v>4.0577472841623781</v>
      </c>
      <c r="Q144" s="33">
        <v>1.809936264450875</v>
      </c>
      <c r="R144" s="33">
        <v>0</v>
      </c>
      <c r="S144" s="33">
        <v>0</v>
      </c>
      <c r="T144" s="33">
        <v>2.8018575851393188</v>
      </c>
      <c r="U144" s="33">
        <v>2.069044502617801</v>
      </c>
      <c r="V144" s="33">
        <v>201.12858756191198</v>
      </c>
    </row>
    <row r="145" spans="1:22">
      <c r="A145" s="103" t="s">
        <v>197</v>
      </c>
      <c r="B145" s="78">
        <v>0.53156770098216033</v>
      </c>
      <c r="C145" s="78">
        <v>8.6914859811410231E-3</v>
      </c>
      <c r="D145" s="78">
        <v>0</v>
      </c>
      <c r="E145" s="78">
        <v>0.43335525177870821</v>
      </c>
      <c r="F145" s="78">
        <v>0</v>
      </c>
      <c r="G145" s="78">
        <v>0</v>
      </c>
      <c r="H145" s="78">
        <v>0</v>
      </c>
      <c r="I145" s="78">
        <v>0</v>
      </c>
      <c r="J145" s="78">
        <v>8.8043624224545414E-3</v>
      </c>
      <c r="K145" s="79">
        <v>1.7581198835536136E-2</v>
      </c>
      <c r="L145" s="33">
        <v>61.159587915756596</v>
      </c>
      <c r="M145" s="33">
        <v>1</v>
      </c>
      <c r="N145" s="33">
        <v>0</v>
      </c>
      <c r="O145" s="33">
        <v>49.859742363850316</v>
      </c>
      <c r="P145" s="33">
        <v>0</v>
      </c>
      <c r="Q145" s="33">
        <v>0</v>
      </c>
      <c r="R145" s="33">
        <v>0</v>
      </c>
      <c r="S145" s="33">
        <v>0</v>
      </c>
      <c r="T145" s="33">
        <v>1.0129870129870129</v>
      </c>
      <c r="U145" s="33">
        <v>2.0228070175438595</v>
      </c>
      <c r="V145" s="33">
        <v>115.05512431013776</v>
      </c>
    </row>
    <row r="146" spans="1:22">
      <c r="A146" s="103" t="s">
        <v>198</v>
      </c>
      <c r="B146" s="78">
        <v>0.30679237324871889</v>
      </c>
      <c r="C146" s="78">
        <v>1.5315571175113942E-2</v>
      </c>
      <c r="D146" s="78">
        <v>3.4962703114982181E-2</v>
      </c>
      <c r="E146" s="78">
        <v>0.60456771462013492</v>
      </c>
      <c r="F146" s="78">
        <v>5.0781568547133378E-3</v>
      </c>
      <c r="G146" s="78">
        <v>1.323885987546447E-2</v>
      </c>
      <c r="H146" s="78">
        <v>0</v>
      </c>
      <c r="I146" s="78">
        <v>5.0808176848974873E-3</v>
      </c>
      <c r="J146" s="78">
        <v>1.2414849320747594E-2</v>
      </c>
      <c r="K146" s="79">
        <v>2.5489541052272926E-3</v>
      </c>
      <c r="L146" s="33">
        <v>121.73262834818787</v>
      </c>
      <c r="M146" s="33">
        <v>6.077089577089577</v>
      </c>
      <c r="N146" s="33">
        <v>13.872905963322964</v>
      </c>
      <c r="O146" s="33">
        <v>239.88737443450614</v>
      </c>
      <c r="P146" s="33">
        <v>2.0149698460315388</v>
      </c>
      <c r="Q146" s="33">
        <v>5.2530680339537517</v>
      </c>
      <c r="R146" s="33">
        <v>0</v>
      </c>
      <c r="S146" s="33">
        <v>2.016025641025641</v>
      </c>
      <c r="T146" s="33">
        <v>4.9261075898262421</v>
      </c>
      <c r="U146" s="33">
        <v>1.0114035087719297</v>
      </c>
      <c r="V146" s="33">
        <v>396.79157294271562</v>
      </c>
    </row>
    <row r="147" spans="1:22">
      <c r="A147" s="103" t="s">
        <v>199</v>
      </c>
      <c r="B147" s="78">
        <v>0.3678793767622382</v>
      </c>
      <c r="C147" s="78">
        <v>0</v>
      </c>
      <c r="D147" s="78">
        <v>0</v>
      </c>
      <c r="E147" s="78">
        <v>0.60505460854698945</v>
      </c>
      <c r="F147" s="78">
        <v>0</v>
      </c>
      <c r="G147" s="78">
        <v>2.7066014690772314E-2</v>
      </c>
      <c r="H147" s="78">
        <v>0</v>
      </c>
      <c r="I147" s="78">
        <v>0</v>
      </c>
      <c r="J147" s="78">
        <v>0</v>
      </c>
      <c r="K147" s="79">
        <v>0</v>
      </c>
      <c r="L147" s="33">
        <v>17.303473959819755</v>
      </c>
      <c r="M147" s="33">
        <v>0</v>
      </c>
      <c r="N147" s="33">
        <v>0</v>
      </c>
      <c r="O147" s="33">
        <v>28.459183429649748</v>
      </c>
      <c r="P147" s="33">
        <v>0</v>
      </c>
      <c r="Q147" s="33">
        <v>1.2730696798493408</v>
      </c>
      <c r="R147" s="33">
        <v>0</v>
      </c>
      <c r="S147" s="33">
        <v>0</v>
      </c>
      <c r="T147" s="33">
        <v>0</v>
      </c>
      <c r="U147" s="33">
        <v>0</v>
      </c>
      <c r="V147" s="33">
        <v>47.035727069318845</v>
      </c>
    </row>
    <row r="148" spans="1:22">
      <c r="A148" s="103" t="s">
        <v>200</v>
      </c>
      <c r="B148" s="78">
        <v>0.20776859721582722</v>
      </c>
      <c r="C148" s="78">
        <v>3.356557188747146E-3</v>
      </c>
      <c r="D148" s="78">
        <v>0</v>
      </c>
      <c r="E148" s="78">
        <v>0.75380924158130058</v>
      </c>
      <c r="F148" s="78">
        <v>1.2796645710481353E-2</v>
      </c>
      <c r="G148" s="78">
        <v>1.1489808146453864E-2</v>
      </c>
      <c r="H148" s="78">
        <v>0</v>
      </c>
      <c r="I148" s="78">
        <v>0</v>
      </c>
      <c r="J148" s="78">
        <v>1.0779150157190491E-2</v>
      </c>
      <c r="K148" s="79">
        <v>0</v>
      </c>
      <c r="L148" s="33">
        <v>72.913607622223822</v>
      </c>
      <c r="M148" s="33">
        <v>1.1779388083735909</v>
      </c>
      <c r="N148" s="33">
        <v>0</v>
      </c>
      <c r="O148" s="33">
        <v>264.53926146293566</v>
      </c>
      <c r="P148" s="33">
        <v>4.4908114927753573</v>
      </c>
      <c r="Q148" s="33">
        <v>4.0321943453991294</v>
      </c>
      <c r="R148" s="33">
        <v>0</v>
      </c>
      <c r="S148" s="33">
        <v>0</v>
      </c>
      <c r="T148" s="33">
        <v>3.7827984382355382</v>
      </c>
      <c r="U148" s="33">
        <v>0</v>
      </c>
      <c r="V148" s="33">
        <v>350.93661216994286</v>
      </c>
    </row>
    <row r="149" spans="1:22">
      <c r="A149" s="103" t="s">
        <v>201</v>
      </c>
      <c r="B149" s="78">
        <v>0.25343417407752949</v>
      </c>
      <c r="C149" s="78">
        <v>1.3234214353405971E-2</v>
      </c>
      <c r="D149" s="78">
        <v>0</v>
      </c>
      <c r="E149" s="78">
        <v>0.67996468747602345</v>
      </c>
      <c r="F149" s="78">
        <v>0</v>
      </c>
      <c r="G149" s="78">
        <v>1.3248962734929084E-2</v>
      </c>
      <c r="H149" s="78">
        <v>0</v>
      </c>
      <c r="I149" s="78">
        <v>0</v>
      </c>
      <c r="J149" s="78">
        <v>4.0117961358112457E-2</v>
      </c>
      <c r="K149" s="79">
        <v>0</v>
      </c>
      <c r="L149" s="33">
        <v>19.149922111719871</v>
      </c>
      <c r="M149" s="33">
        <v>1</v>
      </c>
      <c r="N149" s="33">
        <v>0</v>
      </c>
      <c r="O149" s="33">
        <v>51.379301356187192</v>
      </c>
      <c r="P149" s="33">
        <v>0</v>
      </c>
      <c r="Q149" s="33">
        <v>1.0011144130757801</v>
      </c>
      <c r="R149" s="33">
        <v>0</v>
      </c>
      <c r="S149" s="33">
        <v>0</v>
      </c>
      <c r="T149" s="33">
        <v>3.0313821649554633</v>
      </c>
      <c r="U149" s="33">
        <v>0</v>
      </c>
      <c r="V149" s="33">
        <v>75.561720045938273</v>
      </c>
    </row>
    <row r="150" spans="1:22">
      <c r="A150" s="103" t="s">
        <v>202</v>
      </c>
      <c r="B150" s="78">
        <v>0.47558504713355887</v>
      </c>
      <c r="C150" s="78">
        <v>1.0505593953521375E-2</v>
      </c>
      <c r="D150" s="78">
        <v>4.7391165153109045E-2</v>
      </c>
      <c r="E150" s="78">
        <v>0.43058117689630082</v>
      </c>
      <c r="F150" s="78">
        <v>2.5580367953079244E-2</v>
      </c>
      <c r="G150" s="78">
        <v>0</v>
      </c>
      <c r="H150" s="78">
        <v>0</v>
      </c>
      <c r="I150" s="78">
        <v>0</v>
      </c>
      <c r="J150" s="78">
        <v>1.0356648910430432E-2</v>
      </c>
      <c r="K150" s="79">
        <v>0</v>
      </c>
      <c r="L150" s="33">
        <v>45.995172144847416</v>
      </c>
      <c r="M150" s="33">
        <v>1.016025641025641</v>
      </c>
      <c r="N150" s="33">
        <v>4.583333333333333</v>
      </c>
      <c r="O150" s="33">
        <v>41.642720840452746</v>
      </c>
      <c r="P150" s="33">
        <v>2.4739495798319329</v>
      </c>
      <c r="Q150" s="33">
        <v>0</v>
      </c>
      <c r="R150" s="33">
        <v>0</v>
      </c>
      <c r="S150" s="33">
        <v>0</v>
      </c>
      <c r="T150" s="33">
        <v>1.0016207455429498</v>
      </c>
      <c r="U150" s="33">
        <v>0</v>
      </c>
      <c r="V150" s="33">
        <v>96.712822285034036</v>
      </c>
    </row>
    <row r="151" spans="1:22">
      <c r="A151" s="103" t="s">
        <v>203</v>
      </c>
      <c r="B151" s="78">
        <v>0.33376221283826313</v>
      </c>
      <c r="C151" s="78">
        <v>2.533747250343877E-2</v>
      </c>
      <c r="D151" s="78">
        <v>1.4423037866146094E-2</v>
      </c>
      <c r="E151" s="78">
        <v>0.60050881260249067</v>
      </c>
      <c r="F151" s="78">
        <v>1.2795280399451037E-2</v>
      </c>
      <c r="G151" s="78">
        <v>6.5901047441158187E-3</v>
      </c>
      <c r="H151" s="78">
        <v>0</v>
      </c>
      <c r="I151" s="78">
        <v>0</v>
      </c>
      <c r="J151" s="78">
        <v>6.5830790460943726E-3</v>
      </c>
      <c r="K151" s="79">
        <v>0</v>
      </c>
      <c r="L151" s="33">
        <v>50.700015980558284</v>
      </c>
      <c r="M151" s="33">
        <v>3.8488786669622406</v>
      </c>
      <c r="N151" s="33">
        <v>2.1909258213606035</v>
      </c>
      <c r="O151" s="33">
        <v>91.220051954071877</v>
      </c>
      <c r="P151" s="33">
        <v>1.943661971830986</v>
      </c>
      <c r="Q151" s="33">
        <v>1.0010672358591248</v>
      </c>
      <c r="R151" s="33">
        <v>0</v>
      </c>
      <c r="S151" s="33">
        <v>0</v>
      </c>
      <c r="T151" s="33">
        <v>0.99999999999999989</v>
      </c>
      <c r="U151" s="33">
        <v>0</v>
      </c>
      <c r="V151" s="33">
        <v>151.90460163064313</v>
      </c>
    </row>
    <row r="152" spans="1:22">
      <c r="A152" s="103" t="s">
        <v>204</v>
      </c>
      <c r="B152" s="78">
        <v>0.37636740105483785</v>
      </c>
      <c r="C152" s="78">
        <v>7.3705947035207914E-3</v>
      </c>
      <c r="D152" s="78">
        <v>0</v>
      </c>
      <c r="E152" s="78">
        <v>0.59406616948972313</v>
      </c>
      <c r="F152" s="78">
        <v>1.4741189407041583E-2</v>
      </c>
      <c r="G152" s="78">
        <v>0</v>
      </c>
      <c r="H152" s="78">
        <v>0</v>
      </c>
      <c r="I152" s="78">
        <v>0</v>
      </c>
      <c r="J152" s="78">
        <v>0</v>
      </c>
      <c r="K152" s="79">
        <v>7.4546453448767298E-3</v>
      </c>
      <c r="L152" s="33">
        <v>51.063369537203606</v>
      </c>
      <c r="M152" s="33">
        <v>1</v>
      </c>
      <c r="N152" s="33">
        <v>0</v>
      </c>
      <c r="O152" s="33">
        <v>80.599489374439372</v>
      </c>
      <c r="P152" s="33">
        <v>1.9999999999999998</v>
      </c>
      <c r="Q152" s="33">
        <v>0</v>
      </c>
      <c r="R152" s="33">
        <v>0</v>
      </c>
      <c r="S152" s="33">
        <v>0</v>
      </c>
      <c r="T152" s="33">
        <v>0</v>
      </c>
      <c r="U152" s="33">
        <v>1.0114035087719297</v>
      </c>
      <c r="V152" s="33">
        <v>135.67426242041489</v>
      </c>
    </row>
    <row r="153" spans="1:22">
      <c r="A153" s="103" t="s">
        <v>205</v>
      </c>
      <c r="B153" s="78">
        <v>0.20665313460349286</v>
      </c>
      <c r="C153" s="78">
        <v>0</v>
      </c>
      <c r="D153" s="78">
        <v>2.3719377992338864E-2</v>
      </c>
      <c r="E153" s="78">
        <v>0.76471090504462169</v>
      </c>
      <c r="F153" s="78">
        <v>0</v>
      </c>
      <c r="G153" s="78">
        <v>0</v>
      </c>
      <c r="H153" s="78">
        <v>0</v>
      </c>
      <c r="I153" s="78">
        <v>0</v>
      </c>
      <c r="J153" s="78">
        <v>4.9165823595467987E-3</v>
      </c>
      <c r="K153" s="79">
        <v>0</v>
      </c>
      <c r="L153" s="33">
        <v>42.072140017736643</v>
      </c>
      <c r="M153" s="33">
        <v>0</v>
      </c>
      <c r="N153" s="33">
        <v>4.8289855072463768</v>
      </c>
      <c r="O153" s="33">
        <v>155.68611786053035</v>
      </c>
      <c r="P153" s="33">
        <v>0</v>
      </c>
      <c r="Q153" s="33">
        <v>0</v>
      </c>
      <c r="R153" s="33">
        <v>0</v>
      </c>
      <c r="S153" s="33">
        <v>0</v>
      </c>
      <c r="T153" s="33">
        <v>1.0009581603321622</v>
      </c>
      <c r="U153" s="33">
        <v>0</v>
      </c>
      <c r="V153" s="33">
        <v>203.58820154584549</v>
      </c>
    </row>
    <row r="154" spans="1:22">
      <c r="A154" s="103" t="s">
        <v>206</v>
      </c>
      <c r="B154" s="78">
        <v>0.296520692040251</v>
      </c>
      <c r="C154" s="78">
        <v>0</v>
      </c>
      <c r="D154" s="78">
        <v>9.2888105155694636E-3</v>
      </c>
      <c r="E154" s="78">
        <v>0.65800567280496769</v>
      </c>
      <c r="F154" s="78">
        <v>0</v>
      </c>
      <c r="G154" s="78">
        <v>0</v>
      </c>
      <c r="H154" s="78">
        <v>0</v>
      </c>
      <c r="I154" s="78">
        <v>1.3638531822451654E-2</v>
      </c>
      <c r="J154" s="78">
        <v>1.6886676517386179E-2</v>
      </c>
      <c r="K154" s="79">
        <v>5.6596162993746936E-3</v>
      </c>
      <c r="L154" s="33">
        <v>53.53133110359434</v>
      </c>
      <c r="M154" s="33">
        <v>0</v>
      </c>
      <c r="N154" s="33">
        <v>1.676923076923077</v>
      </c>
      <c r="O154" s="33">
        <v>118.79076396525016</v>
      </c>
      <c r="P154" s="33">
        <v>0</v>
      </c>
      <c r="Q154" s="33">
        <v>0</v>
      </c>
      <c r="R154" s="33">
        <v>0</v>
      </c>
      <c r="S154" s="33">
        <v>2.4621848739495795</v>
      </c>
      <c r="T154" s="33">
        <v>3.0485773713518203</v>
      </c>
      <c r="U154" s="33">
        <v>1.0217391304347827</v>
      </c>
      <c r="V154" s="33">
        <v>180.53151952150364</v>
      </c>
    </row>
    <row r="155" spans="1:22">
      <c r="A155" s="103" t="s">
        <v>207</v>
      </c>
      <c r="B155" s="78">
        <v>0.29540433100408642</v>
      </c>
      <c r="C155" s="78">
        <v>0</v>
      </c>
      <c r="D155" s="78">
        <v>3.5263486106939274E-2</v>
      </c>
      <c r="E155" s="78">
        <v>0.56922690278793808</v>
      </c>
      <c r="F155" s="78">
        <v>1.7235524108447847E-2</v>
      </c>
      <c r="G155" s="78">
        <v>0</v>
      </c>
      <c r="H155" s="78">
        <v>0</v>
      </c>
      <c r="I155" s="78">
        <v>0</v>
      </c>
      <c r="J155" s="78">
        <v>8.2869755992588404E-2</v>
      </c>
      <c r="K155" s="79">
        <v>0</v>
      </c>
      <c r="L155" s="33">
        <v>17.139271724223139</v>
      </c>
      <c r="M155" s="33">
        <v>0</v>
      </c>
      <c r="N155" s="33">
        <v>2.0459770114942528</v>
      </c>
      <c r="O155" s="33">
        <v>33.026376175525542</v>
      </c>
      <c r="P155" s="33">
        <v>1</v>
      </c>
      <c r="Q155" s="33">
        <v>0</v>
      </c>
      <c r="R155" s="33">
        <v>0</v>
      </c>
      <c r="S155" s="33">
        <v>0</v>
      </c>
      <c r="T155" s="33">
        <v>4.8080786793115555</v>
      </c>
      <c r="U155" s="33">
        <v>0</v>
      </c>
      <c r="V155" s="33">
        <v>58.019703590554485</v>
      </c>
    </row>
    <row r="156" spans="1:22">
      <c r="A156" s="103" t="s">
        <v>208</v>
      </c>
      <c r="B156" s="78">
        <v>0.39444464162619769</v>
      </c>
      <c r="C156" s="78">
        <v>0</v>
      </c>
      <c r="D156" s="78">
        <v>0</v>
      </c>
      <c r="E156" s="78">
        <v>0.58476465876899286</v>
      </c>
      <c r="F156" s="78">
        <v>0</v>
      </c>
      <c r="G156" s="78">
        <v>0</v>
      </c>
      <c r="H156" s="78">
        <v>0</v>
      </c>
      <c r="I156" s="78">
        <v>0</v>
      </c>
      <c r="J156" s="78">
        <v>2.0790699604809438E-2</v>
      </c>
      <c r="K156" s="79">
        <v>0</v>
      </c>
      <c r="L156" s="33">
        <v>22.348052733109078</v>
      </c>
      <c r="M156" s="33">
        <v>0</v>
      </c>
      <c r="N156" s="33">
        <v>0</v>
      </c>
      <c r="O156" s="33">
        <v>33.131015233849823</v>
      </c>
      <c r="P156" s="33">
        <v>0</v>
      </c>
      <c r="Q156" s="33">
        <v>0</v>
      </c>
      <c r="R156" s="33">
        <v>0</v>
      </c>
      <c r="S156" s="33">
        <v>0</v>
      </c>
      <c r="T156" s="33">
        <v>1.1779388083735909</v>
      </c>
      <c r="U156" s="33">
        <v>0</v>
      </c>
      <c r="V156" s="33">
        <v>56.657006775332491</v>
      </c>
    </row>
    <row r="157" spans="1:22">
      <c r="A157" s="103" t="s">
        <v>209</v>
      </c>
      <c r="B157" s="78">
        <v>0.38453349363474393</v>
      </c>
      <c r="C157" s="78">
        <v>6.8824486846317715E-2</v>
      </c>
      <c r="D157" s="78">
        <v>0</v>
      </c>
      <c r="E157" s="78">
        <v>0.52321201182350008</v>
      </c>
      <c r="F157" s="78">
        <v>0</v>
      </c>
      <c r="G157" s="78">
        <v>0</v>
      </c>
      <c r="H157" s="78">
        <v>0</v>
      </c>
      <c r="I157" s="78">
        <v>0</v>
      </c>
      <c r="J157" s="78">
        <v>2.3430007695438383E-2</v>
      </c>
      <c r="K157" s="79">
        <v>0</v>
      </c>
      <c r="L157" s="33">
        <v>24.618013273824655</v>
      </c>
      <c r="M157" s="33">
        <v>4.4061756876663711</v>
      </c>
      <c r="N157" s="33">
        <v>0</v>
      </c>
      <c r="O157" s="33">
        <v>33.496276567081424</v>
      </c>
      <c r="P157" s="33">
        <v>0</v>
      </c>
      <c r="Q157" s="33">
        <v>0</v>
      </c>
      <c r="R157" s="33">
        <v>0</v>
      </c>
      <c r="S157" s="33">
        <v>0</v>
      </c>
      <c r="T157" s="33">
        <v>1.5</v>
      </c>
      <c r="U157" s="33">
        <v>0</v>
      </c>
      <c r="V157" s="33">
        <v>64.020465528572444</v>
      </c>
    </row>
    <row r="158" spans="1:22">
      <c r="A158" s="103" t="s">
        <v>210</v>
      </c>
      <c r="B158" s="78">
        <v>0.30663708168371456</v>
      </c>
      <c r="C158" s="78">
        <v>1.1163890712218853E-2</v>
      </c>
      <c r="D158" s="78">
        <v>0</v>
      </c>
      <c r="E158" s="78">
        <v>0.67272458497955767</v>
      </c>
      <c r="F158" s="78">
        <v>0</v>
      </c>
      <c r="G158" s="78">
        <v>0</v>
      </c>
      <c r="H158" s="78">
        <v>0</v>
      </c>
      <c r="I158" s="78">
        <v>0</v>
      </c>
      <c r="J158" s="78">
        <v>9.4744426245092633E-3</v>
      </c>
      <c r="K158" s="79">
        <v>0</v>
      </c>
      <c r="L158" s="33">
        <v>55.373904591079246</v>
      </c>
      <c r="M158" s="33">
        <v>2.016025641025641</v>
      </c>
      <c r="N158" s="33">
        <v>0</v>
      </c>
      <c r="O158" s="33">
        <v>121.48363394338233</v>
      </c>
      <c r="P158" s="33">
        <v>0</v>
      </c>
      <c r="Q158" s="33">
        <v>0</v>
      </c>
      <c r="R158" s="33">
        <v>0</v>
      </c>
      <c r="S158" s="33">
        <v>0</v>
      </c>
      <c r="T158" s="33">
        <v>1.7109375</v>
      </c>
      <c r="U158" s="33">
        <v>0</v>
      </c>
      <c r="V158" s="33">
        <v>180.58450167548716</v>
      </c>
    </row>
    <row r="159" spans="1:22">
      <c r="A159" s="103" t="s">
        <v>211</v>
      </c>
      <c r="B159" s="78">
        <v>0.38344176913027811</v>
      </c>
      <c r="C159" s="78">
        <v>2.2094098589056772E-2</v>
      </c>
      <c r="D159" s="78">
        <v>0</v>
      </c>
      <c r="E159" s="78">
        <v>0.59446413228066519</v>
      </c>
      <c r="F159" s="78">
        <v>0</v>
      </c>
      <c r="G159" s="78">
        <v>0</v>
      </c>
      <c r="H159" s="78">
        <v>0</v>
      </c>
      <c r="I159" s="78">
        <v>0</v>
      </c>
      <c r="J159" s="78">
        <v>0</v>
      </c>
      <c r="K159" s="79">
        <v>0</v>
      </c>
      <c r="L159" s="33">
        <v>22.876967184773534</v>
      </c>
      <c r="M159" s="33">
        <v>1.3181818181818181</v>
      </c>
      <c r="N159" s="33">
        <v>0</v>
      </c>
      <c r="O159" s="33">
        <v>35.467018831975693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59.66216783493104</v>
      </c>
    </row>
    <row r="160" spans="1:22">
      <c r="A160" s="103" t="s">
        <v>212</v>
      </c>
      <c r="B160" s="78">
        <v>0.43243690152836917</v>
      </c>
      <c r="C160" s="78">
        <v>0</v>
      </c>
      <c r="D160" s="78">
        <v>0</v>
      </c>
      <c r="E160" s="78">
        <v>0.52212818462139654</v>
      </c>
      <c r="F160" s="78">
        <v>0</v>
      </c>
      <c r="G160" s="78">
        <v>4.5434913850234508E-2</v>
      </c>
      <c r="H160" s="78">
        <v>0</v>
      </c>
      <c r="I160" s="78">
        <v>0</v>
      </c>
      <c r="J160" s="78">
        <v>0</v>
      </c>
      <c r="K160" s="79">
        <v>0</v>
      </c>
      <c r="L160" s="33">
        <v>9.5352828667901939</v>
      </c>
      <c r="M160" s="33">
        <v>0</v>
      </c>
      <c r="N160" s="33">
        <v>0</v>
      </c>
      <c r="O160" s="33">
        <v>11.512985861041408</v>
      </c>
      <c r="P160" s="33">
        <v>0</v>
      </c>
      <c r="Q160" s="33">
        <v>1.0018450184501844</v>
      </c>
      <c r="R160" s="33">
        <v>0</v>
      </c>
      <c r="S160" s="33">
        <v>0</v>
      </c>
      <c r="T160" s="33">
        <v>0</v>
      </c>
      <c r="U160" s="33">
        <v>0</v>
      </c>
      <c r="V160" s="33">
        <v>22.050113746281781</v>
      </c>
    </row>
    <row r="161" spans="1:22">
      <c r="A161" s="103" t="s">
        <v>213</v>
      </c>
      <c r="B161" s="78">
        <v>0.64654695657787375</v>
      </c>
      <c r="C161" s="78">
        <v>0</v>
      </c>
      <c r="D161" s="78">
        <v>0</v>
      </c>
      <c r="E161" s="78">
        <v>0.3534530434221263</v>
      </c>
      <c r="F161" s="78">
        <v>0</v>
      </c>
      <c r="G161" s="78">
        <v>0</v>
      </c>
      <c r="H161" s="78">
        <v>0</v>
      </c>
      <c r="I161" s="78">
        <v>0</v>
      </c>
      <c r="J161" s="78">
        <v>0</v>
      </c>
      <c r="K161" s="79">
        <v>0</v>
      </c>
      <c r="L161" s="33">
        <v>9.9379101673718306</v>
      </c>
      <c r="M161" s="33">
        <v>0</v>
      </c>
      <c r="N161" s="33">
        <v>0</v>
      </c>
      <c r="O161" s="33">
        <v>5.4328375660526218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15.370747733424452</v>
      </c>
    </row>
    <row r="162" spans="1:22">
      <c r="A162" s="103" t="s">
        <v>214</v>
      </c>
      <c r="B162" s="78">
        <v>0.13838124852253925</v>
      </c>
      <c r="C162" s="78">
        <v>0.5258487443856491</v>
      </c>
      <c r="D162" s="78">
        <v>0.19738875856927246</v>
      </c>
      <c r="E162" s="78">
        <v>0.13838124852253925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v>0</v>
      </c>
      <c r="L162" s="33">
        <v>1</v>
      </c>
      <c r="M162" s="33">
        <v>3.8</v>
      </c>
      <c r="N162" s="33">
        <v>1.4264126149802892</v>
      </c>
      <c r="O162" s="33">
        <v>1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7.2264126149802888</v>
      </c>
    </row>
    <row r="163" spans="1:22">
      <c r="A163" s="103" t="s">
        <v>215</v>
      </c>
      <c r="B163" s="78">
        <v>0.27759162990704928</v>
      </c>
      <c r="C163" s="78">
        <v>2.1623983889128243E-2</v>
      </c>
      <c r="D163" s="78">
        <v>0</v>
      </c>
      <c r="E163" s="78">
        <v>0.70078438620382277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v>0</v>
      </c>
      <c r="L163" s="33">
        <v>15.121448268909838</v>
      </c>
      <c r="M163" s="33">
        <v>1.1779388083735909</v>
      </c>
      <c r="N163" s="33">
        <v>0</v>
      </c>
      <c r="O163" s="33">
        <v>38.174331290857616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54.473718368141029</v>
      </c>
    </row>
    <row r="164" spans="1:22">
      <c r="A164" s="103" t="s">
        <v>216</v>
      </c>
      <c r="B164" s="78">
        <v>0.3420269569313778</v>
      </c>
      <c r="C164" s="78">
        <v>3.6020972588288798E-2</v>
      </c>
      <c r="D164" s="78">
        <v>4.7580976628176092E-2</v>
      </c>
      <c r="E164" s="78">
        <v>0.57437109385215757</v>
      </c>
      <c r="F164" s="78">
        <v>0</v>
      </c>
      <c r="G164" s="78">
        <v>0</v>
      </c>
      <c r="H164" s="78">
        <v>0</v>
      </c>
      <c r="I164" s="78">
        <v>0</v>
      </c>
      <c r="J164" s="78">
        <v>0</v>
      </c>
      <c r="K164" s="79">
        <v>0</v>
      </c>
      <c r="L164" s="33">
        <v>36.081825196518906</v>
      </c>
      <c r="M164" s="33">
        <v>3.8</v>
      </c>
      <c r="N164" s="33">
        <v>5.0195121951219512</v>
      </c>
      <c r="O164" s="33">
        <v>60.592760267328615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105.49409765896945</v>
      </c>
    </row>
    <row r="165" spans="1:22">
      <c r="A165" s="103" t="s">
        <v>217</v>
      </c>
      <c r="B165" s="78">
        <v>0.28102528948258959</v>
      </c>
      <c r="C165" s="78">
        <v>0</v>
      </c>
      <c r="D165" s="78">
        <v>0</v>
      </c>
      <c r="E165" s="78">
        <v>0.71897471051741058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9">
        <v>0</v>
      </c>
      <c r="L165" s="33">
        <v>9.0750010383072386</v>
      </c>
      <c r="M165" s="33">
        <v>0</v>
      </c>
      <c r="N165" s="33">
        <v>0</v>
      </c>
      <c r="O165" s="33">
        <v>23.217470059278678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32.29247109758591</v>
      </c>
    </row>
    <row r="166" spans="1:22">
      <c r="A166" s="103" t="s">
        <v>218</v>
      </c>
      <c r="B166" s="78">
        <v>0.12102076547907129</v>
      </c>
      <c r="C166" s="78">
        <v>0</v>
      </c>
      <c r="D166" s="78">
        <v>6.5221446429844357E-2</v>
      </c>
      <c r="E166" s="78">
        <v>0.78514851392176266</v>
      </c>
      <c r="F166" s="78">
        <v>2.860927416932155E-2</v>
      </c>
      <c r="G166" s="78">
        <v>0</v>
      </c>
      <c r="H166" s="78">
        <v>0</v>
      </c>
      <c r="I166" s="78">
        <v>0</v>
      </c>
      <c r="J166" s="78">
        <v>0</v>
      </c>
      <c r="K166" s="79">
        <v>0</v>
      </c>
      <c r="L166" s="33">
        <v>4.2522708312087563</v>
      </c>
      <c r="M166" s="33">
        <v>0</v>
      </c>
      <c r="N166" s="33">
        <v>2.2916666666666665</v>
      </c>
      <c r="O166" s="33">
        <v>27.587531038165391</v>
      </c>
      <c r="P166" s="33">
        <v>1.005235602094241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35.136704138135059</v>
      </c>
    </row>
    <row r="167" spans="1:22">
      <c r="A167" s="103" t="s">
        <v>219</v>
      </c>
      <c r="B167" s="78">
        <v>0.33674621818113065</v>
      </c>
      <c r="C167" s="78">
        <v>0</v>
      </c>
      <c r="D167" s="78">
        <v>0</v>
      </c>
      <c r="E167" s="78">
        <v>0.66325378181886929</v>
      </c>
      <c r="F167" s="78">
        <v>0</v>
      </c>
      <c r="G167" s="78">
        <v>0</v>
      </c>
      <c r="H167" s="78">
        <v>0</v>
      </c>
      <c r="I167" s="78">
        <v>0</v>
      </c>
      <c r="J167" s="78">
        <v>0</v>
      </c>
      <c r="K167" s="79">
        <v>0</v>
      </c>
      <c r="L167" s="33">
        <v>11.450628961908816</v>
      </c>
      <c r="M167" s="33">
        <v>0</v>
      </c>
      <c r="N167" s="33">
        <v>0</v>
      </c>
      <c r="O167" s="33">
        <v>22.553105434151117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34.003734396059933</v>
      </c>
    </row>
    <row r="168" spans="1:22">
      <c r="A168" s="103" t="s">
        <v>220</v>
      </c>
      <c r="B168" s="78">
        <v>0.32438099532802395</v>
      </c>
      <c r="C168" s="78">
        <v>0</v>
      </c>
      <c r="D168" s="78">
        <v>0</v>
      </c>
      <c r="E168" s="78">
        <v>0.64310639311624485</v>
      </c>
      <c r="F168" s="78">
        <v>0</v>
      </c>
      <c r="G168" s="78">
        <v>0</v>
      </c>
      <c r="H168" s="78">
        <v>0</v>
      </c>
      <c r="I168" s="78">
        <v>0</v>
      </c>
      <c r="J168" s="78">
        <v>3.251261155573109E-2</v>
      </c>
      <c r="K168" s="79">
        <v>0</v>
      </c>
      <c r="L168" s="33">
        <v>9.9971164183895755</v>
      </c>
      <c r="M168" s="33">
        <v>0</v>
      </c>
      <c r="N168" s="33">
        <v>0</v>
      </c>
      <c r="O168" s="33">
        <v>19.819932653244063</v>
      </c>
      <c r="P168" s="33">
        <v>0</v>
      </c>
      <c r="Q168" s="33">
        <v>0</v>
      </c>
      <c r="R168" s="33">
        <v>0</v>
      </c>
      <c r="S168" s="33">
        <v>0</v>
      </c>
      <c r="T168" s="33">
        <v>1.0020080321285139</v>
      </c>
      <c r="U168" s="33">
        <v>0</v>
      </c>
      <c r="V168" s="33">
        <v>30.819057103762155</v>
      </c>
    </row>
    <row r="169" spans="1:22">
      <c r="A169" s="103" t="s">
        <v>221</v>
      </c>
      <c r="B169" s="78">
        <v>0.25486014896589365</v>
      </c>
      <c r="C169" s="78">
        <v>0</v>
      </c>
      <c r="D169" s="78">
        <v>0</v>
      </c>
      <c r="E169" s="78">
        <v>0.68669029616058486</v>
      </c>
      <c r="F169" s="78">
        <v>2.8404632251677935E-2</v>
      </c>
      <c r="G169" s="78">
        <v>0</v>
      </c>
      <c r="H169" s="78">
        <v>0</v>
      </c>
      <c r="I169" s="78">
        <v>0</v>
      </c>
      <c r="J169" s="78">
        <v>3.0044922621843443E-2</v>
      </c>
      <c r="K169" s="79">
        <v>0</v>
      </c>
      <c r="L169" s="33">
        <v>8.9724854280005122</v>
      </c>
      <c r="M169" s="33">
        <v>0</v>
      </c>
      <c r="N169" s="33">
        <v>0</v>
      </c>
      <c r="O169" s="33">
        <v>24.175292609888313</v>
      </c>
      <c r="P169" s="33">
        <v>1</v>
      </c>
      <c r="Q169" s="33">
        <v>0</v>
      </c>
      <c r="R169" s="33">
        <v>0</v>
      </c>
      <c r="S169" s="33">
        <v>0</v>
      </c>
      <c r="T169" s="33">
        <v>1.0577472841623785</v>
      </c>
      <c r="U169" s="33">
        <v>0</v>
      </c>
      <c r="V169" s="33">
        <v>35.205525322051209</v>
      </c>
    </row>
    <row r="170" spans="1:22">
      <c r="A170" s="103" t="s">
        <v>222</v>
      </c>
      <c r="B170" s="78">
        <v>0.22057958870884981</v>
      </c>
      <c r="C170" s="78">
        <v>0</v>
      </c>
      <c r="D170" s="78">
        <v>0</v>
      </c>
      <c r="E170" s="78">
        <v>0.74842125328618214</v>
      </c>
      <c r="F170" s="78">
        <v>0</v>
      </c>
      <c r="G170" s="78">
        <v>1.2975808181740342E-2</v>
      </c>
      <c r="H170" s="78">
        <v>0</v>
      </c>
      <c r="I170" s="78">
        <v>0</v>
      </c>
      <c r="J170" s="78">
        <v>1.200267118405904E-2</v>
      </c>
      <c r="K170" s="79">
        <v>6.0206786391688773E-3</v>
      </c>
      <c r="L170" s="33">
        <v>37.054787899192192</v>
      </c>
      <c r="M170" s="33">
        <v>0</v>
      </c>
      <c r="N170" s="33">
        <v>0</v>
      </c>
      <c r="O170" s="33">
        <v>125.7260064818247</v>
      </c>
      <c r="P170" s="33">
        <v>0</v>
      </c>
      <c r="Q170" s="33">
        <v>2.1797838268237753</v>
      </c>
      <c r="R170" s="33">
        <v>0</v>
      </c>
      <c r="S170" s="33">
        <v>0</v>
      </c>
      <c r="T170" s="33">
        <v>2.0163082067221652</v>
      </c>
      <c r="U170" s="33">
        <v>1.0114035087719297</v>
      </c>
      <c r="V170" s="33">
        <v>167.98828992333472</v>
      </c>
    </row>
    <row r="171" spans="1:22">
      <c r="A171" s="103" t="s">
        <v>223</v>
      </c>
      <c r="B171" s="78">
        <v>0.37601963554454393</v>
      </c>
      <c r="C171" s="78">
        <v>0</v>
      </c>
      <c r="D171" s="78">
        <v>0.1312384892977565</v>
      </c>
      <c r="E171" s="78">
        <v>0.35106446186782514</v>
      </c>
      <c r="F171" s="78">
        <v>0.14167741328987449</v>
      </c>
      <c r="G171" s="78">
        <v>0</v>
      </c>
      <c r="H171" s="78">
        <v>0</v>
      </c>
      <c r="I171" s="78">
        <v>0</v>
      </c>
      <c r="J171" s="78">
        <v>0</v>
      </c>
      <c r="K171" s="79">
        <v>0</v>
      </c>
      <c r="L171" s="33">
        <v>6.5659980498138104</v>
      </c>
      <c r="M171" s="33">
        <v>0</v>
      </c>
      <c r="N171" s="33">
        <v>2.2916666666666665</v>
      </c>
      <c r="O171" s="33">
        <v>6.1302345784280456</v>
      </c>
      <c r="P171" s="33">
        <v>2.4739495798319329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17.461848874740454</v>
      </c>
    </row>
    <row r="172" spans="1:22">
      <c r="A172" s="103" t="s">
        <v>224</v>
      </c>
      <c r="B172" s="78">
        <v>0.4735307168754781</v>
      </c>
      <c r="C172" s="78">
        <v>0</v>
      </c>
      <c r="D172" s="78">
        <v>0</v>
      </c>
      <c r="E172" s="78">
        <v>0.52646928312452179</v>
      </c>
      <c r="F172" s="78">
        <v>0</v>
      </c>
      <c r="G172" s="78">
        <v>0</v>
      </c>
      <c r="H172" s="78">
        <v>0</v>
      </c>
      <c r="I172" s="78">
        <v>0</v>
      </c>
      <c r="J172" s="78">
        <v>0</v>
      </c>
      <c r="K172" s="79">
        <v>0</v>
      </c>
      <c r="L172" s="33">
        <v>6.4650747379049243</v>
      </c>
      <c r="M172" s="33">
        <v>0</v>
      </c>
      <c r="N172" s="33">
        <v>0</v>
      </c>
      <c r="O172" s="33">
        <v>7.187840495480053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13.652915233384979</v>
      </c>
    </row>
    <row r="173" spans="1:22">
      <c r="A173" s="103" t="s">
        <v>225</v>
      </c>
      <c r="B173" s="78">
        <v>0.3323546925305047</v>
      </c>
      <c r="C173" s="78">
        <v>0</v>
      </c>
      <c r="D173" s="78">
        <v>0</v>
      </c>
      <c r="E173" s="78">
        <v>0.66764530746949524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v>0</v>
      </c>
      <c r="L173" s="33">
        <v>1</v>
      </c>
      <c r="M173" s="33">
        <v>0</v>
      </c>
      <c r="N173" s="33">
        <v>0</v>
      </c>
      <c r="O173" s="33">
        <v>2.0088337022899605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3.0088337022899605</v>
      </c>
    </row>
    <row r="174" spans="1:22">
      <c r="A174" s="103" t="s">
        <v>226</v>
      </c>
      <c r="B174" s="78">
        <v>0.82049018982811217</v>
      </c>
      <c r="C174" s="78">
        <v>0.179509810171888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v>0</v>
      </c>
      <c r="L174" s="33">
        <v>4.6300862653872246</v>
      </c>
      <c r="M174" s="33">
        <v>1.0129870129870129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5.6430732783742368</v>
      </c>
    </row>
    <row r="175" spans="1:22">
      <c r="A175" s="103" t="s">
        <v>227</v>
      </c>
      <c r="B175" s="78">
        <v>0</v>
      </c>
      <c r="C175" s="78">
        <v>0</v>
      </c>
      <c r="D175" s="78">
        <v>0.5</v>
      </c>
      <c r="E175" s="78">
        <v>0.5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9">
        <v>0</v>
      </c>
      <c r="L175" s="33">
        <v>0</v>
      </c>
      <c r="M175" s="33">
        <v>0</v>
      </c>
      <c r="N175" s="33">
        <v>1</v>
      </c>
      <c r="O175" s="33">
        <v>1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2</v>
      </c>
    </row>
    <row r="176" spans="1:22">
      <c r="A176" s="103" t="s">
        <v>228</v>
      </c>
      <c r="B176" s="78">
        <v>0.32281964599763158</v>
      </c>
      <c r="C176" s="78">
        <v>0</v>
      </c>
      <c r="D176" s="78">
        <v>0</v>
      </c>
      <c r="E176" s="78">
        <v>0.67718035400236842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9">
        <v>0</v>
      </c>
      <c r="L176" s="33">
        <v>5.2656079591029403</v>
      </c>
      <c r="M176" s="33">
        <v>0</v>
      </c>
      <c r="N176" s="33">
        <v>0</v>
      </c>
      <c r="O176" s="33">
        <v>11.045691629961016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16.311299589063957</v>
      </c>
    </row>
    <row r="177" spans="1:22">
      <c r="A177" s="103" t="s">
        <v>229</v>
      </c>
      <c r="B177" s="78">
        <v>0.44952205996625072</v>
      </c>
      <c r="C177" s="78">
        <v>0</v>
      </c>
      <c r="D177" s="78">
        <v>0</v>
      </c>
      <c r="E177" s="78">
        <v>0.51882509710951552</v>
      </c>
      <c r="F177" s="78">
        <v>0</v>
      </c>
      <c r="G177" s="78">
        <v>0</v>
      </c>
      <c r="H177" s="78">
        <v>0</v>
      </c>
      <c r="I177" s="78">
        <v>0</v>
      </c>
      <c r="J177" s="78">
        <v>1.4080158046100655E-2</v>
      </c>
      <c r="K177" s="79">
        <v>1.7572684878132901E-2</v>
      </c>
      <c r="L177" s="33">
        <v>25.872437357936519</v>
      </c>
      <c r="M177" s="33">
        <v>0</v>
      </c>
      <c r="N177" s="33">
        <v>0</v>
      </c>
      <c r="O177" s="33">
        <v>29.861203754269738</v>
      </c>
      <c r="P177" s="33">
        <v>0</v>
      </c>
      <c r="Q177" s="33">
        <v>0</v>
      </c>
      <c r="R177" s="33">
        <v>0</v>
      </c>
      <c r="S177" s="33">
        <v>0</v>
      </c>
      <c r="T177" s="33">
        <v>0.81038961038961044</v>
      </c>
      <c r="U177" s="33">
        <v>1.0114035087719297</v>
      </c>
      <c r="V177" s="33">
        <v>57.555434231367805</v>
      </c>
    </row>
    <row r="178" spans="1:22">
      <c r="A178" s="103" t="s">
        <v>230</v>
      </c>
      <c r="B178" s="78">
        <v>0.5539664726172866</v>
      </c>
      <c r="C178" s="78">
        <v>0</v>
      </c>
      <c r="D178" s="78">
        <v>0</v>
      </c>
      <c r="E178" s="78">
        <v>0.44603352738271329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9">
        <v>0</v>
      </c>
      <c r="L178" s="33">
        <v>22.06085057417312</v>
      </c>
      <c r="M178" s="33">
        <v>0</v>
      </c>
      <c r="N178" s="33">
        <v>0</v>
      </c>
      <c r="O178" s="33">
        <v>17.762589407571191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39.823439981744315</v>
      </c>
    </row>
    <row r="179" spans="1:22">
      <c r="A179" s="103" t="s">
        <v>231</v>
      </c>
      <c r="B179" s="78">
        <v>0.36846698605723932</v>
      </c>
      <c r="C179" s="78">
        <v>0</v>
      </c>
      <c r="D179" s="78">
        <v>0</v>
      </c>
      <c r="E179" s="78">
        <v>0.63153301394276073</v>
      </c>
      <c r="F179" s="78">
        <v>0</v>
      </c>
      <c r="G179" s="78">
        <v>0</v>
      </c>
      <c r="H179" s="78">
        <v>0</v>
      </c>
      <c r="I179" s="78">
        <v>0</v>
      </c>
      <c r="J179" s="78">
        <v>0</v>
      </c>
      <c r="K179" s="79">
        <v>0</v>
      </c>
      <c r="L179" s="33">
        <v>13.653031726517733</v>
      </c>
      <c r="M179" s="33">
        <v>0</v>
      </c>
      <c r="N179" s="33">
        <v>0</v>
      </c>
      <c r="O179" s="33">
        <v>23.400577533327358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37.053609259845089</v>
      </c>
    </row>
    <row r="180" spans="1:22">
      <c r="A180" s="103" t="s">
        <v>232</v>
      </c>
      <c r="B180" s="78">
        <v>0.31823239044835006</v>
      </c>
      <c r="C180" s="78">
        <v>0</v>
      </c>
      <c r="D180" s="78">
        <v>0</v>
      </c>
      <c r="E180" s="78">
        <v>0.55252733359470274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v>0.12924027595694718</v>
      </c>
      <c r="L180" s="33">
        <v>4.9527420304017271</v>
      </c>
      <c r="M180" s="33">
        <v>0</v>
      </c>
      <c r="N180" s="33">
        <v>0</v>
      </c>
      <c r="O180" s="33">
        <v>8.599141477034614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2.01140350877193</v>
      </c>
      <c r="V180" s="33">
        <v>15.563287016208271</v>
      </c>
    </row>
    <row r="181" spans="1:22">
      <c r="A181" s="103" t="s">
        <v>233</v>
      </c>
      <c r="B181" s="78">
        <v>0</v>
      </c>
      <c r="C181" s="78">
        <v>0</v>
      </c>
      <c r="D181" s="78">
        <v>0</v>
      </c>
      <c r="E181" s="78">
        <v>1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v>0</v>
      </c>
      <c r="L181" s="33">
        <v>0</v>
      </c>
      <c r="M181" s="33">
        <v>0</v>
      </c>
      <c r="N181" s="33">
        <v>0</v>
      </c>
      <c r="O181" s="33">
        <v>5.2999031203814111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5.2999031203814111</v>
      </c>
    </row>
    <row r="182" spans="1:22">
      <c r="A182" s="103" t="s">
        <v>234</v>
      </c>
      <c r="B182" s="78">
        <v>0.39908864417297235</v>
      </c>
      <c r="C182" s="78">
        <v>0</v>
      </c>
      <c r="D182" s="78">
        <v>0.20083170480962476</v>
      </c>
      <c r="E182" s="78">
        <v>0.40007965101740284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v>0</v>
      </c>
      <c r="L182" s="33">
        <v>2.0129870129870131</v>
      </c>
      <c r="M182" s="33">
        <v>0</v>
      </c>
      <c r="N182" s="33">
        <v>1.0129870129870129</v>
      </c>
      <c r="O182" s="33">
        <v>2.0179856115107917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5.0439596374848179</v>
      </c>
    </row>
    <row r="183" spans="1:22">
      <c r="A183" s="103" t="s">
        <v>235</v>
      </c>
      <c r="B183" s="78">
        <v>1</v>
      </c>
      <c r="C183" s="78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v>0</v>
      </c>
      <c r="L183" s="33">
        <v>2.0140718704254614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2.0140718704254614</v>
      </c>
    </row>
    <row r="184" spans="1:22">
      <c r="A184" s="103" t="s">
        <v>236</v>
      </c>
      <c r="B184" s="78">
        <v>0.60865450348878081</v>
      </c>
      <c r="C184" s="78">
        <v>0</v>
      </c>
      <c r="D184" s="78">
        <v>0</v>
      </c>
      <c r="E184" s="78">
        <v>0.39134549651121914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v>0</v>
      </c>
      <c r="L184" s="33">
        <v>23.476834935482312</v>
      </c>
      <c r="M184" s="33">
        <v>0</v>
      </c>
      <c r="N184" s="33">
        <v>0</v>
      </c>
      <c r="O184" s="33">
        <v>15.094858530867032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38.571693466349345</v>
      </c>
    </row>
    <row r="185" spans="1:22">
      <c r="A185" s="103" t="s">
        <v>237</v>
      </c>
      <c r="B185" s="78">
        <v>0.27807565165523407</v>
      </c>
      <c r="C185" s="78">
        <v>6.0067920992420192E-2</v>
      </c>
      <c r="D185" s="78">
        <v>0</v>
      </c>
      <c r="E185" s="78">
        <v>0.6407868836358861</v>
      </c>
      <c r="F185" s="78">
        <v>1.2637945616783667E-2</v>
      </c>
      <c r="G185" s="78">
        <v>8.4315980996761807E-3</v>
      </c>
      <c r="H185" s="78">
        <v>0</v>
      </c>
      <c r="I185" s="78">
        <v>0</v>
      </c>
      <c r="J185" s="78">
        <v>0</v>
      </c>
      <c r="K185" s="79">
        <v>0</v>
      </c>
      <c r="L185" s="33">
        <v>33.127088445314641</v>
      </c>
      <c r="M185" s="33">
        <v>7.1558776167471816</v>
      </c>
      <c r="N185" s="33">
        <v>0</v>
      </c>
      <c r="O185" s="33">
        <v>76.336794115012509</v>
      </c>
      <c r="P185" s="33">
        <v>1.5055555555555555</v>
      </c>
      <c r="Q185" s="33">
        <v>1.0044543429844097</v>
      </c>
      <c r="R185" s="33">
        <v>0</v>
      </c>
      <c r="S185" s="33">
        <v>0</v>
      </c>
      <c r="T185" s="33">
        <v>0</v>
      </c>
      <c r="U185" s="33">
        <v>0</v>
      </c>
      <c r="V185" s="33">
        <v>119.12977007561427</v>
      </c>
    </row>
    <row r="186" spans="1:22">
      <c r="A186" s="103" t="s">
        <v>238</v>
      </c>
      <c r="B186" s="78">
        <v>0.46536512859631979</v>
      </c>
      <c r="C186" s="78">
        <v>7.2995824909863338E-2</v>
      </c>
      <c r="D186" s="78">
        <v>0</v>
      </c>
      <c r="E186" s="78">
        <v>0.46163904649381665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9">
        <v>0</v>
      </c>
      <c r="L186" s="33">
        <v>24.225871696766966</v>
      </c>
      <c r="M186" s="33">
        <v>3.8</v>
      </c>
      <c r="N186" s="33">
        <v>0</v>
      </c>
      <c r="O186" s="33">
        <v>24.031900164737621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52.057771861504598</v>
      </c>
    </row>
    <row r="187" spans="1:22">
      <c r="A187" s="103" t="s">
        <v>239</v>
      </c>
      <c r="B187" s="78">
        <v>0.22379313302945955</v>
      </c>
      <c r="C187" s="78">
        <v>0</v>
      </c>
      <c r="D187" s="78">
        <v>0</v>
      </c>
      <c r="E187" s="78">
        <v>0.77620686697054031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v>0</v>
      </c>
      <c r="L187" s="33">
        <v>7.8994634446152867</v>
      </c>
      <c r="M187" s="33">
        <v>0</v>
      </c>
      <c r="N187" s="33">
        <v>0</v>
      </c>
      <c r="O187" s="33">
        <v>27.398596588242917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35.29806003285821</v>
      </c>
    </row>
    <row r="188" spans="1:22">
      <c r="A188" s="103" t="s">
        <v>240</v>
      </c>
      <c r="B188" s="78">
        <v>0.29985054745576101</v>
      </c>
      <c r="C188" s="78">
        <v>0</v>
      </c>
      <c r="D188" s="78">
        <v>5.1662923087103803E-2</v>
      </c>
      <c r="E188" s="78">
        <v>0.61414424218668384</v>
      </c>
      <c r="F188" s="78">
        <v>1.7159887485802675E-2</v>
      </c>
      <c r="G188" s="78">
        <v>0</v>
      </c>
      <c r="H188" s="78">
        <v>0</v>
      </c>
      <c r="I188" s="78">
        <v>0</v>
      </c>
      <c r="J188" s="78">
        <v>1.7182399784649024E-2</v>
      </c>
      <c r="K188" s="79">
        <v>0</v>
      </c>
      <c r="L188" s="33">
        <v>41.159888084315106</v>
      </c>
      <c r="M188" s="33">
        <v>0</v>
      </c>
      <c r="N188" s="33">
        <v>7.0916666666666668</v>
      </c>
      <c r="O188" s="33">
        <v>84.30235825985902</v>
      </c>
      <c r="P188" s="33">
        <v>2.3555036148776169</v>
      </c>
      <c r="Q188" s="33">
        <v>0</v>
      </c>
      <c r="R188" s="33">
        <v>0</v>
      </c>
      <c r="S188" s="33">
        <v>0</v>
      </c>
      <c r="T188" s="33">
        <v>2.3585938333511152</v>
      </c>
      <c r="U188" s="33">
        <v>0</v>
      </c>
      <c r="V188" s="33">
        <v>137.26801045906947</v>
      </c>
    </row>
    <row r="189" spans="1:22">
      <c r="A189" s="103" t="s">
        <v>241</v>
      </c>
      <c r="B189" s="78">
        <v>0.32731450928369432</v>
      </c>
      <c r="C189" s="78">
        <v>0</v>
      </c>
      <c r="D189" s="78">
        <v>0</v>
      </c>
      <c r="E189" s="78">
        <v>0.67268549071630568</v>
      </c>
      <c r="F189" s="78">
        <v>0</v>
      </c>
      <c r="G189" s="78">
        <v>0</v>
      </c>
      <c r="H189" s="78">
        <v>0</v>
      </c>
      <c r="I189" s="78">
        <v>0</v>
      </c>
      <c r="J189" s="78">
        <v>0</v>
      </c>
      <c r="K189" s="79">
        <v>0</v>
      </c>
      <c r="L189" s="33">
        <v>6.1353680676949711</v>
      </c>
      <c r="M189" s="33">
        <v>0</v>
      </c>
      <c r="N189" s="33">
        <v>0</v>
      </c>
      <c r="O189" s="33">
        <v>12.609196849765636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18.744564917460607</v>
      </c>
    </row>
    <row r="190" spans="1:22">
      <c r="A190" s="103" t="s">
        <v>242</v>
      </c>
      <c r="B190" s="78">
        <v>0.13690744744422756</v>
      </c>
      <c r="C190" s="78">
        <v>0</v>
      </c>
      <c r="D190" s="78">
        <v>0</v>
      </c>
      <c r="E190" s="78">
        <v>0.83682134219746951</v>
      </c>
      <c r="F190" s="78">
        <v>0</v>
      </c>
      <c r="G190" s="78">
        <v>1.310104871872165E-2</v>
      </c>
      <c r="H190" s="78">
        <v>0</v>
      </c>
      <c r="I190" s="78">
        <v>0</v>
      </c>
      <c r="J190" s="78">
        <v>1.3170161639581159E-2</v>
      </c>
      <c r="K190" s="79">
        <v>0</v>
      </c>
      <c r="L190" s="33">
        <v>10.46939425656249</v>
      </c>
      <c r="M190" s="33">
        <v>0</v>
      </c>
      <c r="N190" s="33">
        <v>0</v>
      </c>
      <c r="O190" s="33">
        <v>63.992227722601456</v>
      </c>
      <c r="P190" s="33">
        <v>0</v>
      </c>
      <c r="Q190" s="33">
        <v>1.0018450184501844</v>
      </c>
      <c r="R190" s="33">
        <v>0</v>
      </c>
      <c r="S190" s="33">
        <v>0</v>
      </c>
      <c r="T190" s="33">
        <v>1.0071301247771836</v>
      </c>
      <c r="U190" s="33">
        <v>0</v>
      </c>
      <c r="V190" s="33">
        <v>76.470597122391325</v>
      </c>
    </row>
    <row r="191" spans="1:22">
      <c r="A191" s="103" t="s">
        <v>243</v>
      </c>
      <c r="B191" s="78">
        <v>0.2619165812681124</v>
      </c>
      <c r="C191" s="78">
        <v>0</v>
      </c>
      <c r="D191" s="78">
        <v>0</v>
      </c>
      <c r="E191" s="78">
        <v>0.64691477399304953</v>
      </c>
      <c r="F191" s="78">
        <v>4.5542309169078539E-2</v>
      </c>
      <c r="G191" s="78">
        <v>4.5626335569759487E-2</v>
      </c>
      <c r="H191" s="78">
        <v>0</v>
      </c>
      <c r="I191" s="78">
        <v>0</v>
      </c>
      <c r="J191" s="78">
        <v>0</v>
      </c>
      <c r="K191" s="79">
        <v>0</v>
      </c>
      <c r="L191" s="33">
        <v>5.7510606301435327</v>
      </c>
      <c r="M191" s="33">
        <v>0</v>
      </c>
      <c r="N191" s="33">
        <v>0</v>
      </c>
      <c r="O191" s="33">
        <v>14.204698571417183</v>
      </c>
      <c r="P191" s="33">
        <v>1</v>
      </c>
      <c r="Q191" s="33">
        <v>1.0018450184501844</v>
      </c>
      <c r="R191" s="33">
        <v>0</v>
      </c>
      <c r="S191" s="33">
        <v>0</v>
      </c>
      <c r="T191" s="33">
        <v>0</v>
      </c>
      <c r="U191" s="33">
        <v>0</v>
      </c>
      <c r="V191" s="33">
        <v>21.9576042200109</v>
      </c>
    </row>
    <row r="192" spans="1:22">
      <c r="A192" s="103" t="s">
        <v>244</v>
      </c>
      <c r="B192" s="78">
        <v>0.50643934591555928</v>
      </c>
      <c r="C192" s="78">
        <v>0</v>
      </c>
      <c r="D192" s="78">
        <v>0</v>
      </c>
      <c r="E192" s="78">
        <v>0.49356065408444055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v>0</v>
      </c>
      <c r="L192" s="33">
        <v>8.0394795436134601</v>
      </c>
      <c r="M192" s="33">
        <v>0</v>
      </c>
      <c r="N192" s="33">
        <v>0</v>
      </c>
      <c r="O192" s="33">
        <v>7.8350365429662627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15.874516086579725</v>
      </c>
    </row>
    <row r="193" spans="1:22">
      <c r="A193" s="103" t="s">
        <v>245</v>
      </c>
      <c r="B193" s="78">
        <v>0.23607845723571175</v>
      </c>
      <c r="C193" s="78">
        <v>0</v>
      </c>
      <c r="D193" s="78">
        <v>0</v>
      </c>
      <c r="E193" s="78">
        <v>0.76392154276428847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v>0</v>
      </c>
      <c r="L193" s="33">
        <v>8.2011302892570335</v>
      </c>
      <c r="M193" s="33">
        <v>0</v>
      </c>
      <c r="N193" s="33">
        <v>0</v>
      </c>
      <c r="O193" s="33">
        <v>26.537872944183466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34.739003233440492</v>
      </c>
    </row>
    <row r="194" spans="1:22">
      <c r="A194" s="103" t="s">
        <v>246</v>
      </c>
      <c r="B194" s="78">
        <v>0.28684499822704679</v>
      </c>
      <c r="C194" s="78">
        <v>0</v>
      </c>
      <c r="D194" s="78">
        <v>0</v>
      </c>
      <c r="E194" s="78">
        <v>0.71315500177295321</v>
      </c>
      <c r="F194" s="78">
        <v>0</v>
      </c>
      <c r="G194" s="78">
        <v>0</v>
      </c>
      <c r="H194" s="78">
        <v>0</v>
      </c>
      <c r="I194" s="78">
        <v>0</v>
      </c>
      <c r="J194" s="78">
        <v>0</v>
      </c>
      <c r="K194" s="79">
        <v>0</v>
      </c>
      <c r="L194" s="33">
        <v>2.0588616972381586</v>
      </c>
      <c r="M194" s="33">
        <v>0</v>
      </c>
      <c r="N194" s="33">
        <v>0</v>
      </c>
      <c r="O194" s="33">
        <v>5.118748893721162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7.1776105909593211</v>
      </c>
    </row>
    <row r="195" spans="1:22">
      <c r="A195" s="103" t="s">
        <v>247</v>
      </c>
      <c r="B195" s="78">
        <v>0.27112378637489915</v>
      </c>
      <c r="C195" s="78">
        <v>6.0602979432445346E-3</v>
      </c>
      <c r="D195" s="78">
        <v>0</v>
      </c>
      <c r="E195" s="78">
        <v>0.70247600381198005</v>
      </c>
      <c r="F195" s="78">
        <v>2.7623049784551725E-3</v>
      </c>
      <c r="G195" s="78">
        <v>2.1971124962210731E-3</v>
      </c>
      <c r="H195" s="78">
        <v>0</v>
      </c>
      <c r="I195" s="78">
        <v>0</v>
      </c>
      <c r="J195" s="78">
        <v>1.2609220132752907E-2</v>
      </c>
      <c r="K195" s="79">
        <v>2.7712742624471844E-3</v>
      </c>
      <c r="L195" s="33">
        <v>98.949264086535052</v>
      </c>
      <c r="M195" s="33">
        <v>2.2117647058823531</v>
      </c>
      <c r="N195" s="33">
        <v>0</v>
      </c>
      <c r="O195" s="33">
        <v>256.37545323865641</v>
      </c>
      <c r="P195" s="33">
        <v>1.0081300813008132</v>
      </c>
      <c r="Q195" s="33">
        <v>0.80185758513931893</v>
      </c>
      <c r="R195" s="33">
        <v>0</v>
      </c>
      <c r="S195" s="33">
        <v>0</v>
      </c>
      <c r="T195" s="33">
        <v>4.6018575851393191</v>
      </c>
      <c r="U195" s="33">
        <v>1.0114035087719297</v>
      </c>
      <c r="V195" s="33">
        <v>364.95973079142516</v>
      </c>
    </row>
    <row r="196" spans="1:22">
      <c r="A196" s="103" t="s">
        <v>248</v>
      </c>
      <c r="B196" s="78">
        <v>0.55870002730236057</v>
      </c>
      <c r="C196" s="78">
        <v>9.6610824763223857E-3</v>
      </c>
      <c r="D196" s="78">
        <v>9.5926854322422282E-3</v>
      </c>
      <c r="E196" s="78">
        <v>0.41237831537696301</v>
      </c>
      <c r="F196" s="78">
        <v>0</v>
      </c>
      <c r="G196" s="78">
        <v>9.6678894121117239E-3</v>
      </c>
      <c r="H196" s="78">
        <v>0</v>
      </c>
      <c r="I196" s="78">
        <v>0</v>
      </c>
      <c r="J196" s="78">
        <v>0</v>
      </c>
      <c r="K196" s="79">
        <v>0</v>
      </c>
      <c r="L196" s="33">
        <v>58.242296304692658</v>
      </c>
      <c r="M196" s="33">
        <v>1.0071301247771836</v>
      </c>
      <c r="N196" s="33">
        <v>1</v>
      </c>
      <c r="O196" s="33">
        <v>42.988829175082444</v>
      </c>
      <c r="P196" s="33">
        <v>0</v>
      </c>
      <c r="Q196" s="33">
        <v>1.0078397212543555</v>
      </c>
      <c r="R196" s="33">
        <v>0</v>
      </c>
      <c r="S196" s="33">
        <v>0</v>
      </c>
      <c r="T196" s="33">
        <v>0</v>
      </c>
      <c r="U196" s="33">
        <v>0</v>
      </c>
      <c r="V196" s="33">
        <v>104.24609532580665</v>
      </c>
    </row>
    <row r="197" spans="1:22">
      <c r="A197" s="103" t="s">
        <v>249</v>
      </c>
      <c r="B197" s="78">
        <v>0.37826059128099132</v>
      </c>
      <c r="C197" s="78">
        <v>2.0946997670248532E-2</v>
      </c>
      <c r="D197" s="78">
        <v>0</v>
      </c>
      <c r="E197" s="78">
        <v>0.54365771751691849</v>
      </c>
      <c r="F197" s="78">
        <v>1.0425852501389847E-2</v>
      </c>
      <c r="G197" s="78">
        <v>1.1153244454304129E-2</v>
      </c>
      <c r="H197" s="78">
        <v>0</v>
      </c>
      <c r="I197" s="78">
        <v>1.4703891573367878E-2</v>
      </c>
      <c r="J197" s="78">
        <v>0</v>
      </c>
      <c r="K197" s="79">
        <v>2.0851705002779695E-2</v>
      </c>
      <c r="L197" s="33">
        <v>36.694753661701938</v>
      </c>
      <c r="M197" s="33">
        <v>2.0320512820512819</v>
      </c>
      <c r="N197" s="33">
        <v>0</v>
      </c>
      <c r="O197" s="33">
        <v>52.739794946672198</v>
      </c>
      <c r="P197" s="33">
        <v>1.0114035087719297</v>
      </c>
      <c r="Q197" s="33">
        <v>1.0819672131147542</v>
      </c>
      <c r="R197" s="33">
        <v>0</v>
      </c>
      <c r="S197" s="33">
        <v>1.4264126149802892</v>
      </c>
      <c r="T197" s="33">
        <v>0</v>
      </c>
      <c r="U197" s="33">
        <v>2.0228070175438595</v>
      </c>
      <c r="V197" s="33">
        <v>97.009190244836262</v>
      </c>
    </row>
    <row r="198" spans="1:22">
      <c r="A198" s="103" t="s">
        <v>250</v>
      </c>
      <c r="B198" s="78">
        <v>0.60558951630123437</v>
      </c>
      <c r="C198" s="78">
        <v>0</v>
      </c>
      <c r="D198" s="78">
        <v>0</v>
      </c>
      <c r="E198" s="78">
        <v>0.39441048369876563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v>0</v>
      </c>
      <c r="L198" s="33">
        <v>20.858270626032709</v>
      </c>
      <c r="M198" s="33">
        <v>0</v>
      </c>
      <c r="N198" s="33">
        <v>0</v>
      </c>
      <c r="O198" s="33">
        <v>13.584648322480458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34.442918948513167</v>
      </c>
    </row>
    <row r="199" spans="1:22">
      <c r="A199" s="103" t="s">
        <v>251</v>
      </c>
      <c r="B199" s="78">
        <v>0.39873155581113867</v>
      </c>
      <c r="C199" s="78">
        <v>7.4154216296434235E-3</v>
      </c>
      <c r="D199" s="78">
        <v>0</v>
      </c>
      <c r="E199" s="78">
        <v>0.56809222170464191</v>
      </c>
      <c r="F199" s="78">
        <v>1.8345379224932973E-2</v>
      </c>
      <c r="G199" s="78">
        <v>0</v>
      </c>
      <c r="H199" s="78">
        <v>0</v>
      </c>
      <c r="I199" s="78">
        <v>0</v>
      </c>
      <c r="J199" s="78">
        <v>7.4154216296434235E-3</v>
      </c>
      <c r="K199" s="79">
        <v>0</v>
      </c>
      <c r="L199" s="33">
        <v>53.770584563552589</v>
      </c>
      <c r="M199" s="33">
        <v>1</v>
      </c>
      <c r="N199" s="33">
        <v>0</v>
      </c>
      <c r="O199" s="33">
        <v>76.609564509949394</v>
      </c>
      <c r="P199" s="33">
        <v>2.4739495798319329</v>
      </c>
      <c r="Q199" s="33">
        <v>0</v>
      </c>
      <c r="R199" s="33">
        <v>0</v>
      </c>
      <c r="S199" s="33">
        <v>0</v>
      </c>
      <c r="T199" s="33">
        <v>1</v>
      </c>
      <c r="U199" s="33">
        <v>0</v>
      </c>
      <c r="V199" s="33">
        <v>134.85409865333386</v>
      </c>
    </row>
    <row r="200" spans="1:22">
      <c r="A200" s="103" t="s">
        <v>252</v>
      </c>
      <c r="B200" s="78">
        <v>0.35439746899799346</v>
      </c>
      <c r="C200" s="78">
        <v>2.2156721748407261E-2</v>
      </c>
      <c r="D200" s="78">
        <v>3.2179736229522325E-2</v>
      </c>
      <c r="E200" s="78">
        <v>0.55817671149245529</v>
      </c>
      <c r="F200" s="78">
        <v>7.4375979792246855E-3</v>
      </c>
      <c r="G200" s="78">
        <v>0</v>
      </c>
      <c r="H200" s="78">
        <v>0</v>
      </c>
      <c r="I200" s="78">
        <v>0</v>
      </c>
      <c r="J200" s="78">
        <v>2.5651763552397167E-2</v>
      </c>
      <c r="K200" s="79">
        <v>0</v>
      </c>
      <c r="L200" s="33">
        <v>48.192823092305183</v>
      </c>
      <c r="M200" s="33">
        <v>3.0129870129870131</v>
      </c>
      <c r="N200" s="33">
        <v>4.3759689922480618</v>
      </c>
      <c r="O200" s="33">
        <v>75.903791263681043</v>
      </c>
      <c r="P200" s="33">
        <v>1.0114035087719297</v>
      </c>
      <c r="Q200" s="33">
        <v>0</v>
      </c>
      <c r="R200" s="33">
        <v>0</v>
      </c>
      <c r="S200" s="33">
        <v>0</v>
      </c>
      <c r="T200" s="33">
        <v>3.4882610939112491</v>
      </c>
      <c r="U200" s="33">
        <v>0</v>
      </c>
      <c r="V200" s="33">
        <v>135.98523496390445</v>
      </c>
    </row>
    <row r="201" spans="1:22">
      <c r="A201" s="103" t="s">
        <v>253</v>
      </c>
      <c r="B201" s="78">
        <v>0.51062219365035388</v>
      </c>
      <c r="C201" s="78">
        <v>3.0334906750874324E-3</v>
      </c>
      <c r="D201" s="78">
        <v>6.2764272050320142E-3</v>
      </c>
      <c r="E201" s="78">
        <v>0.45324812960785021</v>
      </c>
      <c r="F201" s="78">
        <v>1.0048193854576936E-2</v>
      </c>
      <c r="G201" s="78">
        <v>3.039087521351431E-3</v>
      </c>
      <c r="H201" s="78">
        <v>0</v>
      </c>
      <c r="I201" s="78">
        <v>0</v>
      </c>
      <c r="J201" s="78">
        <v>7.5963112605277753E-3</v>
      </c>
      <c r="K201" s="79">
        <v>6.1361662252207181E-3</v>
      </c>
      <c r="L201" s="33">
        <v>168.32825557824947</v>
      </c>
      <c r="M201" s="33">
        <v>1</v>
      </c>
      <c r="N201" s="33">
        <v>2.069044502617801</v>
      </c>
      <c r="O201" s="33">
        <v>149.41471003361053</v>
      </c>
      <c r="P201" s="33">
        <v>3.3124195624195623</v>
      </c>
      <c r="Q201" s="33">
        <v>1.0018450184501844</v>
      </c>
      <c r="R201" s="33">
        <v>0</v>
      </c>
      <c r="S201" s="33">
        <v>0</v>
      </c>
      <c r="T201" s="33">
        <v>2.5041485450779675</v>
      </c>
      <c r="U201" s="33">
        <v>2.0228070175438595</v>
      </c>
      <c r="V201" s="33">
        <v>329.65323025796926</v>
      </c>
    </row>
    <row r="202" spans="1:22">
      <c r="A202" s="103" t="s">
        <v>254</v>
      </c>
      <c r="B202" s="78">
        <v>0.28144322092203039</v>
      </c>
      <c r="C202" s="78">
        <v>5.9367240724677584E-3</v>
      </c>
      <c r="D202" s="78">
        <v>0</v>
      </c>
      <c r="E202" s="78">
        <v>0.69818876084691517</v>
      </c>
      <c r="F202" s="78">
        <v>0</v>
      </c>
      <c r="G202" s="78">
        <v>0</v>
      </c>
      <c r="H202" s="78">
        <v>0</v>
      </c>
      <c r="I202" s="78">
        <v>8.4682181086251657E-3</v>
      </c>
      <c r="J202" s="78">
        <v>0</v>
      </c>
      <c r="K202" s="79">
        <v>5.9630760499612741E-3</v>
      </c>
      <c r="L202" s="33">
        <v>47.407158811246724</v>
      </c>
      <c r="M202" s="33">
        <v>1</v>
      </c>
      <c r="N202" s="33">
        <v>0</v>
      </c>
      <c r="O202" s="33">
        <v>117.60505496370398</v>
      </c>
      <c r="P202" s="33">
        <v>0</v>
      </c>
      <c r="Q202" s="33">
        <v>0</v>
      </c>
      <c r="R202" s="33">
        <v>0</v>
      </c>
      <c r="S202" s="33">
        <v>1.4264126149802892</v>
      </c>
      <c r="T202" s="33">
        <v>0</v>
      </c>
      <c r="U202" s="33">
        <v>1.0044388078630311</v>
      </c>
      <c r="V202" s="33">
        <v>168.44306519779406</v>
      </c>
    </row>
    <row r="203" spans="1:22">
      <c r="A203" s="103" t="s">
        <v>255</v>
      </c>
      <c r="B203" s="78">
        <v>0.3964552570405136</v>
      </c>
      <c r="C203" s="78">
        <v>0</v>
      </c>
      <c r="D203" s="78">
        <v>5.1688770014626136E-3</v>
      </c>
      <c r="E203" s="78">
        <v>0.57515746398263157</v>
      </c>
      <c r="F203" s="78">
        <v>0</v>
      </c>
      <c r="G203" s="78">
        <v>4.3793316574802328E-3</v>
      </c>
      <c r="H203" s="78">
        <v>0</v>
      </c>
      <c r="I203" s="78">
        <v>0</v>
      </c>
      <c r="J203" s="78">
        <v>1.8839070317912016E-2</v>
      </c>
      <c r="K203" s="79">
        <v>0</v>
      </c>
      <c r="L203" s="33">
        <v>91.593756286981659</v>
      </c>
      <c r="M203" s="33">
        <v>0</v>
      </c>
      <c r="N203" s="33">
        <v>1.1941747572815533</v>
      </c>
      <c r="O203" s="33">
        <v>132.87964189431887</v>
      </c>
      <c r="P203" s="33">
        <v>0</v>
      </c>
      <c r="Q203" s="33">
        <v>1.0117647058823529</v>
      </c>
      <c r="R203" s="33">
        <v>0</v>
      </c>
      <c r="S203" s="33">
        <v>0</v>
      </c>
      <c r="T203" s="33">
        <v>4.3524235956740283</v>
      </c>
      <c r="U203" s="33">
        <v>0</v>
      </c>
      <c r="V203" s="33">
        <v>231.03176124013845</v>
      </c>
    </row>
    <row r="204" spans="1:22">
      <c r="A204" s="103" t="s">
        <v>256</v>
      </c>
      <c r="B204" s="78">
        <v>0.39886219119975946</v>
      </c>
      <c r="C204" s="78">
        <v>1.6754508847915635E-2</v>
      </c>
      <c r="D204" s="78">
        <v>3.4413640151958899E-2</v>
      </c>
      <c r="E204" s="78">
        <v>0.53691586866951757</v>
      </c>
      <c r="F204" s="78">
        <v>0</v>
      </c>
      <c r="G204" s="78">
        <v>0</v>
      </c>
      <c r="H204" s="78">
        <v>0</v>
      </c>
      <c r="I204" s="78">
        <v>0</v>
      </c>
      <c r="J204" s="78">
        <v>1.3053791130848208E-2</v>
      </c>
      <c r="K204" s="79">
        <v>0</v>
      </c>
      <c r="L204" s="33">
        <v>91.627405655496347</v>
      </c>
      <c r="M204" s="33">
        <v>3.8488786669622406</v>
      </c>
      <c r="N204" s="33">
        <v>7.9055689806071463</v>
      </c>
      <c r="O204" s="33">
        <v>123.34136748703885</v>
      </c>
      <c r="P204" s="33">
        <v>0</v>
      </c>
      <c r="Q204" s="33">
        <v>0</v>
      </c>
      <c r="R204" s="33">
        <v>0</v>
      </c>
      <c r="S204" s="33">
        <v>0</v>
      </c>
      <c r="T204" s="33">
        <v>2.9987425273139561</v>
      </c>
      <c r="U204" s="33">
        <v>0</v>
      </c>
      <c r="V204" s="33">
        <v>229.72196331741858</v>
      </c>
    </row>
    <row r="205" spans="1:22">
      <c r="A205" s="103" t="s">
        <v>257</v>
      </c>
      <c r="B205" s="78">
        <v>0.39334065404394519</v>
      </c>
      <c r="C205" s="78">
        <v>1.0408658258481238E-2</v>
      </c>
      <c r="D205" s="78">
        <v>0</v>
      </c>
      <c r="E205" s="78">
        <v>0.58538210807756619</v>
      </c>
      <c r="F205" s="78">
        <v>0</v>
      </c>
      <c r="G205" s="78">
        <v>0</v>
      </c>
      <c r="H205" s="78">
        <v>0</v>
      </c>
      <c r="I205" s="78">
        <v>0</v>
      </c>
      <c r="J205" s="78">
        <v>1.0868579620007422E-2</v>
      </c>
      <c r="K205" s="79">
        <v>0</v>
      </c>
      <c r="L205" s="33">
        <v>38.280531873708867</v>
      </c>
      <c r="M205" s="33">
        <v>1.0129870129870129</v>
      </c>
      <c r="N205" s="33">
        <v>0</v>
      </c>
      <c r="O205" s="33">
        <v>56.970308601913771</v>
      </c>
      <c r="P205" s="33">
        <v>0</v>
      </c>
      <c r="Q205" s="33">
        <v>0</v>
      </c>
      <c r="R205" s="33">
        <v>0</v>
      </c>
      <c r="S205" s="33">
        <v>0</v>
      </c>
      <c r="T205" s="33">
        <v>1.0577472841623785</v>
      </c>
      <c r="U205" s="33">
        <v>0</v>
      </c>
      <c r="V205" s="33">
        <v>97.321574772772024</v>
      </c>
    </row>
    <row r="206" spans="1:22">
      <c r="A206" s="103" t="s">
        <v>258</v>
      </c>
      <c r="B206" s="78">
        <v>0.24384805534309981</v>
      </c>
      <c r="C206" s="78">
        <v>7.1176777056952065E-3</v>
      </c>
      <c r="D206" s="78">
        <v>3.9072130018630085E-3</v>
      </c>
      <c r="E206" s="78">
        <v>0.73260955211755963</v>
      </c>
      <c r="F206" s="78">
        <v>0</v>
      </c>
      <c r="G206" s="78">
        <v>3.3728071679543789E-3</v>
      </c>
      <c r="H206" s="78">
        <v>0</v>
      </c>
      <c r="I206" s="78">
        <v>0</v>
      </c>
      <c r="J206" s="78">
        <v>5.7353253826014231E-3</v>
      </c>
      <c r="K206" s="79">
        <v>3.4093692812265934E-3</v>
      </c>
      <c r="L206" s="33">
        <v>144.67706982594322</v>
      </c>
      <c r="M206" s="33">
        <v>4.2229771034118855</v>
      </c>
      <c r="N206" s="33">
        <v>2.3181818181818183</v>
      </c>
      <c r="O206" s="33">
        <v>434.66331186333338</v>
      </c>
      <c r="P206" s="33">
        <v>0</v>
      </c>
      <c r="Q206" s="33">
        <v>2.0011144130757801</v>
      </c>
      <c r="R206" s="33">
        <v>0</v>
      </c>
      <c r="S206" s="33">
        <v>0</v>
      </c>
      <c r="T206" s="33">
        <v>3.4028160269132561</v>
      </c>
      <c r="U206" s="33">
        <v>2.0228070175438595</v>
      </c>
      <c r="V206" s="33">
        <v>593.30827806840318</v>
      </c>
    </row>
    <row r="207" spans="1:22">
      <c r="A207" s="103" t="s">
        <v>259</v>
      </c>
      <c r="B207" s="78">
        <v>0.5637373407994628</v>
      </c>
      <c r="C207" s="78">
        <v>6.0366470486610474E-3</v>
      </c>
      <c r="D207" s="78">
        <v>3.0857736713445481E-3</v>
      </c>
      <c r="E207" s="78">
        <v>0.40901527277286542</v>
      </c>
      <c r="F207" s="78">
        <v>7.0528755231437151E-3</v>
      </c>
      <c r="G207" s="78">
        <v>3.0043834037801094E-3</v>
      </c>
      <c r="H207" s="78">
        <v>0</v>
      </c>
      <c r="I207" s="78">
        <v>0</v>
      </c>
      <c r="J207" s="78">
        <v>5.0346588937749326E-3</v>
      </c>
      <c r="K207" s="79">
        <v>3.0330478869676084E-3</v>
      </c>
      <c r="L207" s="33">
        <v>187.98447824059133</v>
      </c>
      <c r="M207" s="33">
        <v>2.0129870129870131</v>
      </c>
      <c r="N207" s="33">
        <v>1.0289855072463767</v>
      </c>
      <c r="O207" s="33">
        <v>136.39068601629432</v>
      </c>
      <c r="P207" s="33">
        <v>2.3518596859909695</v>
      </c>
      <c r="Q207" s="33">
        <v>1.0018450184501844</v>
      </c>
      <c r="R207" s="33">
        <v>0</v>
      </c>
      <c r="S207" s="33">
        <v>0</v>
      </c>
      <c r="T207" s="33">
        <v>1.6788629327329017</v>
      </c>
      <c r="U207" s="33">
        <v>1.0114035087719297</v>
      </c>
      <c r="V207" s="33">
        <v>333.46110792306496</v>
      </c>
    </row>
    <row r="208" spans="1:22">
      <c r="A208" s="103" t="s">
        <v>260</v>
      </c>
      <c r="B208" s="78">
        <v>0.67413516460003831</v>
      </c>
      <c r="C208" s="78">
        <v>4.0783287625103179E-2</v>
      </c>
      <c r="D208" s="78">
        <v>0</v>
      </c>
      <c r="E208" s="78">
        <v>0.25597737483954597</v>
      </c>
      <c r="F208" s="78">
        <v>0</v>
      </c>
      <c r="G208" s="78">
        <v>0</v>
      </c>
      <c r="H208" s="78">
        <v>0</v>
      </c>
      <c r="I208" s="78">
        <v>0</v>
      </c>
      <c r="J208" s="78">
        <v>1.4552086467656091E-2</v>
      </c>
      <c r="K208" s="79">
        <v>1.4552086467656091E-2</v>
      </c>
      <c r="L208" s="33">
        <v>46.853945815843034</v>
      </c>
      <c r="M208" s="33">
        <v>2.8345323741007196</v>
      </c>
      <c r="N208" s="33">
        <v>0</v>
      </c>
      <c r="O208" s="33">
        <v>17.791016817717193</v>
      </c>
      <c r="P208" s="33">
        <v>0</v>
      </c>
      <c r="Q208" s="33">
        <v>0</v>
      </c>
      <c r="R208" s="33">
        <v>0</v>
      </c>
      <c r="S208" s="33">
        <v>0</v>
      </c>
      <c r="T208" s="33">
        <v>1.0114035087719297</v>
      </c>
      <c r="U208" s="33">
        <v>1.0114035087719297</v>
      </c>
      <c r="V208" s="33">
        <v>69.502302025204827</v>
      </c>
    </row>
    <row r="209" spans="1:22">
      <c r="A209" s="103" t="s">
        <v>261</v>
      </c>
      <c r="B209" s="78">
        <v>0.61795349134575062</v>
      </c>
      <c r="C209" s="78">
        <v>9.6427212271632257E-2</v>
      </c>
      <c r="D209" s="78">
        <v>0</v>
      </c>
      <c r="E209" s="78">
        <v>0.28561929638261713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v>0</v>
      </c>
      <c r="L209" s="33">
        <v>32.234847435219898</v>
      </c>
      <c r="M209" s="33">
        <v>5.0300168535507126</v>
      </c>
      <c r="N209" s="33">
        <v>0</v>
      </c>
      <c r="O209" s="33">
        <v>14.899008699502883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52.163872988273496</v>
      </c>
    </row>
    <row r="210" spans="1:22">
      <c r="A210" s="103" t="s">
        <v>262</v>
      </c>
      <c r="B210" s="78">
        <v>0.75706159472380152</v>
      </c>
      <c r="C210" s="78">
        <v>0</v>
      </c>
      <c r="D210" s="78">
        <v>0</v>
      </c>
      <c r="E210" s="78">
        <v>0.19269975443807921</v>
      </c>
      <c r="F210" s="78">
        <v>1.6848875702921574E-2</v>
      </c>
      <c r="G210" s="78">
        <v>0</v>
      </c>
      <c r="H210" s="78">
        <v>0</v>
      </c>
      <c r="I210" s="78">
        <v>0</v>
      </c>
      <c r="J210" s="78">
        <v>1.6362561520687973E-2</v>
      </c>
      <c r="K210" s="79">
        <v>1.7027213614509706E-2</v>
      </c>
      <c r="L210" s="33">
        <v>89.937763229521039</v>
      </c>
      <c r="M210" s="33">
        <v>0</v>
      </c>
      <c r="N210" s="33">
        <v>0</v>
      </c>
      <c r="O210" s="33">
        <v>22.892437035274085</v>
      </c>
      <c r="P210" s="33">
        <v>2.00162074554295</v>
      </c>
      <c r="Q210" s="33">
        <v>0</v>
      </c>
      <c r="R210" s="33">
        <v>0</v>
      </c>
      <c r="S210" s="33">
        <v>0</v>
      </c>
      <c r="T210" s="33">
        <v>1.9438473621330565</v>
      </c>
      <c r="U210" s="33">
        <v>2.0228070175438595</v>
      </c>
      <c r="V210" s="33">
        <v>118.79847539001499</v>
      </c>
    </row>
    <row r="211" spans="1:22">
      <c r="A211" s="103" t="s">
        <v>263</v>
      </c>
      <c r="B211" s="78">
        <v>0.30162168367030767</v>
      </c>
      <c r="C211" s="78">
        <v>8.8218691823219678E-3</v>
      </c>
      <c r="D211" s="78">
        <v>0</v>
      </c>
      <c r="E211" s="78">
        <v>0.66955426618154668</v>
      </c>
      <c r="F211" s="78">
        <v>3.135267380770339E-3</v>
      </c>
      <c r="G211" s="78">
        <v>6.2236804087958284E-3</v>
      </c>
      <c r="H211" s="78">
        <v>0</v>
      </c>
      <c r="I211" s="78">
        <v>0</v>
      </c>
      <c r="J211" s="78">
        <v>7.5079657954867192E-3</v>
      </c>
      <c r="K211" s="79">
        <v>3.135267380770339E-3</v>
      </c>
      <c r="L211" s="33">
        <v>97.299908472524706</v>
      </c>
      <c r="M211" s="33">
        <v>2.8458400389236123</v>
      </c>
      <c r="N211" s="33">
        <v>0</v>
      </c>
      <c r="O211" s="33">
        <v>215.99099913540536</v>
      </c>
      <c r="P211" s="33">
        <v>1.0114035087719297</v>
      </c>
      <c r="Q211" s="33">
        <v>2.0076923076923077</v>
      </c>
      <c r="R211" s="33">
        <v>0</v>
      </c>
      <c r="S211" s="33">
        <v>0</v>
      </c>
      <c r="T211" s="33">
        <v>2.4219889492899158</v>
      </c>
      <c r="U211" s="33">
        <v>1.0114035087719297</v>
      </c>
      <c r="V211" s="33">
        <v>322.5892359213799</v>
      </c>
    </row>
    <row r="212" spans="1:22">
      <c r="A212" s="103" t="s">
        <v>264</v>
      </c>
      <c r="B212" s="78">
        <v>0.52961260153709122</v>
      </c>
      <c r="C212" s="78">
        <v>6.5662091400759551E-3</v>
      </c>
      <c r="D212" s="78">
        <v>3.1119909831953525E-2</v>
      </c>
      <c r="E212" s="78">
        <v>0.40250042809207892</v>
      </c>
      <c r="F212" s="78">
        <v>0</v>
      </c>
      <c r="G212" s="78">
        <v>3.6431020255923976E-3</v>
      </c>
      <c r="H212" s="78">
        <v>0</v>
      </c>
      <c r="I212" s="78">
        <v>0</v>
      </c>
      <c r="J212" s="78">
        <v>1.6738559309800463E-2</v>
      </c>
      <c r="K212" s="79">
        <v>9.8191900634076387E-3</v>
      </c>
      <c r="L212" s="33">
        <v>163.65465176622277</v>
      </c>
      <c r="M212" s="33">
        <v>2.0290126540126536</v>
      </c>
      <c r="N212" s="33">
        <v>9.6163082067221648</v>
      </c>
      <c r="O212" s="33">
        <v>124.37594423544226</v>
      </c>
      <c r="P212" s="33">
        <v>0</v>
      </c>
      <c r="Q212" s="33">
        <v>1.125748502994012</v>
      </c>
      <c r="R212" s="33">
        <v>0</v>
      </c>
      <c r="S212" s="33">
        <v>0</v>
      </c>
      <c r="T212" s="33">
        <v>5.1723525591409327</v>
      </c>
      <c r="U212" s="33">
        <v>3.0342105263157895</v>
      </c>
      <c r="V212" s="33">
        <v>309.00822845085054</v>
      </c>
    </row>
    <row r="213" spans="1:22">
      <c r="A213" s="103" t="s">
        <v>265</v>
      </c>
      <c r="B213" s="78">
        <v>0.50320090951541041</v>
      </c>
      <c r="C213" s="78">
        <v>1.4199280834173751E-2</v>
      </c>
      <c r="D213" s="78">
        <v>1.4723076399411145E-2</v>
      </c>
      <c r="E213" s="78">
        <v>0.43445948689360031</v>
      </c>
      <c r="F213" s="78">
        <v>0</v>
      </c>
      <c r="G213" s="78">
        <v>0</v>
      </c>
      <c r="H213" s="78">
        <v>0</v>
      </c>
      <c r="I213" s="78">
        <v>0</v>
      </c>
      <c r="J213" s="78">
        <v>3.3417246357404444E-2</v>
      </c>
      <c r="K213" s="79">
        <v>0</v>
      </c>
      <c r="L213" s="33">
        <v>78.566438333550778</v>
      </c>
      <c r="M213" s="33">
        <v>2.2169811320754715</v>
      </c>
      <c r="N213" s="33">
        <v>2.2987630827783065</v>
      </c>
      <c r="O213" s="33">
        <v>67.833610472452492</v>
      </c>
      <c r="P213" s="33">
        <v>0</v>
      </c>
      <c r="Q213" s="33">
        <v>0</v>
      </c>
      <c r="R213" s="33">
        <v>0</v>
      </c>
      <c r="S213" s="33">
        <v>0</v>
      </c>
      <c r="T213" s="33">
        <v>5.2175462634685204</v>
      </c>
      <c r="U213" s="33">
        <v>0</v>
      </c>
      <c r="V213" s="33">
        <v>156.13333928432556</v>
      </c>
    </row>
    <row r="214" spans="1:22">
      <c r="A214" s="103" t="s">
        <v>266</v>
      </c>
      <c r="B214" s="78">
        <v>0.2781749432445958</v>
      </c>
      <c r="C214" s="78">
        <v>2.7779433284503517E-3</v>
      </c>
      <c r="D214" s="78">
        <v>5.6470249425872006E-3</v>
      </c>
      <c r="E214" s="78">
        <v>0.6757139102547256</v>
      </c>
      <c r="F214" s="78">
        <v>7.1385891192320573E-3</v>
      </c>
      <c r="G214" s="78">
        <v>2.4291728246982427E-3</v>
      </c>
      <c r="H214" s="78">
        <v>0</v>
      </c>
      <c r="I214" s="78">
        <v>5.973811267971738E-4</v>
      </c>
      <c r="J214" s="78">
        <v>2.6506165858446493E-2</v>
      </c>
      <c r="K214" s="79">
        <v>1.0148693004677356E-3</v>
      </c>
      <c r="L214" s="33">
        <v>567.12360578942128</v>
      </c>
      <c r="M214" s="33">
        <v>5.6634764394439632</v>
      </c>
      <c r="N214" s="33">
        <v>11.512759237293634</v>
      </c>
      <c r="O214" s="33">
        <v>1377.5982293587624</v>
      </c>
      <c r="P214" s="33">
        <v>14.553655891243411</v>
      </c>
      <c r="Q214" s="33">
        <v>4.9524275456297948</v>
      </c>
      <c r="R214" s="33">
        <v>0</v>
      </c>
      <c r="S214" s="33">
        <v>1.217898832684825</v>
      </c>
      <c r="T214" s="33">
        <v>54.038915877757304</v>
      </c>
      <c r="U214" s="33">
        <v>2.069044502617801</v>
      </c>
      <c r="V214" s="33">
        <v>2038.730013474853</v>
      </c>
    </row>
    <row r="215" spans="1:22">
      <c r="A215" s="103" t="s">
        <v>267</v>
      </c>
      <c r="B215" s="78">
        <v>0.51238565779945522</v>
      </c>
      <c r="C215" s="78">
        <v>0</v>
      </c>
      <c r="D215" s="78">
        <v>0</v>
      </c>
      <c r="E215" s="78">
        <v>0.48761434220054484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v>0</v>
      </c>
      <c r="L215" s="33">
        <v>32.196457367354753</v>
      </c>
      <c r="M215" s="33">
        <v>0</v>
      </c>
      <c r="N215" s="33">
        <v>0</v>
      </c>
      <c r="O215" s="33">
        <v>30.639917689724346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62.836375057079096</v>
      </c>
    </row>
    <row r="216" spans="1:22">
      <c r="A216" s="103" t="s">
        <v>268</v>
      </c>
      <c r="B216" s="78">
        <v>0.37904669933408297</v>
      </c>
      <c r="C216" s="78">
        <v>0</v>
      </c>
      <c r="D216" s="78">
        <v>1.2708256110068298E-2</v>
      </c>
      <c r="E216" s="78">
        <v>0.57190216776104064</v>
      </c>
      <c r="F216" s="78">
        <v>4.6951912961966042E-3</v>
      </c>
      <c r="G216" s="78">
        <v>4.3947349286271942E-3</v>
      </c>
      <c r="H216" s="78">
        <v>0</v>
      </c>
      <c r="I216" s="78">
        <v>0</v>
      </c>
      <c r="J216" s="78">
        <v>2.7252950569984301E-2</v>
      </c>
      <c r="K216" s="79">
        <v>0</v>
      </c>
      <c r="L216" s="33">
        <v>80.730831913309729</v>
      </c>
      <c r="M216" s="33">
        <v>0</v>
      </c>
      <c r="N216" s="33">
        <v>2.7066535330227697</v>
      </c>
      <c r="O216" s="33">
        <v>121.80593540977057</v>
      </c>
      <c r="P216" s="33">
        <v>0.99999999999999989</v>
      </c>
      <c r="Q216" s="33">
        <v>0.93600764087870103</v>
      </c>
      <c r="R216" s="33">
        <v>0</v>
      </c>
      <c r="S216" s="33">
        <v>0</v>
      </c>
      <c r="T216" s="33">
        <v>5.8044388078630309</v>
      </c>
      <c r="U216" s="33">
        <v>0</v>
      </c>
      <c r="V216" s="33">
        <v>212.98386730484481</v>
      </c>
    </row>
    <row r="217" spans="1:22">
      <c r="A217" s="103" t="s">
        <v>269</v>
      </c>
      <c r="B217" s="78">
        <v>0.29123848319302148</v>
      </c>
      <c r="C217" s="78">
        <v>6.6202018479623748E-3</v>
      </c>
      <c r="D217" s="78">
        <v>1.4343025152359024E-2</v>
      </c>
      <c r="E217" s="78">
        <v>0.62018694388575824</v>
      </c>
      <c r="F217" s="78">
        <v>1.2653876895302191E-2</v>
      </c>
      <c r="G217" s="78">
        <v>0</v>
      </c>
      <c r="H217" s="78">
        <v>0</v>
      </c>
      <c r="I217" s="78">
        <v>0</v>
      </c>
      <c r="J217" s="78">
        <v>5.4957469025597006E-2</v>
      </c>
      <c r="K217" s="79">
        <v>0</v>
      </c>
      <c r="L217" s="33">
        <v>46.532828109433765</v>
      </c>
      <c r="M217" s="33">
        <v>1.0577472841623785</v>
      </c>
      <c r="N217" s="33">
        <v>2.2916666666666665</v>
      </c>
      <c r="O217" s="33">
        <v>99.090793699898455</v>
      </c>
      <c r="P217" s="33">
        <v>2.0217818470671851</v>
      </c>
      <c r="Q217" s="33">
        <v>0</v>
      </c>
      <c r="R217" s="33">
        <v>0</v>
      </c>
      <c r="S217" s="33">
        <v>0</v>
      </c>
      <c r="T217" s="33">
        <v>8.7808672516768329</v>
      </c>
      <c r="U217" s="33">
        <v>0</v>
      </c>
      <c r="V217" s="33">
        <v>159.77568485890524</v>
      </c>
    </row>
    <row r="218" spans="1:22">
      <c r="A218" s="103" t="s">
        <v>270</v>
      </c>
      <c r="B218" s="78">
        <v>0.35448534568879186</v>
      </c>
      <c r="C218" s="78">
        <v>6.0603942622993404E-3</v>
      </c>
      <c r="D218" s="78">
        <v>6.1100214205021489E-3</v>
      </c>
      <c r="E218" s="78">
        <v>0.61417375616192194</v>
      </c>
      <c r="F218" s="78">
        <v>0</v>
      </c>
      <c r="G218" s="78">
        <v>0</v>
      </c>
      <c r="H218" s="78">
        <v>0</v>
      </c>
      <c r="I218" s="78">
        <v>1.1180645461134366E-2</v>
      </c>
      <c r="J218" s="78">
        <v>7.9898370053504471E-3</v>
      </c>
      <c r="K218" s="79">
        <v>0</v>
      </c>
      <c r="L218" s="33">
        <v>117.09634196331693</v>
      </c>
      <c r="M218" s="33">
        <v>2.0019163206643245</v>
      </c>
      <c r="N218" s="33">
        <v>2.018309547516318</v>
      </c>
      <c r="O218" s="33">
        <v>202.87862686309384</v>
      </c>
      <c r="P218" s="33">
        <v>0</v>
      </c>
      <c r="Q218" s="33">
        <v>0</v>
      </c>
      <c r="R218" s="33">
        <v>0</v>
      </c>
      <c r="S218" s="33">
        <v>3.6932773109243699</v>
      </c>
      <c r="T218" s="33">
        <v>2.6392647752244196</v>
      </c>
      <c r="U218" s="33">
        <v>0</v>
      </c>
      <c r="V218" s="33">
        <v>330.32773678074017</v>
      </c>
    </row>
    <row r="219" spans="1:22">
      <c r="A219" s="103" t="s">
        <v>271</v>
      </c>
      <c r="B219" s="78">
        <v>0.53850114795672843</v>
      </c>
      <c r="C219" s="78">
        <v>2.0052883145711794E-2</v>
      </c>
      <c r="D219" s="78">
        <v>1.252068025238866E-2</v>
      </c>
      <c r="E219" s="78">
        <v>0.3293993311237513</v>
      </c>
      <c r="F219" s="78">
        <v>2.9498078601054151E-2</v>
      </c>
      <c r="G219" s="78">
        <v>4.9662505693751344E-2</v>
      </c>
      <c r="H219" s="78">
        <v>0</v>
      </c>
      <c r="I219" s="78">
        <v>2.4572196233620214E-3</v>
      </c>
      <c r="J219" s="78">
        <v>1.7908153603252958E-2</v>
      </c>
      <c r="K219" s="79">
        <v>0</v>
      </c>
      <c r="L219" s="33">
        <v>266.90325653455568</v>
      </c>
      <c r="M219" s="33">
        <v>9.9390313926080243</v>
      </c>
      <c r="N219" s="33">
        <v>6.205762691631195</v>
      </c>
      <c r="O219" s="33">
        <v>163.26381941956106</v>
      </c>
      <c r="P219" s="33">
        <v>14.620457672202201</v>
      </c>
      <c r="Q219" s="33">
        <v>24.614774820114711</v>
      </c>
      <c r="R219" s="33">
        <v>0</v>
      </c>
      <c r="S219" s="33">
        <v>1.217898832684825</v>
      </c>
      <c r="T219" s="33">
        <v>8.8760154613696951</v>
      </c>
      <c r="U219" s="33">
        <v>0</v>
      </c>
      <c r="V219" s="33">
        <v>495.64101682472705</v>
      </c>
    </row>
    <row r="220" spans="1:22">
      <c r="A220" s="103" t="s">
        <v>272</v>
      </c>
      <c r="B220" s="78">
        <v>0.59143698305358172</v>
      </c>
      <c r="C220" s="78">
        <v>2.6687930615708039E-2</v>
      </c>
      <c r="D220" s="78">
        <v>2.200956764295767E-2</v>
      </c>
      <c r="E220" s="78">
        <v>0.32981581626247619</v>
      </c>
      <c r="F220" s="78">
        <v>0</v>
      </c>
      <c r="G220" s="78">
        <v>0</v>
      </c>
      <c r="H220" s="78">
        <v>0</v>
      </c>
      <c r="I220" s="78">
        <v>0</v>
      </c>
      <c r="J220" s="78">
        <v>3.0049702425276433E-2</v>
      </c>
      <c r="K220" s="79">
        <v>0</v>
      </c>
      <c r="L220" s="33">
        <v>102.11288890641717</v>
      </c>
      <c r="M220" s="33">
        <v>4.6077296012736397</v>
      </c>
      <c r="N220" s="33">
        <v>3.8</v>
      </c>
      <c r="O220" s="33">
        <v>56.943422157519016</v>
      </c>
      <c r="P220" s="33">
        <v>0</v>
      </c>
      <c r="Q220" s="33">
        <v>0</v>
      </c>
      <c r="R220" s="33">
        <v>0</v>
      </c>
      <c r="S220" s="33">
        <v>0</v>
      </c>
      <c r="T220" s="33">
        <v>5.1881468581499863</v>
      </c>
      <c r="U220" s="33">
        <v>0</v>
      </c>
      <c r="V220" s="33">
        <v>172.6521875233598</v>
      </c>
    </row>
    <row r="221" spans="1:22">
      <c r="A221" s="103" t="s">
        <v>273</v>
      </c>
      <c r="B221" s="78">
        <v>0.76807443982385937</v>
      </c>
      <c r="C221" s="78">
        <v>0</v>
      </c>
      <c r="D221" s="78">
        <v>0</v>
      </c>
      <c r="E221" s="78">
        <v>0.18255787589201528</v>
      </c>
      <c r="F221" s="78">
        <v>0</v>
      </c>
      <c r="G221" s="78">
        <v>0</v>
      </c>
      <c r="H221" s="78">
        <v>0</v>
      </c>
      <c r="I221" s="78">
        <v>0</v>
      </c>
      <c r="J221" s="78">
        <v>4.936768428412535E-2</v>
      </c>
      <c r="K221" s="79">
        <v>0</v>
      </c>
      <c r="L221" s="33">
        <v>59.121324276277541</v>
      </c>
      <c r="M221" s="33">
        <v>0</v>
      </c>
      <c r="N221" s="33">
        <v>0</v>
      </c>
      <c r="O221" s="33">
        <v>14.052105916029976</v>
      </c>
      <c r="P221" s="33">
        <v>0</v>
      </c>
      <c r="Q221" s="33">
        <v>0</v>
      </c>
      <c r="R221" s="33">
        <v>0</v>
      </c>
      <c r="S221" s="33">
        <v>0</v>
      </c>
      <c r="T221" s="33">
        <v>3.8</v>
      </c>
      <c r="U221" s="33">
        <v>0</v>
      </c>
      <c r="V221" s="33">
        <v>76.973430192307518</v>
      </c>
    </row>
    <row r="222" spans="1:22">
      <c r="A222" s="103" t="s">
        <v>274</v>
      </c>
      <c r="B222" s="78">
        <v>0.66137529467046097</v>
      </c>
      <c r="C222" s="78">
        <v>5.9601255162927006E-3</v>
      </c>
      <c r="D222" s="78">
        <v>0</v>
      </c>
      <c r="E222" s="78">
        <v>0.23971446380567382</v>
      </c>
      <c r="F222" s="78">
        <v>1.8529513795964948E-2</v>
      </c>
      <c r="G222" s="78">
        <v>1.7512276339571215E-2</v>
      </c>
      <c r="H222" s="78">
        <v>0</v>
      </c>
      <c r="I222" s="78">
        <v>0</v>
      </c>
      <c r="J222" s="78">
        <v>5.1065713761672439E-2</v>
      </c>
      <c r="K222" s="79">
        <v>5.8426121103641766E-3</v>
      </c>
      <c r="L222" s="33">
        <v>114.48942373877338</v>
      </c>
      <c r="M222" s="33">
        <v>1.0317460317460316</v>
      </c>
      <c r="N222" s="33">
        <v>0</v>
      </c>
      <c r="O222" s="33">
        <v>41.496516492402947</v>
      </c>
      <c r="P222" s="33">
        <v>3.2076090137547553</v>
      </c>
      <c r="Q222" s="33">
        <v>3.0315169656747871</v>
      </c>
      <c r="R222" s="33">
        <v>0</v>
      </c>
      <c r="S222" s="33">
        <v>0</v>
      </c>
      <c r="T222" s="33">
        <v>8.8398889231205935</v>
      </c>
      <c r="U222" s="33">
        <v>1.0114035087719297</v>
      </c>
      <c r="V222" s="33">
        <v>173.10810467424437</v>
      </c>
    </row>
    <row r="223" spans="1:22">
      <c r="A223" s="103" t="s">
        <v>275</v>
      </c>
      <c r="B223" s="78">
        <v>0.37325047318979809</v>
      </c>
      <c r="C223" s="78">
        <v>0</v>
      </c>
      <c r="D223" s="78">
        <v>2.0606737309489559E-2</v>
      </c>
      <c r="E223" s="78">
        <v>0.56577579742117867</v>
      </c>
      <c r="F223" s="78">
        <v>3.62556751191143E-3</v>
      </c>
      <c r="G223" s="78">
        <v>0</v>
      </c>
      <c r="H223" s="78">
        <v>0</v>
      </c>
      <c r="I223" s="78">
        <v>0</v>
      </c>
      <c r="J223" s="78">
        <v>3.6741424567622312E-2</v>
      </c>
      <c r="K223" s="79">
        <v>0</v>
      </c>
      <c r="L223" s="33">
        <v>104.12351638596851</v>
      </c>
      <c r="M223" s="33">
        <v>0</v>
      </c>
      <c r="N223" s="33">
        <v>5.7485418077820425</v>
      </c>
      <c r="O223" s="33">
        <v>157.83118775475052</v>
      </c>
      <c r="P223" s="33">
        <v>1.0114035087719297</v>
      </c>
      <c r="Q223" s="33">
        <v>0</v>
      </c>
      <c r="R223" s="33">
        <v>0</v>
      </c>
      <c r="S223" s="33">
        <v>0</v>
      </c>
      <c r="T223" s="33">
        <v>10.249541789771033</v>
      </c>
      <c r="U223" s="33">
        <v>0</v>
      </c>
      <c r="V223" s="33">
        <v>278.96419124704403</v>
      </c>
    </row>
    <row r="224" spans="1:22">
      <c r="A224" s="103" t="s">
        <v>276</v>
      </c>
      <c r="B224" s="78">
        <v>0.52057167820525507</v>
      </c>
      <c r="C224" s="78">
        <v>3.0145316792772887E-2</v>
      </c>
      <c r="D224" s="78">
        <v>1.6303643682317862E-2</v>
      </c>
      <c r="E224" s="78">
        <v>0.42133891034647231</v>
      </c>
      <c r="F224" s="78">
        <v>0</v>
      </c>
      <c r="G224" s="78">
        <v>0</v>
      </c>
      <c r="H224" s="78">
        <v>0</v>
      </c>
      <c r="I224" s="78">
        <v>0</v>
      </c>
      <c r="J224" s="78">
        <v>1.1640450973181785E-2</v>
      </c>
      <c r="K224" s="79">
        <v>0</v>
      </c>
      <c r="L224" s="33">
        <v>44.72092012625545</v>
      </c>
      <c r="M224" s="33">
        <v>2.5897035142559437</v>
      </c>
      <c r="N224" s="33">
        <v>1.4006024096385543</v>
      </c>
      <c r="O224" s="33">
        <v>36.196098528930456</v>
      </c>
      <c r="P224" s="33">
        <v>0</v>
      </c>
      <c r="Q224" s="33">
        <v>0</v>
      </c>
      <c r="R224" s="33">
        <v>0</v>
      </c>
      <c r="S224" s="33">
        <v>0</v>
      </c>
      <c r="T224" s="33">
        <v>1</v>
      </c>
      <c r="U224" s="33">
        <v>0</v>
      </c>
      <c r="V224" s="33">
        <v>85.907324579080409</v>
      </c>
    </row>
    <row r="225" spans="1:22">
      <c r="A225" s="103" t="s">
        <v>277</v>
      </c>
      <c r="B225" s="78">
        <v>0.58418627478363405</v>
      </c>
      <c r="C225" s="78">
        <v>3.5718344662603388E-2</v>
      </c>
      <c r="D225" s="78">
        <v>4.19673634824623E-2</v>
      </c>
      <c r="E225" s="78">
        <v>0.26873326671619513</v>
      </c>
      <c r="F225" s="78">
        <v>1.60259302840755E-2</v>
      </c>
      <c r="G225" s="78">
        <v>4.1524394177255855E-2</v>
      </c>
      <c r="H225" s="78">
        <v>0</v>
      </c>
      <c r="I225" s="78">
        <v>0</v>
      </c>
      <c r="J225" s="78">
        <v>1.1844425893773786E-2</v>
      </c>
      <c r="K225" s="79">
        <v>0</v>
      </c>
      <c r="L225" s="33">
        <v>148.36203901316111</v>
      </c>
      <c r="M225" s="33">
        <v>9.0711587605877746</v>
      </c>
      <c r="N225" s="33">
        <v>10.658181965282653</v>
      </c>
      <c r="O225" s="33">
        <v>68.248463070189416</v>
      </c>
      <c r="P225" s="33">
        <v>4.070002662949963</v>
      </c>
      <c r="Q225" s="33">
        <v>10.545683893730027</v>
      </c>
      <c r="R225" s="33">
        <v>0</v>
      </c>
      <c r="S225" s="33">
        <v>0</v>
      </c>
      <c r="T225" s="33">
        <v>3.0080528290251296</v>
      </c>
      <c r="U225" s="33">
        <v>0</v>
      </c>
      <c r="V225" s="33">
        <v>253.96358219492606</v>
      </c>
    </row>
    <row r="226" spans="1:22">
      <c r="A226" s="103" t="s">
        <v>278</v>
      </c>
      <c r="B226" s="78">
        <v>0.67325823098848203</v>
      </c>
      <c r="C226" s="78">
        <v>1.0959346457962343E-2</v>
      </c>
      <c r="D226" s="78">
        <v>0</v>
      </c>
      <c r="E226" s="78">
        <v>0.30867003441197671</v>
      </c>
      <c r="F226" s="78">
        <v>0</v>
      </c>
      <c r="G226" s="78">
        <v>0</v>
      </c>
      <c r="H226" s="78">
        <v>0</v>
      </c>
      <c r="I226" s="78">
        <v>0</v>
      </c>
      <c r="J226" s="78">
        <v>7.1123881415790929E-3</v>
      </c>
      <c r="K226" s="79">
        <v>0</v>
      </c>
      <c r="L226" s="33">
        <v>194.9396530439939</v>
      </c>
      <c r="M226" s="33">
        <v>3.1732418524871355</v>
      </c>
      <c r="N226" s="33">
        <v>0</v>
      </c>
      <c r="O226" s="33">
        <v>89.374368769325599</v>
      </c>
      <c r="P226" s="33">
        <v>0</v>
      </c>
      <c r="Q226" s="33">
        <v>0</v>
      </c>
      <c r="R226" s="33">
        <v>0</v>
      </c>
      <c r="S226" s="33">
        <v>0</v>
      </c>
      <c r="T226" s="33">
        <v>2.0593680297053281</v>
      </c>
      <c r="U226" s="33">
        <v>0</v>
      </c>
      <c r="V226" s="33">
        <v>289.54663169551191</v>
      </c>
    </row>
    <row r="227" spans="1:22">
      <c r="A227" s="103" t="s">
        <v>279</v>
      </c>
      <c r="B227" s="78">
        <v>0.62784777529445934</v>
      </c>
      <c r="C227" s="78">
        <v>6.4819205786918827E-2</v>
      </c>
      <c r="D227" s="78">
        <v>0</v>
      </c>
      <c r="E227" s="78">
        <v>0.28722306069571024</v>
      </c>
      <c r="F227" s="78">
        <v>0</v>
      </c>
      <c r="G227" s="78">
        <v>0</v>
      </c>
      <c r="H227" s="78">
        <v>0</v>
      </c>
      <c r="I227" s="78">
        <v>0</v>
      </c>
      <c r="J227" s="78">
        <v>2.0109958222911704E-2</v>
      </c>
      <c r="K227" s="79">
        <v>0</v>
      </c>
      <c r="L227" s="33">
        <v>81.387058327408582</v>
      </c>
      <c r="M227" s="33">
        <v>8.40242601742451</v>
      </c>
      <c r="N227" s="33">
        <v>0</v>
      </c>
      <c r="O227" s="33">
        <v>37.23233706268239</v>
      </c>
      <c r="P227" s="33">
        <v>0</v>
      </c>
      <c r="Q227" s="33">
        <v>0</v>
      </c>
      <c r="R227" s="33">
        <v>0</v>
      </c>
      <c r="S227" s="33">
        <v>0</v>
      </c>
      <c r="T227" s="33">
        <v>2.6068266978922718</v>
      </c>
      <c r="U227" s="33">
        <v>0</v>
      </c>
      <c r="V227" s="33">
        <v>129.62864810540773</v>
      </c>
    </row>
    <row r="228" spans="1:22">
      <c r="A228" s="103" t="s">
        <v>280</v>
      </c>
      <c r="B228" s="78">
        <v>0.59962210776372049</v>
      </c>
      <c r="C228" s="78">
        <v>0</v>
      </c>
      <c r="D228" s="78">
        <v>3.3749724078430264E-2</v>
      </c>
      <c r="E228" s="78">
        <v>0.34959162036605429</v>
      </c>
      <c r="F228" s="78">
        <v>0</v>
      </c>
      <c r="G228" s="78">
        <v>1.0959795117820994E-2</v>
      </c>
      <c r="H228" s="78">
        <v>0</v>
      </c>
      <c r="I228" s="78">
        <v>0</v>
      </c>
      <c r="J228" s="78">
        <v>6.0767526739735631E-3</v>
      </c>
      <c r="K228" s="79">
        <v>0</v>
      </c>
      <c r="L228" s="33">
        <v>98.67475935492206</v>
      </c>
      <c r="M228" s="33">
        <v>0</v>
      </c>
      <c r="N228" s="33">
        <v>5.5539078006216531</v>
      </c>
      <c r="O228" s="33">
        <v>57.529348176919925</v>
      </c>
      <c r="P228" s="33">
        <v>0</v>
      </c>
      <c r="Q228" s="33">
        <v>1.803561162652096</v>
      </c>
      <c r="R228" s="33">
        <v>0</v>
      </c>
      <c r="S228" s="33">
        <v>0</v>
      </c>
      <c r="T228" s="33">
        <v>0.99999999999999989</v>
      </c>
      <c r="U228" s="33">
        <v>0</v>
      </c>
      <c r="V228" s="33">
        <v>164.56157649511579</v>
      </c>
    </row>
    <row r="229" spans="1:22">
      <c r="A229" s="103" t="s">
        <v>281</v>
      </c>
      <c r="B229" s="78">
        <v>0.14555970164619494</v>
      </c>
      <c r="C229" s="78">
        <v>1.8741578041468789E-2</v>
      </c>
      <c r="D229" s="78">
        <v>0</v>
      </c>
      <c r="E229" s="78">
        <v>0.83569872031233616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v>0</v>
      </c>
      <c r="L229" s="33">
        <v>7.8911385607626165</v>
      </c>
      <c r="M229" s="33">
        <v>1.016025641025641</v>
      </c>
      <c r="N229" s="33">
        <v>0</v>
      </c>
      <c r="O229" s="33">
        <v>45.305220623946212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54.212384825734475</v>
      </c>
    </row>
    <row r="230" spans="1:22">
      <c r="A230" s="103" t="s">
        <v>282</v>
      </c>
      <c r="B230" s="78">
        <v>0.29016762517303907</v>
      </c>
      <c r="C230" s="78">
        <v>4.2784699165084594E-2</v>
      </c>
      <c r="D230" s="78">
        <v>0</v>
      </c>
      <c r="E230" s="78">
        <v>0.65566059962810663</v>
      </c>
      <c r="F230" s="78">
        <v>1.1387076033769525E-2</v>
      </c>
      <c r="G230" s="78">
        <v>0</v>
      </c>
      <c r="H230" s="78">
        <v>0</v>
      </c>
      <c r="I230" s="78">
        <v>0</v>
      </c>
      <c r="J230" s="78">
        <v>0</v>
      </c>
      <c r="K230" s="79">
        <v>0</v>
      </c>
      <c r="L230" s="33">
        <v>25.771759464827088</v>
      </c>
      <c r="M230" s="33">
        <v>3.8</v>
      </c>
      <c r="N230" s="33">
        <v>0</v>
      </c>
      <c r="O230" s="33">
        <v>58.233675290629542</v>
      </c>
      <c r="P230" s="33">
        <v>1.0113636363636365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88.816798391820285</v>
      </c>
    </row>
    <row r="231" spans="1:22">
      <c r="A231" s="103" t="s">
        <v>283</v>
      </c>
      <c r="B231" s="78">
        <v>0.50538115401592687</v>
      </c>
      <c r="C231" s="78">
        <v>2.0592587107626559E-2</v>
      </c>
      <c r="D231" s="78">
        <v>1.6945983140651023E-2</v>
      </c>
      <c r="E231" s="78">
        <v>0.44032909288586541</v>
      </c>
      <c r="F231" s="78">
        <v>5.1481467769066399E-3</v>
      </c>
      <c r="G231" s="78">
        <v>6.3961823591870389E-3</v>
      </c>
      <c r="H231" s="78">
        <v>0</v>
      </c>
      <c r="I231" s="78">
        <v>0</v>
      </c>
      <c r="J231" s="78">
        <v>0</v>
      </c>
      <c r="K231" s="79">
        <v>5.2068537138362774E-3</v>
      </c>
      <c r="L231" s="33">
        <v>98.167588438415592</v>
      </c>
      <c r="M231" s="33">
        <v>3.9999999999999996</v>
      </c>
      <c r="N231" s="33">
        <v>3.2916666666666665</v>
      </c>
      <c r="O231" s="33">
        <v>85.531573198549182</v>
      </c>
      <c r="P231" s="33">
        <v>0.99999999999999989</v>
      </c>
      <c r="Q231" s="33">
        <v>1.2424242424242424</v>
      </c>
      <c r="R231" s="33">
        <v>0</v>
      </c>
      <c r="S231" s="33">
        <v>0</v>
      </c>
      <c r="T231" s="33">
        <v>0</v>
      </c>
      <c r="U231" s="33">
        <v>1.0114035087719297</v>
      </c>
      <c r="V231" s="33">
        <v>194.24465605482766</v>
      </c>
    </row>
    <row r="232" spans="1:22">
      <c r="A232" s="103" t="s">
        <v>284</v>
      </c>
      <c r="B232" s="78">
        <v>0.45074199044490315</v>
      </c>
      <c r="C232" s="78">
        <v>0</v>
      </c>
      <c r="D232" s="78">
        <v>0</v>
      </c>
      <c r="E232" s="78">
        <v>0.49956452710775318</v>
      </c>
      <c r="F232" s="78">
        <v>1.3254529729403287E-2</v>
      </c>
      <c r="G232" s="78">
        <v>1.5613024955005642E-2</v>
      </c>
      <c r="H232" s="78">
        <v>0</v>
      </c>
      <c r="I232" s="78">
        <v>0</v>
      </c>
      <c r="J232" s="78">
        <v>2.0825927762935181E-2</v>
      </c>
      <c r="K232" s="79">
        <v>0</v>
      </c>
      <c r="L232" s="33">
        <v>34.006637704014217</v>
      </c>
      <c r="M232" s="33">
        <v>0</v>
      </c>
      <c r="N232" s="33">
        <v>0</v>
      </c>
      <c r="O232" s="33">
        <v>37.69009820088452</v>
      </c>
      <c r="P232" s="33">
        <v>1</v>
      </c>
      <c r="Q232" s="33">
        <v>1.1779388083735909</v>
      </c>
      <c r="R232" s="33">
        <v>0</v>
      </c>
      <c r="S232" s="33">
        <v>0</v>
      </c>
      <c r="T232" s="33">
        <v>1.571230982019364</v>
      </c>
      <c r="U232" s="33">
        <v>0</v>
      </c>
      <c r="V232" s="33">
        <v>75.445905695291657</v>
      </c>
    </row>
    <row r="233" spans="1:22">
      <c r="A233" s="103" t="s">
        <v>285</v>
      </c>
      <c r="B233" s="78">
        <v>0.31414245899169002</v>
      </c>
      <c r="C233" s="78">
        <v>0</v>
      </c>
      <c r="D233" s="78">
        <v>2.5504945973436378E-2</v>
      </c>
      <c r="E233" s="78">
        <v>0.65351764123009626</v>
      </c>
      <c r="F233" s="78">
        <v>0</v>
      </c>
      <c r="G233" s="78">
        <v>0</v>
      </c>
      <c r="H233" s="78">
        <v>0</v>
      </c>
      <c r="I233" s="78">
        <v>0</v>
      </c>
      <c r="J233" s="78">
        <v>6.8349538047774022E-3</v>
      </c>
      <c r="K233" s="79">
        <v>0</v>
      </c>
      <c r="L233" s="33">
        <v>64.373322424798914</v>
      </c>
      <c r="M233" s="33">
        <v>0</v>
      </c>
      <c r="N233" s="33">
        <v>5.2264126149802888</v>
      </c>
      <c r="O233" s="33">
        <v>133.91727423357278</v>
      </c>
      <c r="P233" s="33">
        <v>0</v>
      </c>
      <c r="Q233" s="33">
        <v>0</v>
      </c>
      <c r="R233" s="33">
        <v>0</v>
      </c>
      <c r="S233" s="33">
        <v>0</v>
      </c>
      <c r="T233" s="33">
        <v>1.4006024096385543</v>
      </c>
      <c r="U233" s="33">
        <v>0</v>
      </c>
      <c r="V233" s="33">
        <v>204.91761168299053</v>
      </c>
    </row>
    <row r="234" spans="1:22">
      <c r="A234" s="103" t="s">
        <v>286</v>
      </c>
      <c r="B234" s="78">
        <v>0.46571640921272661</v>
      </c>
      <c r="C234" s="78">
        <v>0</v>
      </c>
      <c r="D234" s="78">
        <v>2.7682531000455809E-2</v>
      </c>
      <c r="E234" s="78">
        <v>0.44405371961053725</v>
      </c>
      <c r="F234" s="78">
        <v>2.4159299782215982E-2</v>
      </c>
      <c r="G234" s="78">
        <v>3.8388040394064474E-2</v>
      </c>
      <c r="H234" s="78">
        <v>0</v>
      </c>
      <c r="I234" s="78">
        <v>0</v>
      </c>
      <c r="J234" s="78">
        <v>0</v>
      </c>
      <c r="K234" s="79">
        <v>0</v>
      </c>
      <c r="L234" s="33">
        <v>38.553800268296463</v>
      </c>
      <c r="M234" s="33">
        <v>0</v>
      </c>
      <c r="N234" s="33">
        <v>2.2916666666666665</v>
      </c>
      <c r="O234" s="33">
        <v>36.760479286524003</v>
      </c>
      <c r="P234" s="33">
        <v>2</v>
      </c>
      <c r="Q234" s="33">
        <v>3.177910017269828</v>
      </c>
      <c r="R234" s="33">
        <v>0</v>
      </c>
      <c r="S234" s="33">
        <v>0</v>
      </c>
      <c r="T234" s="33">
        <v>0</v>
      </c>
      <c r="U234" s="33">
        <v>0</v>
      </c>
      <c r="V234" s="33">
        <v>82.783856238756954</v>
      </c>
    </row>
    <row r="235" spans="1:22">
      <c r="A235" s="103" t="s">
        <v>287</v>
      </c>
      <c r="B235" s="78">
        <v>0.7051861750265741</v>
      </c>
      <c r="C235" s="78">
        <v>0</v>
      </c>
      <c r="D235" s="78">
        <v>2.9568426128469206E-2</v>
      </c>
      <c r="E235" s="78">
        <v>0.26524539884495668</v>
      </c>
      <c r="F235" s="78">
        <v>0</v>
      </c>
      <c r="G235" s="78">
        <v>0</v>
      </c>
      <c r="H235" s="78">
        <v>0</v>
      </c>
      <c r="I235" s="78">
        <v>0</v>
      </c>
      <c r="J235" s="78">
        <v>0</v>
      </c>
      <c r="K235" s="79">
        <v>0</v>
      </c>
      <c r="L235" s="33">
        <v>78.503935787579678</v>
      </c>
      <c r="M235" s="33">
        <v>0</v>
      </c>
      <c r="N235" s="33">
        <v>3.2916666666666665</v>
      </c>
      <c r="O235" s="33">
        <v>29.52809980724701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111.32370226149335</v>
      </c>
    </row>
    <row r="236" spans="1:22">
      <c r="A236" s="103" t="s">
        <v>288</v>
      </c>
      <c r="B236" s="78">
        <v>0.43618274082414171</v>
      </c>
      <c r="C236" s="78">
        <v>0</v>
      </c>
      <c r="D236" s="78">
        <v>1.6824443359660657E-2</v>
      </c>
      <c r="E236" s="78">
        <v>0.39565995431860707</v>
      </c>
      <c r="F236" s="78">
        <v>1.8162687089689589E-2</v>
      </c>
      <c r="G236" s="78">
        <v>0.13317017440790085</v>
      </c>
      <c r="H236" s="78">
        <v>0</v>
      </c>
      <c r="I236" s="78">
        <v>0</v>
      </c>
      <c r="J236" s="78">
        <v>0</v>
      </c>
      <c r="K236" s="79">
        <v>0</v>
      </c>
      <c r="L236" s="33">
        <v>59.41269059270396</v>
      </c>
      <c r="M236" s="33">
        <v>0</v>
      </c>
      <c r="N236" s="33">
        <v>2.2916666666666665</v>
      </c>
      <c r="O236" s="33">
        <v>53.893059595708131</v>
      </c>
      <c r="P236" s="33">
        <v>2.4739495798319329</v>
      </c>
      <c r="Q236" s="33">
        <v>18.139182566746634</v>
      </c>
      <c r="R236" s="33">
        <v>0</v>
      </c>
      <c r="S236" s="33">
        <v>0</v>
      </c>
      <c r="T236" s="33">
        <v>0</v>
      </c>
      <c r="U236" s="33">
        <v>0</v>
      </c>
      <c r="V236" s="33">
        <v>136.21054900165734</v>
      </c>
    </row>
    <row r="237" spans="1:22">
      <c r="A237" s="103" t="s">
        <v>289</v>
      </c>
      <c r="B237" s="78">
        <v>0.54699307158799959</v>
      </c>
      <c r="C237" s="78">
        <v>0</v>
      </c>
      <c r="D237" s="78">
        <v>0</v>
      </c>
      <c r="E237" s="78">
        <v>0.41560442064446501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v>3.7402507767535495E-2</v>
      </c>
      <c r="L237" s="33">
        <v>28.425089534328642</v>
      </c>
      <c r="M237" s="33">
        <v>0</v>
      </c>
      <c r="N237" s="33">
        <v>0</v>
      </c>
      <c r="O237" s="33">
        <v>21.597335471517294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1.943661971830986</v>
      </c>
      <c r="V237" s="33">
        <v>51.966086977676916</v>
      </c>
    </row>
    <row r="238" spans="1:22">
      <c r="A238" s="103" t="s">
        <v>290</v>
      </c>
      <c r="B238" s="78">
        <v>0.28915393246431798</v>
      </c>
      <c r="C238" s="78">
        <v>4.1411002346310481E-3</v>
      </c>
      <c r="D238" s="78">
        <v>4.7408925377641804E-3</v>
      </c>
      <c r="E238" s="78">
        <v>0.64985827099160909</v>
      </c>
      <c r="F238" s="78">
        <v>9.1719557043506324E-3</v>
      </c>
      <c r="G238" s="78">
        <v>1.0760084330402431E-2</v>
      </c>
      <c r="H238" s="78">
        <v>0</v>
      </c>
      <c r="I238" s="78">
        <v>0</v>
      </c>
      <c r="J238" s="78">
        <v>2.8955635909045971E-2</v>
      </c>
      <c r="K238" s="79">
        <v>3.2181278278787541E-3</v>
      </c>
      <c r="L238" s="33">
        <v>331.5350347425117</v>
      </c>
      <c r="M238" s="33">
        <v>4.748058580631783</v>
      </c>
      <c r="N238" s="33">
        <v>5.4357620483412274</v>
      </c>
      <c r="O238" s="33">
        <v>745.1075716478407</v>
      </c>
      <c r="P238" s="33">
        <v>10.516283237731542</v>
      </c>
      <c r="Q238" s="33">
        <v>12.337182835141077</v>
      </c>
      <c r="R238" s="33">
        <v>0</v>
      </c>
      <c r="S238" s="33">
        <v>0</v>
      </c>
      <c r="T238" s="33">
        <v>33.199644477536914</v>
      </c>
      <c r="U238" s="33">
        <v>3.6898067134303503</v>
      </c>
      <c r="V238" s="33">
        <v>1146.5693442831653</v>
      </c>
    </row>
    <row r="239" spans="1:22">
      <c r="A239" s="103" t="s">
        <v>291</v>
      </c>
      <c r="B239" s="78">
        <v>0.32418075230218307</v>
      </c>
      <c r="C239" s="78">
        <v>1.7295961704219268E-2</v>
      </c>
      <c r="D239" s="78">
        <v>1.7358981836180173E-2</v>
      </c>
      <c r="E239" s="78">
        <v>0.59224336716398307</v>
      </c>
      <c r="F239" s="78">
        <v>3.8518506889124102E-3</v>
      </c>
      <c r="G239" s="78">
        <v>2.0720159470414865E-2</v>
      </c>
      <c r="H239" s="78">
        <v>0</v>
      </c>
      <c r="I239" s="78">
        <v>0</v>
      </c>
      <c r="J239" s="78">
        <v>1.9873242407009464E-2</v>
      </c>
      <c r="K239" s="79">
        <v>4.4756844270974006E-3</v>
      </c>
      <c r="L239" s="33">
        <v>254.73878997967489</v>
      </c>
      <c r="M239" s="33">
        <v>13.591036249927111</v>
      </c>
      <c r="N239" s="33">
        <v>13.64055699428369</v>
      </c>
      <c r="O239" s="33">
        <v>465.38037083772105</v>
      </c>
      <c r="P239" s="33">
        <v>3.0267552182163184</v>
      </c>
      <c r="Q239" s="33">
        <v>16.281745027105483</v>
      </c>
      <c r="R239" s="33">
        <v>0</v>
      </c>
      <c r="S239" s="33">
        <v>0</v>
      </c>
      <c r="T239" s="33">
        <v>15.616243986673792</v>
      </c>
      <c r="U239" s="33">
        <v>3.5169590643274855</v>
      </c>
      <c r="V239" s="33">
        <v>785.79245735793006</v>
      </c>
    </row>
    <row r="240" spans="1:22">
      <c r="A240" s="103" t="s">
        <v>292</v>
      </c>
      <c r="B240" s="78">
        <v>0.21292203298551163</v>
      </c>
      <c r="C240" s="78">
        <v>6.6634515917953349E-3</v>
      </c>
      <c r="D240" s="78">
        <v>1.0686288910377074E-2</v>
      </c>
      <c r="E240" s="78">
        <v>0.7453850741430762</v>
      </c>
      <c r="F240" s="78">
        <v>2.5754093090662074E-3</v>
      </c>
      <c r="G240" s="78">
        <v>3.9934109253351117E-3</v>
      </c>
      <c r="H240" s="78">
        <v>0</v>
      </c>
      <c r="I240" s="78">
        <v>9.1226953977464149E-4</v>
      </c>
      <c r="J240" s="78">
        <v>1.6862062595063041E-2</v>
      </c>
      <c r="K240" s="79">
        <v>0</v>
      </c>
      <c r="L240" s="33">
        <v>287.33471089971215</v>
      </c>
      <c r="M240" s="33">
        <v>8.9922161172161168</v>
      </c>
      <c r="N240" s="33">
        <v>14.420967579540878</v>
      </c>
      <c r="O240" s="33">
        <v>1005.8846507558706</v>
      </c>
      <c r="P240" s="33">
        <v>3.4754716498471536</v>
      </c>
      <c r="Q240" s="33">
        <v>5.3890410383832599</v>
      </c>
      <c r="R240" s="33">
        <v>0</v>
      </c>
      <c r="S240" s="33">
        <v>1.2310924369747898</v>
      </c>
      <c r="T240" s="33">
        <v>22.755070543850071</v>
      </c>
      <c r="U240" s="33">
        <v>0</v>
      </c>
      <c r="V240" s="33">
        <v>1349.483221021396</v>
      </c>
    </row>
    <row r="241" spans="1:22">
      <c r="A241" s="103" t="s">
        <v>293</v>
      </c>
      <c r="B241" s="78">
        <v>0.36931899605633139</v>
      </c>
      <c r="C241" s="78">
        <v>4.6947518383590493E-3</v>
      </c>
      <c r="D241" s="78">
        <v>1.9393764361283362E-2</v>
      </c>
      <c r="E241" s="78">
        <v>0.5768514571962754</v>
      </c>
      <c r="F241" s="78">
        <v>0</v>
      </c>
      <c r="G241" s="78">
        <v>9.0712900895279572E-3</v>
      </c>
      <c r="H241" s="78">
        <v>0</v>
      </c>
      <c r="I241" s="78">
        <v>3.7061303161345913E-3</v>
      </c>
      <c r="J241" s="78">
        <v>1.6963610142088057E-2</v>
      </c>
      <c r="K241" s="79">
        <v>0</v>
      </c>
      <c r="L241" s="33">
        <v>122.67939443378175</v>
      </c>
      <c r="M241" s="33">
        <v>1.5594900849858357</v>
      </c>
      <c r="N241" s="33">
        <v>6.442168675425525</v>
      </c>
      <c r="O241" s="33">
        <v>191.61697124371472</v>
      </c>
      <c r="P241" s="33">
        <v>0</v>
      </c>
      <c r="Q241" s="33">
        <v>3.0132768333062225</v>
      </c>
      <c r="R241" s="33">
        <v>0</v>
      </c>
      <c r="S241" s="33">
        <v>1.2310924369747898</v>
      </c>
      <c r="T241" s="33">
        <v>5.6349265590570869</v>
      </c>
      <c r="U241" s="33">
        <v>0</v>
      </c>
      <c r="V241" s="33">
        <v>332.17732026724599</v>
      </c>
    </row>
    <row r="242" spans="1:22">
      <c r="A242" s="103" t="s">
        <v>294</v>
      </c>
      <c r="B242" s="78">
        <v>0.37465695654610559</v>
      </c>
      <c r="C242" s="78">
        <v>0</v>
      </c>
      <c r="D242" s="78">
        <v>5.4739784920431231E-2</v>
      </c>
      <c r="E242" s="78">
        <v>0.56084060734595553</v>
      </c>
      <c r="F242" s="78">
        <v>0</v>
      </c>
      <c r="G242" s="78">
        <v>0</v>
      </c>
      <c r="H242" s="78">
        <v>0</v>
      </c>
      <c r="I242" s="78">
        <v>0</v>
      </c>
      <c r="J242" s="78">
        <v>9.7626511875077236E-3</v>
      </c>
      <c r="K242" s="79">
        <v>0</v>
      </c>
      <c r="L242" s="33">
        <v>38.37655871854934</v>
      </c>
      <c r="M242" s="33">
        <v>0</v>
      </c>
      <c r="N242" s="33">
        <v>5.6070614292228518</v>
      </c>
      <c r="O242" s="33">
        <v>57.447572034900361</v>
      </c>
      <c r="P242" s="33">
        <v>0</v>
      </c>
      <c r="Q242" s="33">
        <v>0</v>
      </c>
      <c r="R242" s="33">
        <v>0</v>
      </c>
      <c r="S242" s="33">
        <v>0</v>
      </c>
      <c r="T242" s="33">
        <v>1</v>
      </c>
      <c r="U242" s="33">
        <v>0</v>
      </c>
      <c r="V242" s="33">
        <v>102.43119218267255</v>
      </c>
    </row>
    <row r="243" spans="1:22">
      <c r="A243" s="103" t="s">
        <v>295</v>
      </c>
      <c r="B243" s="78">
        <v>0.42299820009387867</v>
      </c>
      <c r="C243" s="78">
        <v>8.2965297019078656E-3</v>
      </c>
      <c r="D243" s="78">
        <v>7.207864745540804E-3</v>
      </c>
      <c r="E243" s="78">
        <v>0.52385770216551941</v>
      </c>
      <c r="F243" s="78">
        <v>1.1365721134175522E-2</v>
      </c>
      <c r="G243" s="78">
        <v>6.0082795388227321E-3</v>
      </c>
      <c r="H243" s="78">
        <v>0</v>
      </c>
      <c r="I243" s="78">
        <v>0</v>
      </c>
      <c r="J243" s="78">
        <v>1.8822864759993268E-2</v>
      </c>
      <c r="K243" s="79">
        <v>1.4428378601618649E-3</v>
      </c>
      <c r="L243" s="33">
        <v>359.05210814038099</v>
      </c>
      <c r="M243" s="33">
        <v>7.0423147877654859</v>
      </c>
      <c r="N243" s="33">
        <v>6.1182270551098927</v>
      </c>
      <c r="O243" s="33">
        <v>444.66433258193786</v>
      </c>
      <c r="P243" s="33">
        <v>9.6475260009515562</v>
      </c>
      <c r="Q243" s="33">
        <v>5.0999872676343259</v>
      </c>
      <c r="R243" s="33">
        <v>0</v>
      </c>
      <c r="S243" s="33">
        <v>0</v>
      </c>
      <c r="T243" s="33">
        <v>15.977347591117262</v>
      </c>
      <c r="U243" s="33">
        <v>1.2247191011235954</v>
      </c>
      <c r="V243" s="33">
        <v>848.82656252602089</v>
      </c>
    </row>
    <row r="244" spans="1:22">
      <c r="A244" s="103" t="s">
        <v>296</v>
      </c>
      <c r="B244" s="78">
        <v>0.57606061067144076</v>
      </c>
      <c r="C244" s="78">
        <v>1.1252482456290881E-2</v>
      </c>
      <c r="D244" s="78">
        <v>1.6985657930327403E-2</v>
      </c>
      <c r="E244" s="78">
        <v>0.1683174830050696</v>
      </c>
      <c r="F244" s="78">
        <v>8.1868155140242413E-2</v>
      </c>
      <c r="G244" s="78">
        <v>0.1072572110248239</v>
      </c>
      <c r="H244" s="78">
        <v>8.2090323031430885E-3</v>
      </c>
      <c r="I244" s="78">
        <v>0</v>
      </c>
      <c r="J244" s="78">
        <v>2.661362984295074E-2</v>
      </c>
      <c r="K244" s="79">
        <v>3.4357376257113138E-3</v>
      </c>
      <c r="L244" s="33">
        <v>230.13149214154143</v>
      </c>
      <c r="M244" s="33">
        <v>4.4952745075634093</v>
      </c>
      <c r="N244" s="33">
        <v>6.7856311160658986</v>
      </c>
      <c r="O244" s="33">
        <v>67.24145480510559</v>
      </c>
      <c r="P244" s="33">
        <v>32.70565692616838</v>
      </c>
      <c r="Q244" s="33">
        <v>42.848376644451989</v>
      </c>
      <c r="R244" s="33">
        <v>3.2794411177644709</v>
      </c>
      <c r="S244" s="33">
        <v>0</v>
      </c>
      <c r="T244" s="33">
        <v>10.631926977132149</v>
      </c>
      <c r="U244" s="33">
        <v>1.3725490196078431</v>
      </c>
      <c r="V244" s="33">
        <v>399.49180325540112</v>
      </c>
    </row>
    <row r="245" spans="1:22">
      <c r="A245" s="103" t="s">
        <v>297</v>
      </c>
      <c r="B245" s="78">
        <v>0.63225402773007278</v>
      </c>
      <c r="C245" s="78">
        <v>0</v>
      </c>
      <c r="D245" s="78">
        <v>0</v>
      </c>
      <c r="E245" s="78">
        <v>0.3467253997580545</v>
      </c>
      <c r="F245" s="78">
        <v>0</v>
      </c>
      <c r="G245" s="78">
        <v>1.0469248261878424E-2</v>
      </c>
      <c r="H245" s="78">
        <v>0</v>
      </c>
      <c r="I245" s="78">
        <v>0</v>
      </c>
      <c r="J245" s="78">
        <v>1.0551324249994196E-2</v>
      </c>
      <c r="K245" s="79">
        <v>0</v>
      </c>
      <c r="L245" s="33">
        <v>60.391540243848588</v>
      </c>
      <c r="M245" s="33">
        <v>0</v>
      </c>
      <c r="N245" s="33">
        <v>0</v>
      </c>
      <c r="O245" s="33">
        <v>33.118461907201343</v>
      </c>
      <c r="P245" s="33">
        <v>0</v>
      </c>
      <c r="Q245" s="33">
        <v>1</v>
      </c>
      <c r="R245" s="33">
        <v>0</v>
      </c>
      <c r="S245" s="33">
        <v>0</v>
      </c>
      <c r="T245" s="33">
        <v>1.0078397212543555</v>
      </c>
      <c r="U245" s="33">
        <v>0</v>
      </c>
      <c r="V245" s="33">
        <v>95.517841872304302</v>
      </c>
    </row>
    <row r="246" spans="1:22">
      <c r="A246" s="103" t="s">
        <v>298</v>
      </c>
      <c r="B246" s="78">
        <v>0.5415089215013329</v>
      </c>
      <c r="C246" s="78">
        <v>1.4432705947284977E-2</v>
      </c>
      <c r="D246" s="78">
        <v>0</v>
      </c>
      <c r="E246" s="78">
        <v>0.42682319942986707</v>
      </c>
      <c r="F246" s="78">
        <v>0</v>
      </c>
      <c r="G246" s="78">
        <v>0</v>
      </c>
      <c r="H246" s="78">
        <v>0</v>
      </c>
      <c r="I246" s="78">
        <v>0</v>
      </c>
      <c r="J246" s="78">
        <v>1.7235173121515068E-2</v>
      </c>
      <c r="K246" s="79">
        <v>0</v>
      </c>
      <c r="L246" s="33">
        <v>37.519570029291657</v>
      </c>
      <c r="M246" s="33">
        <v>1</v>
      </c>
      <c r="N246" s="33">
        <v>0</v>
      </c>
      <c r="O246" s="33">
        <v>29.573331639182971</v>
      </c>
      <c r="P246" s="33">
        <v>0</v>
      </c>
      <c r="Q246" s="33">
        <v>0</v>
      </c>
      <c r="R246" s="33">
        <v>0</v>
      </c>
      <c r="S246" s="33">
        <v>0</v>
      </c>
      <c r="T246" s="33">
        <v>1.1941747572815533</v>
      </c>
      <c r="U246" s="33">
        <v>0</v>
      </c>
      <c r="V246" s="33">
        <v>69.287076425756183</v>
      </c>
    </row>
    <row r="247" spans="1:22">
      <c r="A247" s="103" t="s">
        <v>299</v>
      </c>
      <c r="B247" s="78">
        <v>0.6222689108498799</v>
      </c>
      <c r="C247" s="78">
        <v>0</v>
      </c>
      <c r="D247" s="78">
        <v>2.0088256340204742E-2</v>
      </c>
      <c r="E247" s="78">
        <v>0.34706745736590505</v>
      </c>
      <c r="F247" s="78">
        <v>0</v>
      </c>
      <c r="G247" s="78">
        <v>1.0575375444010507E-2</v>
      </c>
      <c r="H247" s="78">
        <v>0</v>
      </c>
      <c r="I247" s="78">
        <v>0</v>
      </c>
      <c r="J247" s="78">
        <v>0</v>
      </c>
      <c r="K247" s="79">
        <v>0</v>
      </c>
      <c r="L247" s="33">
        <v>59.283722623802618</v>
      </c>
      <c r="M247" s="33">
        <v>0</v>
      </c>
      <c r="N247" s="33">
        <v>1.9138134592680047</v>
      </c>
      <c r="O247" s="33">
        <v>33.065207847403627</v>
      </c>
      <c r="P247" s="33">
        <v>0</v>
      </c>
      <c r="Q247" s="33">
        <v>1.007518796992481</v>
      </c>
      <c r="R247" s="33">
        <v>0</v>
      </c>
      <c r="S247" s="33">
        <v>0</v>
      </c>
      <c r="T247" s="33">
        <v>0</v>
      </c>
      <c r="U247" s="33">
        <v>0</v>
      </c>
      <c r="V247" s="33">
        <v>95.270262727466715</v>
      </c>
    </row>
    <row r="248" spans="1:22">
      <c r="A248" s="103" t="s">
        <v>300</v>
      </c>
      <c r="B248" s="78">
        <v>0.40757667068622855</v>
      </c>
      <c r="C248" s="78">
        <v>1.0212089152173571E-2</v>
      </c>
      <c r="D248" s="78">
        <v>5.185222794557616E-2</v>
      </c>
      <c r="E248" s="78">
        <v>0.44985892333691363</v>
      </c>
      <c r="F248" s="78">
        <v>1.001428440497126E-2</v>
      </c>
      <c r="G248" s="78">
        <v>0</v>
      </c>
      <c r="H248" s="78">
        <v>0</v>
      </c>
      <c r="I248" s="78">
        <v>0</v>
      </c>
      <c r="J248" s="78">
        <v>7.048580447413641E-2</v>
      </c>
      <c r="K248" s="79">
        <v>0</v>
      </c>
      <c r="L248" s="33">
        <v>40.699530211454814</v>
      </c>
      <c r="M248" s="33">
        <v>1.019752259792434</v>
      </c>
      <c r="N248" s="33">
        <v>5.1778265773873811</v>
      </c>
      <c r="O248" s="33">
        <v>44.921724323466997</v>
      </c>
      <c r="P248" s="33">
        <v>1</v>
      </c>
      <c r="Q248" s="33">
        <v>0</v>
      </c>
      <c r="R248" s="33">
        <v>0</v>
      </c>
      <c r="S248" s="33">
        <v>0</v>
      </c>
      <c r="T248" s="33">
        <v>7.0385263313618367</v>
      </c>
      <c r="U248" s="33">
        <v>0</v>
      </c>
      <c r="V248" s="33">
        <v>99.857359703463501</v>
      </c>
    </row>
    <row r="249" spans="1:22">
      <c r="A249" s="103" t="s">
        <v>301</v>
      </c>
      <c r="B249" s="78">
        <v>0.55431542636885645</v>
      </c>
      <c r="C249" s="78">
        <v>3.3768862094419629E-2</v>
      </c>
      <c r="D249" s="78">
        <v>0.10039906953574107</v>
      </c>
      <c r="E249" s="78">
        <v>0.31151664200098278</v>
      </c>
      <c r="F249" s="78">
        <v>0</v>
      </c>
      <c r="G249" s="78">
        <v>0</v>
      </c>
      <c r="H249" s="78">
        <v>0</v>
      </c>
      <c r="I249" s="78">
        <v>0</v>
      </c>
      <c r="J249" s="78">
        <v>0</v>
      </c>
      <c r="K249" s="79">
        <v>0</v>
      </c>
      <c r="L249" s="33">
        <v>16.510980899812832</v>
      </c>
      <c r="M249" s="33">
        <v>1.0058479532163742</v>
      </c>
      <c r="N249" s="33">
        <v>2.9905123339658446</v>
      </c>
      <c r="O249" s="33">
        <v>9.2789142812516126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29.786255468246665</v>
      </c>
    </row>
    <row r="250" spans="1:22">
      <c r="A250" s="103" t="s">
        <v>302</v>
      </c>
      <c r="B250" s="78">
        <v>0.57693867907701679</v>
      </c>
      <c r="C250" s="78">
        <v>2.2534393800517406E-2</v>
      </c>
      <c r="D250" s="78">
        <v>7.8563259100999077E-3</v>
      </c>
      <c r="E250" s="78">
        <v>0.32356543822191364</v>
      </c>
      <c r="F250" s="78">
        <v>4.2123826791819453E-2</v>
      </c>
      <c r="G250" s="78">
        <v>5.4238233270564222E-3</v>
      </c>
      <c r="H250" s="78">
        <v>0</v>
      </c>
      <c r="I250" s="78">
        <v>0</v>
      </c>
      <c r="J250" s="78">
        <v>2.1557512871576465E-2</v>
      </c>
      <c r="K250" s="79">
        <v>0</v>
      </c>
      <c r="L250" s="33">
        <v>115.09016741477166</v>
      </c>
      <c r="M250" s="33">
        <v>4.4952561669829221</v>
      </c>
      <c r="N250" s="33">
        <v>1.5672131147540984</v>
      </c>
      <c r="O250" s="33">
        <v>64.546201884347667</v>
      </c>
      <c r="P250" s="33">
        <v>8.4030390983270671</v>
      </c>
      <c r="Q250" s="33">
        <v>1.0819672131147542</v>
      </c>
      <c r="R250" s="33">
        <v>0</v>
      </c>
      <c r="S250" s="33">
        <v>0</v>
      </c>
      <c r="T250" s="33">
        <v>4.3003838283212561</v>
      </c>
      <c r="U250" s="33">
        <v>0</v>
      </c>
      <c r="V250" s="33">
        <v>199.4842287206194</v>
      </c>
    </row>
    <row r="251" spans="1:22">
      <c r="A251" s="103" t="s">
        <v>303</v>
      </c>
      <c r="B251" s="78">
        <v>0.69547093062721665</v>
      </c>
      <c r="C251" s="78">
        <v>2.6781320828311358E-2</v>
      </c>
      <c r="D251" s="78">
        <v>1.7575656462072826E-2</v>
      </c>
      <c r="E251" s="78">
        <v>0.11500995682411956</v>
      </c>
      <c r="F251" s="78">
        <v>6.4082902481121223E-2</v>
      </c>
      <c r="G251" s="78">
        <v>4.1420334566499871E-2</v>
      </c>
      <c r="H251" s="78">
        <v>0</v>
      </c>
      <c r="I251" s="78">
        <v>0</v>
      </c>
      <c r="J251" s="78">
        <v>3.965889821065887E-2</v>
      </c>
      <c r="K251" s="79">
        <v>0</v>
      </c>
      <c r="L251" s="33">
        <v>140.1411492900325</v>
      </c>
      <c r="M251" s="33">
        <v>5.3965808132337223</v>
      </c>
      <c r="N251" s="33">
        <v>3.5415897166260111</v>
      </c>
      <c r="O251" s="33">
        <v>23.175127556508084</v>
      </c>
      <c r="P251" s="33">
        <v>12.913051010552119</v>
      </c>
      <c r="Q251" s="33">
        <v>8.3464211579511129</v>
      </c>
      <c r="R251" s="33">
        <v>0</v>
      </c>
      <c r="S251" s="33">
        <v>0</v>
      </c>
      <c r="T251" s="33">
        <v>7.9914822173886639</v>
      </c>
      <c r="U251" s="33">
        <v>0</v>
      </c>
      <c r="V251" s="33">
        <v>201.50540176229214</v>
      </c>
    </row>
    <row r="252" spans="1:22">
      <c r="A252" s="103" t="s">
        <v>304</v>
      </c>
      <c r="B252" s="78">
        <v>0.54252998730002167</v>
      </c>
      <c r="C252" s="78">
        <v>0</v>
      </c>
      <c r="D252" s="78">
        <v>1.6672040707594284E-2</v>
      </c>
      <c r="E252" s="78">
        <v>0.32874018583246928</v>
      </c>
      <c r="F252" s="78">
        <v>2.1558134510348267E-2</v>
      </c>
      <c r="G252" s="78">
        <v>2.8682970622162712E-2</v>
      </c>
      <c r="H252" s="78">
        <v>0</v>
      </c>
      <c r="I252" s="78">
        <v>0</v>
      </c>
      <c r="J252" s="78">
        <v>6.1816681027403425E-2</v>
      </c>
      <c r="K252" s="79">
        <v>0</v>
      </c>
      <c r="L252" s="33">
        <v>252.56853319593662</v>
      </c>
      <c r="M252" s="33">
        <v>0</v>
      </c>
      <c r="N252" s="33">
        <v>7.7614748778327396</v>
      </c>
      <c r="O252" s="33">
        <v>153.0411746481964</v>
      </c>
      <c r="P252" s="33">
        <v>10.036139087567713</v>
      </c>
      <c r="Q252" s="33">
        <v>13.353023772556154</v>
      </c>
      <c r="R252" s="33">
        <v>0</v>
      </c>
      <c r="S252" s="33">
        <v>0</v>
      </c>
      <c r="T252" s="33">
        <v>28.778037748350915</v>
      </c>
      <c r="U252" s="33">
        <v>0</v>
      </c>
      <c r="V252" s="33">
        <v>465.53838333044069</v>
      </c>
    </row>
    <row r="253" spans="1:22">
      <c r="A253" s="103" t="s">
        <v>305</v>
      </c>
      <c r="B253" s="78">
        <v>0.48278659359924342</v>
      </c>
      <c r="C253" s="78">
        <v>2.9820805763935396E-2</v>
      </c>
      <c r="D253" s="78">
        <v>1.835161234794468E-2</v>
      </c>
      <c r="E253" s="78">
        <v>0.35648060235210433</v>
      </c>
      <c r="F253" s="78">
        <v>1.6517419468682865E-2</v>
      </c>
      <c r="G253" s="78">
        <v>4.7550491565040154E-2</v>
      </c>
      <c r="H253" s="78">
        <v>0</v>
      </c>
      <c r="I253" s="78">
        <v>0</v>
      </c>
      <c r="J253" s="78">
        <v>4.8492474903049518E-2</v>
      </c>
      <c r="K253" s="79">
        <v>0</v>
      </c>
      <c r="L253" s="33">
        <v>156.52345018124333</v>
      </c>
      <c r="M253" s="33">
        <v>9.668154557809558</v>
      </c>
      <c r="N253" s="33">
        <v>5.9497461594250671</v>
      </c>
      <c r="O253" s="33">
        <v>115.57399178560509</v>
      </c>
      <c r="P253" s="33">
        <v>5.3550854924425826</v>
      </c>
      <c r="Q253" s="33">
        <v>15.416266930875807</v>
      </c>
      <c r="R253" s="33">
        <v>0</v>
      </c>
      <c r="S253" s="33">
        <v>0</v>
      </c>
      <c r="T253" s="33">
        <v>15.721665804898521</v>
      </c>
      <c r="U253" s="33">
        <v>0</v>
      </c>
      <c r="V253" s="33">
        <v>324.20836091229984</v>
      </c>
    </row>
    <row r="254" spans="1:22">
      <c r="A254" s="103" t="s">
        <v>306</v>
      </c>
      <c r="B254" s="78">
        <v>0.63492035689735915</v>
      </c>
      <c r="C254" s="78">
        <v>4.1651267112196933E-3</v>
      </c>
      <c r="D254" s="78">
        <v>2.0023324445907958E-2</v>
      </c>
      <c r="E254" s="78">
        <v>0.23791867570446001</v>
      </c>
      <c r="F254" s="78">
        <v>3.2547311301616456E-2</v>
      </c>
      <c r="G254" s="78">
        <v>3.1642368570027654E-2</v>
      </c>
      <c r="H254" s="78">
        <v>0</v>
      </c>
      <c r="I254" s="78">
        <v>2.7950752276790975E-3</v>
      </c>
      <c r="J254" s="78">
        <v>3.5987761141730149E-2</v>
      </c>
      <c r="K254" s="79">
        <v>0</v>
      </c>
      <c r="L254" s="33">
        <v>279.65102395713188</v>
      </c>
      <c r="M254" s="33">
        <v>1.8345323741007196</v>
      </c>
      <c r="N254" s="33">
        <v>8.8192843771573219</v>
      </c>
      <c r="O254" s="33">
        <v>104.79141290162306</v>
      </c>
      <c r="P254" s="33">
        <v>14.335481346080037</v>
      </c>
      <c r="Q254" s="33">
        <v>13.936898817165655</v>
      </c>
      <c r="R254" s="33">
        <v>0</v>
      </c>
      <c r="S254" s="33">
        <v>1.2310924369747898</v>
      </c>
      <c r="T254" s="33">
        <v>15.850829389671718</v>
      </c>
      <c r="U254" s="33">
        <v>0</v>
      </c>
      <c r="V254" s="33">
        <v>440.4505555999051</v>
      </c>
    </row>
    <row r="255" spans="1:22">
      <c r="A255" s="103" t="s">
        <v>307</v>
      </c>
      <c r="B255" s="78">
        <v>0.61480695667286112</v>
      </c>
      <c r="C255" s="78">
        <v>6.8814486141209764E-3</v>
      </c>
      <c r="D255" s="78">
        <v>1.2043112541905284E-2</v>
      </c>
      <c r="E255" s="78">
        <v>3.9173495621183788E-2</v>
      </c>
      <c r="F255" s="78">
        <v>0.19963716483986027</v>
      </c>
      <c r="G255" s="78">
        <v>4.7930767261468867E-2</v>
      </c>
      <c r="H255" s="78">
        <v>0</v>
      </c>
      <c r="I255" s="78">
        <v>0</v>
      </c>
      <c r="J255" s="78">
        <v>7.7236827485311202E-2</v>
      </c>
      <c r="K255" s="79">
        <v>2.2902269632879575E-3</v>
      </c>
      <c r="L255" s="33">
        <v>1037.2800829014568</v>
      </c>
      <c r="M255" s="33">
        <v>11.610131459094156</v>
      </c>
      <c r="N255" s="33">
        <v>20.318704335198547</v>
      </c>
      <c r="O255" s="33">
        <v>66.0921063830816</v>
      </c>
      <c r="P255" s="33">
        <v>336.8206111654153</v>
      </c>
      <c r="Q255" s="33">
        <v>80.867058674096327</v>
      </c>
      <c r="R255" s="33">
        <v>0</v>
      </c>
      <c r="S255" s="33">
        <v>0</v>
      </c>
      <c r="T255" s="33">
        <v>130.31118458804133</v>
      </c>
      <c r="U255" s="33">
        <v>3.8639881812634487</v>
      </c>
      <c r="V255" s="33">
        <v>1687.1638676876485</v>
      </c>
    </row>
    <row r="256" spans="1:22">
      <c r="A256" s="103" t="s">
        <v>308</v>
      </c>
      <c r="B256" s="78">
        <v>0.61557045591909376</v>
      </c>
      <c r="C256" s="78">
        <v>4.0099929235931642E-3</v>
      </c>
      <c r="D256" s="78">
        <v>2.9429693989568618E-2</v>
      </c>
      <c r="E256" s="78">
        <v>0.18280615851052143</v>
      </c>
      <c r="F256" s="78">
        <v>7.8956473377228054E-2</v>
      </c>
      <c r="G256" s="78">
        <v>6.0120076942448426E-2</v>
      </c>
      <c r="H256" s="78">
        <v>1.4464684970167594E-3</v>
      </c>
      <c r="I256" s="78">
        <v>0</v>
      </c>
      <c r="J256" s="78">
        <v>2.7091800394603075E-2</v>
      </c>
      <c r="K256" s="79">
        <v>5.688794459267712E-4</v>
      </c>
      <c r="L256" s="33">
        <v>1082.0754033682081</v>
      </c>
      <c r="M256" s="33">
        <v>7.0489326909331664</v>
      </c>
      <c r="N256" s="33">
        <v>51.732742675601855</v>
      </c>
      <c r="O256" s="33">
        <v>321.34428448668729</v>
      </c>
      <c r="P256" s="33">
        <v>138.79297967708908</v>
      </c>
      <c r="Q256" s="33">
        <v>105.68157695433305</v>
      </c>
      <c r="R256" s="33">
        <v>2.5426626104592209</v>
      </c>
      <c r="S256" s="33">
        <v>0</v>
      </c>
      <c r="T256" s="33">
        <v>47.623095874851586</v>
      </c>
      <c r="U256" s="33">
        <v>1</v>
      </c>
      <c r="V256" s="33">
        <v>1757.8416783381633</v>
      </c>
    </row>
    <row r="257" spans="1:22">
      <c r="A257" s="103" t="s">
        <v>309</v>
      </c>
      <c r="B257" s="78">
        <v>0.41294377091468482</v>
      </c>
      <c r="C257" s="78">
        <v>3.2824606492093322E-3</v>
      </c>
      <c r="D257" s="78">
        <v>1.3690249184597698E-2</v>
      </c>
      <c r="E257" s="78">
        <v>0.5279352525060016</v>
      </c>
      <c r="F257" s="78">
        <v>0</v>
      </c>
      <c r="G257" s="78">
        <v>0</v>
      </c>
      <c r="H257" s="78">
        <v>0</v>
      </c>
      <c r="I257" s="78">
        <v>4.0410124799089668E-3</v>
      </c>
      <c r="J257" s="78">
        <v>3.8107254265598113E-2</v>
      </c>
      <c r="K257" s="79">
        <v>0</v>
      </c>
      <c r="L257" s="33">
        <v>125.80311389693378</v>
      </c>
      <c r="M257" s="33">
        <v>1</v>
      </c>
      <c r="N257" s="33">
        <v>4.170727587517419</v>
      </c>
      <c r="O257" s="33">
        <v>160.83521142383498</v>
      </c>
      <c r="P257" s="33">
        <v>0</v>
      </c>
      <c r="Q257" s="33">
        <v>0</v>
      </c>
      <c r="R257" s="33">
        <v>0</v>
      </c>
      <c r="S257" s="33">
        <v>1.2310924369747898</v>
      </c>
      <c r="T257" s="33">
        <v>11.609356010033892</v>
      </c>
      <c r="U257" s="33">
        <v>0</v>
      </c>
      <c r="V257" s="33">
        <v>304.64950135529472</v>
      </c>
    </row>
    <row r="258" spans="1:22">
      <c r="A258" s="103" t="s">
        <v>310</v>
      </c>
      <c r="B258" s="78">
        <v>0.32384399693764909</v>
      </c>
      <c r="C258" s="78">
        <v>1.4866540237877817E-2</v>
      </c>
      <c r="D258" s="78">
        <v>7.0899396922730701E-2</v>
      </c>
      <c r="E258" s="78">
        <v>0.56386965798966815</v>
      </c>
      <c r="F258" s="78">
        <v>6.8940691776687296E-3</v>
      </c>
      <c r="G258" s="78">
        <v>0</v>
      </c>
      <c r="H258" s="78">
        <v>0</v>
      </c>
      <c r="I258" s="78">
        <v>9.1510426254163869E-3</v>
      </c>
      <c r="J258" s="78">
        <v>1.0475296108989443E-2</v>
      </c>
      <c r="K258" s="79">
        <v>0</v>
      </c>
      <c r="L258" s="33">
        <v>43.566827487210631</v>
      </c>
      <c r="M258" s="33">
        <v>2</v>
      </c>
      <c r="N258" s="33">
        <v>9.5381165743041123</v>
      </c>
      <c r="O258" s="33">
        <v>75.857549768440265</v>
      </c>
      <c r="P258" s="33">
        <v>0.92746113989637313</v>
      </c>
      <c r="Q258" s="33">
        <v>0</v>
      </c>
      <c r="R258" s="33">
        <v>0</v>
      </c>
      <c r="S258" s="33">
        <v>1.2310924369747898</v>
      </c>
      <c r="T258" s="33">
        <v>1.4092446448703495</v>
      </c>
      <c r="U258" s="33">
        <v>0</v>
      </c>
      <c r="V258" s="33">
        <v>134.53029205169648</v>
      </c>
    </row>
    <row r="259" spans="1:22">
      <c r="A259" s="103" t="s">
        <v>311</v>
      </c>
      <c r="B259" s="78">
        <v>0.51076044862315317</v>
      </c>
      <c r="C259" s="78">
        <v>1.9629523803058494E-2</v>
      </c>
      <c r="D259" s="78">
        <v>0</v>
      </c>
      <c r="E259" s="78">
        <v>0.40031832399628559</v>
      </c>
      <c r="F259" s="78">
        <v>0</v>
      </c>
      <c r="G259" s="78">
        <v>1.2092598279675177E-2</v>
      </c>
      <c r="H259" s="78">
        <v>0</v>
      </c>
      <c r="I259" s="78">
        <v>1.4859689883483417E-2</v>
      </c>
      <c r="J259" s="78">
        <v>4.2339415414344016E-2</v>
      </c>
      <c r="K259" s="79">
        <v>0</v>
      </c>
      <c r="L259" s="33">
        <v>42.315373358142544</v>
      </c>
      <c r="M259" s="33">
        <v>1.6262626262626263</v>
      </c>
      <c r="N259" s="33">
        <v>0</v>
      </c>
      <c r="O259" s="33">
        <v>33.165487632553571</v>
      </c>
      <c r="P259" s="33">
        <v>0</v>
      </c>
      <c r="Q259" s="33">
        <v>1.0018450184501844</v>
      </c>
      <c r="R259" s="33">
        <v>0</v>
      </c>
      <c r="S259" s="33">
        <v>1.2310924369747898</v>
      </c>
      <c r="T259" s="33">
        <v>3.5077269116139771</v>
      </c>
      <c r="U259" s="33">
        <v>0</v>
      </c>
      <c r="V259" s="33">
        <v>82.847787983997705</v>
      </c>
    </row>
    <row r="260" spans="1:22">
      <c r="A260" s="103" t="s">
        <v>312</v>
      </c>
      <c r="B260" s="78">
        <v>0.56437792816382037</v>
      </c>
      <c r="C260" s="78">
        <v>1.4839719374234981E-2</v>
      </c>
      <c r="D260" s="78">
        <v>0</v>
      </c>
      <c r="E260" s="78">
        <v>0.38660138379784426</v>
      </c>
      <c r="F260" s="78">
        <v>0</v>
      </c>
      <c r="G260" s="78">
        <v>1.6346504865762949E-2</v>
      </c>
      <c r="H260" s="78">
        <v>0</v>
      </c>
      <c r="I260" s="78">
        <v>0</v>
      </c>
      <c r="J260" s="78">
        <v>1.7834463798337689E-2</v>
      </c>
      <c r="K260" s="79">
        <v>0</v>
      </c>
      <c r="L260" s="33">
        <v>128.57718136547027</v>
      </c>
      <c r="M260" s="33">
        <v>3.3808006907737367</v>
      </c>
      <c r="N260" s="33">
        <v>0</v>
      </c>
      <c r="O260" s="33">
        <v>88.075939472757995</v>
      </c>
      <c r="P260" s="33">
        <v>0</v>
      </c>
      <c r="Q260" s="33">
        <v>3.7240781680722725</v>
      </c>
      <c r="R260" s="33">
        <v>0</v>
      </c>
      <c r="S260" s="33">
        <v>0</v>
      </c>
      <c r="T260" s="33">
        <v>4.0630665586361587</v>
      </c>
      <c r="U260" s="33">
        <v>0</v>
      </c>
      <c r="V260" s="33">
        <v>227.82106625571038</v>
      </c>
    </row>
    <row r="261" spans="1:22">
      <c r="A261" s="103" t="s">
        <v>313</v>
      </c>
      <c r="B261" s="78">
        <v>0.41774838370118894</v>
      </c>
      <c r="C261" s="78">
        <v>1.3433467340002843E-2</v>
      </c>
      <c r="D261" s="78">
        <v>8.9840574723115459E-3</v>
      </c>
      <c r="E261" s="78">
        <v>0.51463446788420342</v>
      </c>
      <c r="F261" s="78">
        <v>0</v>
      </c>
      <c r="G261" s="78">
        <v>3.413941839478387E-2</v>
      </c>
      <c r="H261" s="78">
        <v>0</v>
      </c>
      <c r="I261" s="78">
        <v>0</v>
      </c>
      <c r="J261" s="78">
        <v>1.1060205207509591E-2</v>
      </c>
      <c r="K261" s="79">
        <v>0</v>
      </c>
      <c r="L261" s="33">
        <v>46.498854775659034</v>
      </c>
      <c r="M261" s="33">
        <v>1.4952561669829223</v>
      </c>
      <c r="N261" s="33">
        <v>1</v>
      </c>
      <c r="O261" s="33">
        <v>57.283078327390854</v>
      </c>
      <c r="P261" s="33">
        <v>0</v>
      </c>
      <c r="Q261" s="33">
        <v>3.8</v>
      </c>
      <c r="R261" s="33">
        <v>0</v>
      </c>
      <c r="S261" s="33">
        <v>0</v>
      </c>
      <c r="T261" s="33">
        <v>1.2310924369747898</v>
      </c>
      <c r="U261" s="33">
        <v>0</v>
      </c>
      <c r="V261" s="33">
        <v>111.30828170700758</v>
      </c>
    </row>
    <row r="262" spans="1:22">
      <c r="A262" s="103" t="s">
        <v>314</v>
      </c>
      <c r="B262" s="78">
        <v>0.31935371126485979</v>
      </c>
      <c r="C262" s="78">
        <v>2.0798141216554458E-2</v>
      </c>
      <c r="D262" s="78">
        <v>0</v>
      </c>
      <c r="E262" s="78">
        <v>0.64884074380782586</v>
      </c>
      <c r="F262" s="78">
        <v>0</v>
      </c>
      <c r="G262" s="78">
        <v>0</v>
      </c>
      <c r="H262" s="78">
        <v>0</v>
      </c>
      <c r="I262" s="78">
        <v>6.2531175175202279E-3</v>
      </c>
      <c r="J262" s="78">
        <v>4.7542861932399674E-3</v>
      </c>
      <c r="K262" s="79">
        <v>0</v>
      </c>
      <c r="L262" s="33">
        <v>62.873268822542613</v>
      </c>
      <c r="M262" s="33">
        <v>4.0946670653628923</v>
      </c>
      <c r="N262" s="33">
        <v>0</v>
      </c>
      <c r="O262" s="33">
        <v>127.74155135655941</v>
      </c>
      <c r="P262" s="33">
        <v>0</v>
      </c>
      <c r="Q262" s="33">
        <v>0</v>
      </c>
      <c r="R262" s="33">
        <v>0</v>
      </c>
      <c r="S262" s="33">
        <v>1.2310924369747898</v>
      </c>
      <c r="T262" s="33">
        <v>0.93600764087870103</v>
      </c>
      <c r="U262" s="33">
        <v>0</v>
      </c>
      <c r="V262" s="33">
        <v>196.87658732231836</v>
      </c>
    </row>
    <row r="263" spans="1:22">
      <c r="A263" s="103" t="s">
        <v>315</v>
      </c>
      <c r="B263" s="78">
        <v>0.52964947493793602</v>
      </c>
      <c r="C263" s="78">
        <v>1.1673513015309039E-2</v>
      </c>
      <c r="D263" s="78">
        <v>2.9960077184473469E-2</v>
      </c>
      <c r="E263" s="78">
        <v>0.35092822889963032</v>
      </c>
      <c r="F263" s="78">
        <v>2.7625429172771047E-2</v>
      </c>
      <c r="G263" s="78">
        <v>1.8083713670084156E-2</v>
      </c>
      <c r="H263" s="78">
        <v>0</v>
      </c>
      <c r="I263" s="78">
        <v>0</v>
      </c>
      <c r="J263" s="78">
        <v>3.2079563119796102E-2</v>
      </c>
      <c r="K263" s="79">
        <v>0</v>
      </c>
      <c r="L263" s="33">
        <v>177.85060605559099</v>
      </c>
      <c r="M263" s="33">
        <v>3.919840314792765</v>
      </c>
      <c r="N263" s="33">
        <v>10.060272192954162</v>
      </c>
      <c r="O263" s="33">
        <v>117.83793082987177</v>
      </c>
      <c r="P263" s="33">
        <v>9.2763224611878634</v>
      </c>
      <c r="Q263" s="33">
        <v>6.0723168588756078</v>
      </c>
      <c r="R263" s="33">
        <v>0</v>
      </c>
      <c r="S263" s="33">
        <v>0</v>
      </c>
      <c r="T263" s="33">
        <v>10.771972809985082</v>
      </c>
      <c r="U263" s="33">
        <v>0</v>
      </c>
      <c r="V263" s="33">
        <v>335.78926152325818</v>
      </c>
    </row>
    <row r="264" spans="1:22">
      <c r="A264" s="103" t="s">
        <v>316</v>
      </c>
      <c r="B264" s="78">
        <v>0.43590952527093624</v>
      </c>
      <c r="C264" s="78">
        <v>1.1997143835052381E-2</v>
      </c>
      <c r="D264" s="78">
        <v>2.3117824307967369E-2</v>
      </c>
      <c r="E264" s="78">
        <v>0.46552353482352476</v>
      </c>
      <c r="F264" s="78">
        <v>4.4406708315918733E-3</v>
      </c>
      <c r="G264" s="78">
        <v>2.5733715182246486E-2</v>
      </c>
      <c r="H264" s="78">
        <v>0</v>
      </c>
      <c r="I264" s="78">
        <v>2.7312248277005088E-3</v>
      </c>
      <c r="J264" s="78">
        <v>3.0546360920980151E-2</v>
      </c>
      <c r="K264" s="79">
        <v>0</v>
      </c>
      <c r="L264" s="33">
        <v>196.48507670389637</v>
      </c>
      <c r="M264" s="33">
        <v>5.4076811585908979</v>
      </c>
      <c r="N264" s="33">
        <v>10.420298752487531</v>
      </c>
      <c r="O264" s="33">
        <v>209.83351393942982</v>
      </c>
      <c r="P264" s="33">
        <v>2.0016207455429496</v>
      </c>
      <c r="Q264" s="33">
        <v>11.59940471206089</v>
      </c>
      <c r="R264" s="33">
        <v>0</v>
      </c>
      <c r="S264" s="33">
        <v>1.2310924369747898</v>
      </c>
      <c r="T264" s="33">
        <v>13.76869217265498</v>
      </c>
      <c r="U264" s="33">
        <v>0</v>
      </c>
      <c r="V264" s="33">
        <v>450.74738062163834</v>
      </c>
    </row>
    <row r="265" spans="1:22">
      <c r="A265" s="103" t="s">
        <v>317</v>
      </c>
      <c r="B265" s="78">
        <v>0.4276303206252402</v>
      </c>
      <c r="C265" s="78">
        <v>5.4117977785313291E-3</v>
      </c>
      <c r="D265" s="78">
        <v>7.9643895548195467E-3</v>
      </c>
      <c r="E265" s="78">
        <v>0.51931956898609244</v>
      </c>
      <c r="F265" s="78">
        <v>5.3694687781461175E-3</v>
      </c>
      <c r="G265" s="78">
        <v>0</v>
      </c>
      <c r="H265" s="78">
        <v>0</v>
      </c>
      <c r="I265" s="78">
        <v>0</v>
      </c>
      <c r="J265" s="78">
        <v>2.8064912394974093E-2</v>
      </c>
      <c r="K265" s="79">
        <v>6.2395418821967344E-3</v>
      </c>
      <c r="L265" s="33">
        <v>80.284480022306298</v>
      </c>
      <c r="M265" s="33">
        <v>1.016025641025641</v>
      </c>
      <c r="N265" s="33">
        <v>1.4952561669829223</v>
      </c>
      <c r="O265" s="33">
        <v>97.498469005885013</v>
      </c>
      <c r="P265" s="33">
        <v>1.0080786793115559</v>
      </c>
      <c r="Q265" s="33">
        <v>0</v>
      </c>
      <c r="R265" s="33">
        <v>0</v>
      </c>
      <c r="S265" s="33">
        <v>0</v>
      </c>
      <c r="T265" s="33">
        <v>5.2689830206793893</v>
      </c>
      <c r="U265" s="33">
        <v>1.1714285714285715</v>
      </c>
      <c r="V265" s="33">
        <v>187.7427211076193</v>
      </c>
    </row>
    <row r="266" spans="1:22">
      <c r="A266" s="103" t="s">
        <v>318</v>
      </c>
      <c r="B266" s="78">
        <v>0.47687464612295177</v>
      </c>
      <c r="C266" s="78">
        <v>1.2846568129033365E-2</v>
      </c>
      <c r="D266" s="78">
        <v>6.6031684317728002E-3</v>
      </c>
      <c r="E266" s="78">
        <v>0.48118819263924917</v>
      </c>
      <c r="F266" s="78">
        <v>0</v>
      </c>
      <c r="G266" s="78">
        <v>0</v>
      </c>
      <c r="H266" s="78">
        <v>0</v>
      </c>
      <c r="I266" s="78">
        <v>0</v>
      </c>
      <c r="J266" s="78">
        <v>1.8008727734436007E-2</v>
      </c>
      <c r="K266" s="79">
        <v>4.4786969425572648E-3</v>
      </c>
      <c r="L266" s="33">
        <v>112.62491485624743</v>
      </c>
      <c r="M266" s="33">
        <v>3.0340125093468009</v>
      </c>
      <c r="N266" s="33">
        <v>1.5594900849858357</v>
      </c>
      <c r="O266" s="33">
        <v>113.64365806911515</v>
      </c>
      <c r="P266" s="33">
        <v>0</v>
      </c>
      <c r="Q266" s="33">
        <v>0</v>
      </c>
      <c r="R266" s="33">
        <v>0</v>
      </c>
      <c r="S266" s="33">
        <v>0</v>
      </c>
      <c r="T266" s="33">
        <v>4.2531752196304886</v>
      </c>
      <c r="U266" s="33">
        <v>1.0577472841623785</v>
      </c>
      <c r="V266" s="33">
        <v>236.17299802348799</v>
      </c>
    </row>
    <row r="267" spans="1:22">
      <c r="A267" s="103" t="s">
        <v>319</v>
      </c>
      <c r="B267" s="78">
        <v>0.20727269592211645</v>
      </c>
      <c r="C267" s="78">
        <v>0</v>
      </c>
      <c r="D267" s="78">
        <v>1.6096609821260609E-2</v>
      </c>
      <c r="E267" s="78">
        <v>0.76137387473299245</v>
      </c>
      <c r="F267" s="78">
        <v>5.6153515070307275E-3</v>
      </c>
      <c r="G267" s="78">
        <v>0</v>
      </c>
      <c r="H267" s="78">
        <v>0</v>
      </c>
      <c r="I267" s="78">
        <v>5.0641162537929966E-3</v>
      </c>
      <c r="J267" s="78">
        <v>2.2816759481105965E-3</v>
      </c>
      <c r="K267" s="79">
        <v>2.2956758146964536E-3</v>
      </c>
      <c r="L267" s="33">
        <v>91.317916313007402</v>
      </c>
      <c r="M267" s="33">
        <v>0</v>
      </c>
      <c r="N267" s="33">
        <v>7.0916666666666668</v>
      </c>
      <c r="O267" s="33">
        <v>335.43769702258641</v>
      </c>
      <c r="P267" s="33">
        <v>2.4739495798319329</v>
      </c>
      <c r="Q267" s="33">
        <v>0</v>
      </c>
      <c r="R267" s="33">
        <v>0</v>
      </c>
      <c r="S267" s="33">
        <v>2.23109243697479</v>
      </c>
      <c r="T267" s="33">
        <v>1.005235602094241</v>
      </c>
      <c r="U267" s="33">
        <v>1.0114035087719297</v>
      </c>
      <c r="V267" s="33">
        <v>440.56896112993326</v>
      </c>
    </row>
    <row r="268" spans="1:22">
      <c r="A268" s="103" t="s">
        <v>320</v>
      </c>
      <c r="B268" s="78">
        <v>0.2718375309648639</v>
      </c>
      <c r="C268" s="78">
        <v>8.0920512915292047E-3</v>
      </c>
      <c r="D268" s="78">
        <v>0</v>
      </c>
      <c r="E268" s="78">
        <v>0.65455518199696627</v>
      </c>
      <c r="F268" s="78">
        <v>0</v>
      </c>
      <c r="G268" s="78">
        <v>0</v>
      </c>
      <c r="H268" s="78">
        <v>0</v>
      </c>
      <c r="I268" s="78">
        <v>2.4276153874587619E-2</v>
      </c>
      <c r="J268" s="78">
        <v>4.1239081872052601E-2</v>
      </c>
      <c r="K268" s="79">
        <v>0</v>
      </c>
      <c r="L268" s="33">
        <v>41.35627869871076</v>
      </c>
      <c r="M268" s="33">
        <v>1.2310924369747898</v>
      </c>
      <c r="N268" s="33">
        <v>0</v>
      </c>
      <c r="O268" s="33">
        <v>99.581417011364721</v>
      </c>
      <c r="P268" s="33">
        <v>0</v>
      </c>
      <c r="Q268" s="33">
        <v>0</v>
      </c>
      <c r="R268" s="33">
        <v>0</v>
      </c>
      <c r="S268" s="33">
        <v>3.6932773109243699</v>
      </c>
      <c r="T268" s="33">
        <v>6.2739495798319327</v>
      </c>
      <c r="U268" s="33">
        <v>0</v>
      </c>
      <c r="V268" s="33">
        <v>152.13601503780663</v>
      </c>
    </row>
    <row r="269" spans="1:22">
      <c r="A269" s="103" t="s">
        <v>321</v>
      </c>
      <c r="B269" s="78">
        <v>0.3000752064515399</v>
      </c>
      <c r="C269" s="78">
        <v>8.8925080579659258E-3</v>
      </c>
      <c r="D269" s="78">
        <v>3.3800269461869134E-2</v>
      </c>
      <c r="E269" s="78">
        <v>0.65723201602862524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v>0</v>
      </c>
      <c r="L269" s="33">
        <v>33.744721342448706</v>
      </c>
      <c r="M269" s="33">
        <v>1</v>
      </c>
      <c r="N269" s="33">
        <v>3.8009827195591672</v>
      </c>
      <c r="O269" s="33">
        <v>73.908509471619254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112.45421353362711</v>
      </c>
    </row>
    <row r="270" spans="1:22">
      <c r="A270" s="103" t="s">
        <v>322</v>
      </c>
      <c r="B270" s="78">
        <v>0.38590031462104385</v>
      </c>
      <c r="C270" s="78">
        <v>4.0210012733730219E-3</v>
      </c>
      <c r="D270" s="78">
        <v>1.4407512053490563E-2</v>
      </c>
      <c r="E270" s="78">
        <v>0.57965941009701349</v>
      </c>
      <c r="F270" s="78">
        <v>5.3385672484186856E-3</v>
      </c>
      <c r="G270" s="78">
        <v>4.0519556627795078E-3</v>
      </c>
      <c r="H270" s="78">
        <v>0</v>
      </c>
      <c r="I270" s="78">
        <v>6.621239043880919E-3</v>
      </c>
      <c r="J270" s="78">
        <v>0</v>
      </c>
      <c r="K270" s="79">
        <v>0</v>
      </c>
      <c r="L270" s="33">
        <v>143.50152761671026</v>
      </c>
      <c r="M270" s="33">
        <v>1.4952561669829223</v>
      </c>
      <c r="N270" s="33">
        <v>5.3576012003575535</v>
      </c>
      <c r="O270" s="33">
        <v>215.55310450577824</v>
      </c>
      <c r="P270" s="33">
        <v>1.9852084240587518</v>
      </c>
      <c r="Q270" s="33">
        <v>1.5067669172932332</v>
      </c>
      <c r="R270" s="33">
        <v>0</v>
      </c>
      <c r="S270" s="33">
        <v>2.4621848739495795</v>
      </c>
      <c r="T270" s="33">
        <v>0</v>
      </c>
      <c r="U270" s="33">
        <v>0</v>
      </c>
      <c r="V270" s="33">
        <v>371.8616497051305</v>
      </c>
    </row>
    <row r="271" spans="1:22">
      <c r="A271" s="103" t="s">
        <v>323</v>
      </c>
      <c r="B271" s="78">
        <v>0.30246941255460885</v>
      </c>
      <c r="C271" s="78">
        <v>0</v>
      </c>
      <c r="D271" s="78">
        <v>3.3924781435582786E-2</v>
      </c>
      <c r="E271" s="78">
        <v>0.63866161668392341</v>
      </c>
      <c r="F271" s="78">
        <v>0</v>
      </c>
      <c r="G271" s="78">
        <v>2.4944189325884981E-2</v>
      </c>
      <c r="H271" s="78">
        <v>0</v>
      </c>
      <c r="I271" s="78">
        <v>0</v>
      </c>
      <c r="J271" s="78">
        <v>0</v>
      </c>
      <c r="K271" s="79">
        <v>0</v>
      </c>
      <c r="L271" s="33">
        <v>12.220909826107983</v>
      </c>
      <c r="M271" s="33">
        <v>0</v>
      </c>
      <c r="N271" s="33">
        <v>1.3706896551724137</v>
      </c>
      <c r="O271" s="33">
        <v>25.804348152001733</v>
      </c>
      <c r="P271" s="33">
        <v>0</v>
      </c>
      <c r="Q271" s="33">
        <v>1.0078397212543555</v>
      </c>
      <c r="R271" s="33">
        <v>0</v>
      </c>
      <c r="S271" s="33">
        <v>0</v>
      </c>
      <c r="T271" s="33">
        <v>0</v>
      </c>
      <c r="U271" s="33">
        <v>0</v>
      </c>
      <c r="V271" s="33">
        <v>40.403787354536483</v>
      </c>
    </row>
    <row r="272" spans="1:22">
      <c r="A272" s="103" t="s">
        <v>324</v>
      </c>
      <c r="B272" s="78">
        <v>0.43019270346556682</v>
      </c>
      <c r="C272" s="78">
        <v>0</v>
      </c>
      <c r="D272" s="78">
        <v>1.2860856331734796E-2</v>
      </c>
      <c r="E272" s="78">
        <v>0.50138925358539077</v>
      </c>
      <c r="F272" s="78">
        <v>0</v>
      </c>
      <c r="G272" s="78">
        <v>0</v>
      </c>
      <c r="H272" s="78">
        <v>0</v>
      </c>
      <c r="I272" s="78">
        <v>0</v>
      </c>
      <c r="J272" s="78">
        <v>5.5557186617307748E-2</v>
      </c>
      <c r="K272" s="79">
        <v>0</v>
      </c>
      <c r="L272" s="33">
        <v>33.884183949484346</v>
      </c>
      <c r="M272" s="33">
        <v>0</v>
      </c>
      <c r="N272" s="33">
        <v>1.0129870129870129</v>
      </c>
      <c r="O272" s="33">
        <v>39.491989431526633</v>
      </c>
      <c r="P272" s="33">
        <v>0</v>
      </c>
      <c r="Q272" s="33">
        <v>0</v>
      </c>
      <c r="R272" s="33">
        <v>0</v>
      </c>
      <c r="S272" s="33">
        <v>0</v>
      </c>
      <c r="T272" s="33">
        <v>4.3759689922480618</v>
      </c>
      <c r="U272" s="33">
        <v>0</v>
      </c>
      <c r="V272" s="33">
        <v>78.765129386246045</v>
      </c>
    </row>
    <row r="273" spans="1:22">
      <c r="A273" s="103" t="s">
        <v>325</v>
      </c>
      <c r="B273" s="78">
        <v>0.42881614372102245</v>
      </c>
      <c r="C273" s="78">
        <v>1.2229592304608999E-2</v>
      </c>
      <c r="D273" s="78">
        <v>1.7772165101982196E-2</v>
      </c>
      <c r="E273" s="78">
        <v>0.53097675925186305</v>
      </c>
      <c r="F273" s="78">
        <v>1.0205339620523559E-2</v>
      </c>
      <c r="G273" s="78">
        <v>0</v>
      </c>
      <c r="H273" s="78">
        <v>0</v>
      </c>
      <c r="I273" s="78">
        <v>0</v>
      </c>
      <c r="J273" s="78">
        <v>0</v>
      </c>
      <c r="K273" s="79">
        <v>0</v>
      </c>
      <c r="L273" s="33">
        <v>84.736195261662388</v>
      </c>
      <c r="M273" s="33">
        <v>2.4166280506641953</v>
      </c>
      <c r="N273" s="33">
        <v>3.5118679050567594</v>
      </c>
      <c r="O273" s="33">
        <v>104.92363921037895</v>
      </c>
      <c r="P273" s="33">
        <v>2.0166256878585642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197.60495611562081</v>
      </c>
    </row>
    <row r="274" spans="1:22">
      <c r="A274" s="103" t="s">
        <v>326</v>
      </c>
      <c r="B274" s="78">
        <v>0.40189097896410936</v>
      </c>
      <c r="C274" s="78">
        <v>1.9210478794656136E-2</v>
      </c>
      <c r="D274" s="78">
        <v>0</v>
      </c>
      <c r="E274" s="78">
        <v>0.52063097673778158</v>
      </c>
      <c r="F274" s="78">
        <v>1.9306053316022587E-2</v>
      </c>
      <c r="G274" s="78">
        <v>0</v>
      </c>
      <c r="H274" s="78">
        <v>0</v>
      </c>
      <c r="I274" s="78">
        <v>0</v>
      </c>
      <c r="J274" s="78">
        <v>3.8961512187430297E-2</v>
      </c>
      <c r="K274" s="79">
        <v>0</v>
      </c>
      <c r="L274" s="33">
        <v>20.920404080501374</v>
      </c>
      <c r="M274" s="33">
        <v>1</v>
      </c>
      <c r="N274" s="33">
        <v>0</v>
      </c>
      <c r="O274" s="33">
        <v>27.101405555941053</v>
      </c>
      <c r="P274" s="33">
        <v>1.0049751243781095</v>
      </c>
      <c r="Q274" s="33">
        <v>0</v>
      </c>
      <c r="R274" s="33">
        <v>0</v>
      </c>
      <c r="S274" s="33">
        <v>0</v>
      </c>
      <c r="T274" s="33">
        <v>2.0281385281385278</v>
      </c>
      <c r="U274" s="33">
        <v>0</v>
      </c>
      <c r="V274" s="33">
        <v>52.054923288959067</v>
      </c>
    </row>
    <row r="275" spans="1:22">
      <c r="A275" s="103" t="s">
        <v>327</v>
      </c>
      <c r="B275" s="78">
        <v>0.38581075593335462</v>
      </c>
      <c r="C275" s="78">
        <v>1.1621246906737295E-2</v>
      </c>
      <c r="D275" s="78">
        <v>1.6038100393190712E-2</v>
      </c>
      <c r="E275" s="78">
        <v>0.53188370099208371</v>
      </c>
      <c r="F275" s="78">
        <v>0</v>
      </c>
      <c r="G275" s="78">
        <v>0</v>
      </c>
      <c r="H275" s="78">
        <v>0</v>
      </c>
      <c r="I275" s="78">
        <v>2.5112301034237706E-2</v>
      </c>
      <c r="J275" s="78">
        <v>2.9533894740396072E-2</v>
      </c>
      <c r="K275" s="79">
        <v>0</v>
      </c>
      <c r="L275" s="33">
        <v>49.640620901294859</v>
      </c>
      <c r="M275" s="33">
        <v>1.4952561669829223</v>
      </c>
      <c r="N275" s="33">
        <v>2.0635538261997404</v>
      </c>
      <c r="O275" s="33">
        <v>68.435202384784176</v>
      </c>
      <c r="P275" s="33">
        <v>0</v>
      </c>
      <c r="Q275" s="33">
        <v>0</v>
      </c>
      <c r="R275" s="33">
        <v>0</v>
      </c>
      <c r="S275" s="33">
        <v>3.23109243697479</v>
      </c>
      <c r="T275" s="33">
        <v>3.8</v>
      </c>
      <c r="U275" s="33">
        <v>0</v>
      </c>
      <c r="V275" s="33">
        <v>128.66572571623647</v>
      </c>
    </row>
    <row r="276" spans="1:22">
      <c r="A276" s="103" t="s">
        <v>328</v>
      </c>
      <c r="B276" s="78">
        <v>0.29908402022851627</v>
      </c>
      <c r="C276" s="78">
        <v>3.056440488922256E-2</v>
      </c>
      <c r="D276" s="78">
        <v>4.4170085263124478E-2</v>
      </c>
      <c r="E276" s="78">
        <v>0.60068489047300677</v>
      </c>
      <c r="F276" s="78">
        <v>0</v>
      </c>
      <c r="G276" s="78">
        <v>0</v>
      </c>
      <c r="H276" s="78">
        <v>0</v>
      </c>
      <c r="I276" s="78">
        <v>6.2389373223785769E-3</v>
      </c>
      <c r="J276" s="78">
        <v>1.9257661823751486E-2</v>
      </c>
      <c r="K276" s="79">
        <v>0</v>
      </c>
      <c r="L276" s="33">
        <v>59.016472885957157</v>
      </c>
      <c r="M276" s="33">
        <v>6.0310924369747898</v>
      </c>
      <c r="N276" s="33">
        <v>8.7158205152849515</v>
      </c>
      <c r="O276" s="33">
        <v>118.52958083323344</v>
      </c>
      <c r="P276" s="33">
        <v>0</v>
      </c>
      <c r="Q276" s="33">
        <v>0</v>
      </c>
      <c r="R276" s="33">
        <v>0</v>
      </c>
      <c r="S276" s="33">
        <v>1.2310924369747898</v>
      </c>
      <c r="T276" s="33">
        <v>3.8</v>
      </c>
      <c r="U276" s="33">
        <v>0</v>
      </c>
      <c r="V276" s="33">
        <v>197.3240591084251</v>
      </c>
    </row>
    <row r="277" spans="1:22">
      <c r="A277" s="103" t="s">
        <v>329</v>
      </c>
      <c r="B277" s="78">
        <v>0.24880937105280984</v>
      </c>
      <c r="C277" s="78">
        <v>1.125917018467582E-2</v>
      </c>
      <c r="D277" s="78">
        <v>3.7185272023296301E-2</v>
      </c>
      <c r="E277" s="78">
        <v>0.66605162888855463</v>
      </c>
      <c r="F277" s="78">
        <v>0</v>
      </c>
      <c r="G277" s="78">
        <v>0</v>
      </c>
      <c r="H277" s="78">
        <v>0</v>
      </c>
      <c r="I277" s="78">
        <v>2.7680027581929958E-2</v>
      </c>
      <c r="J277" s="78">
        <v>9.0145302687334328E-3</v>
      </c>
      <c r="K277" s="79">
        <v>0</v>
      </c>
      <c r="L277" s="33">
        <v>22.132010818625886</v>
      </c>
      <c r="M277" s="33">
        <v>1.0015220700152208</v>
      </c>
      <c r="N277" s="33">
        <v>3.3076923076923075</v>
      </c>
      <c r="O277" s="33">
        <v>59.246409385425004</v>
      </c>
      <c r="P277" s="33">
        <v>0</v>
      </c>
      <c r="Q277" s="33">
        <v>0</v>
      </c>
      <c r="R277" s="33">
        <v>0</v>
      </c>
      <c r="S277" s="33">
        <v>2.4621848739495795</v>
      </c>
      <c r="T277" s="33">
        <v>0.80185758513931893</v>
      </c>
      <c r="U277" s="33">
        <v>0</v>
      </c>
      <c r="V277" s="33">
        <v>88.951677040847315</v>
      </c>
    </row>
    <row r="278" spans="1:22">
      <c r="A278" s="103" t="s">
        <v>330</v>
      </c>
      <c r="B278" s="78">
        <v>0.25039496059919825</v>
      </c>
      <c r="C278" s="78">
        <v>1.016456266781262E-2</v>
      </c>
      <c r="D278" s="78">
        <v>5.5393231057517305E-2</v>
      </c>
      <c r="E278" s="78">
        <v>0.66244829807918049</v>
      </c>
      <c r="F278" s="78">
        <v>3.170289671670904E-3</v>
      </c>
      <c r="G278" s="78">
        <v>1.5253542850100795E-2</v>
      </c>
      <c r="H278" s="78">
        <v>0</v>
      </c>
      <c r="I278" s="78">
        <v>0</v>
      </c>
      <c r="J278" s="78">
        <v>3.1751150745197181E-3</v>
      </c>
      <c r="K278" s="79">
        <v>0</v>
      </c>
      <c r="L278" s="33">
        <v>78.981729283818851</v>
      </c>
      <c r="M278" s="33">
        <v>3.2061936669829221</v>
      </c>
      <c r="N278" s="33">
        <v>17.472608750077484</v>
      </c>
      <c r="O278" s="33">
        <v>208.95513239647801</v>
      </c>
      <c r="P278" s="33">
        <v>1</v>
      </c>
      <c r="Q278" s="33">
        <v>4.8114035087719298</v>
      </c>
      <c r="R278" s="33">
        <v>0</v>
      </c>
      <c r="S278" s="33">
        <v>0</v>
      </c>
      <c r="T278" s="33">
        <v>1.0015220700152208</v>
      </c>
      <c r="U278" s="33">
        <v>0</v>
      </c>
      <c r="V278" s="33">
        <v>315.42858967614438</v>
      </c>
    </row>
    <row r="279" spans="1:22">
      <c r="A279" s="103" t="s">
        <v>331</v>
      </c>
      <c r="B279" s="78">
        <v>0.16582820792404068</v>
      </c>
      <c r="C279" s="78">
        <v>0</v>
      </c>
      <c r="D279" s="78">
        <v>0</v>
      </c>
      <c r="E279" s="78">
        <v>0.80262279932904801</v>
      </c>
      <c r="F279" s="78">
        <v>3.1548992746911135E-2</v>
      </c>
      <c r="G279" s="78">
        <v>0</v>
      </c>
      <c r="H279" s="78">
        <v>0</v>
      </c>
      <c r="I279" s="78">
        <v>0</v>
      </c>
      <c r="J279" s="78">
        <v>0</v>
      </c>
      <c r="K279" s="79">
        <v>0</v>
      </c>
      <c r="L279" s="33">
        <v>7.6703157146862075</v>
      </c>
      <c r="M279" s="33">
        <v>0</v>
      </c>
      <c r="N279" s="33">
        <v>0</v>
      </c>
      <c r="O279" s="33">
        <v>37.124988249761586</v>
      </c>
      <c r="P279" s="33">
        <v>1.4592857142857143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46.254589678733517</v>
      </c>
    </row>
    <row r="280" spans="1:22">
      <c r="A280" s="103" t="s">
        <v>332</v>
      </c>
      <c r="B280" s="78">
        <v>0.21068818478952001</v>
      </c>
      <c r="C280" s="78">
        <v>1.2882578283351888E-2</v>
      </c>
      <c r="D280" s="78">
        <v>2.3063886986875268E-2</v>
      </c>
      <c r="E280" s="78">
        <v>0.73859115748332205</v>
      </c>
      <c r="F280" s="78">
        <v>0</v>
      </c>
      <c r="G280" s="78">
        <v>0</v>
      </c>
      <c r="H280" s="78">
        <v>0</v>
      </c>
      <c r="I280" s="78">
        <v>0</v>
      </c>
      <c r="J280" s="78">
        <v>1.4774192456930733E-2</v>
      </c>
      <c r="K280" s="79">
        <v>0</v>
      </c>
      <c r="L280" s="33">
        <v>19.264605568132385</v>
      </c>
      <c r="M280" s="33">
        <v>1.1779388083735909</v>
      </c>
      <c r="N280" s="33">
        <v>2.1088827838827839</v>
      </c>
      <c r="O280" s="33">
        <v>67.534244216120413</v>
      </c>
      <c r="P280" s="33">
        <v>0</v>
      </c>
      <c r="Q280" s="33">
        <v>0</v>
      </c>
      <c r="R280" s="33">
        <v>0</v>
      </c>
      <c r="S280" s="33">
        <v>0</v>
      </c>
      <c r="T280" s="33">
        <v>1.3509015256588073</v>
      </c>
      <c r="U280" s="33">
        <v>0</v>
      </c>
      <c r="V280" s="33">
        <v>91.436572902167981</v>
      </c>
    </row>
    <row r="281" spans="1:22">
      <c r="A281" s="103" t="s">
        <v>333</v>
      </c>
      <c r="B281" s="78">
        <v>0.26607414269276558</v>
      </c>
      <c r="C281" s="78">
        <v>7.5377219668052225E-3</v>
      </c>
      <c r="D281" s="78">
        <v>3.0164002609352107E-3</v>
      </c>
      <c r="E281" s="78">
        <v>0.7084597614747884</v>
      </c>
      <c r="F281" s="78">
        <v>7.0891706467136389E-3</v>
      </c>
      <c r="G281" s="78">
        <v>1.8973012098735423E-3</v>
      </c>
      <c r="H281" s="78">
        <v>0</v>
      </c>
      <c r="I281" s="78">
        <v>0</v>
      </c>
      <c r="J281" s="78">
        <v>3.1765589339300686E-3</v>
      </c>
      <c r="K281" s="79">
        <v>2.7489428141888243E-3</v>
      </c>
      <c r="L281" s="33">
        <v>290.98410432073655</v>
      </c>
      <c r="M281" s="33">
        <v>8.2434063413002008</v>
      </c>
      <c r="N281" s="33">
        <v>3.2987967914438503</v>
      </c>
      <c r="O281" s="33">
        <v>774.78603164406275</v>
      </c>
      <c r="P281" s="33">
        <v>7.7528614773844096</v>
      </c>
      <c r="Q281" s="33">
        <v>2.0749272649886596</v>
      </c>
      <c r="R281" s="33">
        <v>0</v>
      </c>
      <c r="S281" s="33">
        <v>0</v>
      </c>
      <c r="T281" s="33">
        <v>3.4739495798319329</v>
      </c>
      <c r="U281" s="33">
        <v>3.0062998776220762</v>
      </c>
      <c r="V281" s="33">
        <v>1093.6203772973699</v>
      </c>
    </row>
    <row r="282" spans="1:22">
      <c r="A282" s="103" t="s">
        <v>334</v>
      </c>
      <c r="B282" s="78">
        <v>0.38750245512175641</v>
      </c>
      <c r="C282" s="78">
        <v>1.2322646449820328E-2</v>
      </c>
      <c r="D282" s="78">
        <v>1.6422836862637052E-2</v>
      </c>
      <c r="E282" s="78">
        <v>0.56716437382769069</v>
      </c>
      <c r="F282" s="78">
        <v>0</v>
      </c>
      <c r="G282" s="78">
        <v>1.1351508433916311E-2</v>
      </c>
      <c r="H282" s="78">
        <v>0</v>
      </c>
      <c r="I282" s="78">
        <v>0</v>
      </c>
      <c r="J282" s="78">
        <v>5.2361793041793203E-3</v>
      </c>
      <c r="K282" s="79">
        <v>0</v>
      </c>
      <c r="L282" s="33">
        <v>74.083790699783975</v>
      </c>
      <c r="M282" s="33">
        <v>2.3558776167471818</v>
      </c>
      <c r="N282" s="33">
        <v>3.139763355682518</v>
      </c>
      <c r="O282" s="33">
        <v>108.43205303001855</v>
      </c>
      <c r="P282" s="33">
        <v>0</v>
      </c>
      <c r="Q282" s="33">
        <v>2.1702127659574471</v>
      </c>
      <c r="R282" s="33">
        <v>0</v>
      </c>
      <c r="S282" s="33">
        <v>0</v>
      </c>
      <c r="T282" s="33">
        <v>1.0010672358591248</v>
      </c>
      <c r="U282" s="33">
        <v>0</v>
      </c>
      <c r="V282" s="33">
        <v>191.18276470404876</v>
      </c>
    </row>
    <row r="283" spans="1:22">
      <c r="A283" s="103" t="s">
        <v>335</v>
      </c>
      <c r="B283" s="78">
        <v>0.44927198072018593</v>
      </c>
      <c r="C283" s="78">
        <v>0</v>
      </c>
      <c r="D283" s="78">
        <v>0</v>
      </c>
      <c r="E283" s="78">
        <v>0.55072801927981418</v>
      </c>
      <c r="F283" s="78">
        <v>0</v>
      </c>
      <c r="G283" s="78">
        <v>0</v>
      </c>
      <c r="H283" s="78">
        <v>0</v>
      </c>
      <c r="I283" s="78">
        <v>0</v>
      </c>
      <c r="J283" s="78">
        <v>0</v>
      </c>
      <c r="K283" s="79">
        <v>0</v>
      </c>
      <c r="L283" s="33">
        <v>8.0372099019075485</v>
      </c>
      <c r="M283" s="33">
        <v>0</v>
      </c>
      <c r="N283" s="33">
        <v>0</v>
      </c>
      <c r="O283" s="33">
        <v>9.8521984004393932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17.88940830234694</v>
      </c>
    </row>
    <row r="284" spans="1:22">
      <c r="A284" s="103" t="s">
        <v>336</v>
      </c>
      <c r="B284" s="78">
        <v>0.32764817334210855</v>
      </c>
      <c r="C284" s="78">
        <v>3.3603071839147805E-2</v>
      </c>
      <c r="D284" s="78">
        <v>1.302020286110985E-2</v>
      </c>
      <c r="E284" s="78">
        <v>0.6112915365538103</v>
      </c>
      <c r="F284" s="78">
        <v>1.4437015403823472E-2</v>
      </c>
      <c r="G284" s="78">
        <v>0</v>
      </c>
      <c r="H284" s="78">
        <v>0</v>
      </c>
      <c r="I284" s="78">
        <v>0</v>
      </c>
      <c r="J284" s="78">
        <v>0</v>
      </c>
      <c r="K284" s="79">
        <v>0</v>
      </c>
      <c r="L284" s="33">
        <v>61.059698497260861</v>
      </c>
      <c r="M284" s="33">
        <v>6.2621848739495789</v>
      </c>
      <c r="N284" s="33">
        <v>2.4264126149802889</v>
      </c>
      <c r="O284" s="33">
        <v>113.91877004890361</v>
      </c>
      <c r="P284" s="33">
        <v>2.690446275851345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186.35751231094568</v>
      </c>
    </row>
    <row r="285" spans="1:22">
      <c r="A285" s="103" t="s">
        <v>337</v>
      </c>
      <c r="B285" s="78">
        <v>0.47386792756682139</v>
      </c>
      <c r="C285" s="78">
        <v>2.5350986912386259E-2</v>
      </c>
      <c r="D285" s="78">
        <v>0</v>
      </c>
      <c r="E285" s="78">
        <v>0.48330062065563101</v>
      </c>
      <c r="F285" s="78">
        <v>3.3854126693316578E-3</v>
      </c>
      <c r="G285" s="78">
        <v>0</v>
      </c>
      <c r="H285" s="78">
        <v>0</v>
      </c>
      <c r="I285" s="78">
        <v>0</v>
      </c>
      <c r="J285" s="78">
        <v>1.4095052195830142E-2</v>
      </c>
      <c r="K285" s="79">
        <v>0</v>
      </c>
      <c r="L285" s="33">
        <v>140.66984617839188</v>
      </c>
      <c r="M285" s="33">
        <v>7.5255555862301584</v>
      </c>
      <c r="N285" s="33">
        <v>0</v>
      </c>
      <c r="O285" s="33">
        <v>143.46998395657843</v>
      </c>
      <c r="P285" s="33">
        <v>1.0049751243781095</v>
      </c>
      <c r="Q285" s="33">
        <v>0</v>
      </c>
      <c r="R285" s="33">
        <v>0</v>
      </c>
      <c r="S285" s="33">
        <v>0</v>
      </c>
      <c r="T285" s="33">
        <v>4.1841802513301305</v>
      </c>
      <c r="U285" s="33">
        <v>0</v>
      </c>
      <c r="V285" s="33">
        <v>296.85454109690858</v>
      </c>
    </row>
    <row r="286" spans="1:22">
      <c r="A286" s="103" t="s">
        <v>338</v>
      </c>
      <c r="B286" s="78">
        <v>0.33768530596379964</v>
      </c>
      <c r="C286" s="78">
        <v>5.0939753997755076E-3</v>
      </c>
      <c r="D286" s="78">
        <v>8.2162978846632862E-3</v>
      </c>
      <c r="E286" s="78">
        <v>0.62649510569395894</v>
      </c>
      <c r="F286" s="78">
        <v>3.4100218795451512E-3</v>
      </c>
      <c r="G286" s="78">
        <v>3.4218796021809393E-3</v>
      </c>
      <c r="H286" s="78">
        <v>0</v>
      </c>
      <c r="I286" s="78">
        <v>0</v>
      </c>
      <c r="J286" s="78">
        <v>1.5677413576076393E-2</v>
      </c>
      <c r="K286" s="79">
        <v>0</v>
      </c>
      <c r="L286" s="33">
        <v>99.122197618806439</v>
      </c>
      <c r="M286" s="33">
        <v>1.4952561669829223</v>
      </c>
      <c r="N286" s="33">
        <v>2.4117647058823528</v>
      </c>
      <c r="O286" s="33">
        <v>183.89776095400725</v>
      </c>
      <c r="P286" s="33">
        <v>1.0009581603321622</v>
      </c>
      <c r="Q286" s="33">
        <v>1.0044388078630311</v>
      </c>
      <c r="R286" s="33">
        <v>0</v>
      </c>
      <c r="S286" s="33">
        <v>0</v>
      </c>
      <c r="T286" s="33">
        <v>4.6018575851393191</v>
      </c>
      <c r="U286" s="33">
        <v>0</v>
      </c>
      <c r="V286" s="33">
        <v>293.53423399901351</v>
      </c>
    </row>
    <row r="287" spans="1:22">
      <c r="A287" s="103" t="s">
        <v>339</v>
      </c>
      <c r="B287" s="78">
        <v>0.41067554599910289</v>
      </c>
      <c r="C287" s="78">
        <v>0</v>
      </c>
      <c r="D287" s="78">
        <v>0</v>
      </c>
      <c r="E287" s="78">
        <v>0.58932445400089695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9">
        <v>0</v>
      </c>
      <c r="L287" s="33">
        <v>31.406563409962747</v>
      </c>
      <c r="M287" s="33">
        <v>0</v>
      </c>
      <c r="N287" s="33">
        <v>0</v>
      </c>
      <c r="O287" s="33">
        <v>45.068804349166868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76.475367759129625</v>
      </c>
    </row>
    <row r="288" spans="1:22">
      <c r="A288" s="103" t="s">
        <v>340</v>
      </c>
      <c r="B288" s="78">
        <v>0.12080067573510622</v>
      </c>
      <c r="C288" s="78">
        <v>0</v>
      </c>
      <c r="D288" s="78">
        <v>0.11966084265908328</v>
      </c>
      <c r="E288" s="78">
        <v>0.75953848160581039</v>
      </c>
      <c r="F288" s="78">
        <v>0</v>
      </c>
      <c r="G288" s="78">
        <v>0</v>
      </c>
      <c r="H288" s="78">
        <v>0</v>
      </c>
      <c r="I288" s="78">
        <v>0</v>
      </c>
      <c r="J288" s="78">
        <v>0</v>
      </c>
      <c r="K288" s="79">
        <v>0</v>
      </c>
      <c r="L288" s="33">
        <v>2.0658259634739347</v>
      </c>
      <c r="M288" s="33">
        <v>0</v>
      </c>
      <c r="N288" s="33">
        <v>2.0463335496430886</v>
      </c>
      <c r="O288" s="33">
        <v>12.988953133006852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17.101112646123877</v>
      </c>
    </row>
    <row r="289" spans="1:22">
      <c r="A289" s="103" t="s">
        <v>341</v>
      </c>
      <c r="B289" s="78">
        <v>0.10091706413179784</v>
      </c>
      <c r="C289" s="78">
        <v>3.727297071206493E-2</v>
      </c>
      <c r="D289" s="78">
        <v>0.27855333445483194</v>
      </c>
      <c r="E289" s="78">
        <v>0.58325663070130562</v>
      </c>
      <c r="F289" s="78">
        <v>0</v>
      </c>
      <c r="G289" s="78">
        <v>0</v>
      </c>
      <c r="H289" s="78">
        <v>0</v>
      </c>
      <c r="I289" s="78">
        <v>0</v>
      </c>
      <c r="J289" s="78">
        <v>0</v>
      </c>
      <c r="K289" s="79">
        <v>0</v>
      </c>
      <c r="L289" s="33">
        <v>2.7534033613445379</v>
      </c>
      <c r="M289" s="33">
        <v>1.0169491525423728</v>
      </c>
      <c r="N289" s="33">
        <v>7.6</v>
      </c>
      <c r="O289" s="33">
        <v>15.913470940871839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27.283823454758743</v>
      </c>
    </row>
    <row r="290" spans="1:22">
      <c r="A290" s="103" t="s">
        <v>342</v>
      </c>
      <c r="B290" s="78">
        <v>0.2731359088859649</v>
      </c>
      <c r="C290" s="78">
        <v>0</v>
      </c>
      <c r="D290" s="78">
        <v>9.3535262373281459E-3</v>
      </c>
      <c r="E290" s="78">
        <v>0.71751056487670684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v>0</v>
      </c>
      <c r="L290" s="33">
        <v>59.755771222946443</v>
      </c>
      <c r="M290" s="33">
        <v>0</v>
      </c>
      <c r="N290" s="33">
        <v>2.0463335496430886</v>
      </c>
      <c r="O290" s="33">
        <v>156.97458946242099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218.77669423501055</v>
      </c>
    </row>
    <row r="291" spans="1:22">
      <c r="A291" s="103" t="s">
        <v>343</v>
      </c>
      <c r="B291" s="78">
        <v>0.38846730723847817</v>
      </c>
      <c r="C291" s="78">
        <v>0</v>
      </c>
      <c r="D291" s="78">
        <v>0</v>
      </c>
      <c r="E291" s="78">
        <v>0.61153269276152156</v>
      </c>
      <c r="F291" s="78">
        <v>0</v>
      </c>
      <c r="G291" s="78">
        <v>0</v>
      </c>
      <c r="H291" s="78">
        <v>0</v>
      </c>
      <c r="I291" s="78">
        <v>0</v>
      </c>
      <c r="J291" s="78">
        <v>0</v>
      </c>
      <c r="K291" s="79">
        <v>0</v>
      </c>
      <c r="L291" s="33">
        <v>10.388925997194505</v>
      </c>
      <c r="M291" s="33">
        <v>0</v>
      </c>
      <c r="N291" s="33">
        <v>0</v>
      </c>
      <c r="O291" s="33">
        <v>16.354446749013945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26.743372746208458</v>
      </c>
    </row>
    <row r="292" spans="1:22">
      <c r="A292" s="103" t="s">
        <v>344</v>
      </c>
      <c r="B292" s="78">
        <v>0.17844849251738645</v>
      </c>
      <c r="C292" s="78">
        <v>9.6787427737176079E-3</v>
      </c>
      <c r="D292" s="78">
        <v>2.3820386096556626E-2</v>
      </c>
      <c r="E292" s="78">
        <v>0.74718784326980892</v>
      </c>
      <c r="F292" s="78">
        <v>1.8413624013325067E-2</v>
      </c>
      <c r="G292" s="78">
        <v>6.2000859980787231E-3</v>
      </c>
      <c r="H292" s="78">
        <v>0</v>
      </c>
      <c r="I292" s="78">
        <v>0</v>
      </c>
      <c r="J292" s="78">
        <v>6.5311755683535198E-3</v>
      </c>
      <c r="K292" s="79">
        <v>9.7196497627733015E-3</v>
      </c>
      <c r="L292" s="33">
        <v>91.401114915510306</v>
      </c>
      <c r="M292" s="33">
        <v>4.957441040932502</v>
      </c>
      <c r="N292" s="33">
        <v>12.200774667407559</v>
      </c>
      <c r="O292" s="33">
        <v>382.70876353591029</v>
      </c>
      <c r="P292" s="33">
        <v>9.431437277560331</v>
      </c>
      <c r="Q292" s="33">
        <v>3.1756769967738787</v>
      </c>
      <c r="R292" s="33">
        <v>0</v>
      </c>
      <c r="S292" s="33">
        <v>0</v>
      </c>
      <c r="T292" s="33">
        <v>3.3452606981159629</v>
      </c>
      <c r="U292" s="33">
        <v>4.9783935542027535</v>
      </c>
      <c r="V292" s="33">
        <v>512.19886268641346</v>
      </c>
    </row>
    <row r="293" spans="1:22">
      <c r="A293" s="103" t="s">
        <v>345</v>
      </c>
      <c r="B293" s="78">
        <v>0.19790418956748326</v>
      </c>
      <c r="C293" s="78">
        <v>1.5986129764265628E-2</v>
      </c>
      <c r="D293" s="78">
        <v>3.0646866907420803E-2</v>
      </c>
      <c r="E293" s="78">
        <v>0.7449256443913872</v>
      </c>
      <c r="F293" s="78">
        <v>0</v>
      </c>
      <c r="G293" s="78">
        <v>0</v>
      </c>
      <c r="H293" s="78">
        <v>0</v>
      </c>
      <c r="I293" s="78">
        <v>0</v>
      </c>
      <c r="J293" s="78">
        <v>1.0537169369443069E-2</v>
      </c>
      <c r="K293" s="79">
        <v>0</v>
      </c>
      <c r="L293" s="33">
        <v>31.53161882933215</v>
      </c>
      <c r="M293" s="33">
        <v>2.5470332456563942</v>
      </c>
      <c r="N293" s="33">
        <v>4.882894736842105</v>
      </c>
      <c r="O293" s="33">
        <v>118.68728765408196</v>
      </c>
      <c r="P293" s="33">
        <v>0</v>
      </c>
      <c r="Q293" s="33">
        <v>0</v>
      </c>
      <c r="R293" s="33">
        <v>0</v>
      </c>
      <c r="S293" s="33">
        <v>0</v>
      </c>
      <c r="T293" s="33">
        <v>1.6788629327329017</v>
      </c>
      <c r="U293" s="33">
        <v>0</v>
      </c>
      <c r="V293" s="33">
        <v>159.32769739864551</v>
      </c>
    </row>
    <row r="294" spans="1:22">
      <c r="A294" s="103" t="s">
        <v>346</v>
      </c>
      <c r="B294" s="78">
        <v>0.20483542241575495</v>
      </c>
      <c r="C294" s="78">
        <v>0</v>
      </c>
      <c r="D294" s="78">
        <v>0</v>
      </c>
      <c r="E294" s="78">
        <v>0.79516457758424508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9">
        <v>0</v>
      </c>
      <c r="L294" s="33">
        <v>12.067971443024481</v>
      </c>
      <c r="M294" s="33">
        <v>0</v>
      </c>
      <c r="N294" s="33">
        <v>0</v>
      </c>
      <c r="O294" s="33">
        <v>46.847480292320839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58.915451735345314</v>
      </c>
    </row>
    <row r="295" spans="1:22">
      <c r="A295" s="103" t="s">
        <v>347</v>
      </c>
      <c r="B295" s="78">
        <v>0.27865642489482245</v>
      </c>
      <c r="C295" s="78">
        <v>4.2085883817577267E-2</v>
      </c>
      <c r="D295" s="78">
        <v>4.403878064939943E-2</v>
      </c>
      <c r="E295" s="78">
        <v>0.6014087533680732</v>
      </c>
      <c r="F295" s="78">
        <v>2.7031984934611026E-2</v>
      </c>
      <c r="G295" s="78">
        <v>0</v>
      </c>
      <c r="H295" s="78">
        <v>0</v>
      </c>
      <c r="I295" s="78">
        <v>0</v>
      </c>
      <c r="J295" s="78">
        <v>6.7781723355163888E-3</v>
      </c>
      <c r="K295" s="79">
        <v>0</v>
      </c>
      <c r="L295" s="33">
        <v>41.110849813409658</v>
      </c>
      <c r="M295" s="33">
        <v>6.2090312453483802</v>
      </c>
      <c r="N295" s="33">
        <v>6.4971467926013382</v>
      </c>
      <c r="O295" s="33">
        <v>88.727273901963343</v>
      </c>
      <c r="P295" s="33">
        <v>3.9880934854619063</v>
      </c>
      <c r="Q295" s="33">
        <v>0</v>
      </c>
      <c r="R295" s="33">
        <v>0</v>
      </c>
      <c r="S295" s="33">
        <v>0</v>
      </c>
      <c r="T295" s="33">
        <v>1</v>
      </c>
      <c r="U295" s="33">
        <v>0</v>
      </c>
      <c r="V295" s="33">
        <v>147.53239523878466</v>
      </c>
    </row>
    <row r="296" spans="1:22">
      <c r="A296" s="103" t="s">
        <v>348</v>
      </c>
      <c r="B296" s="78">
        <v>0.37393342939822377</v>
      </c>
      <c r="C296" s="78">
        <v>0</v>
      </c>
      <c r="D296" s="78">
        <v>0</v>
      </c>
      <c r="E296" s="78">
        <v>0.606756340116129</v>
      </c>
      <c r="F296" s="78">
        <v>0</v>
      </c>
      <c r="G296" s="78">
        <v>1.9310230485647339E-2</v>
      </c>
      <c r="H296" s="78">
        <v>0</v>
      </c>
      <c r="I296" s="78">
        <v>0</v>
      </c>
      <c r="J296" s="78">
        <v>0</v>
      </c>
      <c r="K296" s="79">
        <v>0</v>
      </c>
      <c r="L296" s="33">
        <v>19.450479802613071</v>
      </c>
      <c r="M296" s="33">
        <v>0</v>
      </c>
      <c r="N296" s="33">
        <v>0</v>
      </c>
      <c r="O296" s="33">
        <v>31.560970511593027</v>
      </c>
      <c r="P296" s="33">
        <v>0</v>
      </c>
      <c r="Q296" s="33">
        <v>1.0044388078630311</v>
      </c>
      <c r="R296" s="33">
        <v>0</v>
      </c>
      <c r="S296" s="33">
        <v>0</v>
      </c>
      <c r="T296" s="33">
        <v>0</v>
      </c>
      <c r="U296" s="33">
        <v>0</v>
      </c>
      <c r="V296" s="33">
        <v>52.015889122069126</v>
      </c>
    </row>
    <row r="297" spans="1:22">
      <c r="A297" s="103" t="s">
        <v>349</v>
      </c>
      <c r="B297" s="78">
        <v>0.22526984768615405</v>
      </c>
      <c r="C297" s="78">
        <v>0</v>
      </c>
      <c r="D297" s="78">
        <v>0</v>
      </c>
      <c r="E297" s="78">
        <v>0.59859477592604027</v>
      </c>
      <c r="F297" s="78">
        <v>0</v>
      </c>
      <c r="G297" s="78">
        <v>0.17613537638780566</v>
      </c>
      <c r="H297" s="78">
        <v>0</v>
      </c>
      <c r="I297" s="78">
        <v>0</v>
      </c>
      <c r="J297" s="78">
        <v>0</v>
      </c>
      <c r="K297" s="79">
        <v>0</v>
      </c>
      <c r="L297" s="33">
        <v>5.5966830092816142</v>
      </c>
      <c r="M297" s="33">
        <v>0</v>
      </c>
      <c r="N297" s="33">
        <v>0</v>
      </c>
      <c r="O297" s="33">
        <v>14.871698304415009</v>
      </c>
      <c r="P297" s="33">
        <v>0</v>
      </c>
      <c r="Q297" s="33">
        <v>4.3759689922480618</v>
      </c>
      <c r="R297" s="33">
        <v>0</v>
      </c>
      <c r="S297" s="33">
        <v>0</v>
      </c>
      <c r="T297" s="33">
        <v>0</v>
      </c>
      <c r="U297" s="33">
        <v>0</v>
      </c>
      <c r="V297" s="33">
        <v>24.844350305944687</v>
      </c>
    </row>
    <row r="298" spans="1:22">
      <c r="A298" s="103" t="s">
        <v>350</v>
      </c>
      <c r="B298" s="78">
        <v>0.37600192848687086</v>
      </c>
      <c r="C298" s="78">
        <v>0</v>
      </c>
      <c r="D298" s="78">
        <v>5.0894445973185119E-2</v>
      </c>
      <c r="E298" s="78">
        <v>0.57310362553994409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v>0</v>
      </c>
      <c r="L298" s="33">
        <v>22.163632276396676</v>
      </c>
      <c r="M298" s="33">
        <v>0</v>
      </c>
      <c r="N298" s="33">
        <v>3</v>
      </c>
      <c r="O298" s="33">
        <v>33.781895917006146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58.945528193402815</v>
      </c>
    </row>
    <row r="299" spans="1:22">
      <c r="A299" s="103" t="s">
        <v>351</v>
      </c>
      <c r="B299" s="78">
        <v>0.68457041512412364</v>
      </c>
      <c r="C299" s="78">
        <v>0</v>
      </c>
      <c r="D299" s="78">
        <v>0</v>
      </c>
      <c r="E299" s="78">
        <v>0.31542958487587625</v>
      </c>
      <c r="F299" s="78">
        <v>0</v>
      </c>
      <c r="G299" s="78">
        <v>0</v>
      </c>
      <c r="H299" s="78">
        <v>0</v>
      </c>
      <c r="I299" s="78">
        <v>0</v>
      </c>
      <c r="J299" s="78">
        <v>0</v>
      </c>
      <c r="K299" s="79">
        <v>0</v>
      </c>
      <c r="L299" s="33">
        <v>8.7179522947917523</v>
      </c>
      <c r="M299" s="33">
        <v>0</v>
      </c>
      <c r="N299" s="33">
        <v>0</v>
      </c>
      <c r="O299" s="33">
        <v>4.0169718301589965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12.73492412495075</v>
      </c>
    </row>
    <row r="300" spans="1:22">
      <c r="A300" s="103" t="s">
        <v>352</v>
      </c>
      <c r="B300" s="78">
        <v>0.27854140111227699</v>
      </c>
      <c r="C300" s="78">
        <v>0</v>
      </c>
      <c r="D300" s="78">
        <v>1.5491307455156119E-2</v>
      </c>
      <c r="E300" s="78">
        <v>0.70596729143256709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9">
        <v>0</v>
      </c>
      <c r="L300" s="33">
        <v>17.980496605505522</v>
      </c>
      <c r="M300" s="33">
        <v>0</v>
      </c>
      <c r="N300" s="33">
        <v>1</v>
      </c>
      <c r="O300" s="33">
        <v>45.571833976969671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64.552330582475179</v>
      </c>
    </row>
    <row r="301" spans="1:22">
      <c r="A301" s="103" t="s">
        <v>353</v>
      </c>
      <c r="B301" s="78">
        <v>0.40740424083443838</v>
      </c>
      <c r="C301" s="78">
        <v>0</v>
      </c>
      <c r="D301" s="78">
        <v>0.22159936507192401</v>
      </c>
      <c r="E301" s="78">
        <v>0.37099639409363755</v>
      </c>
      <c r="F301" s="78">
        <v>0</v>
      </c>
      <c r="G301" s="78">
        <v>0</v>
      </c>
      <c r="H301" s="78">
        <v>0</v>
      </c>
      <c r="I301" s="78">
        <v>0</v>
      </c>
      <c r="J301" s="78">
        <v>0</v>
      </c>
      <c r="K301" s="79">
        <v>0</v>
      </c>
      <c r="L301" s="33">
        <v>8.8377744152902196</v>
      </c>
      <c r="M301" s="33">
        <v>0</v>
      </c>
      <c r="N301" s="33">
        <v>4.8071301247771832</v>
      </c>
      <c r="O301" s="33">
        <v>8.047983087191561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21.692887627258965</v>
      </c>
    </row>
    <row r="302" spans="1:22">
      <c r="A302" s="103" t="s">
        <v>354</v>
      </c>
      <c r="B302" s="78">
        <v>0.18629388013020337</v>
      </c>
      <c r="C302" s="78">
        <v>0</v>
      </c>
      <c r="D302" s="78">
        <v>3.8654875732801568E-2</v>
      </c>
      <c r="E302" s="78">
        <v>0.64962027341862727</v>
      </c>
      <c r="F302" s="78">
        <v>3.8172963338979335E-2</v>
      </c>
      <c r="G302" s="78">
        <v>0</v>
      </c>
      <c r="H302" s="78">
        <v>0</v>
      </c>
      <c r="I302" s="78">
        <v>0</v>
      </c>
      <c r="J302" s="78">
        <v>8.7258007379388478E-2</v>
      </c>
      <c r="K302" s="79">
        <v>0</v>
      </c>
      <c r="L302" s="33">
        <v>4.889261389503389</v>
      </c>
      <c r="M302" s="33">
        <v>0</v>
      </c>
      <c r="N302" s="33">
        <v>1.0144927536231885</v>
      </c>
      <c r="O302" s="33">
        <v>17.049209122943086</v>
      </c>
      <c r="P302" s="33">
        <v>1.0018450184501844</v>
      </c>
      <c r="Q302" s="33">
        <v>0</v>
      </c>
      <c r="R302" s="33">
        <v>0</v>
      </c>
      <c r="S302" s="33">
        <v>0</v>
      </c>
      <c r="T302" s="33">
        <v>2.2900763358778624</v>
      </c>
      <c r="U302" s="33">
        <v>0</v>
      </c>
      <c r="V302" s="33">
        <v>26.244884620397709</v>
      </c>
    </row>
    <row r="303" spans="1:22">
      <c r="A303" s="103" t="s">
        <v>355</v>
      </c>
      <c r="B303" s="78">
        <v>0.37708700298084186</v>
      </c>
      <c r="C303" s="78">
        <v>0</v>
      </c>
      <c r="D303" s="78">
        <v>0</v>
      </c>
      <c r="E303" s="78">
        <v>0.62291299701915825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9">
        <v>0</v>
      </c>
      <c r="L303" s="33">
        <v>10.05814193591239</v>
      </c>
      <c r="M303" s="33">
        <v>0</v>
      </c>
      <c r="N303" s="33">
        <v>0</v>
      </c>
      <c r="O303" s="33">
        <v>16.615124064781359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26.673266000693747</v>
      </c>
    </row>
    <row r="304" spans="1:22">
      <c r="A304" s="103" t="s">
        <v>356</v>
      </c>
      <c r="B304" s="78">
        <v>0.24536151829428166</v>
      </c>
      <c r="C304" s="78">
        <v>2.6846807137430609E-2</v>
      </c>
      <c r="D304" s="78">
        <v>0</v>
      </c>
      <c r="E304" s="78">
        <v>0.71374841330265815</v>
      </c>
      <c r="F304" s="78">
        <v>1.7662373116730664E-3</v>
      </c>
      <c r="G304" s="78">
        <v>0</v>
      </c>
      <c r="H304" s="78">
        <v>0</v>
      </c>
      <c r="I304" s="78">
        <v>0</v>
      </c>
      <c r="J304" s="78">
        <v>5.5653221695988334E-3</v>
      </c>
      <c r="K304" s="79">
        <v>6.7117017843576522E-3</v>
      </c>
      <c r="L304" s="33">
        <v>138.91763959049376</v>
      </c>
      <c r="M304" s="33">
        <v>15.2</v>
      </c>
      <c r="N304" s="33">
        <v>0</v>
      </c>
      <c r="O304" s="33">
        <v>404.10674635027425</v>
      </c>
      <c r="P304" s="33">
        <v>1</v>
      </c>
      <c r="Q304" s="33">
        <v>0</v>
      </c>
      <c r="R304" s="33">
        <v>0</v>
      </c>
      <c r="S304" s="33">
        <v>0</v>
      </c>
      <c r="T304" s="33">
        <v>3.1509481386321117</v>
      </c>
      <c r="U304" s="33">
        <v>3.8</v>
      </c>
      <c r="V304" s="33">
        <v>566.17533407940016</v>
      </c>
    </row>
    <row r="305" spans="1:22">
      <c r="A305" s="103" t="s">
        <v>357</v>
      </c>
      <c r="B305" s="78">
        <v>0.50109215961134945</v>
      </c>
      <c r="C305" s="78">
        <v>0</v>
      </c>
      <c r="D305" s="78">
        <v>0</v>
      </c>
      <c r="E305" s="78">
        <v>0.49890784038865038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9">
        <v>0</v>
      </c>
      <c r="L305" s="33">
        <v>1.0046620046620047</v>
      </c>
      <c r="M305" s="33">
        <v>0</v>
      </c>
      <c r="N305" s="33">
        <v>0</v>
      </c>
      <c r="O305" s="33">
        <v>1.0002825656965244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2.0049445703585294</v>
      </c>
    </row>
    <row r="306" spans="1:22">
      <c r="A306" s="103" t="s">
        <v>358</v>
      </c>
      <c r="B306" s="78">
        <v>0.4075337297068008</v>
      </c>
      <c r="C306" s="78">
        <v>0</v>
      </c>
      <c r="D306" s="78">
        <v>0</v>
      </c>
      <c r="E306" s="78">
        <v>0.5723536687802282</v>
      </c>
      <c r="F306" s="78">
        <v>0</v>
      </c>
      <c r="G306" s="78">
        <v>2.0112601512970833E-2</v>
      </c>
      <c r="H306" s="78">
        <v>0</v>
      </c>
      <c r="I306" s="78">
        <v>0</v>
      </c>
      <c r="J306" s="78">
        <v>0</v>
      </c>
      <c r="K306" s="79">
        <v>0</v>
      </c>
      <c r="L306" s="33">
        <v>20.42145966470656</v>
      </c>
      <c r="M306" s="33">
        <v>0</v>
      </c>
      <c r="N306" s="33">
        <v>0</v>
      </c>
      <c r="O306" s="33">
        <v>28.680564353167448</v>
      </c>
      <c r="P306" s="33">
        <v>0</v>
      </c>
      <c r="Q306" s="33">
        <v>1.0078397212543555</v>
      </c>
      <c r="R306" s="33">
        <v>0</v>
      </c>
      <c r="S306" s="33">
        <v>0</v>
      </c>
      <c r="T306" s="33">
        <v>0</v>
      </c>
      <c r="U306" s="33">
        <v>0</v>
      </c>
      <c r="V306" s="33">
        <v>50.109863739128372</v>
      </c>
    </row>
    <row r="307" spans="1:22">
      <c r="A307" s="103" t="s">
        <v>359</v>
      </c>
      <c r="B307" s="78">
        <v>0.18272423332683363</v>
      </c>
      <c r="C307" s="78">
        <v>0</v>
      </c>
      <c r="D307" s="78">
        <v>0</v>
      </c>
      <c r="E307" s="78">
        <v>0.771531662032795</v>
      </c>
      <c r="F307" s="78">
        <v>0</v>
      </c>
      <c r="G307" s="78">
        <v>1.3072313453033623E-2</v>
      </c>
      <c r="H307" s="78">
        <v>0</v>
      </c>
      <c r="I307" s="78">
        <v>0</v>
      </c>
      <c r="J307" s="78">
        <v>3.2671791187337602E-2</v>
      </c>
      <c r="K307" s="79">
        <v>0</v>
      </c>
      <c r="L307" s="33">
        <v>17.208156957747878</v>
      </c>
      <c r="M307" s="33">
        <v>0</v>
      </c>
      <c r="N307" s="33">
        <v>0</v>
      </c>
      <c r="O307" s="33">
        <v>72.659426154958226</v>
      </c>
      <c r="P307" s="33">
        <v>0</v>
      </c>
      <c r="Q307" s="33">
        <v>1.2310924369747898</v>
      </c>
      <c r="R307" s="33">
        <v>0</v>
      </c>
      <c r="S307" s="33">
        <v>0</v>
      </c>
      <c r="T307" s="33">
        <v>3.0768842238721565</v>
      </c>
      <c r="U307" s="33">
        <v>0</v>
      </c>
      <c r="V307" s="33">
        <v>94.175559773553061</v>
      </c>
    </row>
    <row r="308" spans="1:22">
      <c r="A308" s="103" t="s">
        <v>360</v>
      </c>
      <c r="B308" s="78">
        <v>0.31039163101569789</v>
      </c>
      <c r="C308" s="78">
        <v>0</v>
      </c>
      <c r="D308" s="78">
        <v>0</v>
      </c>
      <c r="E308" s="78">
        <v>0.68960836898430211</v>
      </c>
      <c r="F308" s="78">
        <v>0</v>
      </c>
      <c r="G308" s="78">
        <v>0</v>
      </c>
      <c r="H308" s="78">
        <v>0</v>
      </c>
      <c r="I308" s="78">
        <v>0</v>
      </c>
      <c r="J308" s="78">
        <v>0</v>
      </c>
      <c r="K308" s="79">
        <v>0</v>
      </c>
      <c r="L308" s="33">
        <v>12.045076246965083</v>
      </c>
      <c r="M308" s="33">
        <v>0</v>
      </c>
      <c r="N308" s="33">
        <v>0</v>
      </c>
      <c r="O308" s="33">
        <v>26.760983721694025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38.806059968659106</v>
      </c>
    </row>
    <row r="309" spans="1:22">
      <c r="A309" s="103" t="s">
        <v>361</v>
      </c>
      <c r="B309" s="78">
        <v>0.37304514911952197</v>
      </c>
      <c r="C309" s="78">
        <v>4.8542452652620707E-2</v>
      </c>
      <c r="D309" s="78">
        <v>3.9975330520667561E-2</v>
      </c>
      <c r="E309" s="78">
        <v>0.46983153794786597</v>
      </c>
      <c r="F309" s="78">
        <v>9.2127662673554128E-3</v>
      </c>
      <c r="G309" s="78">
        <v>5.9392763491968856E-2</v>
      </c>
      <c r="H309" s="78">
        <v>0</v>
      </c>
      <c r="I309" s="78">
        <v>0</v>
      </c>
      <c r="J309" s="78">
        <v>0</v>
      </c>
      <c r="K309" s="79">
        <v>0</v>
      </c>
      <c r="L309" s="33">
        <v>40.693650989873632</v>
      </c>
      <c r="M309" s="33">
        <v>5.2952561669829219</v>
      </c>
      <c r="N309" s="33">
        <v>4.3607111692844676</v>
      </c>
      <c r="O309" s="33">
        <v>51.251599637234087</v>
      </c>
      <c r="P309" s="33">
        <v>1.0049751243781095</v>
      </c>
      <c r="Q309" s="33">
        <v>6.4788629327329019</v>
      </c>
      <c r="R309" s="33">
        <v>0</v>
      </c>
      <c r="S309" s="33">
        <v>0</v>
      </c>
      <c r="T309" s="33">
        <v>0</v>
      </c>
      <c r="U309" s="33">
        <v>0</v>
      </c>
      <c r="V309" s="33">
        <v>109.08505602048606</v>
      </c>
    </row>
    <row r="310" spans="1:22">
      <c r="A310" s="103" t="s">
        <v>362</v>
      </c>
      <c r="B310" s="78">
        <v>0.50069105228367683</v>
      </c>
      <c r="C310" s="78">
        <v>1.5031957897729436E-2</v>
      </c>
      <c r="D310" s="78">
        <v>0</v>
      </c>
      <c r="E310" s="78">
        <v>0.41323609054650523</v>
      </c>
      <c r="F310" s="78">
        <v>0</v>
      </c>
      <c r="G310" s="78">
        <v>7.1040899272088454E-2</v>
      </c>
      <c r="H310" s="78">
        <v>0</v>
      </c>
      <c r="I310" s="78">
        <v>0</v>
      </c>
      <c r="J310" s="78">
        <v>0</v>
      </c>
      <c r="K310" s="79">
        <v>0</v>
      </c>
      <c r="L310" s="33">
        <v>52.080205267316749</v>
      </c>
      <c r="M310" s="33">
        <v>1.563573883161512</v>
      </c>
      <c r="N310" s="33">
        <v>0</v>
      </c>
      <c r="O310" s="33">
        <v>42.983433239649905</v>
      </c>
      <c r="P310" s="33">
        <v>0</v>
      </c>
      <c r="Q310" s="33">
        <v>7.3894362593260965</v>
      </c>
      <c r="R310" s="33">
        <v>0</v>
      </c>
      <c r="S310" s="33">
        <v>0</v>
      </c>
      <c r="T310" s="33">
        <v>0</v>
      </c>
      <c r="U310" s="33">
        <v>0</v>
      </c>
      <c r="V310" s="33">
        <v>104.01664864945427</v>
      </c>
    </row>
    <row r="311" spans="1:22">
      <c r="A311" s="103" t="s">
        <v>363</v>
      </c>
      <c r="B311" s="78">
        <v>0.32530826583896627</v>
      </c>
      <c r="C311" s="78">
        <v>7.3860358745493765E-3</v>
      </c>
      <c r="D311" s="78">
        <v>1.8673007586327246E-2</v>
      </c>
      <c r="E311" s="78">
        <v>0.59658304573048138</v>
      </c>
      <c r="F311" s="78">
        <v>7.4386992319436674E-3</v>
      </c>
      <c r="G311" s="78">
        <v>7.3860358745493765E-3</v>
      </c>
      <c r="H311" s="78">
        <v>0</v>
      </c>
      <c r="I311" s="78">
        <v>0</v>
      </c>
      <c r="J311" s="78">
        <v>3.722490986318245E-2</v>
      </c>
      <c r="K311" s="79">
        <v>0</v>
      </c>
      <c r="L311" s="33">
        <v>44.043688842604411</v>
      </c>
      <c r="M311" s="33">
        <v>1</v>
      </c>
      <c r="N311" s="33">
        <v>2.5281501340482575</v>
      </c>
      <c r="O311" s="33">
        <v>80.771750349354903</v>
      </c>
      <c r="P311" s="33">
        <v>1.0071301247771836</v>
      </c>
      <c r="Q311" s="33">
        <v>1</v>
      </c>
      <c r="R311" s="33">
        <v>0</v>
      </c>
      <c r="S311" s="33">
        <v>0</v>
      </c>
      <c r="T311" s="33">
        <v>5.0399037447748043</v>
      </c>
      <c r="U311" s="33">
        <v>0</v>
      </c>
      <c r="V311" s="33">
        <v>135.39062319555958</v>
      </c>
    </row>
    <row r="312" spans="1:22">
      <c r="A312" s="103" t="s">
        <v>364</v>
      </c>
      <c r="B312" s="78">
        <v>0.28827784754451879</v>
      </c>
      <c r="C312" s="78">
        <v>4.736733912651829E-2</v>
      </c>
      <c r="D312" s="78">
        <v>1.5440093425663156E-2</v>
      </c>
      <c r="E312" s="78">
        <v>0.62696720675899109</v>
      </c>
      <c r="F312" s="78">
        <v>0</v>
      </c>
      <c r="G312" s="78">
        <v>1.0909283394466189E-2</v>
      </c>
      <c r="H312" s="78">
        <v>0</v>
      </c>
      <c r="I312" s="78">
        <v>0</v>
      </c>
      <c r="J312" s="78">
        <v>1.1038229749842671E-2</v>
      </c>
      <c r="K312" s="79">
        <v>0</v>
      </c>
      <c r="L312" s="33">
        <v>26.632167760941183</v>
      </c>
      <c r="M312" s="33">
        <v>4.3759689922480618</v>
      </c>
      <c r="N312" s="33">
        <v>1.4264126149802892</v>
      </c>
      <c r="O312" s="33">
        <v>57.921536369302707</v>
      </c>
      <c r="P312" s="33">
        <v>0</v>
      </c>
      <c r="Q312" s="33">
        <v>1.0078397212543555</v>
      </c>
      <c r="R312" s="33">
        <v>0</v>
      </c>
      <c r="S312" s="33">
        <v>0</v>
      </c>
      <c r="T312" s="33">
        <v>1.019752259792434</v>
      </c>
      <c r="U312" s="33">
        <v>0</v>
      </c>
      <c r="V312" s="33">
        <v>92.38367771851901</v>
      </c>
    </row>
    <row r="313" spans="1:22">
      <c r="A313" s="103" t="s">
        <v>365</v>
      </c>
      <c r="B313" s="78">
        <v>0.44872179246403932</v>
      </c>
      <c r="C313" s="78">
        <v>1.5357295568210113E-2</v>
      </c>
      <c r="D313" s="78">
        <v>4.1709884254672425E-2</v>
      </c>
      <c r="E313" s="78">
        <v>0.47552223368485852</v>
      </c>
      <c r="F313" s="78">
        <v>3.7352135153437991E-3</v>
      </c>
      <c r="G313" s="78">
        <v>0</v>
      </c>
      <c r="H313" s="78">
        <v>0</v>
      </c>
      <c r="I313" s="78">
        <v>7.4704270306875983E-3</v>
      </c>
      <c r="J313" s="78">
        <v>7.4831534821879191E-3</v>
      </c>
      <c r="K313" s="79">
        <v>0</v>
      </c>
      <c r="L313" s="33">
        <v>60.066417973262467</v>
      </c>
      <c r="M313" s="33">
        <v>2.055745341614907</v>
      </c>
      <c r="N313" s="33">
        <v>5.583333333333333</v>
      </c>
      <c r="O313" s="33">
        <v>63.653956023058853</v>
      </c>
      <c r="P313" s="33">
        <v>0.5</v>
      </c>
      <c r="Q313" s="33">
        <v>0</v>
      </c>
      <c r="R313" s="33">
        <v>0</v>
      </c>
      <c r="S313" s="33">
        <v>1</v>
      </c>
      <c r="T313" s="33">
        <v>1.0017035775127769</v>
      </c>
      <c r="U313" s="33">
        <v>0</v>
      </c>
      <c r="V313" s="33">
        <v>133.86115624878238</v>
      </c>
    </row>
    <row r="314" spans="1:22">
      <c r="A314" s="103" t="s">
        <v>366</v>
      </c>
      <c r="B314" s="78">
        <v>0.38469542984088112</v>
      </c>
      <c r="C314" s="78">
        <v>5.3671623910990916E-2</v>
      </c>
      <c r="D314" s="78">
        <v>8.3616302232084293E-3</v>
      </c>
      <c r="E314" s="78">
        <v>0.5392655854010453</v>
      </c>
      <c r="F314" s="78">
        <v>0</v>
      </c>
      <c r="G314" s="78">
        <v>0</v>
      </c>
      <c r="H314" s="78">
        <v>0</v>
      </c>
      <c r="I314" s="78">
        <v>0</v>
      </c>
      <c r="J314" s="78">
        <v>1.400573062387412E-2</v>
      </c>
      <c r="K314" s="79">
        <v>0</v>
      </c>
      <c r="L314" s="33">
        <v>46.007228204510362</v>
      </c>
      <c r="M314" s="33">
        <v>6.4187990234273542</v>
      </c>
      <c r="N314" s="33">
        <v>1</v>
      </c>
      <c r="O314" s="33">
        <v>64.49287650920833</v>
      </c>
      <c r="P314" s="33">
        <v>0</v>
      </c>
      <c r="Q314" s="33">
        <v>0</v>
      </c>
      <c r="R314" s="33">
        <v>0</v>
      </c>
      <c r="S314" s="33">
        <v>0</v>
      </c>
      <c r="T314" s="33">
        <v>1.675</v>
      </c>
      <c r="U314" s="33">
        <v>0</v>
      </c>
      <c r="V314" s="33">
        <v>119.59390373714605</v>
      </c>
    </row>
    <row r="315" spans="1:22">
      <c r="A315" s="103" t="s">
        <v>367</v>
      </c>
      <c r="B315" s="78">
        <v>0.43036412161211013</v>
      </c>
      <c r="C315" s="78">
        <v>0</v>
      </c>
      <c r="D315" s="78">
        <v>1.0499241909508565E-2</v>
      </c>
      <c r="E315" s="78">
        <v>0.55913663647838163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v>0</v>
      </c>
      <c r="L315" s="33">
        <v>41.28228259092613</v>
      </c>
      <c r="M315" s="33">
        <v>0</v>
      </c>
      <c r="N315" s="33">
        <v>1.0071301247771836</v>
      </c>
      <c r="O315" s="33">
        <v>53.634667656717049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95.924080372420335</v>
      </c>
    </row>
    <row r="316" spans="1:22">
      <c r="A316" s="103" t="s">
        <v>368</v>
      </c>
      <c r="B316" s="78">
        <v>0.24479763486691303</v>
      </c>
      <c r="C316" s="78">
        <v>0</v>
      </c>
      <c r="D316" s="78">
        <v>0</v>
      </c>
      <c r="E316" s="78">
        <v>0.67290040196556811</v>
      </c>
      <c r="F316" s="78">
        <v>0</v>
      </c>
      <c r="G316" s="78">
        <v>8.2301963167518852E-2</v>
      </c>
      <c r="H316" s="78">
        <v>0</v>
      </c>
      <c r="I316" s="78">
        <v>0</v>
      </c>
      <c r="J316" s="78">
        <v>0</v>
      </c>
      <c r="K316" s="79">
        <v>0</v>
      </c>
      <c r="L316" s="33">
        <v>13.015811753759513</v>
      </c>
      <c r="M316" s="33">
        <v>0</v>
      </c>
      <c r="N316" s="33">
        <v>0</v>
      </c>
      <c r="O316" s="33">
        <v>35.777898613172937</v>
      </c>
      <c r="P316" s="33">
        <v>0</v>
      </c>
      <c r="Q316" s="33">
        <v>4.3759689922480618</v>
      </c>
      <c r="R316" s="33">
        <v>0</v>
      </c>
      <c r="S316" s="33">
        <v>0</v>
      </c>
      <c r="T316" s="33">
        <v>0</v>
      </c>
      <c r="U316" s="33">
        <v>0</v>
      </c>
      <c r="V316" s="33">
        <v>53.169679359180513</v>
      </c>
    </row>
    <row r="317" spans="1:22">
      <c r="A317" s="103" t="s">
        <v>369</v>
      </c>
      <c r="B317" s="78">
        <v>0.44222944966370398</v>
      </c>
      <c r="C317" s="78">
        <v>0</v>
      </c>
      <c r="D317" s="78">
        <v>0</v>
      </c>
      <c r="E317" s="78">
        <v>0.49304176222239227</v>
      </c>
      <c r="F317" s="78">
        <v>6.4728788113904104E-2</v>
      </c>
      <c r="G317" s="78">
        <v>0</v>
      </c>
      <c r="H317" s="78">
        <v>0</v>
      </c>
      <c r="I317" s="78">
        <v>0</v>
      </c>
      <c r="J317" s="78">
        <v>0</v>
      </c>
      <c r="K317" s="79">
        <v>0</v>
      </c>
      <c r="L317" s="33">
        <v>15.645885350441107</v>
      </c>
      <c r="M317" s="33">
        <v>0</v>
      </c>
      <c r="N317" s="33">
        <v>0</v>
      </c>
      <c r="O317" s="33">
        <v>17.443602841414585</v>
      </c>
      <c r="P317" s="33">
        <v>2.2900763358778624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35.379564527733542</v>
      </c>
    </row>
    <row r="318" spans="1:22">
      <c r="A318" s="103" t="s">
        <v>370</v>
      </c>
      <c r="B318" s="78">
        <v>0.3988701950410779</v>
      </c>
      <c r="C318" s="78">
        <v>1.4501813399492849E-2</v>
      </c>
      <c r="D318" s="78">
        <v>3.3233322373837776E-2</v>
      </c>
      <c r="E318" s="78">
        <v>0.55339466918559133</v>
      </c>
      <c r="F318" s="78">
        <v>0</v>
      </c>
      <c r="G318" s="78">
        <v>0</v>
      </c>
      <c r="H318" s="78">
        <v>0</v>
      </c>
      <c r="I318" s="78">
        <v>0</v>
      </c>
      <c r="J318" s="78">
        <v>0</v>
      </c>
      <c r="K318" s="79">
        <v>0</v>
      </c>
      <c r="L318" s="33">
        <v>27.504849500754645</v>
      </c>
      <c r="M318" s="33">
        <v>1</v>
      </c>
      <c r="N318" s="33">
        <v>2.2916666666666665</v>
      </c>
      <c r="O318" s="33">
        <v>38.160377184617779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68.956893352039103</v>
      </c>
    </row>
    <row r="319" spans="1:22">
      <c r="A319" s="103" t="s">
        <v>371</v>
      </c>
      <c r="B319" s="78">
        <v>0.43409607196986744</v>
      </c>
      <c r="C319" s="78">
        <v>0</v>
      </c>
      <c r="D319" s="78">
        <v>8.5524162340595525E-2</v>
      </c>
      <c r="E319" s="78">
        <v>0.45442443957909645</v>
      </c>
      <c r="F319" s="78">
        <v>1.2977663055220317E-2</v>
      </c>
      <c r="G319" s="78">
        <v>1.2977663055220317E-2</v>
      </c>
      <c r="H319" s="78">
        <v>0</v>
      </c>
      <c r="I319" s="78">
        <v>0</v>
      </c>
      <c r="J319" s="78">
        <v>0</v>
      </c>
      <c r="K319" s="79">
        <v>0</v>
      </c>
      <c r="L319" s="33">
        <v>33.843002604741415</v>
      </c>
      <c r="M319" s="33">
        <v>0</v>
      </c>
      <c r="N319" s="33">
        <v>6.6676356589147279</v>
      </c>
      <c r="O319" s="33">
        <v>35.427843017665111</v>
      </c>
      <c r="P319" s="33">
        <v>1.0117647058823529</v>
      </c>
      <c r="Q319" s="33">
        <v>1.0117647058823529</v>
      </c>
      <c r="R319" s="33">
        <v>0</v>
      </c>
      <c r="S319" s="33">
        <v>0</v>
      </c>
      <c r="T319" s="33">
        <v>0</v>
      </c>
      <c r="U319" s="33">
        <v>0</v>
      </c>
      <c r="V319" s="33">
        <v>77.962010693085958</v>
      </c>
    </row>
    <row r="320" spans="1:22">
      <c r="A320" s="103" t="s">
        <v>372</v>
      </c>
      <c r="B320" s="78">
        <v>0.34113953497095706</v>
      </c>
      <c r="C320" s="78">
        <v>2.8048530213740683E-2</v>
      </c>
      <c r="D320" s="78">
        <v>5.6651473458273691E-2</v>
      </c>
      <c r="E320" s="78">
        <v>0.57416046135702858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v>0</v>
      </c>
      <c r="L320" s="33">
        <v>36.682335109877862</v>
      </c>
      <c r="M320" s="33">
        <v>3.016025641025641</v>
      </c>
      <c r="N320" s="33">
        <v>6.0916666666666668</v>
      </c>
      <c r="O320" s="33">
        <v>61.738802722275139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107.52883013984531</v>
      </c>
    </row>
    <row r="321" spans="1:22">
      <c r="A321" s="103" t="s">
        <v>373</v>
      </c>
      <c r="B321" s="78">
        <v>0.41452613234655694</v>
      </c>
      <c r="C321" s="78">
        <v>5.2671307464786099E-3</v>
      </c>
      <c r="D321" s="78">
        <v>3.0702171771562932E-2</v>
      </c>
      <c r="E321" s="78">
        <v>0.5027681170569378</v>
      </c>
      <c r="F321" s="78">
        <v>5.2796290228261872E-3</v>
      </c>
      <c r="G321" s="78">
        <v>2.0015096836618718E-2</v>
      </c>
      <c r="H321" s="78">
        <v>0</v>
      </c>
      <c r="I321" s="78">
        <v>5.2671307464786099E-3</v>
      </c>
      <c r="J321" s="78">
        <v>1.0847396954391077E-2</v>
      </c>
      <c r="K321" s="79">
        <v>5.3271945181489798E-3</v>
      </c>
      <c r="L321" s="33">
        <v>78.700558672042135</v>
      </c>
      <c r="M321" s="33">
        <v>1</v>
      </c>
      <c r="N321" s="33">
        <v>5.8290126540126534</v>
      </c>
      <c r="O321" s="33">
        <v>95.453889651983332</v>
      </c>
      <c r="P321" s="33">
        <v>1.0023728813559323</v>
      </c>
      <c r="Q321" s="33">
        <v>3.8</v>
      </c>
      <c r="R321" s="33">
        <v>0</v>
      </c>
      <c r="S321" s="33">
        <v>1</v>
      </c>
      <c r="T321" s="33">
        <v>2.0594508616751552</v>
      </c>
      <c r="U321" s="33">
        <v>1.0114035087719297</v>
      </c>
      <c r="V321" s="33">
        <v>189.85668822984115</v>
      </c>
    </row>
    <row r="322" spans="1:22">
      <c r="A322" s="103" t="s">
        <v>374</v>
      </c>
      <c r="B322" s="78">
        <v>0.39605442875118257</v>
      </c>
      <c r="C322" s="78">
        <v>0</v>
      </c>
      <c r="D322" s="78">
        <v>0</v>
      </c>
      <c r="E322" s="78">
        <v>0.47087992570338355</v>
      </c>
      <c r="F322" s="78">
        <v>0</v>
      </c>
      <c r="G322" s="78">
        <v>0.13306564554543393</v>
      </c>
      <c r="H322" s="78">
        <v>0</v>
      </c>
      <c r="I322" s="78">
        <v>0</v>
      </c>
      <c r="J322" s="78">
        <v>0</v>
      </c>
      <c r="K322" s="79">
        <v>0</v>
      </c>
      <c r="L322" s="33">
        <v>11.310258354705265</v>
      </c>
      <c r="M322" s="33">
        <v>0</v>
      </c>
      <c r="N322" s="33">
        <v>0</v>
      </c>
      <c r="O322" s="33">
        <v>13.447075015781619</v>
      </c>
      <c r="P322" s="33">
        <v>0</v>
      </c>
      <c r="Q322" s="33">
        <v>3.8</v>
      </c>
      <c r="R322" s="33">
        <v>0</v>
      </c>
      <c r="S322" s="33">
        <v>0</v>
      </c>
      <c r="T322" s="33">
        <v>0</v>
      </c>
      <c r="U322" s="33">
        <v>0</v>
      </c>
      <c r="V322" s="33">
        <v>28.557333370486884</v>
      </c>
    </row>
    <row r="323" spans="1:22">
      <c r="A323" s="103" t="s">
        <v>375</v>
      </c>
      <c r="B323" s="78">
        <v>0.54792091253295605</v>
      </c>
      <c r="C323" s="78">
        <v>0.45207908746704389</v>
      </c>
      <c r="D323" s="78">
        <v>0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9">
        <v>0</v>
      </c>
      <c r="L323" s="33">
        <v>4.6056088975294962</v>
      </c>
      <c r="M323" s="33">
        <v>3.8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8.4056088975294969</v>
      </c>
    </row>
    <row r="324" spans="1:22">
      <c r="A324" s="103" t="s">
        <v>376</v>
      </c>
      <c r="B324" s="78">
        <v>0.51259810976964115</v>
      </c>
      <c r="C324" s="78">
        <v>0.17547506796748941</v>
      </c>
      <c r="D324" s="78">
        <v>4.1818769947588472E-2</v>
      </c>
      <c r="E324" s="78">
        <v>0.22407636120788296</v>
      </c>
      <c r="F324" s="78">
        <v>0</v>
      </c>
      <c r="G324" s="78">
        <v>4.6031691107398048E-2</v>
      </c>
      <c r="H324" s="78">
        <v>0</v>
      </c>
      <c r="I324" s="78">
        <v>0</v>
      </c>
      <c r="J324" s="78">
        <v>0</v>
      </c>
      <c r="K324" s="79">
        <v>0</v>
      </c>
      <c r="L324" s="33">
        <v>28.090352801569388</v>
      </c>
      <c r="M324" s="33">
        <v>9.6160256410256402</v>
      </c>
      <c r="N324" s="33">
        <v>2.2916666666666665</v>
      </c>
      <c r="O324" s="33">
        <v>12.279374271688189</v>
      </c>
      <c r="P324" s="33">
        <v>0</v>
      </c>
      <c r="Q324" s="33">
        <v>2.5225345521480049</v>
      </c>
      <c r="R324" s="33">
        <v>0</v>
      </c>
      <c r="S324" s="33">
        <v>0</v>
      </c>
      <c r="T324" s="33">
        <v>0</v>
      </c>
      <c r="U324" s="33">
        <v>0</v>
      </c>
      <c r="V324" s="33">
        <v>54.799953933097889</v>
      </c>
    </row>
    <row r="325" spans="1:22">
      <c r="A325" s="103" t="s">
        <v>377</v>
      </c>
      <c r="B325" s="78">
        <v>0.65750025942549162</v>
      </c>
      <c r="C325" s="78">
        <v>0</v>
      </c>
      <c r="D325" s="78">
        <v>0</v>
      </c>
      <c r="E325" s="78">
        <v>0.34249974057450827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v>0</v>
      </c>
      <c r="L325" s="33">
        <v>3.0163082067221652</v>
      </c>
      <c r="M325" s="33">
        <v>0</v>
      </c>
      <c r="N325" s="33">
        <v>0</v>
      </c>
      <c r="O325" s="33">
        <v>1.571230982019364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4.5875391887415295</v>
      </c>
    </row>
    <row r="326" spans="1:22">
      <c r="A326" s="103" t="s">
        <v>378</v>
      </c>
      <c r="B326" s="78">
        <v>0.75131931923876283</v>
      </c>
      <c r="C326" s="78">
        <v>0</v>
      </c>
      <c r="D326" s="78">
        <v>0</v>
      </c>
      <c r="E326" s="78">
        <v>0.24868068076123706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9">
        <v>0</v>
      </c>
      <c r="L326" s="33">
        <v>4.5435116246123819</v>
      </c>
      <c r="M326" s="33">
        <v>0</v>
      </c>
      <c r="N326" s="33">
        <v>0</v>
      </c>
      <c r="O326" s="33">
        <v>1.5038659793814433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6.0473776039938256</v>
      </c>
    </row>
    <row r="327" spans="1:22">
      <c r="A327" s="103" t="s">
        <v>379</v>
      </c>
      <c r="B327" s="78">
        <v>0.56789857486216155</v>
      </c>
      <c r="C327" s="78">
        <v>0</v>
      </c>
      <c r="D327" s="78">
        <v>0</v>
      </c>
      <c r="E327" s="78">
        <v>0.35028374941779261</v>
      </c>
      <c r="F327" s="78">
        <v>5.45532450604575E-2</v>
      </c>
      <c r="G327" s="78">
        <v>2.7264430659588241E-2</v>
      </c>
      <c r="H327" s="78">
        <v>0</v>
      </c>
      <c r="I327" s="78">
        <v>0</v>
      </c>
      <c r="J327" s="78">
        <v>0</v>
      </c>
      <c r="K327" s="79">
        <v>0</v>
      </c>
      <c r="L327" s="33">
        <v>31.384876349118034</v>
      </c>
      <c r="M327" s="33">
        <v>0</v>
      </c>
      <c r="N327" s="33">
        <v>0</v>
      </c>
      <c r="O327" s="33">
        <v>19.358407731963759</v>
      </c>
      <c r="P327" s="33">
        <v>3.0148814003999913</v>
      </c>
      <c r="Q327" s="33">
        <v>1.5067669172932332</v>
      </c>
      <c r="R327" s="33">
        <v>0</v>
      </c>
      <c r="S327" s="33">
        <v>0</v>
      </c>
      <c r="T327" s="33">
        <v>0</v>
      </c>
      <c r="U327" s="33">
        <v>0</v>
      </c>
      <c r="V327" s="33">
        <v>55.264932398775024</v>
      </c>
    </row>
    <row r="328" spans="1:22">
      <c r="A328" s="103" t="s">
        <v>380</v>
      </c>
      <c r="B328" s="78">
        <v>0.29241278792377889</v>
      </c>
      <c r="C328" s="78">
        <v>0.15941014734681241</v>
      </c>
      <c r="D328" s="78">
        <v>0</v>
      </c>
      <c r="E328" s="78">
        <v>0.54817706472940864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v>0</v>
      </c>
      <c r="L328" s="33">
        <v>6.9705010164309265</v>
      </c>
      <c r="M328" s="33">
        <v>3.8</v>
      </c>
      <c r="N328" s="33">
        <v>0</v>
      </c>
      <c r="O328" s="33">
        <v>13.067379214196592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23.837880230627519</v>
      </c>
    </row>
    <row r="329" spans="1:22">
      <c r="A329" s="103" t="s">
        <v>381</v>
      </c>
      <c r="B329" s="78">
        <v>0.654930209499343</v>
      </c>
      <c r="C329" s="78">
        <v>9.3797077047577379E-2</v>
      </c>
      <c r="D329" s="78">
        <v>0</v>
      </c>
      <c r="E329" s="78">
        <v>0.19337085911400159</v>
      </c>
      <c r="F329" s="78">
        <v>0</v>
      </c>
      <c r="G329" s="78">
        <v>5.7901854339078171E-2</v>
      </c>
      <c r="H329" s="78">
        <v>0</v>
      </c>
      <c r="I329" s="78">
        <v>0</v>
      </c>
      <c r="J329" s="78">
        <v>0</v>
      </c>
      <c r="K329" s="79">
        <v>0</v>
      </c>
      <c r="L329" s="33">
        <v>17.04310136650534</v>
      </c>
      <c r="M329" s="33">
        <v>2.4408602150537635</v>
      </c>
      <c r="N329" s="33">
        <v>0</v>
      </c>
      <c r="O329" s="33">
        <v>5.0320463240311994</v>
      </c>
      <c r="P329" s="33">
        <v>0</v>
      </c>
      <c r="Q329" s="33">
        <v>1.5067669172932332</v>
      </c>
      <c r="R329" s="33">
        <v>0</v>
      </c>
      <c r="S329" s="33">
        <v>0</v>
      </c>
      <c r="T329" s="33">
        <v>0</v>
      </c>
      <c r="U329" s="33">
        <v>0</v>
      </c>
      <c r="V329" s="33">
        <v>26.022774822883534</v>
      </c>
    </row>
    <row r="330" spans="1:22">
      <c r="A330" s="103" t="s">
        <v>382</v>
      </c>
      <c r="B330" s="78">
        <v>0.49987358975923729</v>
      </c>
      <c r="C330" s="78">
        <v>0</v>
      </c>
      <c r="D330" s="78">
        <v>0</v>
      </c>
      <c r="E330" s="78">
        <v>0.50012641024076265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9">
        <v>0</v>
      </c>
      <c r="L330" s="33">
        <v>1.0011144130757801</v>
      </c>
      <c r="M330" s="33">
        <v>0</v>
      </c>
      <c r="N330" s="33">
        <v>0</v>
      </c>
      <c r="O330" s="33">
        <v>1.0016207455429498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2.0027351586187301</v>
      </c>
    </row>
    <row r="331" spans="1:22">
      <c r="A331" s="103" t="s">
        <v>383</v>
      </c>
      <c r="B331" s="78">
        <v>0.62638109916589135</v>
      </c>
      <c r="C331" s="78">
        <v>0</v>
      </c>
      <c r="D331" s="78">
        <v>0</v>
      </c>
      <c r="E331" s="78">
        <v>0.3326525983341036</v>
      </c>
      <c r="F331" s="78">
        <v>0</v>
      </c>
      <c r="G331" s="78">
        <v>0</v>
      </c>
      <c r="H331" s="78">
        <v>0</v>
      </c>
      <c r="I331" s="78">
        <v>0</v>
      </c>
      <c r="J331" s="78">
        <v>4.0966302500005013E-2</v>
      </c>
      <c r="K331" s="79">
        <v>0</v>
      </c>
      <c r="L331" s="33">
        <v>15.535189142498091</v>
      </c>
      <c r="M331" s="33">
        <v>0</v>
      </c>
      <c r="N331" s="33">
        <v>0</v>
      </c>
      <c r="O331" s="33">
        <v>8.2502825208892432</v>
      </c>
      <c r="P331" s="33">
        <v>0</v>
      </c>
      <c r="Q331" s="33">
        <v>0</v>
      </c>
      <c r="R331" s="33">
        <v>0</v>
      </c>
      <c r="S331" s="33">
        <v>0</v>
      </c>
      <c r="T331" s="33">
        <v>1.016025641025641</v>
      </c>
      <c r="U331" s="33">
        <v>0</v>
      </c>
      <c r="V331" s="33">
        <v>24.801497304412976</v>
      </c>
    </row>
    <row r="332" spans="1:22">
      <c r="A332" s="103" t="s">
        <v>384</v>
      </c>
      <c r="B332" s="78">
        <v>0.51777669269723292</v>
      </c>
      <c r="C332" s="78">
        <v>0</v>
      </c>
      <c r="D332" s="78">
        <v>0</v>
      </c>
      <c r="E332" s="78">
        <v>0.41100953343598823</v>
      </c>
      <c r="F332" s="78">
        <v>0</v>
      </c>
      <c r="G332" s="78">
        <v>0</v>
      </c>
      <c r="H332" s="78">
        <v>0</v>
      </c>
      <c r="I332" s="78">
        <v>0</v>
      </c>
      <c r="J332" s="78">
        <v>7.1213773866778893E-2</v>
      </c>
      <c r="K332" s="79">
        <v>0</v>
      </c>
      <c r="L332" s="33">
        <v>16.82532613727226</v>
      </c>
      <c r="M332" s="33">
        <v>0</v>
      </c>
      <c r="N332" s="33">
        <v>0</v>
      </c>
      <c r="O332" s="33">
        <v>13.355891725378093</v>
      </c>
      <c r="P332" s="33">
        <v>0</v>
      </c>
      <c r="Q332" s="33">
        <v>0</v>
      </c>
      <c r="R332" s="33">
        <v>0</v>
      </c>
      <c r="S332" s="33">
        <v>0</v>
      </c>
      <c r="T332" s="33">
        <v>2.3141153081510932</v>
      </c>
      <c r="U332" s="33">
        <v>0</v>
      </c>
      <c r="V332" s="33">
        <v>32.495333170801445</v>
      </c>
    </row>
    <row r="333" spans="1:22">
      <c r="A333" s="103" t="s">
        <v>385</v>
      </c>
      <c r="B333" s="78">
        <v>0.40069783500020534</v>
      </c>
      <c r="C333" s="78">
        <v>6.9423495295405369E-2</v>
      </c>
      <c r="D333" s="78">
        <v>0</v>
      </c>
      <c r="E333" s="78">
        <v>0.52987866970438935</v>
      </c>
      <c r="F333" s="78">
        <v>0</v>
      </c>
      <c r="G333" s="78">
        <v>0</v>
      </c>
      <c r="H333" s="78">
        <v>0</v>
      </c>
      <c r="I333" s="78">
        <v>0</v>
      </c>
      <c r="J333" s="78">
        <v>0</v>
      </c>
      <c r="K333" s="79">
        <v>0</v>
      </c>
      <c r="L333" s="33">
        <v>5.7717899868796234</v>
      </c>
      <c r="M333" s="33">
        <v>1</v>
      </c>
      <c r="N333" s="33">
        <v>0</v>
      </c>
      <c r="O333" s="33">
        <v>7.6325553395099393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14.404345326389562</v>
      </c>
    </row>
    <row r="334" spans="1:22">
      <c r="A334" s="103" t="s">
        <v>386</v>
      </c>
      <c r="B334" s="78">
        <v>0.40941472423854747</v>
      </c>
      <c r="C334" s="78">
        <v>8.3711042722039303E-2</v>
      </c>
      <c r="D334" s="78">
        <v>6.6671014123765929E-3</v>
      </c>
      <c r="E334" s="78">
        <v>0.48834996558541338</v>
      </c>
      <c r="F334" s="78">
        <v>1.1857166041623556E-2</v>
      </c>
      <c r="G334" s="78">
        <v>0</v>
      </c>
      <c r="H334" s="78">
        <v>0</v>
      </c>
      <c r="I334" s="78">
        <v>0</v>
      </c>
      <c r="J334" s="78">
        <v>0</v>
      </c>
      <c r="K334" s="79">
        <v>0</v>
      </c>
      <c r="L334" s="33">
        <v>71.29791486428752</v>
      </c>
      <c r="M334" s="33">
        <v>14.577938808373592</v>
      </c>
      <c r="N334" s="33">
        <v>1.1610486891385767</v>
      </c>
      <c r="O334" s="33">
        <v>85.04416721954405</v>
      </c>
      <c r="P334" s="33">
        <v>2.0648774089395623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174.14594699028325</v>
      </c>
    </row>
    <row r="335" spans="1:22">
      <c r="A335" s="103" t="s">
        <v>387</v>
      </c>
      <c r="B335" s="78">
        <v>0.16800580610098279</v>
      </c>
      <c r="C335" s="78">
        <v>0</v>
      </c>
      <c r="D335" s="78">
        <v>0</v>
      </c>
      <c r="E335" s="78">
        <v>0.83199419389901719</v>
      </c>
      <c r="F335" s="78">
        <v>0</v>
      </c>
      <c r="G335" s="78">
        <v>0</v>
      </c>
      <c r="H335" s="78">
        <v>0</v>
      </c>
      <c r="I335" s="78">
        <v>0</v>
      </c>
      <c r="J335" s="78">
        <v>0</v>
      </c>
      <c r="K335" s="79">
        <v>0</v>
      </c>
      <c r="L335" s="33">
        <v>3.0202981770406003</v>
      </c>
      <c r="M335" s="33">
        <v>0</v>
      </c>
      <c r="N335" s="33">
        <v>0</v>
      </c>
      <c r="O335" s="33">
        <v>14.957045863231425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17.977344040272026</v>
      </c>
    </row>
    <row r="336" spans="1:22">
      <c r="A336" s="103" t="s">
        <v>388</v>
      </c>
      <c r="B336" s="78">
        <v>0.5</v>
      </c>
      <c r="C336" s="78">
        <v>0</v>
      </c>
      <c r="D336" s="78">
        <v>0</v>
      </c>
      <c r="E336" s="78">
        <v>0.5</v>
      </c>
      <c r="F336" s="78">
        <v>0</v>
      </c>
      <c r="G336" s="78">
        <v>0</v>
      </c>
      <c r="H336" s="78">
        <v>0</v>
      </c>
      <c r="I336" s="78">
        <v>0</v>
      </c>
      <c r="J336" s="78">
        <v>0</v>
      </c>
      <c r="K336" s="79">
        <v>0</v>
      </c>
      <c r="L336" s="33">
        <v>1.0079365079365079</v>
      </c>
      <c r="M336" s="33">
        <v>0</v>
      </c>
      <c r="N336" s="33">
        <v>0</v>
      </c>
      <c r="O336" s="33">
        <v>1.0079365079365079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2.0158730158730158</v>
      </c>
    </row>
    <row r="337" spans="1:22">
      <c r="A337" s="103" t="s">
        <v>389</v>
      </c>
      <c r="B337" s="78">
        <v>0</v>
      </c>
      <c r="C337" s="78">
        <v>0</v>
      </c>
      <c r="D337" s="78">
        <v>0</v>
      </c>
      <c r="E337" s="78">
        <v>1</v>
      </c>
      <c r="F337" s="78">
        <v>0</v>
      </c>
      <c r="G337" s="78">
        <v>0</v>
      </c>
      <c r="H337" s="78">
        <v>0</v>
      </c>
      <c r="I337" s="78">
        <v>0</v>
      </c>
      <c r="J337" s="78">
        <v>0</v>
      </c>
      <c r="K337" s="79">
        <v>0</v>
      </c>
      <c r="L337" s="33">
        <v>0</v>
      </c>
      <c r="M337" s="33">
        <v>0</v>
      </c>
      <c r="N337" s="33">
        <v>0</v>
      </c>
      <c r="O337" s="33">
        <v>2.1874508766209733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2.1874508766209733</v>
      </c>
    </row>
    <row r="338" spans="1:22">
      <c r="A338" s="103" t="s">
        <v>390</v>
      </c>
      <c r="B338" s="78">
        <v>0.16803313642787754</v>
      </c>
      <c r="C338" s="78">
        <v>0</v>
      </c>
      <c r="D338" s="78">
        <v>0</v>
      </c>
      <c r="E338" s="78">
        <v>0.83196686357212246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9">
        <v>0</v>
      </c>
      <c r="L338" s="33">
        <v>1.0137254901960784</v>
      </c>
      <c r="M338" s="33">
        <v>0</v>
      </c>
      <c r="N338" s="33">
        <v>0</v>
      </c>
      <c r="O338" s="33">
        <v>5.0191648774201045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6.0328903676161829</v>
      </c>
    </row>
    <row r="339" spans="1:22">
      <c r="A339" s="103" t="s">
        <v>391</v>
      </c>
      <c r="B339" s="78">
        <v>0.48304805793285055</v>
      </c>
      <c r="C339" s="78">
        <v>0</v>
      </c>
      <c r="D339" s="78">
        <v>0</v>
      </c>
      <c r="E339" s="78">
        <v>0.51695194206714945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9">
        <v>0</v>
      </c>
      <c r="L339" s="33">
        <v>0.93600764087870103</v>
      </c>
      <c r="M339" s="33">
        <v>0</v>
      </c>
      <c r="N339" s="33">
        <v>0</v>
      </c>
      <c r="O339" s="33">
        <v>1.0017035775127769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1.937711218391478</v>
      </c>
    </row>
    <row r="340" spans="1:22">
      <c r="A340" s="103" t="s">
        <v>392</v>
      </c>
      <c r="B340" s="78">
        <v>0.35694649772348586</v>
      </c>
      <c r="C340" s="78">
        <v>0</v>
      </c>
      <c r="D340" s="78">
        <v>0</v>
      </c>
      <c r="E340" s="78">
        <v>0.64305350227651425</v>
      </c>
      <c r="F340" s="78">
        <v>0</v>
      </c>
      <c r="G340" s="78">
        <v>0</v>
      </c>
      <c r="H340" s="78">
        <v>0</v>
      </c>
      <c r="I340" s="78">
        <v>0</v>
      </c>
      <c r="J340" s="78">
        <v>0</v>
      </c>
      <c r="K340" s="79">
        <v>0</v>
      </c>
      <c r="L340" s="33">
        <v>10.93357408068573</v>
      </c>
      <c r="M340" s="33">
        <v>0</v>
      </c>
      <c r="N340" s="33">
        <v>0</v>
      </c>
      <c r="O340" s="33">
        <v>19.697274380966903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30.630848461652629</v>
      </c>
    </row>
    <row r="341" spans="1:22">
      <c r="A341" s="103" t="s">
        <v>393</v>
      </c>
      <c r="B341" s="78">
        <v>1</v>
      </c>
      <c r="C341" s="78">
        <v>0</v>
      </c>
      <c r="D341" s="78">
        <v>0</v>
      </c>
      <c r="E341" s="78">
        <v>0</v>
      </c>
      <c r="F341" s="78">
        <v>0</v>
      </c>
      <c r="G341" s="78">
        <v>0</v>
      </c>
      <c r="H341" s="78">
        <v>0</v>
      </c>
      <c r="I341" s="78">
        <v>0</v>
      </c>
      <c r="J341" s="78">
        <v>0</v>
      </c>
      <c r="K341" s="79">
        <v>0</v>
      </c>
      <c r="L341" s="33">
        <v>1.0079365079365079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1.0079365079365079</v>
      </c>
    </row>
    <row r="342" spans="1:22">
      <c r="A342" s="103" t="s">
        <v>394</v>
      </c>
      <c r="B342" s="78">
        <v>0.35458676543581408</v>
      </c>
      <c r="C342" s="78">
        <v>2.2474224098515246E-2</v>
      </c>
      <c r="D342" s="78">
        <v>0</v>
      </c>
      <c r="E342" s="78">
        <v>0.62293901046567057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9">
        <v>0</v>
      </c>
      <c r="L342" s="33">
        <v>47.332459249515061</v>
      </c>
      <c r="M342" s="33">
        <v>3</v>
      </c>
      <c r="N342" s="33">
        <v>0</v>
      </c>
      <c r="O342" s="33">
        <v>83.153795352626872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133.48625460214194</v>
      </c>
    </row>
    <row r="343" spans="1:22">
      <c r="A343" s="103" t="s">
        <v>395</v>
      </c>
      <c r="B343" s="78">
        <v>0.66665099570523467</v>
      </c>
      <c r="C343" s="78">
        <v>0</v>
      </c>
      <c r="D343" s="78">
        <v>0</v>
      </c>
      <c r="E343" s="78">
        <v>0.33334900429476527</v>
      </c>
      <c r="F343" s="78">
        <v>0</v>
      </c>
      <c r="G343" s="78">
        <v>0</v>
      </c>
      <c r="H343" s="78">
        <v>0</v>
      </c>
      <c r="I343" s="78">
        <v>0</v>
      </c>
      <c r="J343" s="78">
        <v>0</v>
      </c>
      <c r="K343" s="79">
        <v>0</v>
      </c>
      <c r="L343" s="33">
        <v>2.0160151872480636</v>
      </c>
      <c r="M343" s="33">
        <v>0</v>
      </c>
      <c r="N343" s="33">
        <v>0</v>
      </c>
      <c r="O343" s="33">
        <v>1.0080786793115559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3.0240938665596198</v>
      </c>
    </row>
    <row r="344" spans="1:22">
      <c r="A344" s="103" t="s">
        <v>396</v>
      </c>
      <c r="B344" s="78">
        <v>0.48484749416741585</v>
      </c>
      <c r="C344" s="78">
        <v>0</v>
      </c>
      <c r="D344" s="78">
        <v>0</v>
      </c>
      <c r="E344" s="78">
        <v>0.51515250583258398</v>
      </c>
      <c r="F344" s="78">
        <v>0</v>
      </c>
      <c r="G344" s="78">
        <v>0</v>
      </c>
      <c r="H344" s="78">
        <v>0</v>
      </c>
      <c r="I344" s="78">
        <v>0</v>
      </c>
      <c r="J344" s="78">
        <v>0</v>
      </c>
      <c r="K344" s="79">
        <v>0</v>
      </c>
      <c r="L344" s="33">
        <v>20.991531949607349</v>
      </c>
      <c r="M344" s="33">
        <v>0</v>
      </c>
      <c r="N344" s="33">
        <v>0</v>
      </c>
      <c r="O344" s="33">
        <v>22.303591160504169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43.295123110111525</v>
      </c>
    </row>
    <row r="345" spans="1:22">
      <c r="A345" s="103" t="s">
        <v>397</v>
      </c>
      <c r="B345" s="78">
        <v>0</v>
      </c>
      <c r="C345" s="78">
        <v>0</v>
      </c>
      <c r="D345" s="78">
        <v>0</v>
      </c>
      <c r="E345" s="78">
        <v>1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v>0</v>
      </c>
      <c r="L345" s="33">
        <v>0</v>
      </c>
      <c r="M345" s="33">
        <v>0</v>
      </c>
      <c r="N345" s="33">
        <v>0</v>
      </c>
      <c r="O345" s="33">
        <v>2.039504519584868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2.039504519584868</v>
      </c>
    </row>
    <row r="346" spans="1:22">
      <c r="A346" s="103" t="s">
        <v>398</v>
      </c>
      <c r="B346" s="78">
        <v>1</v>
      </c>
      <c r="C346" s="78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v>0</v>
      </c>
      <c r="L346" s="33">
        <v>1.2507645259938838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1.2507645259938838</v>
      </c>
    </row>
    <row r="347" spans="1:22">
      <c r="A347" s="103" t="s">
        <v>399</v>
      </c>
      <c r="B347" s="78">
        <v>0.53797877800019056</v>
      </c>
      <c r="C347" s="78">
        <v>0</v>
      </c>
      <c r="D347" s="78">
        <v>0</v>
      </c>
      <c r="E347" s="78">
        <v>0.46202122199980933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9">
        <v>0</v>
      </c>
      <c r="L347" s="33">
        <v>2.3379340779742521</v>
      </c>
      <c r="M347" s="33">
        <v>0</v>
      </c>
      <c r="N347" s="33">
        <v>0</v>
      </c>
      <c r="O347" s="33">
        <v>2.0078397212543555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4.3457737992286081</v>
      </c>
    </row>
    <row r="348" spans="1:22">
      <c r="A348" s="103" t="s">
        <v>400</v>
      </c>
      <c r="B348" s="78">
        <v>0.24478351581780908</v>
      </c>
      <c r="C348" s="78">
        <v>2.7021904065575208E-2</v>
      </c>
      <c r="D348" s="78">
        <v>0</v>
      </c>
      <c r="E348" s="78">
        <v>0.71508756289097708</v>
      </c>
      <c r="F348" s="78">
        <v>8.8777399221679539E-3</v>
      </c>
      <c r="G348" s="78">
        <v>4.2292773034708353E-3</v>
      </c>
      <c r="H348" s="78">
        <v>0</v>
      </c>
      <c r="I348" s="78">
        <v>0</v>
      </c>
      <c r="J348" s="78">
        <v>0</v>
      </c>
      <c r="K348" s="79">
        <v>0</v>
      </c>
      <c r="L348" s="33">
        <v>111.76505486343055</v>
      </c>
      <c r="M348" s="33">
        <v>12.337859354268023</v>
      </c>
      <c r="N348" s="33">
        <v>0</v>
      </c>
      <c r="O348" s="33">
        <v>326.4999296690886</v>
      </c>
      <c r="P348" s="33">
        <v>4.0534636744202714</v>
      </c>
      <c r="Q348" s="33">
        <v>1.9310344827586206</v>
      </c>
      <c r="R348" s="33">
        <v>0</v>
      </c>
      <c r="S348" s="33">
        <v>0</v>
      </c>
      <c r="T348" s="33">
        <v>0</v>
      </c>
      <c r="U348" s="33">
        <v>0</v>
      </c>
      <c r="V348" s="33">
        <v>456.58734204396598</v>
      </c>
    </row>
    <row r="349" spans="1:22">
      <c r="A349" s="103" t="s">
        <v>401</v>
      </c>
      <c r="B349" s="78">
        <v>0.44198515026678287</v>
      </c>
      <c r="C349" s="78">
        <v>0</v>
      </c>
      <c r="D349" s="78">
        <v>0</v>
      </c>
      <c r="E349" s="78">
        <v>0.55801484973321702</v>
      </c>
      <c r="F349" s="78">
        <v>0</v>
      </c>
      <c r="G349" s="78">
        <v>0</v>
      </c>
      <c r="H349" s="78">
        <v>0</v>
      </c>
      <c r="I349" s="78">
        <v>0</v>
      </c>
      <c r="J349" s="78">
        <v>0</v>
      </c>
      <c r="K349" s="79">
        <v>0</v>
      </c>
      <c r="L349" s="33">
        <v>10.987726542949286</v>
      </c>
      <c r="M349" s="33">
        <v>0</v>
      </c>
      <c r="N349" s="33">
        <v>0</v>
      </c>
      <c r="O349" s="33">
        <v>13.872218494383025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24.859945037332313</v>
      </c>
    </row>
    <row r="350" spans="1:22">
      <c r="A350" s="103" t="s">
        <v>402</v>
      </c>
      <c r="B350" s="78">
        <v>0.30042033938867801</v>
      </c>
      <c r="C350" s="78">
        <v>0</v>
      </c>
      <c r="D350" s="78">
        <v>0</v>
      </c>
      <c r="E350" s="78">
        <v>0.69957966061132182</v>
      </c>
      <c r="F350" s="78">
        <v>0</v>
      </c>
      <c r="G350" s="78">
        <v>0</v>
      </c>
      <c r="H350" s="78">
        <v>0</v>
      </c>
      <c r="I350" s="78">
        <v>0</v>
      </c>
      <c r="J350" s="78">
        <v>0</v>
      </c>
      <c r="K350" s="79">
        <v>0</v>
      </c>
      <c r="L350" s="33">
        <v>18.811512821058578</v>
      </c>
      <c r="M350" s="33">
        <v>0</v>
      </c>
      <c r="N350" s="33">
        <v>0</v>
      </c>
      <c r="O350" s="33">
        <v>43.805794846384686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62.617307667443278</v>
      </c>
    </row>
    <row r="351" spans="1:22">
      <c r="A351" s="103" t="s">
        <v>403</v>
      </c>
      <c r="B351" s="78">
        <v>0.411213644687205</v>
      </c>
      <c r="C351" s="78">
        <v>0</v>
      </c>
      <c r="D351" s="78">
        <v>0</v>
      </c>
      <c r="E351" s="78">
        <v>0.56612940119948607</v>
      </c>
      <c r="F351" s="78">
        <v>0</v>
      </c>
      <c r="G351" s="78">
        <v>0</v>
      </c>
      <c r="H351" s="78">
        <v>0</v>
      </c>
      <c r="I351" s="78">
        <v>0</v>
      </c>
      <c r="J351" s="78">
        <v>2.2656954113309164E-2</v>
      </c>
      <c r="K351" s="79">
        <v>0</v>
      </c>
      <c r="L351" s="33">
        <v>14.553358693149626</v>
      </c>
      <c r="M351" s="33">
        <v>0</v>
      </c>
      <c r="N351" s="33">
        <v>0</v>
      </c>
      <c r="O351" s="33">
        <v>20.036018621564224</v>
      </c>
      <c r="P351" s="33">
        <v>0</v>
      </c>
      <c r="Q351" s="33">
        <v>0</v>
      </c>
      <c r="R351" s="33">
        <v>0</v>
      </c>
      <c r="S351" s="33">
        <v>0</v>
      </c>
      <c r="T351" s="33">
        <v>0.80185758513931893</v>
      </c>
      <c r="U351" s="33">
        <v>0</v>
      </c>
      <c r="V351" s="33">
        <v>35.39123489985316</v>
      </c>
    </row>
    <row r="352" spans="1:22">
      <c r="A352" s="103" t="s">
        <v>404</v>
      </c>
      <c r="B352" s="78">
        <v>0.15670075861004595</v>
      </c>
      <c r="C352" s="78">
        <v>0.59269971388885589</v>
      </c>
      <c r="D352" s="78">
        <v>0</v>
      </c>
      <c r="E352" s="78">
        <v>0.25059952750109815</v>
      </c>
      <c r="F352" s="78">
        <v>0</v>
      </c>
      <c r="G352" s="78">
        <v>0</v>
      </c>
      <c r="H352" s="78">
        <v>0</v>
      </c>
      <c r="I352" s="78">
        <v>0</v>
      </c>
      <c r="J352" s="78">
        <v>0</v>
      </c>
      <c r="K352" s="79">
        <v>0</v>
      </c>
      <c r="L352" s="33">
        <v>1.0046620046620047</v>
      </c>
      <c r="M352" s="33">
        <v>3.8</v>
      </c>
      <c r="N352" s="33">
        <v>0</v>
      </c>
      <c r="O352" s="33">
        <v>1.6066790352504638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6.4113410399124682</v>
      </c>
    </row>
    <row r="353" spans="1:22">
      <c r="A353" s="103" t="s">
        <v>405</v>
      </c>
      <c r="B353" s="78">
        <v>0.25565510735916003</v>
      </c>
      <c r="C353" s="78">
        <v>2.2451285999290093E-2</v>
      </c>
      <c r="D353" s="78">
        <v>1.7225669756235986E-2</v>
      </c>
      <c r="E353" s="78">
        <v>0.69241857172532406</v>
      </c>
      <c r="F353" s="78">
        <v>0</v>
      </c>
      <c r="G353" s="78">
        <v>1.2249365159990035E-2</v>
      </c>
      <c r="H353" s="78">
        <v>0</v>
      </c>
      <c r="I353" s="78">
        <v>0</v>
      </c>
      <c r="J353" s="78">
        <v>0</v>
      </c>
      <c r="K353" s="79">
        <v>0</v>
      </c>
      <c r="L353" s="33">
        <v>20.870886288393415</v>
      </c>
      <c r="M353" s="33">
        <v>1.8328530259365994</v>
      </c>
      <c r="N353" s="33">
        <v>1.40625</v>
      </c>
      <c r="O353" s="33">
        <v>56.526894470169204</v>
      </c>
      <c r="P353" s="33">
        <v>0</v>
      </c>
      <c r="Q353" s="33">
        <v>1</v>
      </c>
      <c r="R353" s="33">
        <v>0</v>
      </c>
      <c r="S353" s="33">
        <v>0</v>
      </c>
      <c r="T353" s="33">
        <v>0</v>
      </c>
      <c r="U353" s="33">
        <v>0</v>
      </c>
      <c r="V353" s="33">
        <v>81.636883784499204</v>
      </c>
    </row>
    <row r="354" spans="1:22">
      <c r="A354" s="103" t="s">
        <v>406</v>
      </c>
      <c r="B354" s="78">
        <v>0.23540423473096228</v>
      </c>
      <c r="C354" s="78">
        <v>0</v>
      </c>
      <c r="D354" s="78">
        <v>0</v>
      </c>
      <c r="E354" s="78">
        <v>0.76459576526903761</v>
      </c>
      <c r="F354" s="78">
        <v>0</v>
      </c>
      <c r="G354" s="78">
        <v>0</v>
      </c>
      <c r="H354" s="78">
        <v>0</v>
      </c>
      <c r="I354" s="78">
        <v>0</v>
      </c>
      <c r="J354" s="78">
        <v>0</v>
      </c>
      <c r="K354" s="79">
        <v>0</v>
      </c>
      <c r="L354" s="33">
        <v>9.7707110188849811</v>
      </c>
      <c r="M354" s="33">
        <v>0</v>
      </c>
      <c r="N354" s="33">
        <v>0</v>
      </c>
      <c r="O354" s="33">
        <v>31.735386057285655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41.50609707617064</v>
      </c>
    </row>
    <row r="355" spans="1:22">
      <c r="A355" s="103" t="s">
        <v>407</v>
      </c>
      <c r="B355" s="78">
        <v>0.28390977011049545</v>
      </c>
      <c r="C355" s="78">
        <v>0.12637298533808278</v>
      </c>
      <c r="D355" s="78">
        <v>2.3432674172277495E-2</v>
      </c>
      <c r="E355" s="78">
        <v>0.56628457037914415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9">
        <v>0</v>
      </c>
      <c r="L355" s="33">
        <v>27.765783440669171</v>
      </c>
      <c r="M355" s="33">
        <v>12.359014423076923</v>
      </c>
      <c r="N355" s="33">
        <v>2.2916666666666665</v>
      </c>
      <c r="O355" s="33">
        <v>55.381450031889706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97.797914562302481</v>
      </c>
    </row>
    <row r="356" spans="1:22">
      <c r="A356" s="103" t="s">
        <v>408</v>
      </c>
      <c r="B356" s="78">
        <v>0.23181442778553585</v>
      </c>
      <c r="C356" s="78">
        <v>4.724704258847498E-2</v>
      </c>
      <c r="D356" s="78">
        <v>1.1354548309838508E-2</v>
      </c>
      <c r="E356" s="78">
        <v>0.70304002208440852</v>
      </c>
      <c r="F356" s="78">
        <v>6.5439592317422628E-3</v>
      </c>
      <c r="G356" s="78">
        <v>0</v>
      </c>
      <c r="H356" s="78">
        <v>0</v>
      </c>
      <c r="I356" s="78">
        <v>0</v>
      </c>
      <c r="J356" s="78">
        <v>0</v>
      </c>
      <c r="K356" s="79">
        <v>0</v>
      </c>
      <c r="L356" s="33">
        <v>46.786660509269993</v>
      </c>
      <c r="M356" s="33">
        <v>9.5357798165137613</v>
      </c>
      <c r="N356" s="33">
        <v>2.2916666666666665</v>
      </c>
      <c r="O356" s="33">
        <v>141.89321670747736</v>
      </c>
      <c r="P356" s="33">
        <v>1.3207547169811322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201.82807841690888</v>
      </c>
    </row>
    <row r="357" spans="1:22">
      <c r="A357" s="103" t="s">
        <v>409</v>
      </c>
      <c r="B357" s="78">
        <v>0.36594031680377126</v>
      </c>
      <c r="C357" s="78">
        <v>2.5787320493435423E-2</v>
      </c>
      <c r="D357" s="78">
        <v>0</v>
      </c>
      <c r="E357" s="78">
        <v>0.60827236270279306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9">
        <v>0</v>
      </c>
      <c r="L357" s="33">
        <v>14.41812246651709</v>
      </c>
      <c r="M357" s="33">
        <v>1.016025641025641</v>
      </c>
      <c r="N357" s="33">
        <v>0</v>
      </c>
      <c r="O357" s="33">
        <v>23.966054068727829</v>
      </c>
      <c r="P357" s="33">
        <v>0</v>
      </c>
      <c r="Q357" s="33">
        <v>0</v>
      </c>
      <c r="R357" s="33">
        <v>0</v>
      </c>
      <c r="S357" s="33">
        <v>0</v>
      </c>
      <c r="T357" s="33">
        <v>0</v>
      </c>
      <c r="U357" s="33">
        <v>0</v>
      </c>
      <c r="V357" s="33">
        <v>39.400202176270568</v>
      </c>
    </row>
    <row r="358" spans="1:22">
      <c r="A358" s="103" t="s">
        <v>410</v>
      </c>
      <c r="B358" s="78">
        <v>0.40056250117320641</v>
      </c>
      <c r="C358" s="78">
        <v>0.27746814945649712</v>
      </c>
      <c r="D358" s="78">
        <v>0</v>
      </c>
      <c r="E358" s="78">
        <v>0.32196934937029642</v>
      </c>
      <c r="F358" s="78">
        <v>0</v>
      </c>
      <c r="G358" s="78">
        <v>0</v>
      </c>
      <c r="H358" s="78">
        <v>0</v>
      </c>
      <c r="I358" s="78">
        <v>0</v>
      </c>
      <c r="J358" s="78">
        <v>0</v>
      </c>
      <c r="K358" s="79">
        <v>0</v>
      </c>
      <c r="L358" s="33">
        <v>10.971619679157682</v>
      </c>
      <c r="M358" s="33">
        <v>7.6</v>
      </c>
      <c r="N358" s="33">
        <v>0</v>
      </c>
      <c r="O358" s="33">
        <v>8.8189115039234469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27.39053118308113</v>
      </c>
    </row>
    <row r="359" spans="1:22">
      <c r="A359" s="103" t="s">
        <v>411</v>
      </c>
      <c r="B359" s="78">
        <v>0.55735215486292355</v>
      </c>
      <c r="C359" s="78">
        <v>0</v>
      </c>
      <c r="D359" s="78">
        <v>7.4760014235755651E-2</v>
      </c>
      <c r="E359" s="78">
        <v>0.33169364869783852</v>
      </c>
      <c r="F359" s="78">
        <v>0</v>
      </c>
      <c r="G359" s="78">
        <v>0</v>
      </c>
      <c r="H359" s="78">
        <v>0</v>
      </c>
      <c r="I359" s="78">
        <v>0</v>
      </c>
      <c r="J359" s="78">
        <v>3.6194182203482528E-2</v>
      </c>
      <c r="K359" s="79">
        <v>0</v>
      </c>
      <c r="L359" s="33">
        <v>15.425176464048612</v>
      </c>
      <c r="M359" s="33">
        <v>0</v>
      </c>
      <c r="N359" s="33">
        <v>2.069044502617801</v>
      </c>
      <c r="O359" s="33">
        <v>9.1798928532476101</v>
      </c>
      <c r="P359" s="33">
        <v>0</v>
      </c>
      <c r="Q359" s="33">
        <v>0</v>
      </c>
      <c r="R359" s="33">
        <v>0</v>
      </c>
      <c r="S359" s="33">
        <v>0</v>
      </c>
      <c r="T359" s="33">
        <v>1.0017035775127769</v>
      </c>
      <c r="U359" s="33">
        <v>0</v>
      </c>
      <c r="V359" s="33">
        <v>27.675817397426794</v>
      </c>
    </row>
    <row r="360" spans="1:22">
      <c r="A360" s="103" t="s">
        <v>412</v>
      </c>
      <c r="B360" s="78">
        <v>0.41110967715167129</v>
      </c>
      <c r="C360" s="78">
        <v>0.10264577106852973</v>
      </c>
      <c r="D360" s="78">
        <v>0</v>
      </c>
      <c r="E360" s="78">
        <v>0.48624455177979908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v>0</v>
      </c>
      <c r="L360" s="33">
        <v>19.224624938620838</v>
      </c>
      <c r="M360" s="33">
        <v>4.8</v>
      </c>
      <c r="N360" s="33">
        <v>0</v>
      </c>
      <c r="O360" s="33">
        <v>22.738139372393597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46.762764311014429</v>
      </c>
    </row>
    <row r="361" spans="1:22">
      <c r="A361" s="103" t="s">
        <v>413</v>
      </c>
      <c r="B361" s="78">
        <v>0.3309122133503426</v>
      </c>
      <c r="C361" s="78">
        <v>0</v>
      </c>
      <c r="D361" s="78">
        <v>0</v>
      </c>
      <c r="E361" s="78">
        <v>0.6690877866496574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v>0</v>
      </c>
      <c r="L361" s="33">
        <v>4.9637817029223807</v>
      </c>
      <c r="M361" s="33">
        <v>0</v>
      </c>
      <c r="N361" s="33">
        <v>0</v>
      </c>
      <c r="O361" s="33">
        <v>10.03651596716433</v>
      </c>
      <c r="P361" s="33">
        <v>0</v>
      </c>
      <c r="Q361" s="33">
        <v>0</v>
      </c>
      <c r="R361" s="33">
        <v>0</v>
      </c>
      <c r="S361" s="33">
        <v>0</v>
      </c>
      <c r="T361" s="33">
        <v>0</v>
      </c>
      <c r="U361" s="33">
        <v>0</v>
      </c>
      <c r="V361" s="33">
        <v>15.000297670086711</v>
      </c>
    </row>
    <row r="362" spans="1:22">
      <c r="A362" s="103" t="s">
        <v>414</v>
      </c>
      <c r="B362" s="78">
        <v>0.40054597155701721</v>
      </c>
      <c r="C362" s="78">
        <v>0.1329619796977089</v>
      </c>
      <c r="D362" s="78">
        <v>0</v>
      </c>
      <c r="E362" s="78">
        <v>0.41377028235939955</v>
      </c>
      <c r="F362" s="78">
        <v>0</v>
      </c>
      <c r="G362" s="78">
        <v>5.2721766385874287E-2</v>
      </c>
      <c r="H362" s="78">
        <v>0</v>
      </c>
      <c r="I362" s="78">
        <v>0</v>
      </c>
      <c r="J362" s="78">
        <v>0</v>
      </c>
      <c r="K362" s="79">
        <v>0</v>
      </c>
      <c r="L362" s="33">
        <v>11.447443061370819</v>
      </c>
      <c r="M362" s="33">
        <v>3.8</v>
      </c>
      <c r="N362" s="33">
        <v>0</v>
      </c>
      <c r="O362" s="33">
        <v>11.825388554987132</v>
      </c>
      <c r="P362" s="33">
        <v>0</v>
      </c>
      <c r="Q362" s="33">
        <v>1.5067669172932332</v>
      </c>
      <c r="R362" s="33">
        <v>0</v>
      </c>
      <c r="S362" s="33">
        <v>0</v>
      </c>
      <c r="T362" s="33">
        <v>0</v>
      </c>
      <c r="U362" s="33">
        <v>0</v>
      </c>
      <c r="V362" s="33">
        <v>28.579598533651186</v>
      </c>
    </row>
    <row r="363" spans="1:22">
      <c r="A363" s="103" t="s">
        <v>415</v>
      </c>
      <c r="B363" s="78">
        <v>0.37777174447102768</v>
      </c>
      <c r="C363" s="78">
        <v>0.34725168585023969</v>
      </c>
      <c r="D363" s="78">
        <v>0</v>
      </c>
      <c r="E363" s="78">
        <v>0.18359454708656431</v>
      </c>
      <c r="F363" s="78">
        <v>0</v>
      </c>
      <c r="G363" s="78">
        <v>9.1382022592168349E-2</v>
      </c>
      <c r="H363" s="78">
        <v>0</v>
      </c>
      <c r="I363" s="78">
        <v>0</v>
      </c>
      <c r="J363" s="78">
        <v>0</v>
      </c>
      <c r="K363" s="79">
        <v>0</v>
      </c>
      <c r="L363" s="33">
        <v>4.1339831813199943</v>
      </c>
      <c r="M363" s="33">
        <v>3.8</v>
      </c>
      <c r="N363" s="33">
        <v>0</v>
      </c>
      <c r="O363" s="33">
        <v>2.0090882416329752</v>
      </c>
      <c r="P363" s="33">
        <v>0</v>
      </c>
      <c r="Q363" s="33">
        <v>1</v>
      </c>
      <c r="R363" s="33">
        <v>0</v>
      </c>
      <c r="S363" s="33">
        <v>0</v>
      </c>
      <c r="T363" s="33">
        <v>0</v>
      </c>
      <c r="U363" s="33">
        <v>0</v>
      </c>
      <c r="V363" s="33">
        <v>10.943071422952968</v>
      </c>
    </row>
    <row r="364" spans="1:22">
      <c r="A364" s="103" t="s">
        <v>416</v>
      </c>
      <c r="B364" s="78">
        <v>0.46788225205286232</v>
      </c>
      <c r="C364" s="78">
        <v>0.10009286874290399</v>
      </c>
      <c r="D364" s="78">
        <v>0</v>
      </c>
      <c r="E364" s="78">
        <v>0.43202487920423388</v>
      </c>
      <c r="F364" s="78">
        <v>0</v>
      </c>
      <c r="G364" s="78">
        <v>0</v>
      </c>
      <c r="H364" s="78">
        <v>0</v>
      </c>
      <c r="I364" s="78">
        <v>0</v>
      </c>
      <c r="J364" s="78">
        <v>0</v>
      </c>
      <c r="K364" s="79">
        <v>0</v>
      </c>
      <c r="L364" s="33">
        <v>17.763029276018461</v>
      </c>
      <c r="M364" s="33">
        <v>3.8</v>
      </c>
      <c r="N364" s="33">
        <v>0</v>
      </c>
      <c r="O364" s="33">
        <v>16.401713344762889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37.964742620781344</v>
      </c>
    </row>
    <row r="365" spans="1:22">
      <c r="A365" s="103" t="s">
        <v>417</v>
      </c>
      <c r="B365" s="78">
        <v>0.13761965660058503</v>
      </c>
      <c r="C365" s="78">
        <v>0</v>
      </c>
      <c r="D365" s="78">
        <v>0.25940283410364567</v>
      </c>
      <c r="E365" s="78">
        <v>0.3435746751921237</v>
      </c>
      <c r="F365" s="78">
        <v>0</v>
      </c>
      <c r="G365" s="78">
        <v>0.25940283410364567</v>
      </c>
      <c r="H365" s="78">
        <v>0</v>
      </c>
      <c r="I365" s="78">
        <v>0</v>
      </c>
      <c r="J365" s="78">
        <v>0</v>
      </c>
      <c r="K365" s="79">
        <v>0</v>
      </c>
      <c r="L365" s="33">
        <v>2.0159945317840053</v>
      </c>
      <c r="M365" s="33">
        <v>0</v>
      </c>
      <c r="N365" s="33">
        <v>3.8</v>
      </c>
      <c r="O365" s="33">
        <v>5.033035858075543</v>
      </c>
      <c r="P365" s="33">
        <v>0</v>
      </c>
      <c r="Q365" s="33">
        <v>3.8</v>
      </c>
      <c r="R365" s="33">
        <v>0</v>
      </c>
      <c r="S365" s="33">
        <v>0</v>
      </c>
      <c r="T365" s="33">
        <v>0</v>
      </c>
      <c r="U365" s="33">
        <v>0</v>
      </c>
      <c r="V365" s="33">
        <v>14.649030389859547</v>
      </c>
    </row>
    <row r="366" spans="1:22">
      <c r="A366" s="103" t="s">
        <v>418</v>
      </c>
      <c r="B366" s="78">
        <v>0.60800181813470433</v>
      </c>
      <c r="C366" s="78">
        <v>4.9115038131717088E-2</v>
      </c>
      <c r="D366" s="78">
        <v>0</v>
      </c>
      <c r="E366" s="78">
        <v>0.34288314373357837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9">
        <v>0</v>
      </c>
      <c r="L366" s="33">
        <v>12.379137658493928</v>
      </c>
      <c r="M366" s="33">
        <v>1</v>
      </c>
      <c r="N366" s="33">
        <v>0</v>
      </c>
      <c r="O366" s="33">
        <v>6.9812252372487569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20.360362895742689</v>
      </c>
    </row>
    <row r="367" spans="1:22">
      <c r="A367" s="103" t="s">
        <v>419</v>
      </c>
      <c r="B367" s="78">
        <v>0.16573198998063582</v>
      </c>
      <c r="C367" s="78">
        <v>0.17710797864744918</v>
      </c>
      <c r="D367" s="78">
        <v>0.22488052551945847</v>
      </c>
      <c r="E367" s="78">
        <v>0.31420752008749037</v>
      </c>
      <c r="F367" s="78">
        <v>0</v>
      </c>
      <c r="G367" s="78">
        <v>0.11807198576496611</v>
      </c>
      <c r="H367" s="78">
        <v>0</v>
      </c>
      <c r="I367" s="78">
        <v>0</v>
      </c>
      <c r="J367" s="78">
        <v>0</v>
      </c>
      <c r="K367" s="79">
        <v>0</v>
      </c>
      <c r="L367" s="33">
        <v>10.667755909179984</v>
      </c>
      <c r="M367" s="33">
        <v>11.4</v>
      </c>
      <c r="N367" s="33">
        <v>14.475</v>
      </c>
      <c r="O367" s="33">
        <v>20.224756424597025</v>
      </c>
      <c r="P367" s="33">
        <v>0</v>
      </c>
      <c r="Q367" s="33">
        <v>7.6</v>
      </c>
      <c r="R367" s="33">
        <v>0</v>
      </c>
      <c r="S367" s="33">
        <v>0</v>
      </c>
      <c r="T367" s="33">
        <v>0</v>
      </c>
      <c r="U367" s="33">
        <v>0</v>
      </c>
      <c r="V367" s="33">
        <v>64.367512333777015</v>
      </c>
    </row>
    <row r="368" spans="1:22">
      <c r="A368" s="103" t="s">
        <v>420</v>
      </c>
      <c r="B368" s="78">
        <v>0.54424978996916751</v>
      </c>
      <c r="C368" s="78">
        <v>0</v>
      </c>
      <c r="D368" s="78">
        <v>0</v>
      </c>
      <c r="E368" s="78">
        <v>0.45575021003083238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9">
        <v>0</v>
      </c>
      <c r="L368" s="33">
        <v>13.582678549482621</v>
      </c>
      <c r="M368" s="33">
        <v>0</v>
      </c>
      <c r="N368" s="33">
        <v>0</v>
      </c>
      <c r="O368" s="33">
        <v>11.374021112729643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24.956699662212266</v>
      </c>
    </row>
    <row r="369" spans="1:22">
      <c r="A369" s="103" t="s">
        <v>421</v>
      </c>
      <c r="B369" s="78">
        <v>0.33908719171243246</v>
      </c>
      <c r="C369" s="78">
        <v>3.6948841737774456E-2</v>
      </c>
      <c r="D369" s="78">
        <v>3.3389772870672019E-2</v>
      </c>
      <c r="E369" s="78">
        <v>0.59057419367912067</v>
      </c>
      <c r="F369" s="78">
        <v>0</v>
      </c>
      <c r="G369" s="78">
        <v>0</v>
      </c>
      <c r="H369" s="78">
        <v>0</v>
      </c>
      <c r="I369" s="78">
        <v>0</v>
      </c>
      <c r="J369" s="78">
        <v>0</v>
      </c>
      <c r="K369" s="79">
        <v>0</v>
      </c>
      <c r="L369" s="33">
        <v>44.050596545647288</v>
      </c>
      <c r="M369" s="33">
        <v>4.8</v>
      </c>
      <c r="N369" s="33">
        <v>4.3376436781609193</v>
      </c>
      <c r="O369" s="33">
        <v>76.721109413334631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129.9093496371429</v>
      </c>
    </row>
    <row r="370" spans="1:22">
      <c r="A370" s="103" t="s">
        <v>422</v>
      </c>
      <c r="B370" s="78">
        <v>0.38754578491652458</v>
      </c>
      <c r="C370" s="78">
        <v>0.16568135140548973</v>
      </c>
      <c r="D370" s="78">
        <v>0</v>
      </c>
      <c r="E370" s="78">
        <v>0.1805588538341549</v>
      </c>
      <c r="F370" s="78">
        <v>2.2211501926257312E-2</v>
      </c>
      <c r="G370" s="78">
        <v>0.16568135140548973</v>
      </c>
      <c r="H370" s="78">
        <v>0</v>
      </c>
      <c r="I370" s="78">
        <v>0</v>
      </c>
      <c r="J370" s="78">
        <v>0</v>
      </c>
      <c r="K370" s="79">
        <v>7.8321156512083795E-2</v>
      </c>
      <c r="L370" s="33">
        <v>17.77718457979692</v>
      </c>
      <c r="M370" s="33">
        <v>7.6</v>
      </c>
      <c r="N370" s="33">
        <v>0</v>
      </c>
      <c r="O370" s="33">
        <v>8.2824486733037883</v>
      </c>
      <c r="P370" s="33">
        <v>1.0188679245283019</v>
      </c>
      <c r="Q370" s="33">
        <v>7.6</v>
      </c>
      <c r="R370" s="33">
        <v>0</v>
      </c>
      <c r="S370" s="33">
        <v>0</v>
      </c>
      <c r="T370" s="33">
        <v>0</v>
      </c>
      <c r="U370" s="33">
        <v>3.5926842969492698</v>
      </c>
      <c r="V370" s="33">
        <v>45.871185474578276</v>
      </c>
    </row>
    <row r="371" spans="1:22">
      <c r="A371" s="103" t="s">
        <v>423</v>
      </c>
      <c r="B371" s="78">
        <v>0.17326740447809447</v>
      </c>
      <c r="C371" s="78">
        <v>1.3761555166991303E-2</v>
      </c>
      <c r="D371" s="78">
        <v>6.3166431443482099E-3</v>
      </c>
      <c r="E371" s="78">
        <v>0.78439874462043258</v>
      </c>
      <c r="F371" s="78">
        <v>1.1184409738681083E-2</v>
      </c>
      <c r="G371" s="78">
        <v>0</v>
      </c>
      <c r="H371" s="78">
        <v>2.9867519210195815E-3</v>
      </c>
      <c r="I371" s="78">
        <v>9.1878445735973956E-4</v>
      </c>
      <c r="J371" s="78">
        <v>1.973127277280752E-3</v>
      </c>
      <c r="K371" s="79">
        <v>5.1925791957927007E-3</v>
      </c>
      <c r="L371" s="33">
        <v>188.58329947809901</v>
      </c>
      <c r="M371" s="33">
        <v>14.978001702964292</v>
      </c>
      <c r="N371" s="33">
        <v>6.875</v>
      </c>
      <c r="O371" s="33">
        <v>853.73532207381493</v>
      </c>
      <c r="P371" s="33">
        <v>12.173050653056437</v>
      </c>
      <c r="Q371" s="33">
        <v>0</v>
      </c>
      <c r="R371" s="33">
        <v>3.2507645259938838</v>
      </c>
      <c r="S371" s="33">
        <v>1</v>
      </c>
      <c r="T371" s="33">
        <v>2.1475409836065573</v>
      </c>
      <c r="U371" s="33">
        <v>5.6515749196654133</v>
      </c>
      <c r="V371" s="33">
        <v>1088.3945543372001</v>
      </c>
    </row>
    <row r="372" spans="1:22">
      <c r="A372" s="103" t="s">
        <v>424</v>
      </c>
      <c r="B372" s="78">
        <v>0.16514375452217239</v>
      </c>
      <c r="C372" s="78">
        <v>4.1635397956782998E-2</v>
      </c>
      <c r="D372" s="78">
        <v>6.6253233892492368E-3</v>
      </c>
      <c r="E372" s="78">
        <v>0.77214298587285557</v>
      </c>
      <c r="F372" s="78">
        <v>2.8954505870492312E-3</v>
      </c>
      <c r="G372" s="78">
        <v>0</v>
      </c>
      <c r="H372" s="78">
        <v>2.9132890539579864E-3</v>
      </c>
      <c r="I372" s="78">
        <v>0</v>
      </c>
      <c r="J372" s="78">
        <v>4.3477520498147295E-3</v>
      </c>
      <c r="K372" s="79">
        <v>4.296046568118112E-3</v>
      </c>
      <c r="L372" s="33">
        <v>57.122409762028305</v>
      </c>
      <c r="M372" s="33">
        <v>14.401478696992802</v>
      </c>
      <c r="N372" s="33">
        <v>2.2916666666666665</v>
      </c>
      <c r="O372" s="33">
        <v>267.08044855540373</v>
      </c>
      <c r="P372" s="33">
        <v>1.0015220700152208</v>
      </c>
      <c r="Q372" s="33">
        <v>0</v>
      </c>
      <c r="R372" s="33">
        <v>1.0076923076923077</v>
      </c>
      <c r="S372" s="33">
        <v>0</v>
      </c>
      <c r="T372" s="33">
        <v>1.5038659793814433</v>
      </c>
      <c r="U372" s="33">
        <v>1.4859813084112148</v>
      </c>
      <c r="V372" s="33">
        <v>345.89506534659159</v>
      </c>
    </row>
    <row r="373" spans="1:22">
      <c r="A373" s="103" t="s">
        <v>425</v>
      </c>
      <c r="B373" s="78">
        <v>0.16943345245737582</v>
      </c>
      <c r="C373" s="78">
        <v>0</v>
      </c>
      <c r="D373" s="78">
        <v>2.2426062035511389E-2</v>
      </c>
      <c r="E373" s="78">
        <v>0.7901744333833518</v>
      </c>
      <c r="F373" s="78">
        <v>9.1352807408953945E-3</v>
      </c>
      <c r="G373" s="78">
        <v>0</v>
      </c>
      <c r="H373" s="78">
        <v>8.8307713828655477E-3</v>
      </c>
      <c r="I373" s="78">
        <v>0</v>
      </c>
      <c r="J373" s="78">
        <v>0</v>
      </c>
      <c r="K373" s="79">
        <v>0</v>
      </c>
      <c r="L373" s="33">
        <v>22.911189386470284</v>
      </c>
      <c r="M373" s="33">
        <v>0</v>
      </c>
      <c r="N373" s="33">
        <v>3.0325047801147225</v>
      </c>
      <c r="O373" s="33">
        <v>106.84924275002413</v>
      </c>
      <c r="P373" s="33">
        <v>1.2352941176470589</v>
      </c>
      <c r="Q373" s="33">
        <v>0</v>
      </c>
      <c r="R373" s="33">
        <v>1.1941176470588235</v>
      </c>
      <c r="S373" s="33">
        <v>0</v>
      </c>
      <c r="T373" s="33">
        <v>0</v>
      </c>
      <c r="U373" s="33">
        <v>0</v>
      </c>
      <c r="V373" s="33">
        <v>135.22234868131503</v>
      </c>
    </row>
    <row r="374" spans="1:22">
      <c r="A374" s="103" t="s">
        <v>426</v>
      </c>
      <c r="B374" s="78">
        <v>0.17072451290963606</v>
      </c>
      <c r="C374" s="78">
        <v>1.2333006357329779E-2</v>
      </c>
      <c r="D374" s="78">
        <v>0</v>
      </c>
      <c r="E374" s="78">
        <v>0.80731164992590576</v>
      </c>
      <c r="F374" s="78">
        <v>0</v>
      </c>
      <c r="G374" s="78">
        <v>0</v>
      </c>
      <c r="H374" s="78">
        <v>9.630830807128312E-3</v>
      </c>
      <c r="I374" s="78">
        <v>0</v>
      </c>
      <c r="J374" s="78">
        <v>0</v>
      </c>
      <c r="K374" s="79">
        <v>0</v>
      </c>
      <c r="L374" s="33">
        <v>17.726872824229595</v>
      </c>
      <c r="M374" s="33">
        <v>1.2805755395683451</v>
      </c>
      <c r="N374" s="33">
        <v>0</v>
      </c>
      <c r="O374" s="33">
        <v>83.825753571370981</v>
      </c>
      <c r="P374" s="33">
        <v>0</v>
      </c>
      <c r="Q374" s="33">
        <v>0</v>
      </c>
      <c r="R374" s="33">
        <v>1</v>
      </c>
      <c r="S374" s="33">
        <v>0</v>
      </c>
      <c r="T374" s="33">
        <v>0</v>
      </c>
      <c r="U374" s="33">
        <v>0</v>
      </c>
      <c r="V374" s="33">
        <v>103.83320193516893</v>
      </c>
    </row>
    <row r="375" spans="1:22">
      <c r="A375" s="103" t="s">
        <v>427</v>
      </c>
      <c r="B375" s="78">
        <v>0.20201481000281787</v>
      </c>
      <c r="C375" s="78">
        <v>0</v>
      </c>
      <c r="D375" s="78">
        <v>0</v>
      </c>
      <c r="E375" s="78">
        <v>0.64665212858287002</v>
      </c>
      <c r="F375" s="78">
        <v>0.12504085276455273</v>
      </c>
      <c r="G375" s="78">
        <v>0</v>
      </c>
      <c r="H375" s="78">
        <v>2.6292208649759254E-2</v>
      </c>
      <c r="I375" s="78">
        <v>0</v>
      </c>
      <c r="J375" s="78">
        <v>0</v>
      </c>
      <c r="K375" s="79">
        <v>0</v>
      </c>
      <c r="L375" s="33">
        <v>7.7738411994631704</v>
      </c>
      <c r="M375" s="33">
        <v>0</v>
      </c>
      <c r="N375" s="33">
        <v>0</v>
      </c>
      <c r="O375" s="33">
        <v>24.884170417148873</v>
      </c>
      <c r="P375" s="33">
        <v>4.8117647058823527</v>
      </c>
      <c r="Q375" s="33">
        <v>0</v>
      </c>
      <c r="R375" s="33">
        <v>1.0117647058823529</v>
      </c>
      <c r="S375" s="33">
        <v>0</v>
      </c>
      <c r="T375" s="33">
        <v>0</v>
      </c>
      <c r="U375" s="33">
        <v>0</v>
      </c>
      <c r="V375" s="33">
        <v>38.481541028376753</v>
      </c>
    </row>
    <row r="376" spans="1:22">
      <c r="A376" s="103" t="s">
        <v>428</v>
      </c>
      <c r="B376" s="78">
        <v>0.1710110464671793</v>
      </c>
      <c r="C376" s="78">
        <v>1.7221748836664171E-2</v>
      </c>
      <c r="D376" s="78">
        <v>1.4862559232887524E-2</v>
      </c>
      <c r="E376" s="78">
        <v>0.7729998299138694</v>
      </c>
      <c r="F376" s="78">
        <v>1.1952407774699759E-2</v>
      </c>
      <c r="G376" s="78">
        <v>0</v>
      </c>
      <c r="H376" s="78">
        <v>0</v>
      </c>
      <c r="I376" s="78">
        <v>1.1952407774699759E-2</v>
      </c>
      <c r="J376" s="78">
        <v>0</v>
      </c>
      <c r="K376" s="79">
        <v>0</v>
      </c>
      <c r="L376" s="33">
        <v>14.307665006975972</v>
      </c>
      <c r="M376" s="33">
        <v>1.4408602150537635</v>
      </c>
      <c r="N376" s="33">
        <v>1.2434782608695651</v>
      </c>
      <c r="O376" s="33">
        <v>64.673147409688923</v>
      </c>
      <c r="P376" s="33">
        <v>1</v>
      </c>
      <c r="Q376" s="33">
        <v>0</v>
      </c>
      <c r="R376" s="33">
        <v>0</v>
      </c>
      <c r="S376" s="33">
        <v>1</v>
      </c>
      <c r="T376" s="33">
        <v>0</v>
      </c>
      <c r="U376" s="33">
        <v>0</v>
      </c>
      <c r="V376" s="33">
        <v>83.66515089258823</v>
      </c>
    </row>
    <row r="377" spans="1:22">
      <c r="A377" s="103" t="s">
        <v>429</v>
      </c>
      <c r="B377" s="78">
        <v>0.2954765549493612</v>
      </c>
      <c r="C377" s="78">
        <v>0</v>
      </c>
      <c r="D377" s="78">
        <v>0</v>
      </c>
      <c r="E377" s="78">
        <v>0.6586143638690396</v>
      </c>
      <c r="F377" s="78">
        <v>0</v>
      </c>
      <c r="G377" s="78">
        <v>0</v>
      </c>
      <c r="H377" s="78">
        <v>0</v>
      </c>
      <c r="I377" s="78">
        <v>0</v>
      </c>
      <c r="J377" s="78">
        <v>4.5909081181598671E-2</v>
      </c>
      <c r="K377" s="79">
        <v>0</v>
      </c>
      <c r="L377" s="33">
        <v>13.316627689675176</v>
      </c>
      <c r="M377" s="33">
        <v>0</v>
      </c>
      <c r="N377" s="33">
        <v>0</v>
      </c>
      <c r="O377" s="33">
        <v>29.682633453674008</v>
      </c>
      <c r="P377" s="33">
        <v>0</v>
      </c>
      <c r="Q377" s="33">
        <v>0</v>
      </c>
      <c r="R377" s="33">
        <v>0</v>
      </c>
      <c r="S377" s="33">
        <v>0</v>
      </c>
      <c r="T377" s="33">
        <v>2.069044502617801</v>
      </c>
      <c r="U377" s="33">
        <v>0</v>
      </c>
      <c r="V377" s="33">
        <v>45.068305645967008</v>
      </c>
    </row>
    <row r="378" spans="1:22">
      <c r="A378" s="103" t="s">
        <v>430</v>
      </c>
      <c r="B378" s="78">
        <v>0.22978503433161146</v>
      </c>
      <c r="C378" s="78">
        <v>0</v>
      </c>
      <c r="D378" s="78">
        <v>0</v>
      </c>
      <c r="E378" s="78">
        <v>0.77021496566838854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9">
        <v>0</v>
      </c>
      <c r="L378" s="33">
        <v>3.0063500151700211</v>
      </c>
      <c r="M378" s="33">
        <v>0</v>
      </c>
      <c r="N378" s="33">
        <v>0</v>
      </c>
      <c r="O378" s="33">
        <v>10.07696510983261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13.083315125002631</v>
      </c>
    </row>
    <row r="379" spans="1:22">
      <c r="A379" s="103" t="s">
        <v>431</v>
      </c>
      <c r="B379" s="78">
        <v>0.34523022700286599</v>
      </c>
      <c r="C379" s="78">
        <v>0</v>
      </c>
      <c r="D379" s="78">
        <v>0</v>
      </c>
      <c r="E379" s="78">
        <v>0.54942406156832979</v>
      </c>
      <c r="F379" s="78">
        <v>5.2617168473494479E-2</v>
      </c>
      <c r="G379" s="78">
        <v>0</v>
      </c>
      <c r="H379" s="78">
        <v>2.6368978302627116E-2</v>
      </c>
      <c r="I379" s="78">
        <v>0</v>
      </c>
      <c r="J379" s="78">
        <v>0</v>
      </c>
      <c r="K379" s="79">
        <v>2.6359564652682275E-2</v>
      </c>
      <c r="L379" s="33">
        <v>13.246313720484689</v>
      </c>
      <c r="M379" s="33">
        <v>0</v>
      </c>
      <c r="N379" s="33">
        <v>0</v>
      </c>
      <c r="O379" s="33">
        <v>21.081130549604435</v>
      </c>
      <c r="P379" s="33">
        <v>2.0188948306595362</v>
      </c>
      <c r="Q379" s="33">
        <v>0</v>
      </c>
      <c r="R379" s="33">
        <v>1.0117647058823529</v>
      </c>
      <c r="S379" s="33">
        <v>0</v>
      </c>
      <c r="T379" s="33">
        <v>0</v>
      </c>
      <c r="U379" s="33">
        <v>1.0114035087719297</v>
      </c>
      <c r="V379" s="33">
        <v>38.369507315402956</v>
      </c>
    </row>
    <row r="380" spans="1:22">
      <c r="A380" s="103" t="s">
        <v>432</v>
      </c>
      <c r="B380" s="78">
        <v>0.18040820243710909</v>
      </c>
      <c r="C380" s="78">
        <v>0.16735455038843</v>
      </c>
      <c r="D380" s="78">
        <v>0</v>
      </c>
      <c r="E380" s="78">
        <v>0.60769435783977477</v>
      </c>
      <c r="F380" s="78">
        <v>0</v>
      </c>
      <c r="G380" s="78">
        <v>0</v>
      </c>
      <c r="H380" s="78">
        <v>0</v>
      </c>
      <c r="I380" s="78">
        <v>0</v>
      </c>
      <c r="J380" s="78">
        <v>0</v>
      </c>
      <c r="K380" s="79">
        <v>4.454288933468601E-2</v>
      </c>
      <c r="L380" s="33">
        <v>4.0963999345691517</v>
      </c>
      <c r="M380" s="33">
        <v>3.8</v>
      </c>
      <c r="N380" s="33">
        <v>0</v>
      </c>
      <c r="O380" s="33">
        <v>13.798480856549165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1.0114035087719297</v>
      </c>
      <c r="V380" s="33">
        <v>22.70628429989025</v>
      </c>
    </row>
    <row r="381" spans="1:22">
      <c r="A381" s="103" t="s">
        <v>433</v>
      </c>
      <c r="B381" s="78">
        <v>0.35772358994787151</v>
      </c>
      <c r="C381" s="78">
        <v>0</v>
      </c>
      <c r="D381" s="78">
        <v>0</v>
      </c>
      <c r="E381" s="78">
        <v>0.62753944693602526</v>
      </c>
      <c r="F381" s="78">
        <v>1.4736963116102973E-2</v>
      </c>
      <c r="G381" s="78">
        <v>0</v>
      </c>
      <c r="H381" s="78">
        <v>0</v>
      </c>
      <c r="I381" s="78">
        <v>0</v>
      </c>
      <c r="J381" s="78">
        <v>0</v>
      </c>
      <c r="K381" s="79">
        <v>0</v>
      </c>
      <c r="L381" s="33">
        <v>24.549741211431133</v>
      </c>
      <c r="M381" s="33">
        <v>0</v>
      </c>
      <c r="N381" s="33">
        <v>0</v>
      </c>
      <c r="O381" s="33">
        <v>43.066578372673256</v>
      </c>
      <c r="P381" s="33">
        <v>1.0113636363636365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68.627683220468043</v>
      </c>
    </row>
    <row r="382" spans="1:22">
      <c r="A382" s="103" t="s">
        <v>434</v>
      </c>
      <c r="B382" s="78">
        <v>0.20326428500633567</v>
      </c>
      <c r="C382" s="78">
        <v>3.4673822682049563E-2</v>
      </c>
      <c r="D382" s="78">
        <v>0</v>
      </c>
      <c r="E382" s="78">
        <v>0.74962214971856067</v>
      </c>
      <c r="F382" s="78">
        <v>1.2439742593054286E-2</v>
      </c>
      <c r="G382" s="78">
        <v>0</v>
      </c>
      <c r="H382" s="78">
        <v>0</v>
      </c>
      <c r="I382" s="78">
        <v>0</v>
      </c>
      <c r="J382" s="78">
        <v>0</v>
      </c>
      <c r="K382" s="79">
        <v>0</v>
      </c>
      <c r="L382" s="33">
        <v>16.339910853125531</v>
      </c>
      <c r="M382" s="33">
        <v>2.7873424568615786</v>
      </c>
      <c r="N382" s="33">
        <v>0</v>
      </c>
      <c r="O382" s="33">
        <v>60.260262148600333</v>
      </c>
      <c r="P382" s="33">
        <v>0.99999999999999989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80.38751545858743</v>
      </c>
    </row>
    <row r="383" spans="1:22">
      <c r="A383" s="103" t="s">
        <v>435</v>
      </c>
      <c r="B383" s="78">
        <v>0.25586236951077912</v>
      </c>
      <c r="C383" s="78">
        <v>1.3843016618147776E-2</v>
      </c>
      <c r="D383" s="78">
        <v>0</v>
      </c>
      <c r="E383" s="78">
        <v>0.72271122904489193</v>
      </c>
      <c r="F383" s="78">
        <v>7.5833848261811767E-3</v>
      </c>
      <c r="G383" s="78">
        <v>0</v>
      </c>
      <c r="H383" s="78">
        <v>0</v>
      </c>
      <c r="I383" s="78">
        <v>0</v>
      </c>
      <c r="J383" s="78">
        <v>0</v>
      </c>
      <c r="K383" s="79">
        <v>0</v>
      </c>
      <c r="L383" s="33">
        <v>34.519976032822562</v>
      </c>
      <c r="M383" s="33">
        <v>1.8676470588235294</v>
      </c>
      <c r="N383" s="33">
        <v>0</v>
      </c>
      <c r="O383" s="33">
        <v>97.505445419672725</v>
      </c>
      <c r="P383" s="33">
        <v>1.023121387283237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134.91618989860206</v>
      </c>
    </row>
    <row r="384" spans="1:22">
      <c r="A384" s="103" t="s">
        <v>436</v>
      </c>
      <c r="B384" s="78">
        <v>0.4480823845912591</v>
      </c>
      <c r="C384" s="78">
        <v>0.14029962891753034</v>
      </c>
      <c r="D384" s="78">
        <v>0</v>
      </c>
      <c r="E384" s="78">
        <v>0.41161798649121045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v>0</v>
      </c>
      <c r="L384" s="33">
        <v>16.587053076445546</v>
      </c>
      <c r="M384" s="33">
        <v>5.1935926773455376</v>
      </c>
      <c r="N384" s="33">
        <v>0</v>
      </c>
      <c r="O384" s="33">
        <v>15.237218922090474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37.017864675881562</v>
      </c>
    </row>
    <row r="385" spans="1:22">
      <c r="A385" s="103" t="s">
        <v>437</v>
      </c>
      <c r="B385" s="78">
        <v>0.26506951458793893</v>
      </c>
      <c r="C385" s="78">
        <v>1.8818891071666725E-2</v>
      </c>
      <c r="D385" s="78">
        <v>0</v>
      </c>
      <c r="E385" s="78">
        <v>0.7161115943403944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v>0</v>
      </c>
      <c r="L385" s="33">
        <v>14.08528874408659</v>
      </c>
      <c r="M385" s="33">
        <v>1</v>
      </c>
      <c r="N385" s="33">
        <v>0</v>
      </c>
      <c r="O385" s="33">
        <v>38.052805110209441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53.138093854296031</v>
      </c>
    </row>
    <row r="386" spans="1:22">
      <c r="A386" s="103" t="s">
        <v>438</v>
      </c>
      <c r="B386" s="78">
        <v>0.39013882924027155</v>
      </c>
      <c r="C386" s="78">
        <v>6.4126639426739102E-2</v>
      </c>
      <c r="D386" s="78">
        <v>0</v>
      </c>
      <c r="E386" s="78">
        <v>0.51139900786040471</v>
      </c>
      <c r="F386" s="78">
        <v>0</v>
      </c>
      <c r="G386" s="78">
        <v>0</v>
      </c>
      <c r="H386" s="78">
        <v>0</v>
      </c>
      <c r="I386" s="78">
        <v>0</v>
      </c>
      <c r="J386" s="78">
        <v>3.4335523472584714E-2</v>
      </c>
      <c r="K386" s="79">
        <v>0</v>
      </c>
      <c r="L386" s="33">
        <v>11.362542049250505</v>
      </c>
      <c r="M386" s="33">
        <v>1.8676470588235294</v>
      </c>
      <c r="N386" s="33">
        <v>0</v>
      </c>
      <c r="O386" s="33">
        <v>14.894166628003578</v>
      </c>
      <c r="P386" s="33">
        <v>0</v>
      </c>
      <c r="Q386" s="33">
        <v>0</v>
      </c>
      <c r="R386" s="33">
        <v>0</v>
      </c>
      <c r="S386" s="33">
        <v>0</v>
      </c>
      <c r="T386" s="33">
        <v>1</v>
      </c>
      <c r="U386" s="33">
        <v>0</v>
      </c>
      <c r="V386" s="33">
        <v>29.124355736077611</v>
      </c>
    </row>
    <row r="387" spans="1:22">
      <c r="A387" s="103" t="s">
        <v>439</v>
      </c>
      <c r="B387" s="78">
        <v>0.68003941670084578</v>
      </c>
      <c r="C387" s="78">
        <v>0</v>
      </c>
      <c r="D387" s="78">
        <v>0</v>
      </c>
      <c r="E387" s="78">
        <v>0.31996058329915417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v>0</v>
      </c>
      <c r="L387" s="33">
        <v>11.682685934608738</v>
      </c>
      <c r="M387" s="33">
        <v>0</v>
      </c>
      <c r="N387" s="33">
        <v>0</v>
      </c>
      <c r="O387" s="33">
        <v>5.4967387394584044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17.179424674067143</v>
      </c>
    </row>
    <row r="388" spans="1:22">
      <c r="A388" s="103" t="s">
        <v>440</v>
      </c>
      <c r="B388" s="78">
        <v>0.35906853750944251</v>
      </c>
      <c r="C388" s="78">
        <v>0</v>
      </c>
      <c r="D388" s="78">
        <v>0</v>
      </c>
      <c r="E388" s="78">
        <v>0.64093146249055755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v>0</v>
      </c>
      <c r="L388" s="33">
        <v>7.669438931074283</v>
      </c>
      <c r="M388" s="33">
        <v>0</v>
      </c>
      <c r="N388" s="33">
        <v>0</v>
      </c>
      <c r="O388" s="33">
        <v>13.689822964358697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21.359261895432979</v>
      </c>
    </row>
    <row r="389" spans="1:22">
      <c r="A389" s="103" t="s">
        <v>441</v>
      </c>
      <c r="B389" s="78">
        <v>0.45723642192691549</v>
      </c>
      <c r="C389" s="78">
        <v>6.2513670547320183E-2</v>
      </c>
      <c r="D389" s="78">
        <v>0</v>
      </c>
      <c r="E389" s="78">
        <v>0.46996176522178279</v>
      </c>
      <c r="F389" s="78">
        <v>0</v>
      </c>
      <c r="G389" s="78">
        <v>0</v>
      </c>
      <c r="H389" s="78">
        <v>0</v>
      </c>
      <c r="I389" s="78">
        <v>0</v>
      </c>
      <c r="J389" s="78">
        <v>0</v>
      </c>
      <c r="K389" s="79">
        <v>1.0288142303981151E-2</v>
      </c>
      <c r="L389" s="33">
        <v>55.587790258038574</v>
      </c>
      <c r="M389" s="33">
        <v>7.6</v>
      </c>
      <c r="N389" s="33">
        <v>0</v>
      </c>
      <c r="O389" s="33">
        <v>57.134853615449074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1.2507645259938838</v>
      </c>
      <c r="V389" s="33">
        <v>121.57340839948158</v>
      </c>
    </row>
    <row r="390" spans="1:22">
      <c r="A390" s="103" t="s">
        <v>442</v>
      </c>
      <c r="B390" s="78">
        <v>0.22239908187525359</v>
      </c>
      <c r="C390" s="78">
        <v>2.1027400491488536E-2</v>
      </c>
      <c r="D390" s="78">
        <v>0</v>
      </c>
      <c r="E390" s="78">
        <v>0.75657351763325786</v>
      </c>
      <c r="F390" s="78">
        <v>0</v>
      </c>
      <c r="G390" s="78">
        <v>0</v>
      </c>
      <c r="H390" s="78">
        <v>0</v>
      </c>
      <c r="I390" s="78">
        <v>0</v>
      </c>
      <c r="J390" s="78">
        <v>0</v>
      </c>
      <c r="K390" s="79">
        <v>0</v>
      </c>
      <c r="L390" s="33">
        <v>12.630347233150573</v>
      </c>
      <c r="M390" s="33">
        <v>1.1941747572815533</v>
      </c>
      <c r="N390" s="33">
        <v>0</v>
      </c>
      <c r="O390" s="33">
        <v>42.966842104474942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56.791364094907067</v>
      </c>
    </row>
    <row r="391" spans="1:22">
      <c r="A391" s="103" t="s">
        <v>443</v>
      </c>
      <c r="B391" s="78">
        <v>0.19351129171400608</v>
      </c>
      <c r="C391" s="78">
        <v>0</v>
      </c>
      <c r="D391" s="78">
        <v>0</v>
      </c>
      <c r="E391" s="78">
        <v>0.80648870828599406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v>0</v>
      </c>
      <c r="L391" s="33">
        <v>3.4358984592611534</v>
      </c>
      <c r="M391" s="33">
        <v>0</v>
      </c>
      <c r="N391" s="33">
        <v>0</v>
      </c>
      <c r="O391" s="33">
        <v>14.319646598745754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17.755545058006906</v>
      </c>
    </row>
    <row r="392" spans="1:22">
      <c r="A392" s="103" t="s">
        <v>444</v>
      </c>
      <c r="B392" s="78">
        <v>9.5903232688075643E-2</v>
      </c>
      <c r="C392" s="78">
        <v>9.4045619185581714E-2</v>
      </c>
      <c r="D392" s="78">
        <v>0</v>
      </c>
      <c r="E392" s="78">
        <v>0.71600552894076097</v>
      </c>
      <c r="F392" s="78">
        <v>9.4045619185581714E-2</v>
      </c>
      <c r="G392" s="78">
        <v>0</v>
      </c>
      <c r="H392" s="78">
        <v>0</v>
      </c>
      <c r="I392" s="78">
        <v>0</v>
      </c>
      <c r="J392" s="78">
        <v>0</v>
      </c>
      <c r="K392" s="79">
        <v>0</v>
      </c>
      <c r="L392" s="33">
        <v>1.019752259792434</v>
      </c>
      <c r="M392" s="33">
        <v>1</v>
      </c>
      <c r="N392" s="33">
        <v>0</v>
      </c>
      <c r="O392" s="33">
        <v>7.6133852394321089</v>
      </c>
      <c r="P392" s="33">
        <v>1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10.633137499224542</v>
      </c>
    </row>
    <row r="393" spans="1:22">
      <c r="A393" s="103" t="s">
        <v>445</v>
      </c>
      <c r="B393" s="78">
        <v>0</v>
      </c>
      <c r="C393" s="78">
        <v>0.41054121006870514</v>
      </c>
      <c r="D393" s="78">
        <v>0</v>
      </c>
      <c r="E393" s="78">
        <v>0.58945878993129486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9">
        <v>0</v>
      </c>
      <c r="L393" s="33">
        <v>0</v>
      </c>
      <c r="M393" s="33">
        <v>3.0325047801147225</v>
      </c>
      <c r="N393" s="33">
        <v>0</v>
      </c>
      <c r="O393" s="33">
        <v>4.3540978452519852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7.3866026253667076</v>
      </c>
    </row>
    <row r="394" spans="1:22">
      <c r="A394" s="103" t="s">
        <v>446</v>
      </c>
      <c r="B394" s="78">
        <v>0.52801124928547316</v>
      </c>
      <c r="C394" s="78">
        <v>0</v>
      </c>
      <c r="D394" s="78">
        <v>0</v>
      </c>
      <c r="E394" s="78">
        <v>0.47198875071452695</v>
      </c>
      <c r="F394" s="78">
        <v>0</v>
      </c>
      <c r="G394" s="78">
        <v>0</v>
      </c>
      <c r="H394" s="78">
        <v>0</v>
      </c>
      <c r="I394" s="78">
        <v>0</v>
      </c>
      <c r="J394" s="78">
        <v>0</v>
      </c>
      <c r="K394" s="79">
        <v>0</v>
      </c>
      <c r="L394" s="33">
        <v>6.0211092286399381</v>
      </c>
      <c r="M394" s="33">
        <v>0</v>
      </c>
      <c r="N394" s="33">
        <v>0</v>
      </c>
      <c r="O394" s="33">
        <v>5.3822637805297617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11.403373009169698</v>
      </c>
    </row>
    <row r="395" spans="1:22">
      <c r="A395" s="103" t="s">
        <v>447</v>
      </c>
      <c r="B395" s="78">
        <v>0.19790931550197524</v>
      </c>
      <c r="C395" s="78">
        <v>0</v>
      </c>
      <c r="D395" s="78">
        <v>0</v>
      </c>
      <c r="E395" s="78">
        <v>0.80209068449802468</v>
      </c>
      <c r="F395" s="78">
        <v>0</v>
      </c>
      <c r="G395" s="78">
        <v>0</v>
      </c>
      <c r="H395" s="78">
        <v>0</v>
      </c>
      <c r="I395" s="78">
        <v>0</v>
      </c>
      <c r="J395" s="78">
        <v>0</v>
      </c>
      <c r="K395" s="79">
        <v>0</v>
      </c>
      <c r="L395" s="33">
        <v>2.01140350877193</v>
      </c>
      <c r="M395" s="33">
        <v>0</v>
      </c>
      <c r="N395" s="33">
        <v>0</v>
      </c>
      <c r="O395" s="33">
        <v>8.1518548687846071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10.163258377556538</v>
      </c>
    </row>
    <row r="396" spans="1:22">
      <c r="A396" s="103" t="s">
        <v>448</v>
      </c>
      <c r="B396" s="78">
        <v>0.31491859178410148</v>
      </c>
      <c r="C396" s="78">
        <v>0</v>
      </c>
      <c r="D396" s="78">
        <v>0</v>
      </c>
      <c r="E396" s="78">
        <v>0.68508140821589858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9">
        <v>0</v>
      </c>
      <c r="L396" s="33">
        <v>1.6880733944954129</v>
      </c>
      <c r="M396" s="33">
        <v>0</v>
      </c>
      <c r="N396" s="33">
        <v>0</v>
      </c>
      <c r="O396" s="33">
        <v>3.6722750845575618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5.3603484790529743</v>
      </c>
    </row>
    <row r="397" spans="1:22">
      <c r="A397" s="103" t="s">
        <v>449</v>
      </c>
      <c r="B397" s="78">
        <v>0.42014070314475394</v>
      </c>
      <c r="C397" s="78">
        <v>0</v>
      </c>
      <c r="D397" s="78">
        <v>0</v>
      </c>
      <c r="E397" s="78">
        <v>0.57985929685524618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9">
        <v>0</v>
      </c>
      <c r="L397" s="33">
        <v>8.6</v>
      </c>
      <c r="M397" s="33">
        <v>0</v>
      </c>
      <c r="N397" s="33">
        <v>0</v>
      </c>
      <c r="O397" s="33">
        <v>11.869333096338881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20.469333096338879</v>
      </c>
    </row>
    <row r="398" spans="1:22">
      <c r="A398" s="103" t="s">
        <v>450</v>
      </c>
      <c r="B398" s="78">
        <v>0</v>
      </c>
      <c r="C398" s="78">
        <v>0</v>
      </c>
      <c r="D398" s="78">
        <v>0</v>
      </c>
      <c r="E398" s="78">
        <v>1</v>
      </c>
      <c r="F398" s="78">
        <v>0</v>
      </c>
      <c r="G398" s="78">
        <v>0</v>
      </c>
      <c r="H398" s="78">
        <v>0</v>
      </c>
      <c r="I398" s="78">
        <v>0</v>
      </c>
      <c r="J398" s="78">
        <v>0</v>
      </c>
      <c r="K398" s="79">
        <v>0</v>
      </c>
      <c r="L398" s="33">
        <v>0</v>
      </c>
      <c r="M398" s="33">
        <v>0</v>
      </c>
      <c r="N398" s="33">
        <v>0</v>
      </c>
      <c r="O398" s="33">
        <v>0.99999999999999989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0.99999999999999989</v>
      </c>
    </row>
    <row r="399" spans="1:22">
      <c r="A399" s="103" t="s">
        <v>451</v>
      </c>
      <c r="B399" s="78">
        <v>0.13022028195736798</v>
      </c>
      <c r="C399" s="78">
        <v>0</v>
      </c>
      <c r="D399" s="78">
        <v>0</v>
      </c>
      <c r="E399" s="78">
        <v>0.86977971804263221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v>0</v>
      </c>
      <c r="L399" s="33">
        <v>2.01140350877193</v>
      </c>
      <c r="M399" s="33">
        <v>0</v>
      </c>
      <c r="N399" s="33">
        <v>0</v>
      </c>
      <c r="O399" s="33">
        <v>13.434758014902481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15.446161523674409</v>
      </c>
    </row>
    <row r="400" spans="1:22">
      <c r="A400" s="103" t="s">
        <v>452</v>
      </c>
      <c r="B400" s="78">
        <v>0.48126305161801575</v>
      </c>
      <c r="C400" s="78">
        <v>3.1829729643517338E-2</v>
      </c>
      <c r="D400" s="78">
        <v>7.3757012395959401E-2</v>
      </c>
      <c r="E400" s="78">
        <v>0.41315020634250738</v>
      </c>
      <c r="F400" s="78">
        <v>0</v>
      </c>
      <c r="G400" s="78">
        <v>0</v>
      </c>
      <c r="H400" s="78">
        <v>0</v>
      </c>
      <c r="I400" s="78">
        <v>0</v>
      </c>
      <c r="J400" s="78">
        <v>0</v>
      </c>
      <c r="K400" s="79">
        <v>0</v>
      </c>
      <c r="L400" s="33">
        <v>30.678104019177393</v>
      </c>
      <c r="M400" s="33">
        <v>2.0289855072463769</v>
      </c>
      <c r="N400" s="33">
        <v>4.7016393442622952</v>
      </c>
      <c r="O400" s="33">
        <v>26.336252000039426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63.744980870725499</v>
      </c>
    </row>
    <row r="401" spans="1:22">
      <c r="A401" s="103" t="s">
        <v>453</v>
      </c>
      <c r="B401" s="78">
        <v>0.46009260754068287</v>
      </c>
      <c r="C401" s="78">
        <v>6.6361863452528577E-2</v>
      </c>
      <c r="D401" s="78">
        <v>0</v>
      </c>
      <c r="E401" s="78">
        <v>0.42597693369829881</v>
      </c>
      <c r="F401" s="78">
        <v>4.7568595308489579E-2</v>
      </c>
      <c r="G401" s="78">
        <v>0</v>
      </c>
      <c r="H401" s="78">
        <v>0</v>
      </c>
      <c r="I401" s="78">
        <v>0</v>
      </c>
      <c r="J401" s="78">
        <v>0</v>
      </c>
      <c r="K401" s="79">
        <v>0</v>
      </c>
      <c r="L401" s="33">
        <v>19.392505224233417</v>
      </c>
      <c r="M401" s="33">
        <v>2.7970951121600693</v>
      </c>
      <c r="N401" s="33">
        <v>0</v>
      </c>
      <c r="O401" s="33">
        <v>17.954559096924307</v>
      </c>
      <c r="P401" s="33">
        <v>2.0049751243781095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42.149134557695909</v>
      </c>
    </row>
    <row r="402" spans="1:22">
      <c r="A402" s="103" t="s">
        <v>454</v>
      </c>
      <c r="B402" s="78">
        <v>0.53593854679661646</v>
      </c>
      <c r="C402" s="78">
        <v>0</v>
      </c>
      <c r="D402" s="78">
        <v>0</v>
      </c>
      <c r="E402" s="78">
        <v>0.4640614532033836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v>0</v>
      </c>
      <c r="L402" s="33">
        <v>21.087719234072051</v>
      </c>
      <c r="M402" s="33">
        <v>0</v>
      </c>
      <c r="N402" s="33">
        <v>0</v>
      </c>
      <c r="O402" s="33">
        <v>18.259551754582251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39.347270988654302</v>
      </c>
    </row>
    <row r="403" spans="1:22">
      <c r="A403" s="103" t="s">
        <v>455</v>
      </c>
      <c r="B403" s="78">
        <v>0.50837825583367569</v>
      </c>
      <c r="C403" s="78">
        <v>4.7469295992648493E-2</v>
      </c>
      <c r="D403" s="78">
        <v>2.8627316662233192E-2</v>
      </c>
      <c r="E403" s="78">
        <v>0.37074654515568323</v>
      </c>
      <c r="F403" s="78">
        <v>1.1585770360900029E-2</v>
      </c>
      <c r="G403" s="78">
        <v>0</v>
      </c>
      <c r="H403" s="78">
        <v>3.3192815994859473E-2</v>
      </c>
      <c r="I403" s="78">
        <v>0</v>
      </c>
      <c r="J403" s="78">
        <v>0</v>
      </c>
      <c r="K403" s="79">
        <v>0</v>
      </c>
      <c r="L403" s="33">
        <v>40.696566733729284</v>
      </c>
      <c r="M403" s="33">
        <v>3.8</v>
      </c>
      <c r="N403" s="33">
        <v>2.2916666666666665</v>
      </c>
      <c r="O403" s="33">
        <v>29.678908063220085</v>
      </c>
      <c r="P403" s="33">
        <v>0.92746113989637313</v>
      </c>
      <c r="Q403" s="33">
        <v>0</v>
      </c>
      <c r="R403" s="33">
        <v>2.657142857142857</v>
      </c>
      <c r="S403" s="33">
        <v>0</v>
      </c>
      <c r="T403" s="33">
        <v>0</v>
      </c>
      <c r="U403" s="33">
        <v>0</v>
      </c>
      <c r="V403" s="33">
        <v>80.051745460655255</v>
      </c>
    </row>
    <row r="404" spans="1:22">
      <c r="A404" s="103" t="s">
        <v>456</v>
      </c>
      <c r="B404" s="78">
        <v>0.48049601589077889</v>
      </c>
      <c r="C404" s="78">
        <v>0</v>
      </c>
      <c r="D404" s="78">
        <v>0</v>
      </c>
      <c r="E404" s="78">
        <v>0.51950398410922105</v>
      </c>
      <c r="F404" s="78">
        <v>0</v>
      </c>
      <c r="G404" s="78">
        <v>0</v>
      </c>
      <c r="H404" s="78">
        <v>0</v>
      </c>
      <c r="I404" s="78">
        <v>0</v>
      </c>
      <c r="J404" s="78">
        <v>0</v>
      </c>
      <c r="K404" s="79">
        <v>0</v>
      </c>
      <c r="L404" s="33">
        <v>28.584305431722356</v>
      </c>
      <c r="M404" s="33">
        <v>0</v>
      </c>
      <c r="N404" s="33">
        <v>0</v>
      </c>
      <c r="O404" s="33">
        <v>30.904856780644099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59.489162212366459</v>
      </c>
    </row>
    <row r="405" spans="1:22">
      <c r="A405" s="103" t="s">
        <v>457</v>
      </c>
      <c r="B405" s="78">
        <v>0.51641429908015002</v>
      </c>
      <c r="C405" s="78">
        <v>0.1193611719365946</v>
      </c>
      <c r="D405" s="78">
        <v>0</v>
      </c>
      <c r="E405" s="78">
        <v>0.3642245289832553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v>0</v>
      </c>
      <c r="L405" s="33">
        <v>11.345932460302919</v>
      </c>
      <c r="M405" s="33">
        <v>2.6224366706875752</v>
      </c>
      <c r="N405" s="33">
        <v>0</v>
      </c>
      <c r="O405" s="33">
        <v>8.0022317615730429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21.970600892563539</v>
      </c>
    </row>
    <row r="406" spans="1:22">
      <c r="A406" s="103" t="s">
        <v>458</v>
      </c>
      <c r="B406" s="78">
        <v>0.18984351408324418</v>
      </c>
      <c r="C406" s="78">
        <v>6.2453915722791874E-2</v>
      </c>
      <c r="D406" s="78">
        <v>0</v>
      </c>
      <c r="E406" s="78">
        <v>0.74770257019396391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v>0</v>
      </c>
      <c r="L406" s="33">
        <v>4.3798369303643305</v>
      </c>
      <c r="M406" s="33">
        <v>1.4408602150537635</v>
      </c>
      <c r="N406" s="33">
        <v>0</v>
      </c>
      <c r="O406" s="33">
        <v>17.250077495025103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23.070774640443197</v>
      </c>
    </row>
    <row r="407" spans="1:22">
      <c r="A407" s="103" t="s">
        <v>459</v>
      </c>
      <c r="B407" s="78">
        <v>0.27236917851724818</v>
      </c>
      <c r="C407" s="78">
        <v>4.8542564210782409E-2</v>
      </c>
      <c r="D407" s="78">
        <v>0</v>
      </c>
      <c r="E407" s="78">
        <v>0.66937974442981285</v>
      </c>
      <c r="F407" s="78">
        <v>9.7085128421564824E-3</v>
      </c>
      <c r="G407" s="78">
        <v>0</v>
      </c>
      <c r="H407" s="78">
        <v>0</v>
      </c>
      <c r="I407" s="78">
        <v>0</v>
      </c>
      <c r="J407" s="78">
        <v>0</v>
      </c>
      <c r="K407" s="79">
        <v>0</v>
      </c>
      <c r="L407" s="33">
        <v>28.054675617728162</v>
      </c>
      <c r="M407" s="33">
        <v>5</v>
      </c>
      <c r="N407" s="33">
        <v>0</v>
      </c>
      <c r="O407" s="33">
        <v>68.947711695165083</v>
      </c>
      <c r="P407" s="33">
        <v>1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103.00238731289325</v>
      </c>
    </row>
    <row r="408" spans="1:22">
      <c r="A408" s="103" t="s">
        <v>460</v>
      </c>
      <c r="B408" s="78">
        <v>0.43320507728602092</v>
      </c>
      <c r="C408" s="78">
        <v>1.4712953699368364E-2</v>
      </c>
      <c r="D408" s="78">
        <v>0</v>
      </c>
      <c r="E408" s="78">
        <v>0.5520819690146106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v>0</v>
      </c>
      <c r="L408" s="33">
        <v>53.225307566679199</v>
      </c>
      <c r="M408" s="33">
        <v>1.8076923076923079</v>
      </c>
      <c r="N408" s="33">
        <v>0</v>
      </c>
      <c r="O408" s="33">
        <v>67.830997704164531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122.86399757853606</v>
      </c>
    </row>
    <row r="409" spans="1:22">
      <c r="A409" s="103" t="s">
        <v>461</v>
      </c>
      <c r="B409" s="78">
        <v>0.21329474790842695</v>
      </c>
      <c r="C409" s="78">
        <v>0</v>
      </c>
      <c r="D409" s="78">
        <v>0</v>
      </c>
      <c r="E409" s="78">
        <v>0.78670525209157305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v>0</v>
      </c>
      <c r="L409" s="33">
        <v>2.2916666666666665</v>
      </c>
      <c r="M409" s="33">
        <v>0</v>
      </c>
      <c r="N409" s="33">
        <v>0</v>
      </c>
      <c r="O409" s="33">
        <v>8.4524641154496347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10.744130782116301</v>
      </c>
    </row>
    <row r="410" spans="1:22">
      <c r="A410" s="103" t="s">
        <v>462</v>
      </c>
      <c r="B410" s="78">
        <v>0</v>
      </c>
      <c r="C410" s="78">
        <v>0.65339611872146119</v>
      </c>
      <c r="D410" s="78">
        <v>0</v>
      </c>
      <c r="E410" s="78">
        <v>0.34660388127853881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v>0</v>
      </c>
      <c r="L410" s="33">
        <v>0</v>
      </c>
      <c r="M410" s="33">
        <v>3.8</v>
      </c>
      <c r="N410" s="33">
        <v>0</v>
      </c>
      <c r="O410" s="33">
        <v>2.0157676348547717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5.8157676348547716</v>
      </c>
    </row>
    <row r="411" spans="1:22">
      <c r="A411" s="103" t="s">
        <v>463</v>
      </c>
      <c r="B411" s="78">
        <v>0.40602221344235012</v>
      </c>
      <c r="C411" s="78">
        <v>4.262890631386982E-2</v>
      </c>
      <c r="D411" s="78">
        <v>1.638108298267966E-3</v>
      </c>
      <c r="E411" s="78">
        <v>0.54183469761714731</v>
      </c>
      <c r="F411" s="78">
        <v>4.0525973362192371E-3</v>
      </c>
      <c r="G411" s="78">
        <v>0</v>
      </c>
      <c r="H411" s="78">
        <v>2.1853686938776676E-3</v>
      </c>
      <c r="I411" s="78">
        <v>1.638108298267966E-3</v>
      </c>
      <c r="J411" s="78">
        <v>0</v>
      </c>
      <c r="K411" s="79">
        <v>0</v>
      </c>
      <c r="L411" s="33">
        <v>247.86042160439135</v>
      </c>
      <c r="M411" s="33">
        <v>26.02325277208044</v>
      </c>
      <c r="N411" s="33">
        <v>1</v>
      </c>
      <c r="O411" s="33">
        <v>330.76854454009521</v>
      </c>
      <c r="P411" s="33">
        <v>2.4739495798319329</v>
      </c>
      <c r="Q411" s="33">
        <v>0</v>
      </c>
      <c r="R411" s="33">
        <v>1.3340807174887892</v>
      </c>
      <c r="S411" s="33">
        <v>1</v>
      </c>
      <c r="T411" s="33">
        <v>0</v>
      </c>
      <c r="U411" s="33">
        <v>0</v>
      </c>
      <c r="V411" s="33">
        <v>610.46024921388766</v>
      </c>
    </row>
    <row r="412" spans="1:22">
      <c r="A412" s="103" t="s">
        <v>464</v>
      </c>
      <c r="B412" s="78">
        <v>0.47218388037731318</v>
      </c>
      <c r="C412" s="78">
        <v>0</v>
      </c>
      <c r="D412" s="78">
        <v>4.0283820957074369E-2</v>
      </c>
      <c r="E412" s="78">
        <v>0.48753229866561248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v>0</v>
      </c>
      <c r="L412" s="33">
        <v>86.635742787360044</v>
      </c>
      <c r="M412" s="33">
        <v>0</v>
      </c>
      <c r="N412" s="33">
        <v>7.3912280701754387</v>
      </c>
      <c r="O412" s="33">
        <v>89.45185251553491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183.47882337307038</v>
      </c>
    </row>
    <row r="413" spans="1:22">
      <c r="A413" s="103" t="s">
        <v>465</v>
      </c>
      <c r="B413" s="78">
        <v>0.26189165280733023</v>
      </c>
      <c r="C413" s="78">
        <v>3.8915142994190105E-2</v>
      </c>
      <c r="D413" s="78">
        <v>5.0477951713816275E-3</v>
      </c>
      <c r="E413" s="78">
        <v>0.68132994623098386</v>
      </c>
      <c r="F413" s="78">
        <v>7.6018932588048224E-3</v>
      </c>
      <c r="G413" s="78">
        <v>0</v>
      </c>
      <c r="H413" s="78">
        <v>0</v>
      </c>
      <c r="I413" s="78">
        <v>0</v>
      </c>
      <c r="J413" s="78">
        <v>5.2135695373098567E-3</v>
      </c>
      <c r="K413" s="79">
        <v>0</v>
      </c>
      <c r="L413" s="33">
        <v>118.89713243901831</v>
      </c>
      <c r="M413" s="33">
        <v>17.667225590681564</v>
      </c>
      <c r="N413" s="33">
        <v>2.2916666666666665</v>
      </c>
      <c r="O413" s="33">
        <v>309.31943031911368</v>
      </c>
      <c r="P413" s="33">
        <v>3.4512108342923833</v>
      </c>
      <c r="Q413" s="33">
        <v>0</v>
      </c>
      <c r="R413" s="33">
        <v>0</v>
      </c>
      <c r="S413" s="33">
        <v>0</v>
      </c>
      <c r="T413" s="33">
        <v>2.366927166684448</v>
      </c>
      <c r="U413" s="33">
        <v>0</v>
      </c>
      <c r="V413" s="33">
        <v>453.99359301645683</v>
      </c>
    </row>
    <row r="414" spans="1:22">
      <c r="A414" s="103" t="s">
        <v>466</v>
      </c>
      <c r="B414" s="78">
        <v>0.2732474300351132</v>
      </c>
      <c r="C414" s="78">
        <v>0</v>
      </c>
      <c r="D414" s="78">
        <v>5.601542245651274E-2</v>
      </c>
      <c r="E414" s="78">
        <v>0.6707371475083741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v>0</v>
      </c>
      <c r="L414" s="33">
        <v>23.819126580896793</v>
      </c>
      <c r="M414" s="33">
        <v>0</v>
      </c>
      <c r="N414" s="33">
        <v>4.882894736842105</v>
      </c>
      <c r="O414" s="33">
        <v>58.468520699201413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87.170542016940303</v>
      </c>
    </row>
    <row r="415" spans="1:22">
      <c r="A415" s="103" t="s">
        <v>467</v>
      </c>
      <c r="B415" s="78">
        <v>0.38434083233391819</v>
      </c>
      <c r="C415" s="78">
        <v>2.2863359826244472E-2</v>
      </c>
      <c r="D415" s="78">
        <v>0</v>
      </c>
      <c r="E415" s="78">
        <v>0.55204797508721326</v>
      </c>
      <c r="F415" s="78">
        <v>0</v>
      </c>
      <c r="G415" s="78">
        <v>0</v>
      </c>
      <c r="H415" s="78">
        <v>4.0747832752624079E-2</v>
      </c>
      <c r="I415" s="78">
        <v>0</v>
      </c>
      <c r="J415" s="78">
        <v>0</v>
      </c>
      <c r="K415" s="79">
        <v>0</v>
      </c>
      <c r="L415" s="33">
        <v>24.221348854201008</v>
      </c>
      <c r="M415" s="33">
        <v>1.4408602150537635</v>
      </c>
      <c r="N415" s="33">
        <v>0</v>
      </c>
      <c r="O415" s="33">
        <v>34.790335722709607</v>
      </c>
      <c r="P415" s="33">
        <v>0</v>
      </c>
      <c r="Q415" s="33">
        <v>0</v>
      </c>
      <c r="R415" s="33">
        <v>2.567948521525969</v>
      </c>
      <c r="S415" s="33">
        <v>0</v>
      </c>
      <c r="T415" s="33">
        <v>0</v>
      </c>
      <c r="U415" s="33">
        <v>0</v>
      </c>
      <c r="V415" s="33">
        <v>63.020493313490348</v>
      </c>
    </row>
    <row r="416" spans="1:22">
      <c r="A416" s="103" t="s">
        <v>468</v>
      </c>
      <c r="B416" s="78">
        <v>0.14652371021643076</v>
      </c>
      <c r="C416" s="78">
        <v>0.1013526175871521</v>
      </c>
      <c r="D416" s="78">
        <v>0</v>
      </c>
      <c r="E416" s="78">
        <v>0.75212367219641718</v>
      </c>
      <c r="F416" s="78">
        <v>0</v>
      </c>
      <c r="G416" s="78">
        <v>0</v>
      </c>
      <c r="H416" s="78">
        <v>0</v>
      </c>
      <c r="I416" s="78">
        <v>0</v>
      </c>
      <c r="J416" s="78">
        <v>0</v>
      </c>
      <c r="K416" s="79">
        <v>0</v>
      </c>
      <c r="L416" s="33">
        <v>2.4215182642074451</v>
      </c>
      <c r="M416" s="33">
        <v>1.675</v>
      </c>
      <c r="N416" s="33">
        <v>0</v>
      </c>
      <c r="O416" s="33">
        <v>12.429941928689738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16.526460192897183</v>
      </c>
    </row>
    <row r="417" spans="1:22">
      <c r="A417" s="103" t="s">
        <v>469</v>
      </c>
      <c r="B417" s="78">
        <v>0.49119498923886462</v>
      </c>
      <c r="C417" s="78">
        <v>0</v>
      </c>
      <c r="D417" s="78">
        <v>0</v>
      </c>
      <c r="E417" s="78">
        <v>0.47596576092769283</v>
      </c>
      <c r="F417" s="78">
        <v>3.2839249833442781E-2</v>
      </c>
      <c r="G417" s="78">
        <v>0</v>
      </c>
      <c r="H417" s="78">
        <v>0</v>
      </c>
      <c r="I417" s="78">
        <v>0</v>
      </c>
      <c r="J417" s="78">
        <v>0</v>
      </c>
      <c r="K417" s="79">
        <v>0</v>
      </c>
      <c r="L417" s="33">
        <v>15.133529430140575</v>
      </c>
      <c r="M417" s="33">
        <v>0</v>
      </c>
      <c r="N417" s="33">
        <v>0</v>
      </c>
      <c r="O417" s="33">
        <v>14.664322740547552</v>
      </c>
      <c r="P417" s="33">
        <v>1.0117647058823529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30.809616876570473</v>
      </c>
    </row>
    <row r="418" spans="1:22">
      <c r="A418" s="103" t="s">
        <v>470</v>
      </c>
      <c r="B418" s="78">
        <v>0.28734874905507513</v>
      </c>
      <c r="C418" s="78">
        <v>0</v>
      </c>
      <c r="D418" s="78">
        <v>0</v>
      </c>
      <c r="E418" s="78">
        <v>0.70223653147509491</v>
      </c>
      <c r="F418" s="78">
        <v>0</v>
      </c>
      <c r="G418" s="78">
        <v>0</v>
      </c>
      <c r="H418" s="78">
        <v>0</v>
      </c>
      <c r="I418" s="78">
        <v>0</v>
      </c>
      <c r="J418" s="78">
        <v>0</v>
      </c>
      <c r="K418" s="79">
        <v>1.0414719469829484E-2</v>
      </c>
      <c r="L418" s="33">
        <v>27.590637451877498</v>
      </c>
      <c r="M418" s="33">
        <v>0</v>
      </c>
      <c r="N418" s="33">
        <v>0</v>
      </c>
      <c r="O418" s="33">
        <v>67.427311269344472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0.99999999999999989</v>
      </c>
      <c r="V418" s="33">
        <v>96.017948721222012</v>
      </c>
    </row>
    <row r="419" spans="1:22">
      <c r="A419" s="103" t="s">
        <v>471</v>
      </c>
      <c r="B419" s="78">
        <v>0.41758380966446224</v>
      </c>
      <c r="C419" s="78">
        <v>0.20701237510161632</v>
      </c>
      <c r="D419" s="78">
        <v>9.7542533003805096E-2</v>
      </c>
      <c r="E419" s="78">
        <v>0.27786128223011625</v>
      </c>
      <c r="F419" s="78">
        <v>0</v>
      </c>
      <c r="G419" s="78">
        <v>0</v>
      </c>
      <c r="H419" s="78">
        <v>0</v>
      </c>
      <c r="I419" s="78">
        <v>0</v>
      </c>
      <c r="J419" s="78">
        <v>0</v>
      </c>
      <c r="K419" s="79">
        <v>0</v>
      </c>
      <c r="L419" s="33">
        <v>9.8107242828151193</v>
      </c>
      <c r="M419" s="33">
        <v>4.8635538261997402</v>
      </c>
      <c r="N419" s="33">
        <v>2.2916666666666665</v>
      </c>
      <c r="O419" s="33">
        <v>6.5280797907839485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23.494024566465477</v>
      </c>
    </row>
    <row r="420" spans="1:22">
      <c r="A420" s="103" t="s">
        <v>472</v>
      </c>
      <c r="B420" s="78">
        <v>0.24992783952279449</v>
      </c>
      <c r="C420" s="78">
        <v>6.6343688573992907E-2</v>
      </c>
      <c r="D420" s="78">
        <v>0</v>
      </c>
      <c r="E420" s="78">
        <v>0.57771279152008914</v>
      </c>
      <c r="F420" s="78">
        <v>0.10601568038312334</v>
      </c>
      <c r="G420" s="78">
        <v>0</v>
      </c>
      <c r="H420" s="78">
        <v>0</v>
      </c>
      <c r="I420" s="78">
        <v>0</v>
      </c>
      <c r="J420" s="78">
        <v>0</v>
      </c>
      <c r="K420" s="79">
        <v>0</v>
      </c>
      <c r="L420" s="33">
        <v>8.9583520735278519</v>
      </c>
      <c r="M420" s="33">
        <v>2.3780068728522337</v>
      </c>
      <c r="N420" s="33">
        <v>0</v>
      </c>
      <c r="O420" s="33">
        <v>20.707395357392908</v>
      </c>
      <c r="P420" s="33">
        <v>3.8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35.843754303772997</v>
      </c>
    </row>
    <row r="421" spans="1:22">
      <c r="A421" s="103" t="s">
        <v>473</v>
      </c>
      <c r="B421" s="78">
        <v>0.39965600621167463</v>
      </c>
      <c r="C421" s="78">
        <v>0</v>
      </c>
      <c r="D421" s="78">
        <v>0</v>
      </c>
      <c r="E421" s="78">
        <v>0.56813815668834344</v>
      </c>
      <c r="F421" s="78">
        <v>0</v>
      </c>
      <c r="G421" s="78">
        <v>0</v>
      </c>
      <c r="H421" s="78">
        <v>0</v>
      </c>
      <c r="I421" s="78">
        <v>3.2205837099981822E-2</v>
      </c>
      <c r="J421" s="78">
        <v>0</v>
      </c>
      <c r="K421" s="79">
        <v>0</v>
      </c>
      <c r="L421" s="33">
        <v>20.785791355969224</v>
      </c>
      <c r="M421" s="33">
        <v>0</v>
      </c>
      <c r="N421" s="33">
        <v>0</v>
      </c>
      <c r="O421" s="33">
        <v>29.548414143022306</v>
      </c>
      <c r="P421" s="33">
        <v>0</v>
      </c>
      <c r="Q421" s="33">
        <v>0</v>
      </c>
      <c r="R421" s="33">
        <v>0</v>
      </c>
      <c r="S421" s="33">
        <v>1.675</v>
      </c>
      <c r="T421" s="33">
        <v>0</v>
      </c>
      <c r="U421" s="33">
        <v>0</v>
      </c>
      <c r="V421" s="33">
        <v>52.009205498991534</v>
      </c>
    </row>
    <row r="422" spans="1:22">
      <c r="A422" s="103" t="s">
        <v>474</v>
      </c>
      <c r="B422" s="78">
        <v>0.42502650195708513</v>
      </c>
      <c r="C422" s="78">
        <v>0</v>
      </c>
      <c r="D422" s="78">
        <v>0</v>
      </c>
      <c r="E422" s="78">
        <v>0.52100236608095563</v>
      </c>
      <c r="F422" s="78">
        <v>2.6928435555290623E-2</v>
      </c>
      <c r="G422" s="78">
        <v>0</v>
      </c>
      <c r="H422" s="78">
        <v>0</v>
      </c>
      <c r="I422" s="78">
        <v>0</v>
      </c>
      <c r="J422" s="78">
        <v>0</v>
      </c>
      <c r="K422" s="79">
        <v>2.7042696406668683E-2</v>
      </c>
      <c r="L422" s="33">
        <v>15.896095897243788</v>
      </c>
      <c r="M422" s="33">
        <v>0</v>
      </c>
      <c r="N422" s="33">
        <v>0</v>
      </c>
      <c r="O422" s="33">
        <v>19.485616863369163</v>
      </c>
      <c r="P422" s="33">
        <v>1.0071301247771836</v>
      </c>
      <c r="Q422" s="33">
        <v>0</v>
      </c>
      <c r="R422" s="33">
        <v>0</v>
      </c>
      <c r="S422" s="33">
        <v>0</v>
      </c>
      <c r="T422" s="33">
        <v>0</v>
      </c>
      <c r="U422" s="33">
        <v>1.0114035087719297</v>
      </c>
      <c r="V422" s="33">
        <v>37.40024639416206</v>
      </c>
    </row>
    <row r="423" spans="1:22">
      <c r="A423" s="103" t="s">
        <v>475</v>
      </c>
      <c r="B423" s="78">
        <v>0.28314696699254333</v>
      </c>
      <c r="C423" s="78">
        <v>5.4928180057650849E-2</v>
      </c>
      <c r="D423" s="78">
        <v>0</v>
      </c>
      <c r="E423" s="78">
        <v>0.65322319026644948</v>
      </c>
      <c r="F423" s="78">
        <v>8.7016626833562802E-3</v>
      </c>
      <c r="G423" s="78">
        <v>0</v>
      </c>
      <c r="H423" s="78">
        <v>0</v>
      </c>
      <c r="I423" s="78">
        <v>0</v>
      </c>
      <c r="J423" s="78">
        <v>0</v>
      </c>
      <c r="K423" s="79">
        <v>0</v>
      </c>
      <c r="L423" s="33">
        <v>32.910473128559765</v>
      </c>
      <c r="M423" s="33">
        <v>6.3843607896941261</v>
      </c>
      <c r="N423" s="33">
        <v>0</v>
      </c>
      <c r="O423" s="33">
        <v>75.924826172629338</v>
      </c>
      <c r="P423" s="33">
        <v>1.0114035087719297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116.23106359965516</v>
      </c>
    </row>
    <row r="424" spans="1:22">
      <c r="A424" s="103" t="s">
        <v>476</v>
      </c>
      <c r="B424" s="78">
        <v>0.2018046888039739</v>
      </c>
      <c r="C424" s="78">
        <v>0</v>
      </c>
      <c r="D424" s="78">
        <v>0</v>
      </c>
      <c r="E424" s="78">
        <v>0.76429356272185989</v>
      </c>
      <c r="F424" s="78">
        <v>1.5025929077579225E-2</v>
      </c>
      <c r="G424" s="78">
        <v>0</v>
      </c>
      <c r="H424" s="78">
        <v>1.8875819396586859E-2</v>
      </c>
      <c r="I424" s="78">
        <v>0</v>
      </c>
      <c r="J424" s="78">
        <v>0</v>
      </c>
      <c r="K424" s="79">
        <v>0</v>
      </c>
      <c r="L424" s="33">
        <v>16.798305424712584</v>
      </c>
      <c r="M424" s="33">
        <v>0</v>
      </c>
      <c r="N424" s="33">
        <v>0</v>
      </c>
      <c r="O424" s="33">
        <v>63.620110993628742</v>
      </c>
      <c r="P424" s="33">
        <v>1.2507645259938838</v>
      </c>
      <c r="Q424" s="33">
        <v>0</v>
      </c>
      <c r="R424" s="33">
        <v>1.571230982019364</v>
      </c>
      <c r="S424" s="33">
        <v>0</v>
      </c>
      <c r="T424" s="33">
        <v>0</v>
      </c>
      <c r="U424" s="33">
        <v>0</v>
      </c>
      <c r="V424" s="33">
        <v>83.240411926354582</v>
      </c>
    </row>
    <row r="425" spans="1:22">
      <c r="A425" s="103" t="s">
        <v>477</v>
      </c>
      <c r="B425" s="78">
        <v>0.12114238581655835</v>
      </c>
      <c r="C425" s="78">
        <v>1.3428484611081652E-2</v>
      </c>
      <c r="D425" s="78">
        <v>2.1357804348781914E-2</v>
      </c>
      <c r="E425" s="78">
        <v>0.8253992861036904</v>
      </c>
      <c r="F425" s="78">
        <v>1.867203911988783E-2</v>
      </c>
      <c r="G425" s="78">
        <v>0</v>
      </c>
      <c r="H425" s="78">
        <v>0</v>
      </c>
      <c r="I425" s="78">
        <v>0</v>
      </c>
      <c r="J425" s="78">
        <v>0</v>
      </c>
      <c r="K425" s="79">
        <v>0</v>
      </c>
      <c r="L425" s="33">
        <v>12.998431999968796</v>
      </c>
      <c r="M425" s="33">
        <v>1.4408602150537635</v>
      </c>
      <c r="N425" s="33">
        <v>2.2916666666666665</v>
      </c>
      <c r="O425" s="33">
        <v>88.564348645799313</v>
      </c>
      <c r="P425" s="33">
        <v>2.0034872944317126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107.29879482192024</v>
      </c>
    </row>
    <row r="426" spans="1:22">
      <c r="A426" s="103" t="s">
        <v>478</v>
      </c>
      <c r="B426" s="78">
        <v>0.25301478200033162</v>
      </c>
      <c r="C426" s="78">
        <v>0</v>
      </c>
      <c r="D426" s="78">
        <v>0</v>
      </c>
      <c r="E426" s="78">
        <v>0.6808547004961033</v>
      </c>
      <c r="F426" s="78">
        <v>0</v>
      </c>
      <c r="G426" s="78">
        <v>0</v>
      </c>
      <c r="H426" s="78">
        <v>0</v>
      </c>
      <c r="I426" s="78">
        <v>0</v>
      </c>
      <c r="J426" s="78">
        <v>2.6524149613231646E-2</v>
      </c>
      <c r="K426" s="79">
        <v>3.9606367890333428E-2</v>
      </c>
      <c r="L426" s="33">
        <v>9.6070491488763441</v>
      </c>
      <c r="M426" s="33">
        <v>0</v>
      </c>
      <c r="N426" s="33">
        <v>0</v>
      </c>
      <c r="O426" s="33">
        <v>25.852262540537943</v>
      </c>
      <c r="P426" s="33">
        <v>0</v>
      </c>
      <c r="Q426" s="33">
        <v>0</v>
      </c>
      <c r="R426" s="33">
        <v>0</v>
      </c>
      <c r="S426" s="33">
        <v>0</v>
      </c>
      <c r="T426" s="33">
        <v>1.0071301247771836</v>
      </c>
      <c r="U426" s="33">
        <v>1.5038659793814433</v>
      </c>
      <c r="V426" s="33">
        <v>37.970307793572914</v>
      </c>
    </row>
    <row r="427" spans="1:22">
      <c r="A427" s="103" t="s">
        <v>479</v>
      </c>
      <c r="B427" s="78">
        <v>0.24717286170567043</v>
      </c>
      <c r="C427" s="78">
        <v>0</v>
      </c>
      <c r="D427" s="78">
        <v>0</v>
      </c>
      <c r="E427" s="78">
        <v>0.75282713829432946</v>
      </c>
      <c r="F427" s="78">
        <v>0</v>
      </c>
      <c r="G427" s="78">
        <v>0</v>
      </c>
      <c r="H427" s="78">
        <v>0</v>
      </c>
      <c r="I427" s="78">
        <v>0</v>
      </c>
      <c r="J427" s="78">
        <v>0</v>
      </c>
      <c r="K427" s="79">
        <v>0</v>
      </c>
      <c r="L427" s="33">
        <v>24.114273249011354</v>
      </c>
      <c r="M427" s="33">
        <v>0</v>
      </c>
      <c r="N427" s="33">
        <v>0</v>
      </c>
      <c r="O427" s="33">
        <v>73.446086260546181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97.560359509557543</v>
      </c>
    </row>
    <row r="428" spans="1:22">
      <c r="A428" s="103" t="s">
        <v>480</v>
      </c>
      <c r="B428" s="78">
        <v>0.33252703824420748</v>
      </c>
      <c r="C428" s="78">
        <v>8.991540287150962E-2</v>
      </c>
      <c r="D428" s="78">
        <v>0</v>
      </c>
      <c r="E428" s="78">
        <v>0.57755755888428273</v>
      </c>
      <c r="F428" s="78">
        <v>0</v>
      </c>
      <c r="G428" s="78">
        <v>0</v>
      </c>
      <c r="H428" s="78">
        <v>0</v>
      </c>
      <c r="I428" s="78">
        <v>0</v>
      </c>
      <c r="J428" s="78">
        <v>0</v>
      </c>
      <c r="K428" s="79">
        <v>0</v>
      </c>
      <c r="L428" s="33">
        <v>10.65723923898592</v>
      </c>
      <c r="M428" s="33">
        <v>2.881720430107527</v>
      </c>
      <c r="N428" s="33">
        <v>0</v>
      </c>
      <c r="O428" s="33">
        <v>18.510281485122874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32.049241154216325</v>
      </c>
    </row>
    <row r="429" spans="1:22">
      <c r="A429" s="103" t="s">
        <v>481</v>
      </c>
      <c r="B429" s="78">
        <v>0.51756302128845977</v>
      </c>
      <c r="C429" s="78">
        <v>0</v>
      </c>
      <c r="D429" s="78">
        <v>0</v>
      </c>
      <c r="E429" s="78">
        <v>0.48243697871154029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9">
        <v>0</v>
      </c>
      <c r="L429" s="33">
        <v>5.0171890135567621</v>
      </c>
      <c r="M429" s="33">
        <v>0</v>
      </c>
      <c r="N429" s="33">
        <v>0</v>
      </c>
      <c r="O429" s="33">
        <v>4.6766816982004267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9.6938707117571887</v>
      </c>
    </row>
    <row r="430" spans="1:22">
      <c r="A430" s="103" t="s">
        <v>482</v>
      </c>
      <c r="B430" s="78">
        <v>0.61692147520288121</v>
      </c>
      <c r="C430" s="78">
        <v>0</v>
      </c>
      <c r="D430" s="78">
        <v>0</v>
      </c>
      <c r="E430" s="78">
        <v>0.38307852479711874</v>
      </c>
      <c r="F430" s="78">
        <v>0</v>
      </c>
      <c r="G430" s="78">
        <v>0</v>
      </c>
      <c r="H430" s="78">
        <v>0</v>
      </c>
      <c r="I430" s="78">
        <v>0</v>
      </c>
      <c r="J430" s="78">
        <v>0</v>
      </c>
      <c r="K430" s="79">
        <v>0</v>
      </c>
      <c r="L430" s="33">
        <v>3.2526713532569009</v>
      </c>
      <c r="M430" s="33">
        <v>0</v>
      </c>
      <c r="N430" s="33">
        <v>0</v>
      </c>
      <c r="O430" s="33">
        <v>2.0197522597924342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5.2724236130493356</v>
      </c>
    </row>
    <row r="431" spans="1:22">
      <c r="A431" s="103" t="s">
        <v>483</v>
      </c>
      <c r="B431" s="78">
        <v>0.64813459521197669</v>
      </c>
      <c r="C431" s="78">
        <v>0</v>
      </c>
      <c r="D431" s="78">
        <v>0</v>
      </c>
      <c r="E431" s="78">
        <v>0.35186540478802325</v>
      </c>
      <c r="F431" s="78">
        <v>0</v>
      </c>
      <c r="G431" s="78">
        <v>0</v>
      </c>
      <c r="H431" s="78">
        <v>0</v>
      </c>
      <c r="I431" s="78">
        <v>0</v>
      </c>
      <c r="J431" s="78">
        <v>0</v>
      </c>
      <c r="K431" s="79">
        <v>0</v>
      </c>
      <c r="L431" s="33">
        <v>3.72234100877193</v>
      </c>
      <c r="M431" s="33">
        <v>0</v>
      </c>
      <c r="N431" s="33">
        <v>0</v>
      </c>
      <c r="O431" s="33">
        <v>2.0208194956515588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5.7431605044234892</v>
      </c>
    </row>
    <row r="432" spans="1:22">
      <c r="A432" s="103" t="s">
        <v>484</v>
      </c>
      <c r="B432" s="78">
        <v>0.32779732566388115</v>
      </c>
      <c r="C432" s="78">
        <v>0</v>
      </c>
      <c r="D432" s="78">
        <v>0</v>
      </c>
      <c r="E432" s="78">
        <v>0.58101130689365699</v>
      </c>
      <c r="F432" s="78">
        <v>0</v>
      </c>
      <c r="G432" s="78">
        <v>0</v>
      </c>
      <c r="H432" s="78">
        <v>0</v>
      </c>
      <c r="I432" s="78">
        <v>0</v>
      </c>
      <c r="J432" s="78">
        <v>9.1191367442461854E-2</v>
      </c>
      <c r="K432" s="79">
        <v>0</v>
      </c>
      <c r="L432" s="33">
        <v>3.5946091703330172</v>
      </c>
      <c r="M432" s="33">
        <v>0</v>
      </c>
      <c r="N432" s="33">
        <v>0</v>
      </c>
      <c r="O432" s="33">
        <v>6.3713410949808607</v>
      </c>
      <c r="P432" s="33">
        <v>0</v>
      </c>
      <c r="Q432" s="33">
        <v>0</v>
      </c>
      <c r="R432" s="33">
        <v>0</v>
      </c>
      <c r="S432" s="33">
        <v>0</v>
      </c>
      <c r="T432" s="33">
        <v>1</v>
      </c>
      <c r="U432" s="33">
        <v>0</v>
      </c>
      <c r="V432" s="33">
        <v>10.965950265313879</v>
      </c>
    </row>
    <row r="433" spans="1:22">
      <c r="A433" s="103" t="s">
        <v>485</v>
      </c>
      <c r="B433" s="78">
        <v>0.24464551123270958</v>
      </c>
      <c r="C433" s="78">
        <v>6.9949630871911833E-2</v>
      </c>
      <c r="D433" s="78">
        <v>9.5158569713798755E-2</v>
      </c>
      <c r="E433" s="78">
        <v>0.58104238938264408</v>
      </c>
      <c r="F433" s="78">
        <v>0</v>
      </c>
      <c r="G433" s="78">
        <v>0</v>
      </c>
      <c r="H433" s="78">
        <v>0</v>
      </c>
      <c r="I433" s="78">
        <v>9.2038987989357685E-3</v>
      </c>
      <c r="J433" s="78">
        <v>0</v>
      </c>
      <c r="K433" s="79">
        <v>0</v>
      </c>
      <c r="L433" s="33">
        <v>26.580638985404484</v>
      </c>
      <c r="M433" s="33">
        <v>7.6</v>
      </c>
      <c r="N433" s="33">
        <v>10.338941332645009</v>
      </c>
      <c r="O433" s="33">
        <v>63.130028053962207</v>
      </c>
      <c r="P433" s="33">
        <v>0</v>
      </c>
      <c r="Q433" s="33">
        <v>0</v>
      </c>
      <c r="R433" s="33">
        <v>0</v>
      </c>
      <c r="S433" s="33">
        <v>1</v>
      </c>
      <c r="T433" s="33">
        <v>0</v>
      </c>
      <c r="U433" s="33">
        <v>0</v>
      </c>
      <c r="V433" s="33">
        <v>108.6496083720117</v>
      </c>
    </row>
    <row r="434" spans="1:22">
      <c r="A434" s="103" t="s">
        <v>486</v>
      </c>
      <c r="B434" s="78">
        <v>0.26702102447529918</v>
      </c>
      <c r="C434" s="78">
        <v>2.3440986922424856E-2</v>
      </c>
      <c r="D434" s="78">
        <v>8.3752931079658949E-2</v>
      </c>
      <c r="E434" s="78">
        <v>0.62578505752261693</v>
      </c>
      <c r="F434" s="78">
        <v>0</v>
      </c>
      <c r="G434" s="78">
        <v>0</v>
      </c>
      <c r="H434" s="78">
        <v>0</v>
      </c>
      <c r="I434" s="78">
        <v>0</v>
      </c>
      <c r="J434" s="78">
        <v>0</v>
      </c>
      <c r="K434" s="79">
        <v>0</v>
      </c>
      <c r="L434" s="33">
        <v>12.115156806166656</v>
      </c>
      <c r="M434" s="33">
        <v>1.0635538261997406</v>
      </c>
      <c r="N434" s="33">
        <v>3.8</v>
      </c>
      <c r="O434" s="33">
        <v>28.392835784149465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45.371546416515862</v>
      </c>
    </row>
    <row r="435" spans="1:22">
      <c r="A435" s="103" t="s">
        <v>487</v>
      </c>
      <c r="B435" s="78">
        <v>0.38283791384587118</v>
      </c>
      <c r="C435" s="78">
        <v>0</v>
      </c>
      <c r="D435" s="78">
        <v>0</v>
      </c>
      <c r="E435" s="78">
        <v>0.57873053669325569</v>
      </c>
      <c r="F435" s="78">
        <v>3.8431549460872988E-2</v>
      </c>
      <c r="G435" s="78">
        <v>0</v>
      </c>
      <c r="H435" s="78">
        <v>0</v>
      </c>
      <c r="I435" s="78">
        <v>0</v>
      </c>
      <c r="J435" s="78">
        <v>0</v>
      </c>
      <c r="K435" s="79">
        <v>0</v>
      </c>
      <c r="L435" s="33">
        <v>9.9726542072722193</v>
      </c>
      <c r="M435" s="33">
        <v>0</v>
      </c>
      <c r="N435" s="33">
        <v>0</v>
      </c>
      <c r="O435" s="33">
        <v>15.075517112849168</v>
      </c>
      <c r="P435" s="33">
        <v>1.0011144130757801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26.04928573319717</v>
      </c>
    </row>
    <row r="436" spans="1:22">
      <c r="A436" s="103" t="s">
        <v>488</v>
      </c>
      <c r="B436" s="78">
        <v>0.19623751936072811</v>
      </c>
      <c r="C436" s="78">
        <v>8.1026440350310522E-2</v>
      </c>
      <c r="D436" s="78">
        <v>3.4391458756043616E-2</v>
      </c>
      <c r="E436" s="78">
        <v>0.64412780526496338</v>
      </c>
      <c r="F436" s="78">
        <v>4.4216776267954623E-2</v>
      </c>
      <c r="G436" s="78">
        <v>0</v>
      </c>
      <c r="H436" s="78">
        <v>0</v>
      </c>
      <c r="I436" s="78">
        <v>0</v>
      </c>
      <c r="J436" s="78">
        <v>0</v>
      </c>
      <c r="K436" s="79">
        <v>0</v>
      </c>
      <c r="L436" s="33">
        <v>27.609601397276823</v>
      </c>
      <c r="M436" s="33">
        <v>11.4</v>
      </c>
      <c r="N436" s="33">
        <v>4.8386999123230607</v>
      </c>
      <c r="O436" s="33">
        <v>90.625442118320109</v>
      </c>
      <c r="P436" s="33">
        <v>6.2210711377098145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140.69481456562977</v>
      </c>
    </row>
    <row r="437" spans="1:22">
      <c r="A437" s="103" t="s">
        <v>489</v>
      </c>
      <c r="B437" s="78">
        <v>0.37745204895632845</v>
      </c>
      <c r="C437" s="78">
        <v>7.4804489480593844E-2</v>
      </c>
      <c r="D437" s="78">
        <v>2.8117123605995005E-2</v>
      </c>
      <c r="E437" s="78">
        <v>0.5196263379570828</v>
      </c>
      <c r="F437" s="78">
        <v>0</v>
      </c>
      <c r="G437" s="78">
        <v>0</v>
      </c>
      <c r="H437" s="78">
        <v>0</v>
      </c>
      <c r="I437" s="78">
        <v>0</v>
      </c>
      <c r="J437" s="78">
        <v>0</v>
      </c>
      <c r="K437" s="79">
        <v>0</v>
      </c>
      <c r="L437" s="33">
        <v>51.012251684529687</v>
      </c>
      <c r="M437" s="33">
        <v>10.10974892060611</v>
      </c>
      <c r="N437" s="33">
        <v>3.8</v>
      </c>
      <c r="O437" s="33">
        <v>70.226958913247572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135.14895951838335</v>
      </c>
    </row>
    <row r="438" spans="1:22">
      <c r="A438" s="103" t="s">
        <v>490</v>
      </c>
      <c r="B438" s="78">
        <v>0.33361258206835304</v>
      </c>
      <c r="C438" s="78">
        <v>3.0923517082675902E-2</v>
      </c>
      <c r="D438" s="78">
        <v>0</v>
      </c>
      <c r="E438" s="78">
        <v>0.58086358987875109</v>
      </c>
      <c r="F438" s="78">
        <v>5.4600310970219668E-2</v>
      </c>
      <c r="G438" s="78">
        <v>0</v>
      </c>
      <c r="H438" s="78">
        <v>0</v>
      </c>
      <c r="I438" s="78">
        <v>0</v>
      </c>
      <c r="J438" s="78">
        <v>0</v>
      </c>
      <c r="K438" s="79">
        <v>0</v>
      </c>
      <c r="L438" s="33">
        <v>23.218325854429494</v>
      </c>
      <c r="M438" s="33">
        <v>2.1521739130434785</v>
      </c>
      <c r="N438" s="33">
        <v>0</v>
      </c>
      <c r="O438" s="33">
        <v>40.42617344694537</v>
      </c>
      <c r="P438" s="33">
        <v>3.8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69.59667321441836</v>
      </c>
    </row>
    <row r="439" spans="1:22">
      <c r="A439" s="103" t="s">
        <v>491</v>
      </c>
      <c r="B439" s="78">
        <v>0.43267336504820414</v>
      </c>
      <c r="C439" s="78">
        <v>3.0569725039609884E-2</v>
      </c>
      <c r="D439" s="78">
        <v>0</v>
      </c>
      <c r="E439" s="78">
        <v>0.53675690991218616</v>
      </c>
      <c r="F439" s="78">
        <v>0</v>
      </c>
      <c r="G439" s="78">
        <v>0</v>
      </c>
      <c r="H439" s="78">
        <v>0</v>
      </c>
      <c r="I439" s="78">
        <v>0</v>
      </c>
      <c r="J439" s="78">
        <v>0</v>
      </c>
      <c r="K439" s="79">
        <v>0</v>
      </c>
      <c r="L439" s="33">
        <v>14.153655765224563</v>
      </c>
      <c r="M439" s="33">
        <v>1</v>
      </c>
      <c r="N439" s="33">
        <v>0</v>
      </c>
      <c r="O439" s="33">
        <v>17.558447425245014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32.71210319046957</v>
      </c>
    </row>
    <row r="440" spans="1:22">
      <c r="A440" s="103" t="s">
        <v>492</v>
      </c>
      <c r="B440" s="78">
        <v>0.38317915327169566</v>
      </c>
      <c r="C440" s="78">
        <v>1.3726515604187608E-2</v>
      </c>
      <c r="D440" s="78">
        <v>2.5015727118546258E-2</v>
      </c>
      <c r="E440" s="78">
        <v>0.54766356045340614</v>
      </c>
      <c r="F440" s="78">
        <v>3.0415043552163935E-2</v>
      </c>
      <c r="G440" s="78">
        <v>0</v>
      </c>
      <c r="H440" s="78">
        <v>0</v>
      </c>
      <c r="I440" s="78">
        <v>0</v>
      </c>
      <c r="J440" s="78">
        <v>0</v>
      </c>
      <c r="K440" s="79">
        <v>0</v>
      </c>
      <c r="L440" s="33">
        <v>34.915407947112094</v>
      </c>
      <c r="M440" s="33">
        <v>1.2507645259938838</v>
      </c>
      <c r="N440" s="33">
        <v>2.2794411177644709</v>
      </c>
      <c r="O440" s="33">
        <v>49.903280143844512</v>
      </c>
      <c r="P440" s="33">
        <v>2.7714285714285714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91.120322306143564</v>
      </c>
    </row>
    <row r="441" spans="1:22">
      <c r="A441" s="103" t="s">
        <v>493</v>
      </c>
      <c r="B441" s="78">
        <v>0.27061546002427961</v>
      </c>
      <c r="C441" s="78">
        <v>0</v>
      </c>
      <c r="D441" s="78">
        <v>0</v>
      </c>
      <c r="E441" s="78">
        <v>0.6998199698951949</v>
      </c>
      <c r="F441" s="78">
        <v>0</v>
      </c>
      <c r="G441" s="78">
        <v>0</v>
      </c>
      <c r="H441" s="78">
        <v>0</v>
      </c>
      <c r="I441" s="78">
        <v>0</v>
      </c>
      <c r="J441" s="78">
        <v>0</v>
      </c>
      <c r="K441" s="79">
        <v>2.9564570080525501E-2</v>
      </c>
      <c r="L441" s="33">
        <v>9.1621407747705703</v>
      </c>
      <c r="M441" s="33">
        <v>0</v>
      </c>
      <c r="N441" s="33">
        <v>0</v>
      </c>
      <c r="O441" s="33">
        <v>23.693580110316709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1.0009581603321622</v>
      </c>
      <c r="V441" s="33">
        <v>33.85667904541944</v>
      </c>
    </row>
    <row r="442" spans="1:22">
      <c r="A442" s="103" t="s">
        <v>494</v>
      </c>
      <c r="B442" s="78">
        <v>0.38067753828201356</v>
      </c>
      <c r="C442" s="78">
        <v>0</v>
      </c>
      <c r="D442" s="78">
        <v>0</v>
      </c>
      <c r="E442" s="78">
        <v>0.61932246171798655</v>
      </c>
      <c r="F442" s="78">
        <v>0</v>
      </c>
      <c r="G442" s="78">
        <v>0</v>
      </c>
      <c r="H442" s="78">
        <v>0</v>
      </c>
      <c r="I442" s="78">
        <v>0</v>
      </c>
      <c r="J442" s="78">
        <v>0</v>
      </c>
      <c r="K442" s="79">
        <v>0</v>
      </c>
      <c r="L442" s="33">
        <v>6.9752995530452671</v>
      </c>
      <c r="M442" s="33">
        <v>0</v>
      </c>
      <c r="N442" s="33">
        <v>0</v>
      </c>
      <c r="O442" s="33">
        <v>11.348081396943503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18.323380949988767</v>
      </c>
    </row>
    <row r="443" spans="1:22">
      <c r="A443" s="103" t="s">
        <v>495</v>
      </c>
      <c r="B443" s="78">
        <v>0.50657880587022552</v>
      </c>
      <c r="C443" s="78">
        <v>4.8755922173701574E-2</v>
      </c>
      <c r="D443" s="78">
        <v>0</v>
      </c>
      <c r="E443" s="78">
        <v>0.39652797088334818</v>
      </c>
      <c r="F443" s="78">
        <v>0</v>
      </c>
      <c r="G443" s="78">
        <v>4.8137301072724757E-2</v>
      </c>
      <c r="H443" s="78">
        <v>0</v>
      </c>
      <c r="I443" s="78">
        <v>0</v>
      </c>
      <c r="J443" s="78">
        <v>0</v>
      </c>
      <c r="K443" s="79">
        <v>0</v>
      </c>
      <c r="L443" s="33">
        <v>10.540679055633472</v>
      </c>
      <c r="M443" s="33">
        <v>1.0144927536231885</v>
      </c>
      <c r="N443" s="33">
        <v>0</v>
      </c>
      <c r="O443" s="33">
        <v>8.2507874968888633</v>
      </c>
      <c r="P443" s="33">
        <v>0</v>
      </c>
      <c r="Q443" s="33">
        <v>1.0016207455429498</v>
      </c>
      <c r="R443" s="33">
        <v>0</v>
      </c>
      <c r="S443" s="33">
        <v>0</v>
      </c>
      <c r="T443" s="33">
        <v>0</v>
      </c>
      <c r="U443" s="33">
        <v>0</v>
      </c>
      <c r="V443" s="33">
        <v>20.807580051688472</v>
      </c>
    </row>
    <row r="444" spans="1:22">
      <c r="A444" s="103" t="s">
        <v>496</v>
      </c>
      <c r="B444" s="78">
        <v>0.3487631006845533</v>
      </c>
      <c r="C444" s="78">
        <v>7.3982293512829617E-2</v>
      </c>
      <c r="D444" s="78">
        <v>0</v>
      </c>
      <c r="E444" s="78">
        <v>0.55306581765248919</v>
      </c>
      <c r="F444" s="78">
        <v>0</v>
      </c>
      <c r="G444" s="78">
        <v>2.4188788150127705E-2</v>
      </c>
      <c r="H444" s="78">
        <v>0</v>
      </c>
      <c r="I444" s="78">
        <v>0</v>
      </c>
      <c r="J444" s="78">
        <v>0</v>
      </c>
      <c r="K444" s="79">
        <v>0</v>
      </c>
      <c r="L444" s="33">
        <v>17.913742865669285</v>
      </c>
      <c r="M444" s="33">
        <v>3.8</v>
      </c>
      <c r="N444" s="33">
        <v>0</v>
      </c>
      <c r="O444" s="33">
        <v>28.407474373783799</v>
      </c>
      <c r="P444" s="33">
        <v>0</v>
      </c>
      <c r="Q444" s="33">
        <v>1.2424242424242424</v>
      </c>
      <c r="R444" s="33">
        <v>0</v>
      </c>
      <c r="S444" s="33">
        <v>0</v>
      </c>
      <c r="T444" s="33">
        <v>0</v>
      </c>
      <c r="U444" s="33">
        <v>0</v>
      </c>
      <c r="V444" s="33">
        <v>51.363641481877337</v>
      </c>
    </row>
    <row r="445" spans="1:22">
      <c r="A445" s="103" t="s">
        <v>497</v>
      </c>
      <c r="B445" s="78">
        <v>0.39048910813864129</v>
      </c>
      <c r="C445" s="78">
        <v>0</v>
      </c>
      <c r="D445" s="78">
        <v>3.0179589697796574E-2</v>
      </c>
      <c r="E445" s="78">
        <v>0.40739162266072587</v>
      </c>
      <c r="F445" s="78">
        <v>0.17193967950283628</v>
      </c>
      <c r="G445" s="78">
        <v>0</v>
      </c>
      <c r="H445" s="78">
        <v>0</v>
      </c>
      <c r="I445" s="78">
        <v>0</v>
      </c>
      <c r="J445" s="78">
        <v>0</v>
      </c>
      <c r="K445" s="79">
        <v>0</v>
      </c>
      <c r="L445" s="33">
        <v>13.044327215889187</v>
      </c>
      <c r="M445" s="33">
        <v>0</v>
      </c>
      <c r="N445" s="33">
        <v>1.0081521739130435</v>
      </c>
      <c r="O445" s="33">
        <v>13.608957382523972</v>
      </c>
      <c r="P445" s="33">
        <v>5.7436619718309858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33.405098744157186</v>
      </c>
    </row>
    <row r="446" spans="1:22">
      <c r="A446" s="103" t="s">
        <v>498</v>
      </c>
      <c r="B446" s="78">
        <v>0.33063630628064272</v>
      </c>
      <c r="C446" s="78">
        <v>0</v>
      </c>
      <c r="D446" s="78">
        <v>0</v>
      </c>
      <c r="E446" s="78">
        <v>0.59167785393399053</v>
      </c>
      <c r="F446" s="78">
        <v>0</v>
      </c>
      <c r="G446" s="78">
        <v>0</v>
      </c>
      <c r="H446" s="78">
        <v>0</v>
      </c>
      <c r="I446" s="78">
        <v>0</v>
      </c>
      <c r="J446" s="78">
        <v>7.7685839785366959E-2</v>
      </c>
      <c r="K446" s="79">
        <v>0</v>
      </c>
      <c r="L446" s="33">
        <v>4.9050442358011352</v>
      </c>
      <c r="M446" s="33">
        <v>0</v>
      </c>
      <c r="N446" s="33">
        <v>0</v>
      </c>
      <c r="O446" s="33">
        <v>8.7776387279947592</v>
      </c>
      <c r="P446" s="33">
        <v>0</v>
      </c>
      <c r="Q446" s="33">
        <v>0</v>
      </c>
      <c r="R446" s="33">
        <v>0</v>
      </c>
      <c r="S446" s="33">
        <v>0</v>
      </c>
      <c r="T446" s="33">
        <v>1.1524822695035462</v>
      </c>
      <c r="U446" s="33">
        <v>0</v>
      </c>
      <c r="V446" s="33">
        <v>14.835165233299438</v>
      </c>
    </row>
    <row r="447" spans="1:22">
      <c r="A447" s="103" t="s">
        <v>499</v>
      </c>
      <c r="B447" s="78">
        <v>0.23306240497248557</v>
      </c>
      <c r="C447" s="78">
        <v>5.0536239606167953E-2</v>
      </c>
      <c r="D447" s="78">
        <v>3.5805499411004894E-2</v>
      </c>
      <c r="E447" s="78">
        <v>0.68059585601034178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9">
        <v>0</v>
      </c>
      <c r="L447" s="33">
        <v>14.916740543059024</v>
      </c>
      <c r="M447" s="33">
        <v>3.2344812296778009</v>
      </c>
      <c r="N447" s="33">
        <v>2.2916666666666665</v>
      </c>
      <c r="O447" s="33">
        <v>43.560315100953176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64.003203540356651</v>
      </c>
    </row>
    <row r="448" spans="1:22">
      <c r="A448" s="103" t="s">
        <v>500</v>
      </c>
      <c r="B448" s="78">
        <v>0.22218082429330072</v>
      </c>
      <c r="C448" s="78">
        <v>0</v>
      </c>
      <c r="D448" s="78">
        <v>0</v>
      </c>
      <c r="E448" s="78">
        <v>0.77781917570669923</v>
      </c>
      <c r="F448" s="78">
        <v>0</v>
      </c>
      <c r="G448" s="78">
        <v>0</v>
      </c>
      <c r="H448" s="78">
        <v>0</v>
      </c>
      <c r="I448" s="78">
        <v>0</v>
      </c>
      <c r="J448" s="78">
        <v>0</v>
      </c>
      <c r="K448" s="79">
        <v>0</v>
      </c>
      <c r="L448" s="33">
        <v>1.1941747572815533</v>
      </c>
      <c r="M448" s="33">
        <v>0</v>
      </c>
      <c r="N448" s="33">
        <v>0</v>
      </c>
      <c r="O448" s="33">
        <v>4.1806129233381037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5.3747876806196571</v>
      </c>
    </row>
    <row r="449" spans="1:22">
      <c r="A449" s="103" t="s">
        <v>501</v>
      </c>
      <c r="B449" s="78">
        <v>0.4538917726944231</v>
      </c>
      <c r="C449" s="78">
        <v>0</v>
      </c>
      <c r="D449" s="78">
        <v>0</v>
      </c>
      <c r="E449" s="78">
        <v>0.54610822730557684</v>
      </c>
      <c r="F449" s="78">
        <v>0</v>
      </c>
      <c r="G449" s="78">
        <v>0</v>
      </c>
      <c r="H449" s="78">
        <v>0</v>
      </c>
      <c r="I449" s="78">
        <v>0</v>
      </c>
      <c r="J449" s="78">
        <v>0</v>
      </c>
      <c r="K449" s="79">
        <v>0</v>
      </c>
      <c r="L449" s="33">
        <v>4.0574197477516369</v>
      </c>
      <c r="M449" s="33">
        <v>0</v>
      </c>
      <c r="N449" s="33">
        <v>0</v>
      </c>
      <c r="O449" s="33">
        <v>4.8817591310936583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8.9391788788452953</v>
      </c>
    </row>
    <row r="450" spans="1:22">
      <c r="A450" s="103" t="s">
        <v>502</v>
      </c>
      <c r="B450" s="78">
        <v>0.72636574410340404</v>
      </c>
      <c r="C450" s="78">
        <v>0</v>
      </c>
      <c r="D450" s="78">
        <v>0</v>
      </c>
      <c r="E450" s="78">
        <v>0.27363425589659601</v>
      </c>
      <c r="F450" s="78">
        <v>0</v>
      </c>
      <c r="G450" s="78">
        <v>0</v>
      </c>
      <c r="H450" s="78">
        <v>0</v>
      </c>
      <c r="I450" s="78">
        <v>0</v>
      </c>
      <c r="J450" s="78">
        <v>0</v>
      </c>
      <c r="K450" s="79">
        <v>0</v>
      </c>
      <c r="L450" s="33">
        <v>2.6759581603321623</v>
      </c>
      <c r="M450" s="33">
        <v>0</v>
      </c>
      <c r="N450" s="33">
        <v>0</v>
      </c>
      <c r="O450" s="33">
        <v>1.0080786793115559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3.684036839643718</v>
      </c>
    </row>
    <row r="451" spans="1:22">
      <c r="A451" s="103" t="s">
        <v>503</v>
      </c>
      <c r="B451" s="78">
        <v>0.3361806711403979</v>
      </c>
      <c r="C451" s="78">
        <v>0</v>
      </c>
      <c r="D451" s="78">
        <v>0</v>
      </c>
      <c r="E451" s="78">
        <v>0.66381932885960204</v>
      </c>
      <c r="F451" s="78">
        <v>0</v>
      </c>
      <c r="G451" s="78">
        <v>0</v>
      </c>
      <c r="H451" s="78">
        <v>0</v>
      </c>
      <c r="I451" s="78">
        <v>0</v>
      </c>
      <c r="J451" s="78">
        <v>0</v>
      </c>
      <c r="K451" s="79">
        <v>0</v>
      </c>
      <c r="L451" s="33">
        <v>7.9297323680818055</v>
      </c>
      <c r="M451" s="33">
        <v>0</v>
      </c>
      <c r="N451" s="33">
        <v>0</v>
      </c>
      <c r="O451" s="33">
        <v>15.657978195950415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23.587710564032221</v>
      </c>
    </row>
    <row r="452" spans="1:22">
      <c r="A452" s="103" t="s">
        <v>504</v>
      </c>
      <c r="B452" s="78">
        <v>0.37653953911127336</v>
      </c>
      <c r="C452" s="78">
        <v>0</v>
      </c>
      <c r="D452" s="78">
        <v>0</v>
      </c>
      <c r="E452" s="78">
        <v>0.62346046088872664</v>
      </c>
      <c r="F452" s="78">
        <v>0</v>
      </c>
      <c r="G452" s="78">
        <v>0</v>
      </c>
      <c r="H452" s="78">
        <v>0</v>
      </c>
      <c r="I452" s="78">
        <v>0</v>
      </c>
      <c r="J452" s="78">
        <v>0</v>
      </c>
      <c r="K452" s="79">
        <v>0</v>
      </c>
      <c r="L452" s="33">
        <v>5.0805755395683452</v>
      </c>
      <c r="M452" s="33">
        <v>0</v>
      </c>
      <c r="N452" s="33">
        <v>0</v>
      </c>
      <c r="O452" s="33">
        <v>8.4122320193928264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13.492807558961172</v>
      </c>
    </row>
    <row r="453" spans="1:22">
      <c r="A453" s="103" t="s">
        <v>505</v>
      </c>
      <c r="B453" s="78">
        <v>0.28868784024460775</v>
      </c>
      <c r="C453" s="78">
        <v>2.9464761893009023E-2</v>
      </c>
      <c r="D453" s="78">
        <v>0</v>
      </c>
      <c r="E453" s="78">
        <v>0.66411438397860167</v>
      </c>
      <c r="F453" s="78">
        <v>0</v>
      </c>
      <c r="G453" s="78">
        <v>0</v>
      </c>
      <c r="H453" s="78">
        <v>1.7733013883781491E-2</v>
      </c>
      <c r="I453" s="78">
        <v>0</v>
      </c>
      <c r="J453" s="78">
        <v>0</v>
      </c>
      <c r="K453" s="79">
        <v>0</v>
      </c>
      <c r="L453" s="33">
        <v>16.411201087100871</v>
      </c>
      <c r="M453" s="33">
        <v>1.675</v>
      </c>
      <c r="N453" s="33">
        <v>0</v>
      </c>
      <c r="O453" s="33">
        <v>37.753286356204704</v>
      </c>
      <c r="P453" s="33">
        <v>0</v>
      </c>
      <c r="Q453" s="33">
        <v>0</v>
      </c>
      <c r="R453" s="33">
        <v>1.0080786793115559</v>
      </c>
      <c r="S453" s="33">
        <v>0</v>
      </c>
      <c r="T453" s="33">
        <v>0</v>
      </c>
      <c r="U453" s="33">
        <v>0</v>
      </c>
      <c r="V453" s="33">
        <v>56.847566122617131</v>
      </c>
    </row>
    <row r="454" spans="1:22">
      <c r="A454" s="103" t="s">
        <v>506</v>
      </c>
      <c r="B454" s="78">
        <v>9.0755552448717969E-2</v>
      </c>
      <c r="C454" s="78">
        <v>0</v>
      </c>
      <c r="D454" s="78">
        <v>0</v>
      </c>
      <c r="E454" s="78">
        <v>0.82942419886698382</v>
      </c>
      <c r="F454" s="78">
        <v>0</v>
      </c>
      <c r="G454" s="78">
        <v>0</v>
      </c>
      <c r="H454" s="78">
        <v>7.9820248684298489E-2</v>
      </c>
      <c r="I454" s="78">
        <v>0</v>
      </c>
      <c r="J454" s="78">
        <v>0</v>
      </c>
      <c r="K454" s="79">
        <v>0</v>
      </c>
      <c r="L454" s="33">
        <v>2.0742551498997912</v>
      </c>
      <c r="M454" s="33">
        <v>0</v>
      </c>
      <c r="N454" s="33">
        <v>0</v>
      </c>
      <c r="O454" s="33">
        <v>18.956828199833772</v>
      </c>
      <c r="P454" s="33">
        <v>0</v>
      </c>
      <c r="Q454" s="33">
        <v>0</v>
      </c>
      <c r="R454" s="33">
        <v>1.8243243243243243</v>
      </c>
      <c r="S454" s="33">
        <v>0</v>
      </c>
      <c r="T454" s="33">
        <v>0</v>
      </c>
      <c r="U454" s="33">
        <v>0</v>
      </c>
      <c r="V454" s="33">
        <v>22.855407674057883</v>
      </c>
    </row>
    <row r="455" spans="1:22">
      <c r="A455" s="103" t="s">
        <v>507</v>
      </c>
      <c r="B455" s="78">
        <v>0.32987248759602078</v>
      </c>
      <c r="C455" s="78">
        <v>8.2818606316838669E-2</v>
      </c>
      <c r="D455" s="78">
        <v>0</v>
      </c>
      <c r="E455" s="78">
        <v>0.58730890608714059</v>
      </c>
      <c r="F455" s="78">
        <v>0</v>
      </c>
      <c r="G455" s="78">
        <v>0</v>
      </c>
      <c r="H455" s="78">
        <v>0</v>
      </c>
      <c r="I455" s="78">
        <v>0</v>
      </c>
      <c r="J455" s="78">
        <v>0</v>
      </c>
      <c r="K455" s="79">
        <v>0</v>
      </c>
      <c r="L455" s="33">
        <v>4.7564842651638228</v>
      </c>
      <c r="M455" s="33">
        <v>1.1941747572815533</v>
      </c>
      <c r="N455" s="33">
        <v>0</v>
      </c>
      <c r="O455" s="33">
        <v>8.4685012410466936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14.419160263492069</v>
      </c>
    </row>
    <row r="456" spans="1:22">
      <c r="A456" s="103" t="s">
        <v>508</v>
      </c>
      <c r="B456" s="78">
        <v>0.27243716877266083</v>
      </c>
      <c r="C456" s="78">
        <v>0</v>
      </c>
      <c r="D456" s="78">
        <v>0</v>
      </c>
      <c r="E456" s="78">
        <v>0.72756283122733911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9">
        <v>0</v>
      </c>
      <c r="L456" s="33">
        <v>1.4408602150537635</v>
      </c>
      <c r="M456" s="33">
        <v>0</v>
      </c>
      <c r="N456" s="33">
        <v>0</v>
      </c>
      <c r="O456" s="33">
        <v>3.8479196586502908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5.2887798737040548</v>
      </c>
    </row>
    <row r="457" spans="1:22">
      <c r="A457" s="103" t="s">
        <v>509</v>
      </c>
      <c r="B457" s="78">
        <v>0.14023565040105182</v>
      </c>
      <c r="C457" s="78">
        <v>0</v>
      </c>
      <c r="D457" s="78">
        <v>0</v>
      </c>
      <c r="E457" s="78">
        <v>0.78142931551902661</v>
      </c>
      <c r="F457" s="78">
        <v>0</v>
      </c>
      <c r="G457" s="78">
        <v>7.8335034079921553E-2</v>
      </c>
      <c r="H457" s="78">
        <v>0</v>
      </c>
      <c r="I457" s="78">
        <v>0</v>
      </c>
      <c r="J457" s="78">
        <v>0</v>
      </c>
      <c r="K457" s="79">
        <v>0</v>
      </c>
      <c r="L457" s="33">
        <v>3.5501142100877408</v>
      </c>
      <c r="M457" s="33">
        <v>0</v>
      </c>
      <c r="N457" s="33">
        <v>0</v>
      </c>
      <c r="O457" s="33">
        <v>19.782154603836926</v>
      </c>
      <c r="P457" s="33">
        <v>0</v>
      </c>
      <c r="Q457" s="33">
        <v>1.9830786026200873</v>
      </c>
      <c r="R457" s="33">
        <v>0</v>
      </c>
      <c r="S457" s="33">
        <v>0</v>
      </c>
      <c r="T457" s="33">
        <v>0</v>
      </c>
      <c r="U457" s="33">
        <v>0</v>
      </c>
      <c r="V457" s="33">
        <v>25.315347416544753</v>
      </c>
    </row>
    <row r="458" spans="1:22">
      <c r="A458" s="103" t="s">
        <v>510</v>
      </c>
      <c r="B458" s="78">
        <v>0.31066326113098214</v>
      </c>
      <c r="C458" s="78">
        <v>0</v>
      </c>
      <c r="D458" s="78">
        <v>0</v>
      </c>
      <c r="E458" s="78">
        <v>0.65868646249773177</v>
      </c>
      <c r="F458" s="78">
        <v>0</v>
      </c>
      <c r="G458" s="78">
        <v>0</v>
      </c>
      <c r="H458" s="78">
        <v>0</v>
      </c>
      <c r="I458" s="78">
        <v>3.065027637128603E-2</v>
      </c>
      <c r="J458" s="78">
        <v>0</v>
      </c>
      <c r="K458" s="79">
        <v>0</v>
      </c>
      <c r="L458" s="33">
        <v>16.977366079539912</v>
      </c>
      <c r="M458" s="33">
        <v>0</v>
      </c>
      <c r="N458" s="33">
        <v>0</v>
      </c>
      <c r="O458" s="33">
        <v>35.996407057435228</v>
      </c>
      <c r="P458" s="33">
        <v>0</v>
      </c>
      <c r="Q458" s="33">
        <v>0</v>
      </c>
      <c r="R458" s="33">
        <v>0</v>
      </c>
      <c r="S458" s="33">
        <v>1.675</v>
      </c>
      <c r="T458" s="33">
        <v>0</v>
      </c>
      <c r="U458" s="33">
        <v>0</v>
      </c>
      <c r="V458" s="33">
        <v>54.648773136975144</v>
      </c>
    </row>
    <row r="459" spans="1:22">
      <c r="A459" s="103" t="s">
        <v>511</v>
      </c>
      <c r="B459" s="78">
        <v>0.80129179331306988</v>
      </c>
      <c r="C459" s="78">
        <v>0</v>
      </c>
      <c r="D459" s="78">
        <v>0</v>
      </c>
      <c r="E459" s="78">
        <v>0.19870820668693009</v>
      </c>
      <c r="F459" s="78">
        <v>0</v>
      </c>
      <c r="G459" s="78">
        <v>0</v>
      </c>
      <c r="H459" s="78">
        <v>0</v>
      </c>
      <c r="I459" s="78">
        <v>0</v>
      </c>
      <c r="J459" s="78">
        <v>0</v>
      </c>
      <c r="K459" s="79">
        <v>0</v>
      </c>
      <c r="L459" s="33">
        <v>4.0325047801147225</v>
      </c>
      <c r="M459" s="33">
        <v>0</v>
      </c>
      <c r="N459" s="33">
        <v>0</v>
      </c>
      <c r="O459" s="33">
        <v>1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5.0325047801147225</v>
      </c>
    </row>
    <row r="460" spans="1:22">
      <c r="A460" s="103" t="s">
        <v>512</v>
      </c>
      <c r="B460" s="78">
        <v>0</v>
      </c>
      <c r="C460" s="78">
        <v>0</v>
      </c>
      <c r="D460" s="78">
        <v>0</v>
      </c>
      <c r="E460" s="78">
        <v>1</v>
      </c>
      <c r="F460" s="78">
        <v>0</v>
      </c>
      <c r="G460" s="78">
        <v>0</v>
      </c>
      <c r="H460" s="78">
        <v>0</v>
      </c>
      <c r="I460" s="78">
        <v>0</v>
      </c>
      <c r="J460" s="78">
        <v>0</v>
      </c>
      <c r="K460" s="79">
        <v>0</v>
      </c>
      <c r="L460" s="33">
        <v>0</v>
      </c>
      <c r="M460" s="33">
        <v>0</v>
      </c>
      <c r="N460" s="33">
        <v>0</v>
      </c>
      <c r="O460" s="33">
        <v>7.4340902568561162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7.4340902568561162</v>
      </c>
    </row>
    <row r="461" spans="1:22">
      <c r="A461" s="103" t="s">
        <v>513</v>
      </c>
      <c r="B461" s="78">
        <v>0.37442684442606189</v>
      </c>
      <c r="C461" s="78">
        <v>0.10472211231882166</v>
      </c>
      <c r="D461" s="78">
        <v>0</v>
      </c>
      <c r="E461" s="78">
        <v>0.52085104325511644</v>
      </c>
      <c r="F461" s="78">
        <v>0</v>
      </c>
      <c r="G461" s="78">
        <v>0</v>
      </c>
      <c r="H461" s="78">
        <v>0</v>
      </c>
      <c r="I461" s="78">
        <v>0</v>
      </c>
      <c r="J461" s="78">
        <v>0</v>
      </c>
      <c r="K461" s="79">
        <v>0</v>
      </c>
      <c r="L461" s="33">
        <v>9.2517578334938939</v>
      </c>
      <c r="M461" s="33">
        <v>2.5875912408759123</v>
      </c>
      <c r="N461" s="33">
        <v>0</v>
      </c>
      <c r="O461" s="33">
        <v>12.869770934574531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24.709120008944335</v>
      </c>
    </row>
    <row r="462" spans="1:22">
      <c r="A462" s="103" t="s">
        <v>514</v>
      </c>
      <c r="B462" s="78">
        <v>0.34075695078933049</v>
      </c>
      <c r="C462" s="78">
        <v>0.28655941192699325</v>
      </c>
      <c r="D462" s="78">
        <v>0</v>
      </c>
      <c r="E462" s="78">
        <v>0.33470960882445144</v>
      </c>
      <c r="F462" s="78">
        <v>0</v>
      </c>
      <c r="G462" s="78">
        <v>0</v>
      </c>
      <c r="H462" s="78">
        <v>3.7974028459224873E-2</v>
      </c>
      <c r="I462" s="78">
        <v>0</v>
      </c>
      <c r="J462" s="78">
        <v>0</v>
      </c>
      <c r="K462" s="79">
        <v>0</v>
      </c>
      <c r="L462" s="33">
        <v>9.0374027800514298</v>
      </c>
      <c r="M462" s="33">
        <v>7.6</v>
      </c>
      <c r="N462" s="33">
        <v>0</v>
      </c>
      <c r="O462" s="33">
        <v>8.8770178929384222</v>
      </c>
      <c r="P462" s="33">
        <v>0</v>
      </c>
      <c r="Q462" s="33">
        <v>0</v>
      </c>
      <c r="R462" s="33">
        <v>1.0071301247771836</v>
      </c>
      <c r="S462" s="33">
        <v>0</v>
      </c>
      <c r="T462" s="33">
        <v>0</v>
      </c>
      <c r="U462" s="33">
        <v>0</v>
      </c>
      <c r="V462" s="33">
        <v>26.521550797767034</v>
      </c>
    </row>
    <row r="463" spans="1:22">
      <c r="A463" s="103" t="s">
        <v>515</v>
      </c>
      <c r="B463" s="78">
        <v>1</v>
      </c>
      <c r="C463" s="78">
        <v>0</v>
      </c>
      <c r="D463" s="78">
        <v>0</v>
      </c>
      <c r="E463" s="78">
        <v>0</v>
      </c>
      <c r="F463" s="78">
        <v>0</v>
      </c>
      <c r="G463" s="78">
        <v>0</v>
      </c>
      <c r="H463" s="78">
        <v>0</v>
      </c>
      <c r="I463" s="78">
        <v>0</v>
      </c>
      <c r="J463" s="78">
        <v>0</v>
      </c>
      <c r="K463" s="79">
        <v>0</v>
      </c>
      <c r="L463" s="33">
        <v>3.0195865579225858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3.0195865579225858</v>
      </c>
    </row>
    <row r="464" spans="1:22">
      <c r="A464" s="103" t="s">
        <v>516</v>
      </c>
      <c r="B464" s="78">
        <v>0</v>
      </c>
      <c r="C464" s="78">
        <v>0</v>
      </c>
      <c r="D464" s="78">
        <v>0</v>
      </c>
      <c r="E464" s="78">
        <v>1</v>
      </c>
      <c r="F464" s="78">
        <v>0</v>
      </c>
      <c r="G464" s="78">
        <v>0</v>
      </c>
      <c r="H464" s="78">
        <v>0</v>
      </c>
      <c r="I464" s="78">
        <v>0</v>
      </c>
      <c r="J464" s="78">
        <v>0</v>
      </c>
      <c r="K464" s="79">
        <v>0</v>
      </c>
      <c r="L464" s="33">
        <v>0</v>
      </c>
      <c r="M464" s="33">
        <v>0</v>
      </c>
      <c r="N464" s="33">
        <v>0</v>
      </c>
      <c r="O464" s="33">
        <v>4.9766899766899773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4.9766899766899773</v>
      </c>
    </row>
    <row r="465" spans="1:22">
      <c r="A465" s="103" t="s">
        <v>517</v>
      </c>
      <c r="B465" s="78">
        <v>1</v>
      </c>
      <c r="C465" s="78">
        <v>0</v>
      </c>
      <c r="D465" s="78">
        <v>0</v>
      </c>
      <c r="E465" s="78">
        <v>0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9">
        <v>0</v>
      </c>
      <c r="L465" s="33">
        <v>2.0009581603321624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2.0009581603321624</v>
      </c>
    </row>
    <row r="466" spans="1:22">
      <c r="A466" s="103" t="s">
        <v>518</v>
      </c>
      <c r="B466" s="78">
        <v>0.42088288806687862</v>
      </c>
      <c r="C466" s="78">
        <v>0</v>
      </c>
      <c r="D466" s="78">
        <v>0</v>
      </c>
      <c r="E466" s="78">
        <v>0.57911711193312143</v>
      </c>
      <c r="F466" s="78">
        <v>0</v>
      </c>
      <c r="G466" s="78">
        <v>0</v>
      </c>
      <c r="H466" s="78">
        <v>0</v>
      </c>
      <c r="I466" s="78">
        <v>0</v>
      </c>
      <c r="J466" s="78">
        <v>0</v>
      </c>
      <c r="K466" s="79">
        <v>0</v>
      </c>
      <c r="L466" s="33">
        <v>10.708835246115878</v>
      </c>
      <c r="M466" s="33">
        <v>0</v>
      </c>
      <c r="N466" s="33">
        <v>0</v>
      </c>
      <c r="O466" s="33">
        <v>14.734905874607083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25.443741120722962</v>
      </c>
    </row>
    <row r="467" spans="1:22">
      <c r="A467" s="103" t="s">
        <v>519</v>
      </c>
      <c r="B467" s="78">
        <v>0.38847494021284573</v>
      </c>
      <c r="C467" s="78">
        <v>0.1293832188155852</v>
      </c>
      <c r="D467" s="78">
        <v>0</v>
      </c>
      <c r="E467" s="78">
        <v>0.48214184097156898</v>
      </c>
      <c r="F467" s="78">
        <v>0</v>
      </c>
      <c r="G467" s="78">
        <v>0</v>
      </c>
      <c r="H467" s="78">
        <v>0</v>
      </c>
      <c r="I467" s="78">
        <v>0</v>
      </c>
      <c r="J467" s="78">
        <v>0</v>
      </c>
      <c r="K467" s="79">
        <v>0</v>
      </c>
      <c r="L467" s="33">
        <v>11.409553621578267</v>
      </c>
      <c r="M467" s="33">
        <v>3.8</v>
      </c>
      <c r="N467" s="33">
        <v>0</v>
      </c>
      <c r="O467" s="33">
        <v>14.160561257201206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29.370114878779475</v>
      </c>
    </row>
    <row r="468" spans="1:22">
      <c r="A468" s="103" t="s">
        <v>520</v>
      </c>
      <c r="B468" s="78">
        <v>0.2077965742323723</v>
      </c>
      <c r="C468" s="78">
        <v>0</v>
      </c>
      <c r="D468" s="78">
        <v>0</v>
      </c>
      <c r="E468" s="78">
        <v>0.7922034257676277</v>
      </c>
      <c r="F468" s="78">
        <v>0</v>
      </c>
      <c r="G468" s="78">
        <v>0</v>
      </c>
      <c r="H468" s="78">
        <v>0</v>
      </c>
      <c r="I468" s="78">
        <v>0</v>
      </c>
      <c r="J468" s="78">
        <v>0</v>
      </c>
      <c r="K468" s="79">
        <v>0</v>
      </c>
      <c r="L468" s="33">
        <v>1.0661764705882353</v>
      </c>
      <c r="M468" s="33">
        <v>0</v>
      </c>
      <c r="N468" s="33">
        <v>0</v>
      </c>
      <c r="O468" s="33">
        <v>4.0646899766899764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5.130866447278212</v>
      </c>
    </row>
    <row r="469" spans="1:22">
      <c r="A469" s="103" t="s">
        <v>521</v>
      </c>
      <c r="B469" s="78">
        <v>0.34822226792910022</v>
      </c>
      <c r="C469" s="78">
        <v>3.6363321041272968E-2</v>
      </c>
      <c r="D469" s="78">
        <v>0</v>
      </c>
      <c r="E469" s="78">
        <v>0.59184867497193672</v>
      </c>
      <c r="F469" s="78">
        <v>0</v>
      </c>
      <c r="G469" s="78">
        <v>0</v>
      </c>
      <c r="H469" s="78">
        <v>0</v>
      </c>
      <c r="I469" s="78">
        <v>0</v>
      </c>
      <c r="J469" s="78">
        <v>0</v>
      </c>
      <c r="K469" s="79">
        <v>2.3565736057690325E-2</v>
      </c>
      <c r="L469" s="33">
        <v>24.779279355385896</v>
      </c>
      <c r="M469" s="33">
        <v>2.5875912408759123</v>
      </c>
      <c r="N469" s="33">
        <v>0</v>
      </c>
      <c r="O469" s="33">
        <v>42.11558249982621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1.676923076923077</v>
      </c>
      <c r="V469" s="33">
        <v>71.159376173011083</v>
      </c>
    </row>
    <row r="470" spans="1:22">
      <c r="A470" s="103" t="s">
        <v>522</v>
      </c>
      <c r="B470" s="78">
        <v>0.35778192086232413</v>
      </c>
      <c r="C470" s="78">
        <v>0</v>
      </c>
      <c r="D470" s="78">
        <v>0</v>
      </c>
      <c r="E470" s="78">
        <v>0.64221807913767581</v>
      </c>
      <c r="F470" s="78">
        <v>0</v>
      </c>
      <c r="G470" s="78">
        <v>0</v>
      </c>
      <c r="H470" s="78">
        <v>0</v>
      </c>
      <c r="I470" s="78">
        <v>0</v>
      </c>
      <c r="J470" s="78">
        <v>0</v>
      </c>
      <c r="K470" s="79">
        <v>0</v>
      </c>
      <c r="L470" s="33">
        <v>5.895822997813104</v>
      </c>
      <c r="M470" s="33">
        <v>0</v>
      </c>
      <c r="N470" s="33">
        <v>0</v>
      </c>
      <c r="O470" s="33">
        <v>10.582994555636834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16.478817553449939</v>
      </c>
    </row>
    <row r="471" spans="1:22">
      <c r="A471" s="103" t="s">
        <v>523</v>
      </c>
      <c r="B471" s="78">
        <v>0.60017239108965514</v>
      </c>
      <c r="C471" s="78">
        <v>0</v>
      </c>
      <c r="D471" s="78">
        <v>0</v>
      </c>
      <c r="E471" s="78">
        <v>0.39982760891034475</v>
      </c>
      <c r="F471" s="78">
        <v>0</v>
      </c>
      <c r="G471" s="78">
        <v>0</v>
      </c>
      <c r="H471" s="78">
        <v>0</v>
      </c>
      <c r="I471" s="78">
        <v>0</v>
      </c>
      <c r="J471" s="78">
        <v>0</v>
      </c>
      <c r="K471" s="79">
        <v>0</v>
      </c>
      <c r="L471" s="33">
        <v>7.6664505875467537</v>
      </c>
      <c r="M471" s="33">
        <v>0</v>
      </c>
      <c r="N471" s="33">
        <v>0</v>
      </c>
      <c r="O471" s="33">
        <v>5.1072969246101669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12.773747512156922</v>
      </c>
    </row>
    <row r="472" spans="1:22">
      <c r="A472" s="103" t="s">
        <v>524</v>
      </c>
      <c r="B472" s="78">
        <v>0.11659733543589491</v>
      </c>
      <c r="C472" s="78">
        <v>0</v>
      </c>
      <c r="D472" s="78">
        <v>0</v>
      </c>
      <c r="E472" s="78">
        <v>0.8834026645641051</v>
      </c>
      <c r="F472" s="78">
        <v>0</v>
      </c>
      <c r="G472" s="78">
        <v>0</v>
      </c>
      <c r="H472" s="78">
        <v>0</v>
      </c>
      <c r="I472" s="78">
        <v>0</v>
      </c>
      <c r="J472" s="78">
        <v>0</v>
      </c>
      <c r="K472" s="79">
        <v>0</v>
      </c>
      <c r="L472" s="33">
        <v>1.016025641025641</v>
      </c>
      <c r="M472" s="33">
        <v>0</v>
      </c>
      <c r="N472" s="33">
        <v>0</v>
      </c>
      <c r="O472" s="33">
        <v>7.6979439983942139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8.7139696394198545</v>
      </c>
    </row>
    <row r="473" spans="1:22">
      <c r="A473" s="103" t="s">
        <v>525</v>
      </c>
      <c r="B473" s="78">
        <v>0.23001359787395528</v>
      </c>
      <c r="C473" s="78">
        <v>0.2967400681556972</v>
      </c>
      <c r="D473" s="78">
        <v>0</v>
      </c>
      <c r="E473" s="78">
        <v>0.47324633397034738</v>
      </c>
      <c r="F473" s="78">
        <v>0</v>
      </c>
      <c r="G473" s="78">
        <v>0</v>
      </c>
      <c r="H473" s="78">
        <v>0</v>
      </c>
      <c r="I473" s="78">
        <v>0</v>
      </c>
      <c r="J473" s="78">
        <v>0</v>
      </c>
      <c r="K473" s="79">
        <v>0</v>
      </c>
      <c r="L473" s="33">
        <v>2.9455128097578718</v>
      </c>
      <c r="M473" s="33">
        <v>3.8</v>
      </c>
      <c r="N473" s="33">
        <v>0</v>
      </c>
      <c r="O473" s="33">
        <v>6.0603075286204593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12.805820338378332</v>
      </c>
    </row>
    <row r="474" spans="1:22">
      <c r="A474" s="103" t="s">
        <v>526</v>
      </c>
      <c r="B474" s="78">
        <v>0.17502920714010484</v>
      </c>
      <c r="C474" s="78">
        <v>6.6488815239677826E-2</v>
      </c>
      <c r="D474" s="78">
        <v>4.0097421471296933E-2</v>
      </c>
      <c r="E474" s="78">
        <v>0.71838455614892005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9">
        <v>0</v>
      </c>
      <c r="L474" s="33">
        <v>10.003351461968707</v>
      </c>
      <c r="M474" s="33">
        <v>3.8</v>
      </c>
      <c r="N474" s="33">
        <v>2.2916666666666665</v>
      </c>
      <c r="O474" s="33">
        <v>41.057451595811045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57.152469724446441</v>
      </c>
    </row>
    <row r="475" spans="1:22">
      <c r="A475" s="103" t="s">
        <v>527</v>
      </c>
      <c r="B475" s="78">
        <v>0.49242912518628312</v>
      </c>
      <c r="C475" s="78">
        <v>0</v>
      </c>
      <c r="D475" s="78">
        <v>3.5071007920728897E-2</v>
      </c>
      <c r="E475" s="78">
        <v>0.40165297625382212</v>
      </c>
      <c r="F475" s="78">
        <v>7.0846890639165716E-2</v>
      </c>
      <c r="G475" s="78">
        <v>0</v>
      </c>
      <c r="H475" s="78">
        <v>0</v>
      </c>
      <c r="I475" s="78">
        <v>0</v>
      </c>
      <c r="J475" s="78">
        <v>0</v>
      </c>
      <c r="K475" s="79">
        <v>0</v>
      </c>
      <c r="L475" s="33">
        <v>14.223266971903255</v>
      </c>
      <c r="M475" s="33">
        <v>0</v>
      </c>
      <c r="N475" s="33">
        <v>1.0129870129870129</v>
      </c>
      <c r="O475" s="33">
        <v>11.60129898725325</v>
      </c>
      <c r="P475" s="33">
        <v>2.0463335496430886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28.883886521786611</v>
      </c>
    </row>
    <row r="476" spans="1:22">
      <c r="A476" s="103" t="s">
        <v>528</v>
      </c>
      <c r="B476" s="78">
        <v>0.37054953965783094</v>
      </c>
      <c r="C476" s="78">
        <v>0</v>
      </c>
      <c r="D476" s="78">
        <v>0</v>
      </c>
      <c r="E476" s="78">
        <v>0.31487593658617047</v>
      </c>
      <c r="F476" s="78">
        <v>0.31457452375599865</v>
      </c>
      <c r="G476" s="78">
        <v>0</v>
      </c>
      <c r="H476" s="78">
        <v>0</v>
      </c>
      <c r="I476" s="78">
        <v>0</v>
      </c>
      <c r="J476" s="78">
        <v>0</v>
      </c>
      <c r="K476" s="79">
        <v>0</v>
      </c>
      <c r="L476" s="33">
        <v>1.1779388083735909</v>
      </c>
      <c r="M476" s="33">
        <v>0</v>
      </c>
      <c r="N476" s="33">
        <v>0</v>
      </c>
      <c r="O476" s="33">
        <v>1.0009581603321622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3.1788969687057529</v>
      </c>
    </row>
    <row r="477" spans="1:22">
      <c r="A477" s="103" t="s">
        <v>529</v>
      </c>
      <c r="B477" s="78">
        <v>0.4063145742908319</v>
      </c>
      <c r="C477" s="78">
        <v>0</v>
      </c>
      <c r="D477" s="78">
        <v>0</v>
      </c>
      <c r="E477" s="78">
        <v>0.59368542570916805</v>
      </c>
      <c r="F477" s="78">
        <v>0</v>
      </c>
      <c r="G477" s="78">
        <v>0</v>
      </c>
      <c r="H477" s="78">
        <v>0</v>
      </c>
      <c r="I477" s="78">
        <v>0</v>
      </c>
      <c r="J477" s="78">
        <v>0</v>
      </c>
      <c r="K477" s="79">
        <v>0</v>
      </c>
      <c r="L477" s="33">
        <v>4.1453497703597932</v>
      </c>
      <c r="M477" s="33">
        <v>0</v>
      </c>
      <c r="N477" s="33">
        <v>0</v>
      </c>
      <c r="O477" s="33">
        <v>6.0569664463177659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10.202316216677559</v>
      </c>
    </row>
    <row r="478" spans="1:22">
      <c r="A478" s="103" t="s">
        <v>530</v>
      </c>
      <c r="B478" s="78">
        <v>0</v>
      </c>
      <c r="C478" s="78">
        <v>0</v>
      </c>
      <c r="D478" s="78">
        <v>0</v>
      </c>
      <c r="E478" s="78">
        <v>1</v>
      </c>
      <c r="F478" s="78">
        <v>0</v>
      </c>
      <c r="G478" s="78">
        <v>0</v>
      </c>
      <c r="H478" s="78">
        <v>0</v>
      </c>
      <c r="I478" s="78">
        <v>0</v>
      </c>
      <c r="J478" s="78">
        <v>0</v>
      </c>
      <c r="K478" s="79">
        <v>0</v>
      </c>
      <c r="L478" s="33">
        <v>0</v>
      </c>
      <c r="M478" s="33">
        <v>0</v>
      </c>
      <c r="N478" s="33">
        <v>0</v>
      </c>
      <c r="O478" s="33">
        <v>1.0038167938931297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1.0038167938931297</v>
      </c>
    </row>
    <row r="479" spans="1:22">
      <c r="A479" s="103" t="s">
        <v>531</v>
      </c>
      <c r="B479" s="78">
        <v>0</v>
      </c>
      <c r="C479" s="78">
        <v>0</v>
      </c>
      <c r="D479" s="78">
        <v>0</v>
      </c>
      <c r="E479" s="78">
        <v>1</v>
      </c>
      <c r="F479" s="78">
        <v>0</v>
      </c>
      <c r="G479" s="78">
        <v>0</v>
      </c>
      <c r="H479" s="78">
        <v>0</v>
      </c>
      <c r="I479" s="78">
        <v>0</v>
      </c>
      <c r="J479" s="78">
        <v>0</v>
      </c>
      <c r="K479" s="79">
        <v>0</v>
      </c>
      <c r="L479" s="33">
        <v>0</v>
      </c>
      <c r="M479" s="33">
        <v>0</v>
      </c>
      <c r="N479" s="33">
        <v>0</v>
      </c>
      <c r="O479" s="33">
        <v>1.0011144130757801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1.0011144130757801</v>
      </c>
    </row>
    <row r="480" spans="1:22">
      <c r="A480" s="103" t="s">
        <v>532</v>
      </c>
      <c r="B480" s="78">
        <v>0</v>
      </c>
      <c r="C480" s="78">
        <v>0</v>
      </c>
      <c r="D480" s="78">
        <v>0</v>
      </c>
      <c r="E480" s="78">
        <v>1</v>
      </c>
      <c r="F480" s="78">
        <v>0</v>
      </c>
      <c r="G480" s="78">
        <v>0</v>
      </c>
      <c r="H480" s="78">
        <v>0</v>
      </c>
      <c r="I480" s="78">
        <v>0</v>
      </c>
      <c r="J480" s="78">
        <v>0</v>
      </c>
      <c r="K480" s="79">
        <v>0</v>
      </c>
      <c r="L480" s="33">
        <v>0</v>
      </c>
      <c r="M480" s="33">
        <v>0</v>
      </c>
      <c r="N480" s="33">
        <v>0</v>
      </c>
      <c r="O480" s="33">
        <v>2.0463335496430886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2.0463335496430886</v>
      </c>
    </row>
    <row r="481" spans="1:22">
      <c r="A481" s="103" t="s">
        <v>533</v>
      </c>
      <c r="B481" s="78">
        <v>0.44760406836531408</v>
      </c>
      <c r="C481" s="78">
        <v>0</v>
      </c>
      <c r="D481" s="78">
        <v>0</v>
      </c>
      <c r="E481" s="78">
        <v>0.55239593163468592</v>
      </c>
      <c r="F481" s="78">
        <v>0</v>
      </c>
      <c r="G481" s="78">
        <v>0</v>
      </c>
      <c r="H481" s="78">
        <v>0</v>
      </c>
      <c r="I481" s="78">
        <v>0</v>
      </c>
      <c r="J481" s="78">
        <v>0</v>
      </c>
      <c r="K481" s="79">
        <v>0</v>
      </c>
      <c r="L481" s="33">
        <v>1.6338028169014085</v>
      </c>
      <c r="M481" s="33">
        <v>0</v>
      </c>
      <c r="N481" s="33">
        <v>0</v>
      </c>
      <c r="O481" s="33">
        <v>2.0163043478260869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3.6501071647274954</v>
      </c>
    </row>
    <row r="482" spans="1:22">
      <c r="A482" s="103" t="s">
        <v>534</v>
      </c>
      <c r="B482" s="78">
        <v>0</v>
      </c>
      <c r="C482" s="78">
        <v>0</v>
      </c>
      <c r="D482" s="78">
        <v>0</v>
      </c>
      <c r="E482" s="78">
        <v>1</v>
      </c>
      <c r="F482" s="78">
        <v>0</v>
      </c>
      <c r="G482" s="78">
        <v>0</v>
      </c>
      <c r="H482" s="78">
        <v>0</v>
      </c>
      <c r="I482" s="78">
        <v>0</v>
      </c>
      <c r="J482" s="78">
        <v>0</v>
      </c>
      <c r="K482" s="79">
        <v>0</v>
      </c>
      <c r="L482" s="33">
        <v>0</v>
      </c>
      <c r="M482" s="33">
        <v>0</v>
      </c>
      <c r="N482" s="33">
        <v>0</v>
      </c>
      <c r="O482" s="33">
        <v>1.0080786793115559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1.0080786793115559</v>
      </c>
    </row>
    <row r="483" spans="1:22">
      <c r="A483" s="103" t="s">
        <v>535</v>
      </c>
      <c r="B483" s="78">
        <v>0.43012425248859532</v>
      </c>
      <c r="C483" s="78">
        <v>0</v>
      </c>
      <c r="D483" s="78">
        <v>0</v>
      </c>
      <c r="E483" s="78">
        <v>0.43012425248859532</v>
      </c>
      <c r="F483" s="78">
        <v>0.13975149502280937</v>
      </c>
      <c r="G483" s="78">
        <v>0</v>
      </c>
      <c r="H483" s="78">
        <v>0</v>
      </c>
      <c r="I483" s="78">
        <v>0</v>
      </c>
      <c r="J483" s="78">
        <v>0</v>
      </c>
      <c r="K483" s="79">
        <v>0</v>
      </c>
      <c r="L483" s="33">
        <v>3.3730885671586828</v>
      </c>
      <c r="M483" s="33">
        <v>0</v>
      </c>
      <c r="N483" s="33">
        <v>0</v>
      </c>
      <c r="O483" s="33">
        <v>3.3730885671586828</v>
      </c>
      <c r="P483" s="33">
        <v>1.095948827292111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7.8421259616094767</v>
      </c>
    </row>
    <row r="484" spans="1:22">
      <c r="A484" s="103" t="s">
        <v>536</v>
      </c>
      <c r="B484" s="78">
        <v>0</v>
      </c>
      <c r="C484" s="78">
        <v>1</v>
      </c>
      <c r="D484" s="78">
        <v>0</v>
      </c>
      <c r="E484" s="78">
        <v>0</v>
      </c>
      <c r="F484" s="78">
        <v>0</v>
      </c>
      <c r="G484" s="78">
        <v>0</v>
      </c>
      <c r="H484" s="78">
        <v>0</v>
      </c>
      <c r="I484" s="78">
        <v>0</v>
      </c>
      <c r="J484" s="78">
        <v>0</v>
      </c>
      <c r="K484" s="79">
        <v>0</v>
      </c>
      <c r="L484" s="33">
        <v>0</v>
      </c>
      <c r="M484" s="33">
        <v>1.4952561669829223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1.4952561669829223</v>
      </c>
    </row>
    <row r="485" spans="1:22">
      <c r="A485" s="103" t="s">
        <v>537</v>
      </c>
      <c r="B485" s="78">
        <v>1</v>
      </c>
      <c r="C485" s="78">
        <v>0</v>
      </c>
      <c r="D485" s="78">
        <v>0</v>
      </c>
      <c r="E485" s="78">
        <v>0</v>
      </c>
      <c r="F485" s="78">
        <v>0</v>
      </c>
      <c r="G485" s="78">
        <v>0</v>
      </c>
      <c r="H485" s="78">
        <v>0</v>
      </c>
      <c r="I485" s="78">
        <v>0</v>
      </c>
      <c r="J485" s="78">
        <v>0</v>
      </c>
      <c r="K485" s="79">
        <v>0</v>
      </c>
      <c r="L485" s="33">
        <v>1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1</v>
      </c>
    </row>
    <row r="486" spans="1:22">
      <c r="A486" s="103" t="s">
        <v>538</v>
      </c>
      <c r="B486" s="78">
        <v>0</v>
      </c>
      <c r="C486" s="78">
        <v>0</v>
      </c>
      <c r="D486" s="78">
        <v>0</v>
      </c>
      <c r="E486" s="78">
        <v>1</v>
      </c>
      <c r="F486" s="78">
        <v>0</v>
      </c>
      <c r="G486" s="78">
        <v>0</v>
      </c>
      <c r="H486" s="78">
        <v>0</v>
      </c>
      <c r="I486" s="78">
        <v>0</v>
      </c>
      <c r="J486" s="78">
        <v>0</v>
      </c>
      <c r="K486" s="79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1</v>
      </c>
    </row>
    <row r="487" spans="1:22">
      <c r="A487" s="103" t="s">
        <v>539</v>
      </c>
      <c r="B487" s="78">
        <v>0.2173105356605847</v>
      </c>
      <c r="C487" s="78">
        <v>1.6723829577786072E-2</v>
      </c>
      <c r="D487" s="78">
        <v>1.496315629811123E-2</v>
      </c>
      <c r="E487" s="78">
        <v>0.72908389210420677</v>
      </c>
      <c r="F487" s="78">
        <v>2.1918586359311092E-2</v>
      </c>
      <c r="G487" s="78">
        <v>0</v>
      </c>
      <c r="H487" s="78">
        <v>0</v>
      </c>
      <c r="I487" s="78">
        <v>0</v>
      </c>
      <c r="J487" s="78">
        <v>0</v>
      </c>
      <c r="K487" s="79">
        <v>0</v>
      </c>
      <c r="L487" s="33">
        <v>33.28196945665146</v>
      </c>
      <c r="M487" s="33">
        <v>2.5613207547169812</v>
      </c>
      <c r="N487" s="33">
        <v>2.2916666666666665</v>
      </c>
      <c r="O487" s="33">
        <v>111.66208649105074</v>
      </c>
      <c r="P487" s="33">
        <v>3.356918335901387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153.15396170498727</v>
      </c>
    </row>
    <row r="488" spans="1:22">
      <c r="A488" s="103" t="s">
        <v>540</v>
      </c>
      <c r="B488" s="78">
        <v>0.13457236118247157</v>
      </c>
      <c r="C488" s="78">
        <v>0</v>
      </c>
      <c r="D488" s="78">
        <v>0</v>
      </c>
      <c r="E488" s="78">
        <v>0.86542763881752849</v>
      </c>
      <c r="F488" s="78">
        <v>0</v>
      </c>
      <c r="G488" s="78">
        <v>0</v>
      </c>
      <c r="H488" s="78">
        <v>0</v>
      </c>
      <c r="I488" s="78">
        <v>0</v>
      </c>
      <c r="J488" s="78">
        <v>0</v>
      </c>
      <c r="K488" s="79">
        <v>0</v>
      </c>
      <c r="L488" s="33">
        <v>5.3441048349317661</v>
      </c>
      <c r="M488" s="33">
        <v>0</v>
      </c>
      <c r="N488" s="33">
        <v>0</v>
      </c>
      <c r="O488" s="33">
        <v>34.367651635518364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39.711756470450126</v>
      </c>
    </row>
    <row r="489" spans="1:22">
      <c r="A489" s="103" t="s">
        <v>541</v>
      </c>
      <c r="B489" s="78">
        <v>0.24994228355005391</v>
      </c>
      <c r="C489" s="78">
        <v>0</v>
      </c>
      <c r="D489" s="78">
        <v>0.14126001369958288</v>
      </c>
      <c r="E489" s="78">
        <v>0.60879770275036316</v>
      </c>
      <c r="F489" s="78">
        <v>0</v>
      </c>
      <c r="G489" s="78">
        <v>0</v>
      </c>
      <c r="H489" s="78">
        <v>0</v>
      </c>
      <c r="I489" s="78">
        <v>0</v>
      </c>
      <c r="J489" s="78">
        <v>0</v>
      </c>
      <c r="K489" s="79">
        <v>0</v>
      </c>
      <c r="L489" s="33">
        <v>8.1096466693022577</v>
      </c>
      <c r="M489" s="33">
        <v>0</v>
      </c>
      <c r="N489" s="33">
        <v>4.583333333333333</v>
      </c>
      <c r="O489" s="33">
        <v>19.753097364174593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32.446077366810187</v>
      </c>
    </row>
    <row r="490" spans="1:22">
      <c r="A490" s="103" t="s">
        <v>542</v>
      </c>
      <c r="B490" s="78">
        <v>0.19616381465364852</v>
      </c>
      <c r="C490" s="78">
        <v>0</v>
      </c>
      <c r="D490" s="78">
        <v>0</v>
      </c>
      <c r="E490" s="78">
        <v>0.80383618534635137</v>
      </c>
      <c r="F490" s="78">
        <v>0</v>
      </c>
      <c r="G490" s="78">
        <v>0</v>
      </c>
      <c r="H490" s="78">
        <v>0</v>
      </c>
      <c r="I490" s="78">
        <v>0</v>
      </c>
      <c r="J490" s="78">
        <v>0</v>
      </c>
      <c r="K490" s="79">
        <v>0</v>
      </c>
      <c r="L490" s="33">
        <v>3.1408695652173915</v>
      </c>
      <c r="M490" s="33">
        <v>0</v>
      </c>
      <c r="N490" s="33">
        <v>0</v>
      </c>
      <c r="O490" s="33">
        <v>12.870592950246966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16.011462515464359</v>
      </c>
    </row>
    <row r="491" spans="1:22">
      <c r="A491" s="103" t="s">
        <v>543</v>
      </c>
      <c r="B491" s="78">
        <v>0.52027241610501429</v>
      </c>
      <c r="C491" s="78">
        <v>0</v>
      </c>
      <c r="D491" s="78">
        <v>0</v>
      </c>
      <c r="E491" s="78">
        <v>0.47972758389498571</v>
      </c>
      <c r="F491" s="78">
        <v>0</v>
      </c>
      <c r="G491" s="78">
        <v>0</v>
      </c>
      <c r="H491" s="78">
        <v>0</v>
      </c>
      <c r="I491" s="78">
        <v>0</v>
      </c>
      <c r="J491" s="78">
        <v>0</v>
      </c>
      <c r="K491" s="79">
        <v>0</v>
      </c>
      <c r="L491" s="33">
        <v>3.8</v>
      </c>
      <c r="M491" s="33">
        <v>0</v>
      </c>
      <c r="N491" s="33">
        <v>0</v>
      </c>
      <c r="O491" s="33">
        <v>3.5038659793814428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7.3038659793814427</v>
      </c>
    </row>
    <row r="492" spans="1:22">
      <c r="A492" s="103" t="s">
        <v>544</v>
      </c>
      <c r="B492" s="78">
        <v>0.54133024053646672</v>
      </c>
      <c r="C492" s="78">
        <v>0</v>
      </c>
      <c r="D492" s="78">
        <v>0</v>
      </c>
      <c r="E492" s="78">
        <v>0.45866975946353339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9">
        <v>0</v>
      </c>
      <c r="L492" s="33">
        <v>2.4344912942918451</v>
      </c>
      <c r="M492" s="33">
        <v>0</v>
      </c>
      <c r="N492" s="33">
        <v>0</v>
      </c>
      <c r="O492" s="33">
        <v>2.0627473818242841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4.4972386761161287</v>
      </c>
    </row>
    <row r="493" spans="1:22">
      <c r="A493" s="103" t="s">
        <v>545</v>
      </c>
      <c r="B493" s="78">
        <v>0.26048944429697041</v>
      </c>
      <c r="C493" s="78">
        <v>0</v>
      </c>
      <c r="D493" s="78">
        <v>0</v>
      </c>
      <c r="E493" s="78">
        <v>0.61024879197489745</v>
      </c>
      <c r="F493" s="78">
        <v>0.12926176372813214</v>
      </c>
      <c r="G493" s="78">
        <v>0</v>
      </c>
      <c r="H493" s="78">
        <v>0</v>
      </c>
      <c r="I493" s="78">
        <v>0</v>
      </c>
      <c r="J493" s="78">
        <v>0</v>
      </c>
      <c r="K493" s="79">
        <v>0</v>
      </c>
      <c r="L493" s="33">
        <v>2.0152088040887395</v>
      </c>
      <c r="M493" s="33">
        <v>0</v>
      </c>
      <c r="N493" s="33">
        <v>0</v>
      </c>
      <c r="O493" s="33">
        <v>4.7210309868461486</v>
      </c>
      <c r="P493" s="33">
        <v>1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7.7362397909348886</v>
      </c>
    </row>
    <row r="494" spans="1:22">
      <c r="A494" s="103" t="s">
        <v>546</v>
      </c>
      <c r="B494" s="78">
        <v>0.53478979582292996</v>
      </c>
      <c r="C494" s="78">
        <v>0</v>
      </c>
      <c r="D494" s="78">
        <v>0</v>
      </c>
      <c r="E494" s="78">
        <v>0.46521020417707004</v>
      </c>
      <c r="F494" s="78">
        <v>0</v>
      </c>
      <c r="G494" s="78">
        <v>0</v>
      </c>
      <c r="H494" s="78">
        <v>0</v>
      </c>
      <c r="I494" s="78">
        <v>0</v>
      </c>
      <c r="J494" s="78">
        <v>0</v>
      </c>
      <c r="K494" s="79">
        <v>0</v>
      </c>
      <c r="L494" s="33">
        <v>9.9529206748075403</v>
      </c>
      <c r="M494" s="33">
        <v>0</v>
      </c>
      <c r="N494" s="33">
        <v>0</v>
      </c>
      <c r="O494" s="33">
        <v>8.657981688226652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18.610902363034192</v>
      </c>
    </row>
    <row r="495" spans="1:22">
      <c r="A495" s="103" t="s">
        <v>547</v>
      </c>
      <c r="B495" s="78">
        <v>0.31259287523535806</v>
      </c>
      <c r="C495" s="78">
        <v>0</v>
      </c>
      <c r="D495" s="78">
        <v>0</v>
      </c>
      <c r="E495" s="78">
        <v>0.68740712476464194</v>
      </c>
      <c r="F495" s="78">
        <v>0</v>
      </c>
      <c r="G495" s="78">
        <v>0</v>
      </c>
      <c r="H495" s="78">
        <v>0</v>
      </c>
      <c r="I495" s="78">
        <v>0</v>
      </c>
      <c r="J495" s="78">
        <v>0</v>
      </c>
      <c r="K495" s="79">
        <v>0</v>
      </c>
      <c r="L495" s="33">
        <v>15.331106809434649</v>
      </c>
      <c r="M495" s="33">
        <v>0</v>
      </c>
      <c r="N495" s="33">
        <v>0</v>
      </c>
      <c r="O495" s="33">
        <v>33.713858780045022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49.044965589479673</v>
      </c>
    </row>
    <row r="496" spans="1:22">
      <c r="A496" s="103" t="s">
        <v>548</v>
      </c>
      <c r="B496" s="78">
        <v>0.49538809842334164</v>
      </c>
      <c r="C496" s="78">
        <v>0</v>
      </c>
      <c r="D496" s="78">
        <v>0</v>
      </c>
      <c r="E496" s="78">
        <v>0.50461190157665836</v>
      </c>
      <c r="F496" s="78">
        <v>0</v>
      </c>
      <c r="G496" s="78">
        <v>0</v>
      </c>
      <c r="H496" s="78">
        <v>0</v>
      </c>
      <c r="I496" s="78">
        <v>0</v>
      </c>
      <c r="J496" s="78">
        <v>0</v>
      </c>
      <c r="K496" s="79">
        <v>0</v>
      </c>
      <c r="L496" s="33">
        <v>1.0016207455429498</v>
      </c>
      <c r="M496" s="33">
        <v>0</v>
      </c>
      <c r="N496" s="33">
        <v>0</v>
      </c>
      <c r="O496" s="33">
        <v>1.0202702702702704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2.0218910158132202</v>
      </c>
    </row>
    <row r="497" spans="1:22">
      <c r="A497" s="103" t="s">
        <v>549</v>
      </c>
      <c r="B497" s="78">
        <v>0.23800396196335599</v>
      </c>
      <c r="C497" s="78">
        <v>5.1962527560731268E-2</v>
      </c>
      <c r="D497" s="78">
        <v>0</v>
      </c>
      <c r="E497" s="78">
        <v>0.68445946519130862</v>
      </c>
      <c r="F497" s="78">
        <v>2.5574045284604163E-2</v>
      </c>
      <c r="G497" s="78">
        <v>0</v>
      </c>
      <c r="H497" s="78">
        <v>0</v>
      </c>
      <c r="I497" s="78">
        <v>0</v>
      </c>
      <c r="J497" s="78">
        <v>0</v>
      </c>
      <c r="K497" s="79">
        <v>0</v>
      </c>
      <c r="L497" s="33">
        <v>9.3728214383792157</v>
      </c>
      <c r="M497" s="33">
        <v>2.0463335496430886</v>
      </c>
      <c r="N497" s="33">
        <v>0</v>
      </c>
      <c r="O497" s="33">
        <v>26.954661998586381</v>
      </c>
      <c r="P497" s="33">
        <v>1.0071301247771836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39.380947111385865</v>
      </c>
    </row>
    <row r="498" spans="1:22">
      <c r="A498" s="103" t="s">
        <v>550</v>
      </c>
      <c r="B498" s="78">
        <v>0.1902515077356573</v>
      </c>
      <c r="C498" s="78">
        <v>0</v>
      </c>
      <c r="D498" s="78">
        <v>0</v>
      </c>
      <c r="E498" s="78">
        <v>0.80974849226434265</v>
      </c>
      <c r="F498" s="78">
        <v>0</v>
      </c>
      <c r="G498" s="78">
        <v>0</v>
      </c>
      <c r="H498" s="78">
        <v>0</v>
      </c>
      <c r="I498" s="78">
        <v>0</v>
      </c>
      <c r="J498" s="78">
        <v>0</v>
      </c>
      <c r="K498" s="79">
        <v>0</v>
      </c>
      <c r="L498" s="33">
        <v>3.0028031787823464</v>
      </c>
      <c r="M498" s="33">
        <v>0</v>
      </c>
      <c r="N498" s="33">
        <v>0</v>
      </c>
      <c r="O498" s="33">
        <v>12.78053128474556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15.783334463527908</v>
      </c>
    </row>
    <row r="499" spans="1:22">
      <c r="A499" s="103" t="s">
        <v>551</v>
      </c>
      <c r="B499" s="78">
        <v>0.67195840712830834</v>
      </c>
      <c r="C499" s="78">
        <v>0</v>
      </c>
      <c r="D499" s="78">
        <v>0</v>
      </c>
      <c r="E499" s="78">
        <v>0.32804159287169155</v>
      </c>
      <c r="F499" s="78">
        <v>0</v>
      </c>
      <c r="G499" s="78">
        <v>0</v>
      </c>
      <c r="H499" s="78">
        <v>0</v>
      </c>
      <c r="I499" s="78">
        <v>0</v>
      </c>
      <c r="J499" s="78">
        <v>0</v>
      </c>
      <c r="K499" s="79">
        <v>0</v>
      </c>
      <c r="L499" s="33">
        <v>6.1920634920634914</v>
      </c>
      <c r="M499" s="33">
        <v>0</v>
      </c>
      <c r="N499" s="33">
        <v>0</v>
      </c>
      <c r="O499" s="33">
        <v>3.0228870560306786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9.2149505480941709</v>
      </c>
    </row>
    <row r="500" spans="1:22">
      <c r="A500" s="103" t="s">
        <v>552</v>
      </c>
      <c r="B500" s="78">
        <v>0</v>
      </c>
      <c r="C500" s="78">
        <v>0</v>
      </c>
      <c r="D500" s="78">
        <v>0</v>
      </c>
      <c r="E500" s="78">
        <v>1</v>
      </c>
      <c r="F500" s="78">
        <v>0</v>
      </c>
      <c r="G500" s="78">
        <v>0</v>
      </c>
      <c r="H500" s="78">
        <v>0</v>
      </c>
      <c r="I500" s="78">
        <v>0</v>
      </c>
      <c r="J500" s="78">
        <v>0</v>
      </c>
      <c r="K500" s="79">
        <v>0</v>
      </c>
      <c r="L500" s="33">
        <v>0</v>
      </c>
      <c r="M500" s="33">
        <v>0</v>
      </c>
      <c r="N500" s="33">
        <v>0</v>
      </c>
      <c r="O500" s="33">
        <v>1.0002825656965244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1.0002825656965244</v>
      </c>
    </row>
    <row r="501" spans="1:22">
      <c r="A501" s="103" t="s">
        <v>553</v>
      </c>
      <c r="B501" s="78">
        <v>0.39798830619189451</v>
      </c>
      <c r="C501" s="78">
        <v>3.2298249122898373E-2</v>
      </c>
      <c r="D501" s="78">
        <v>5.3170578302376884E-2</v>
      </c>
      <c r="E501" s="78">
        <v>0.51654286638283009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9">
        <v>0</v>
      </c>
      <c r="L501" s="33">
        <v>17.153406341309623</v>
      </c>
      <c r="M501" s="33">
        <v>1.392063492063492</v>
      </c>
      <c r="N501" s="33">
        <v>2.2916666666666665</v>
      </c>
      <c r="O501" s="33">
        <v>22.263140755440471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43.100277255480258</v>
      </c>
    </row>
    <row r="502" spans="1:22">
      <c r="A502" s="103" t="s">
        <v>554</v>
      </c>
      <c r="B502" s="78">
        <v>0.50019273558110555</v>
      </c>
      <c r="C502" s="78">
        <v>0</v>
      </c>
      <c r="D502" s="78">
        <v>0</v>
      </c>
      <c r="E502" s="78">
        <v>0.4998072644188945</v>
      </c>
      <c r="F502" s="78">
        <v>0</v>
      </c>
      <c r="G502" s="78">
        <v>0</v>
      </c>
      <c r="H502" s="78">
        <v>0</v>
      </c>
      <c r="I502" s="78">
        <v>0</v>
      </c>
      <c r="J502" s="78">
        <v>0</v>
      </c>
      <c r="K502" s="79">
        <v>0</v>
      </c>
      <c r="L502" s="33">
        <v>2.0031347962382444</v>
      </c>
      <c r="M502" s="33">
        <v>0</v>
      </c>
      <c r="N502" s="33">
        <v>0</v>
      </c>
      <c r="O502" s="33">
        <v>2.0015910898965794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4.0047258861348238</v>
      </c>
    </row>
    <row r="503" spans="1:22">
      <c r="A503" s="103" t="s">
        <v>555</v>
      </c>
      <c r="B503" s="78">
        <v>0.21625240382534389</v>
      </c>
      <c r="C503" s="78">
        <v>2.3256002809247965E-2</v>
      </c>
      <c r="D503" s="78">
        <v>0</v>
      </c>
      <c r="E503" s="78">
        <v>0.76049159336540806</v>
      </c>
      <c r="F503" s="78">
        <v>0</v>
      </c>
      <c r="G503" s="78">
        <v>0</v>
      </c>
      <c r="H503" s="78">
        <v>0</v>
      </c>
      <c r="I503" s="78">
        <v>0</v>
      </c>
      <c r="J503" s="78">
        <v>0</v>
      </c>
      <c r="K503" s="79">
        <v>0</v>
      </c>
      <c r="L503" s="33">
        <v>9.2987778509963501</v>
      </c>
      <c r="M503" s="33">
        <v>1</v>
      </c>
      <c r="N503" s="33">
        <v>0</v>
      </c>
      <c r="O503" s="33">
        <v>32.700872957539872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42.999650808536224</v>
      </c>
    </row>
    <row r="504" spans="1:22">
      <c r="A504" s="103" t="s">
        <v>556</v>
      </c>
      <c r="B504" s="78">
        <v>0.33402876094578238</v>
      </c>
      <c r="C504" s="78">
        <v>0</v>
      </c>
      <c r="D504" s="78">
        <v>0</v>
      </c>
      <c r="E504" s="78">
        <v>0.66597123905421773</v>
      </c>
      <c r="F504" s="78">
        <v>0</v>
      </c>
      <c r="G504" s="78">
        <v>0</v>
      </c>
      <c r="H504" s="78">
        <v>0</v>
      </c>
      <c r="I504" s="78">
        <v>0</v>
      </c>
      <c r="J504" s="78">
        <v>0</v>
      </c>
      <c r="K504" s="79">
        <v>0</v>
      </c>
      <c r="L504" s="33">
        <v>5.2127302369042896</v>
      </c>
      <c r="M504" s="33">
        <v>0</v>
      </c>
      <c r="N504" s="33">
        <v>0</v>
      </c>
      <c r="O504" s="33">
        <v>10.392902709626295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15.605632946530584</v>
      </c>
    </row>
    <row r="505" spans="1:22">
      <c r="A505" s="103" t="s">
        <v>557</v>
      </c>
      <c r="B505" s="78">
        <v>0.10189518301200973</v>
      </c>
      <c r="C505" s="78">
        <v>0.13035957359268555</v>
      </c>
      <c r="D505" s="78">
        <v>0</v>
      </c>
      <c r="E505" s="78">
        <v>0.76774524339530481</v>
      </c>
      <c r="F505" s="78">
        <v>0</v>
      </c>
      <c r="G505" s="78">
        <v>0</v>
      </c>
      <c r="H505" s="78">
        <v>0</v>
      </c>
      <c r="I505" s="78">
        <v>0</v>
      </c>
      <c r="J505" s="78">
        <v>0</v>
      </c>
      <c r="K505" s="79">
        <v>0</v>
      </c>
      <c r="L505" s="33">
        <v>1.0009581603321622</v>
      </c>
      <c r="M505" s="33">
        <v>1.2805755395683451</v>
      </c>
      <c r="N505" s="33">
        <v>0</v>
      </c>
      <c r="O505" s="33">
        <v>7.5418763057931457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9.8234100056936526</v>
      </c>
    </row>
    <row r="506" spans="1:22">
      <c r="A506" s="103" t="s">
        <v>558</v>
      </c>
      <c r="B506" s="78">
        <v>0.28481104267172214</v>
      </c>
      <c r="C506" s="78">
        <v>0.15166711643283173</v>
      </c>
      <c r="D506" s="78">
        <v>0</v>
      </c>
      <c r="E506" s="78">
        <v>0.56352184089544621</v>
      </c>
      <c r="F506" s="78">
        <v>0</v>
      </c>
      <c r="G506" s="78">
        <v>0</v>
      </c>
      <c r="H506" s="78">
        <v>0</v>
      </c>
      <c r="I506" s="78">
        <v>0</v>
      </c>
      <c r="J506" s="78">
        <v>0</v>
      </c>
      <c r="K506" s="79">
        <v>0</v>
      </c>
      <c r="L506" s="33">
        <v>5.6946480466248932</v>
      </c>
      <c r="M506" s="33">
        <v>3.0325047801147225</v>
      </c>
      <c r="N506" s="33">
        <v>0</v>
      </c>
      <c r="O506" s="33">
        <v>11.26732489155812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19.994477718297734</v>
      </c>
    </row>
    <row r="507" spans="1:22">
      <c r="A507" s="103" t="s">
        <v>559</v>
      </c>
      <c r="B507" s="78">
        <v>0.29205649445722537</v>
      </c>
      <c r="C507" s="78">
        <v>0</v>
      </c>
      <c r="D507" s="78">
        <v>0</v>
      </c>
      <c r="E507" s="78">
        <v>0.66036929607744466</v>
      </c>
      <c r="F507" s="78">
        <v>4.7574209465330149E-2</v>
      </c>
      <c r="G507" s="78">
        <v>0</v>
      </c>
      <c r="H507" s="78">
        <v>0</v>
      </c>
      <c r="I507" s="78">
        <v>0</v>
      </c>
      <c r="J507" s="78">
        <v>0</v>
      </c>
      <c r="K507" s="79">
        <v>0</v>
      </c>
      <c r="L507" s="33">
        <v>7.6663652911262927</v>
      </c>
      <c r="M507" s="33">
        <v>0</v>
      </c>
      <c r="N507" s="33">
        <v>0</v>
      </c>
      <c r="O507" s="33">
        <v>17.334427916702595</v>
      </c>
      <c r="P507" s="33">
        <v>1.2488038277511961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26.249597035580081</v>
      </c>
    </row>
    <row r="508" spans="1:22">
      <c r="A508" s="103" t="s">
        <v>560</v>
      </c>
      <c r="B508" s="78">
        <v>0.47261600933882986</v>
      </c>
      <c r="C508" s="78">
        <v>0</v>
      </c>
      <c r="D508" s="78">
        <v>0</v>
      </c>
      <c r="E508" s="78">
        <v>0.52738399066117014</v>
      </c>
      <c r="F508" s="78">
        <v>0</v>
      </c>
      <c r="G508" s="78">
        <v>0</v>
      </c>
      <c r="H508" s="78">
        <v>0</v>
      </c>
      <c r="I508" s="78">
        <v>0</v>
      </c>
      <c r="J508" s="78">
        <v>0</v>
      </c>
      <c r="K508" s="79">
        <v>0</v>
      </c>
      <c r="L508" s="33">
        <v>25.556433452686754</v>
      </c>
      <c r="M508" s="33">
        <v>0</v>
      </c>
      <c r="N508" s="33">
        <v>0</v>
      </c>
      <c r="O508" s="33">
        <v>28.517979913968219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54.074413366654973</v>
      </c>
    </row>
    <row r="509" spans="1:22">
      <c r="A509" s="103" t="s">
        <v>561</v>
      </c>
      <c r="B509" s="78">
        <v>0.23795975760734567</v>
      </c>
      <c r="C509" s="78">
        <v>3.5437148319185319E-2</v>
      </c>
      <c r="D509" s="78">
        <v>0</v>
      </c>
      <c r="E509" s="78">
        <v>0.72660309407346901</v>
      </c>
      <c r="F509" s="78">
        <v>0</v>
      </c>
      <c r="G509" s="78">
        <v>0</v>
      </c>
      <c r="H509" s="78">
        <v>0</v>
      </c>
      <c r="I509" s="78">
        <v>0</v>
      </c>
      <c r="J509" s="78">
        <v>0</v>
      </c>
      <c r="K509" s="79">
        <v>0</v>
      </c>
      <c r="L509" s="33">
        <v>12.541213458000286</v>
      </c>
      <c r="M509" s="33">
        <v>1.8676470588235294</v>
      </c>
      <c r="N509" s="33">
        <v>0</v>
      </c>
      <c r="O509" s="33">
        <v>38.294225013690046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52.70308553051386</v>
      </c>
    </row>
    <row r="510" spans="1:22">
      <c r="A510" s="103" t="s">
        <v>562</v>
      </c>
      <c r="B510" s="78">
        <v>0.50081761373591072</v>
      </c>
      <c r="C510" s="78">
        <v>0</v>
      </c>
      <c r="D510" s="78">
        <v>0</v>
      </c>
      <c r="E510" s="78">
        <v>0.24940138994335107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9">
        <v>0.24978099632073822</v>
      </c>
      <c r="L510" s="33">
        <v>2.0080786793115557</v>
      </c>
      <c r="M510" s="33">
        <v>0</v>
      </c>
      <c r="N510" s="33">
        <v>0</v>
      </c>
      <c r="O510" s="33">
        <v>1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1.0015220700152208</v>
      </c>
      <c r="V510" s="33">
        <v>4.0096007493267765</v>
      </c>
    </row>
    <row r="511" spans="1:22">
      <c r="A511" s="103" t="s">
        <v>563</v>
      </c>
      <c r="B511" s="78">
        <v>0.51009028273582657</v>
      </c>
      <c r="C511" s="78">
        <v>0</v>
      </c>
      <c r="D511" s="78">
        <v>0</v>
      </c>
      <c r="E511" s="78">
        <v>0.32091032762933952</v>
      </c>
      <c r="F511" s="78">
        <v>0.16899938963483385</v>
      </c>
      <c r="G511" s="78">
        <v>0</v>
      </c>
      <c r="H511" s="78">
        <v>0</v>
      </c>
      <c r="I511" s="78">
        <v>0</v>
      </c>
      <c r="J511" s="78">
        <v>0</v>
      </c>
      <c r="K511" s="79">
        <v>0</v>
      </c>
      <c r="L511" s="33">
        <v>11.469527070981878</v>
      </c>
      <c r="M511" s="33">
        <v>0</v>
      </c>
      <c r="N511" s="33">
        <v>0</v>
      </c>
      <c r="O511" s="33">
        <v>7.2157612381112255</v>
      </c>
      <c r="P511" s="33">
        <v>3.8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22.485288309093104</v>
      </c>
    </row>
    <row r="512" spans="1:22">
      <c r="A512" s="103" t="s">
        <v>564</v>
      </c>
      <c r="B512" s="78">
        <v>0.36074405830663164</v>
      </c>
      <c r="C512" s="78">
        <v>0</v>
      </c>
      <c r="D512" s="78">
        <v>0</v>
      </c>
      <c r="E512" s="78">
        <v>0.6392559416933683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9">
        <v>0</v>
      </c>
      <c r="L512" s="33">
        <v>4.6761144130757799</v>
      </c>
      <c r="M512" s="33">
        <v>0</v>
      </c>
      <c r="N512" s="33">
        <v>0</v>
      </c>
      <c r="O512" s="33">
        <v>8.2863011982191761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12.962415611294956</v>
      </c>
    </row>
    <row r="513" spans="1:22">
      <c r="A513" s="103" t="s">
        <v>565</v>
      </c>
      <c r="B513" s="78">
        <v>0</v>
      </c>
      <c r="C513" s="78">
        <v>0</v>
      </c>
      <c r="D513" s="78">
        <v>0</v>
      </c>
      <c r="E513" s="78">
        <v>1</v>
      </c>
      <c r="F513" s="78">
        <v>0</v>
      </c>
      <c r="G513" s="78">
        <v>0</v>
      </c>
      <c r="H513" s="78">
        <v>0</v>
      </c>
      <c r="I513" s="78">
        <v>0</v>
      </c>
      <c r="J513" s="78">
        <v>0</v>
      </c>
      <c r="K513" s="79">
        <v>0</v>
      </c>
      <c r="L513" s="33">
        <v>0</v>
      </c>
      <c r="M513" s="33">
        <v>0</v>
      </c>
      <c r="N513" s="33">
        <v>0</v>
      </c>
      <c r="O513" s="33">
        <v>2.0071301247771833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2.0071301247771833</v>
      </c>
    </row>
    <row r="514" spans="1:22">
      <c r="A514" s="103" t="s">
        <v>566</v>
      </c>
      <c r="B514" s="78">
        <v>0.66095352425041742</v>
      </c>
      <c r="C514" s="78">
        <v>0</v>
      </c>
      <c r="D514" s="78">
        <v>0</v>
      </c>
      <c r="E514" s="78">
        <v>0.21411139063026749</v>
      </c>
      <c r="F514" s="78">
        <v>0.12493508511931492</v>
      </c>
      <c r="G514" s="78">
        <v>0</v>
      </c>
      <c r="H514" s="78">
        <v>0</v>
      </c>
      <c r="I514" s="78">
        <v>0</v>
      </c>
      <c r="J514" s="78">
        <v>0</v>
      </c>
      <c r="K514" s="79">
        <v>0</v>
      </c>
      <c r="L514" s="33">
        <v>10.685248046596715</v>
      </c>
      <c r="M514" s="33">
        <v>0</v>
      </c>
      <c r="N514" s="33">
        <v>0</v>
      </c>
      <c r="O514" s="33">
        <v>3.4614132984324231</v>
      </c>
      <c r="P514" s="33">
        <v>2.0197522597924342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16.166413604821575</v>
      </c>
    </row>
    <row r="515" spans="1:22">
      <c r="A515" s="103" t="s">
        <v>567</v>
      </c>
      <c r="B515" s="78">
        <v>0.35358136363026343</v>
      </c>
      <c r="C515" s="78">
        <v>0</v>
      </c>
      <c r="D515" s="78">
        <v>0</v>
      </c>
      <c r="E515" s="78">
        <v>0.64641863636973651</v>
      </c>
      <c r="F515" s="78">
        <v>0</v>
      </c>
      <c r="G515" s="78">
        <v>0</v>
      </c>
      <c r="H515" s="78">
        <v>0</v>
      </c>
      <c r="I515" s="78">
        <v>0</v>
      </c>
      <c r="J515" s="78">
        <v>0</v>
      </c>
      <c r="K515" s="79">
        <v>0</v>
      </c>
      <c r="L515" s="33">
        <v>2.4264126149802889</v>
      </c>
      <c r="M515" s="33">
        <v>0</v>
      </c>
      <c r="N515" s="33">
        <v>0</v>
      </c>
      <c r="O515" s="33">
        <v>4.4359756909756909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6.8623883059559798</v>
      </c>
    </row>
    <row r="516" spans="1:22">
      <c r="A516" s="103" t="s">
        <v>568</v>
      </c>
      <c r="B516" s="78">
        <v>0.2218930995568584</v>
      </c>
      <c r="C516" s="78">
        <v>2.7450175473599982E-2</v>
      </c>
      <c r="D516" s="78">
        <v>3.0434347564491379E-3</v>
      </c>
      <c r="E516" s="78">
        <v>0.71839104339673743</v>
      </c>
      <c r="F516" s="78">
        <v>9.1126340278496181E-3</v>
      </c>
      <c r="G516" s="78">
        <v>0</v>
      </c>
      <c r="H516" s="78">
        <v>5.7619842040837234E-3</v>
      </c>
      <c r="I516" s="78">
        <v>0</v>
      </c>
      <c r="J516" s="78">
        <v>8.171181296069762E-3</v>
      </c>
      <c r="K516" s="79">
        <v>6.1764472883520409E-3</v>
      </c>
      <c r="L516" s="33">
        <v>146.33739844660809</v>
      </c>
      <c r="M516" s="33">
        <v>18.103254556954745</v>
      </c>
      <c r="N516" s="33">
        <v>2.0071301247771833</v>
      </c>
      <c r="O516" s="33">
        <v>473.77532950764333</v>
      </c>
      <c r="P516" s="33">
        <v>6.0097369377178165</v>
      </c>
      <c r="Q516" s="33">
        <v>0</v>
      </c>
      <c r="R516" s="33">
        <v>3.8</v>
      </c>
      <c r="S516" s="33">
        <v>0</v>
      </c>
      <c r="T516" s="33">
        <v>5.3888535312294863</v>
      </c>
      <c r="U516" s="33">
        <v>4.0733363481113631</v>
      </c>
      <c r="V516" s="33">
        <v>659.49503945304195</v>
      </c>
    </row>
    <row r="517" spans="1:22">
      <c r="A517" s="103" t="s">
        <v>569</v>
      </c>
      <c r="B517" s="78">
        <v>0.23164950678812821</v>
      </c>
      <c r="C517" s="78">
        <v>3.0154360917950405E-2</v>
      </c>
      <c r="D517" s="78">
        <v>5.590867058311097E-2</v>
      </c>
      <c r="E517" s="78">
        <v>0.67426830696307938</v>
      </c>
      <c r="F517" s="78">
        <v>0</v>
      </c>
      <c r="G517" s="78">
        <v>0</v>
      </c>
      <c r="H517" s="78">
        <v>8.0191547477308986E-3</v>
      </c>
      <c r="I517" s="78">
        <v>0</v>
      </c>
      <c r="J517" s="78">
        <v>0</v>
      </c>
      <c r="K517" s="79">
        <v>0</v>
      </c>
      <c r="L517" s="33">
        <v>23.163278419636757</v>
      </c>
      <c r="M517" s="33">
        <v>3.0152184098865291</v>
      </c>
      <c r="N517" s="33">
        <v>5.5904634581105164</v>
      </c>
      <c r="O517" s="33">
        <v>67.4219632075786</v>
      </c>
      <c r="P517" s="33">
        <v>0</v>
      </c>
      <c r="Q517" s="33">
        <v>0</v>
      </c>
      <c r="R517" s="33">
        <v>0.80185758513931893</v>
      </c>
      <c r="S517" s="33">
        <v>0</v>
      </c>
      <c r="T517" s="33">
        <v>0</v>
      </c>
      <c r="U517" s="33">
        <v>0</v>
      </c>
      <c r="V517" s="33">
        <v>99.992781080351733</v>
      </c>
    </row>
    <row r="518" spans="1:22">
      <c r="A518" s="103" t="s">
        <v>570</v>
      </c>
      <c r="B518" s="78">
        <v>0.26149979656351302</v>
      </c>
      <c r="C518" s="78">
        <v>1.0327888990008466E-2</v>
      </c>
      <c r="D518" s="78">
        <v>0</v>
      </c>
      <c r="E518" s="78">
        <v>0.71302278021097765</v>
      </c>
      <c r="F518" s="78">
        <v>7.588633202692114E-3</v>
      </c>
      <c r="G518" s="78">
        <v>0</v>
      </c>
      <c r="H518" s="78">
        <v>0</v>
      </c>
      <c r="I518" s="78">
        <v>0</v>
      </c>
      <c r="J518" s="78">
        <v>7.5609010328087957E-3</v>
      </c>
      <c r="K518" s="79">
        <v>0</v>
      </c>
      <c r="L518" s="33">
        <v>35.140057683418291</v>
      </c>
      <c r="M518" s="33">
        <v>1.3878504672897196</v>
      </c>
      <c r="N518" s="33">
        <v>0</v>
      </c>
      <c r="O518" s="33">
        <v>95.815224162591363</v>
      </c>
      <c r="P518" s="33">
        <v>1.019752259792434</v>
      </c>
      <c r="Q518" s="33">
        <v>0</v>
      </c>
      <c r="R518" s="33">
        <v>0</v>
      </c>
      <c r="S518" s="33">
        <v>0</v>
      </c>
      <c r="T518" s="33">
        <v>1.016025641025641</v>
      </c>
      <c r="U518" s="33">
        <v>0</v>
      </c>
      <c r="V518" s="33">
        <v>134.37891021411744</v>
      </c>
    </row>
    <row r="519" spans="1:22">
      <c r="A519" s="103" t="s">
        <v>571</v>
      </c>
      <c r="B519" s="78">
        <v>0.39410233265161781</v>
      </c>
      <c r="C519" s="78">
        <v>0</v>
      </c>
      <c r="D519" s="78">
        <v>2.1934427074570471E-2</v>
      </c>
      <c r="E519" s="78">
        <v>0.58396324027381197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9">
        <v>0</v>
      </c>
      <c r="L519" s="33">
        <v>18.095404548704195</v>
      </c>
      <c r="M519" s="33">
        <v>0</v>
      </c>
      <c r="N519" s="33">
        <v>1.0071301247771836</v>
      </c>
      <c r="O519" s="33">
        <v>26.812962519731993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45.915497193213362</v>
      </c>
    </row>
    <row r="520" spans="1:22">
      <c r="A520" s="103" t="s">
        <v>572</v>
      </c>
      <c r="B520" s="78">
        <v>0.2753958179620235</v>
      </c>
      <c r="C520" s="78">
        <v>1.1962536429672854E-2</v>
      </c>
      <c r="D520" s="78">
        <v>1.188959413436997E-2</v>
      </c>
      <c r="E520" s="78">
        <v>0.65943999066677694</v>
      </c>
      <c r="F520" s="78">
        <v>2.7260722284719627E-2</v>
      </c>
      <c r="G520" s="78">
        <v>0</v>
      </c>
      <c r="H520" s="78">
        <v>0</v>
      </c>
      <c r="I520" s="78">
        <v>0</v>
      </c>
      <c r="J520" s="78">
        <v>0</v>
      </c>
      <c r="K520" s="79">
        <v>1.4051338522437239E-2</v>
      </c>
      <c r="L520" s="33">
        <v>23.162760212808283</v>
      </c>
      <c r="M520" s="33">
        <v>1.0061349693251533</v>
      </c>
      <c r="N520" s="33">
        <v>1</v>
      </c>
      <c r="O520" s="33">
        <v>55.463625016475021</v>
      </c>
      <c r="P520" s="33">
        <v>2.2928219396417751</v>
      </c>
      <c r="Q520" s="33">
        <v>0</v>
      </c>
      <c r="R520" s="33">
        <v>0</v>
      </c>
      <c r="S520" s="33">
        <v>0</v>
      </c>
      <c r="T520" s="33">
        <v>0</v>
      </c>
      <c r="U520" s="33">
        <v>1.1818181818181819</v>
      </c>
      <c r="V520" s="33">
        <v>84.107160320068402</v>
      </c>
    </row>
    <row r="521" spans="1:22">
      <c r="A521" s="103" t="s">
        <v>573</v>
      </c>
      <c r="B521" s="78">
        <v>0.33245505477153414</v>
      </c>
      <c r="C521" s="78">
        <v>1.2222421267972751E-2</v>
      </c>
      <c r="D521" s="78">
        <v>1.0087549560369505E-2</v>
      </c>
      <c r="E521" s="78">
        <v>0.62827133591865081</v>
      </c>
      <c r="F521" s="78">
        <v>1.6963638481473042E-2</v>
      </c>
      <c r="G521" s="78">
        <v>0</v>
      </c>
      <c r="H521" s="78">
        <v>0</v>
      </c>
      <c r="I521" s="78">
        <v>0</v>
      </c>
      <c r="J521" s="78">
        <v>0</v>
      </c>
      <c r="K521" s="79">
        <v>0</v>
      </c>
      <c r="L521" s="33">
        <v>157.76246583216664</v>
      </c>
      <c r="M521" s="33">
        <v>5.8</v>
      </c>
      <c r="N521" s="33">
        <v>4.786922833649589</v>
      </c>
      <c r="O521" s="33">
        <v>298.1384513293392</v>
      </c>
      <c r="P521" s="33">
        <v>8.0498864370155001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474.53772643217081</v>
      </c>
    </row>
    <row r="522" spans="1:22">
      <c r="A522" s="103" t="s">
        <v>574</v>
      </c>
      <c r="B522" s="78">
        <v>0.66823383692089122</v>
      </c>
      <c r="C522" s="78">
        <v>0</v>
      </c>
      <c r="D522" s="78">
        <v>0</v>
      </c>
      <c r="E522" s="78">
        <v>0.33176616307910894</v>
      </c>
      <c r="F522" s="78">
        <v>0</v>
      </c>
      <c r="G522" s="78">
        <v>0</v>
      </c>
      <c r="H522" s="78">
        <v>0</v>
      </c>
      <c r="I522" s="78">
        <v>0</v>
      </c>
      <c r="J522" s="78">
        <v>0</v>
      </c>
      <c r="K522" s="79">
        <v>0</v>
      </c>
      <c r="L522" s="33">
        <v>8.5734195123904655</v>
      </c>
      <c r="M522" s="33">
        <v>0</v>
      </c>
      <c r="N522" s="33">
        <v>0</v>
      </c>
      <c r="O522" s="33">
        <v>4.2565496371745102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12.829969149564974</v>
      </c>
    </row>
    <row r="523" spans="1:22">
      <c r="A523" s="103" t="s">
        <v>575</v>
      </c>
      <c r="B523" s="78">
        <v>0.30052073400752133</v>
      </c>
      <c r="C523" s="78">
        <v>0</v>
      </c>
      <c r="D523" s="78">
        <v>0</v>
      </c>
      <c r="E523" s="78">
        <v>0.61234182722965225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9">
        <v>8.7137438762826272E-2</v>
      </c>
      <c r="L523" s="33">
        <v>11.464973038101267</v>
      </c>
      <c r="M523" s="33">
        <v>0</v>
      </c>
      <c r="N523" s="33">
        <v>0</v>
      </c>
      <c r="O523" s="33">
        <v>23.36105880506042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3.3243243243243246</v>
      </c>
      <c r="V523" s="33">
        <v>38.150356167486017</v>
      </c>
    </row>
    <row r="524" spans="1:22">
      <c r="A524" s="103" t="s">
        <v>576</v>
      </c>
      <c r="B524" s="78">
        <v>0.35942511207715483</v>
      </c>
      <c r="C524" s="78">
        <v>5.4122155953466533E-2</v>
      </c>
      <c r="D524" s="78">
        <v>0</v>
      </c>
      <c r="E524" s="78">
        <v>0.55371387737822242</v>
      </c>
      <c r="F524" s="78">
        <v>0</v>
      </c>
      <c r="G524" s="78">
        <v>0</v>
      </c>
      <c r="H524" s="78">
        <v>3.2738854591156323E-2</v>
      </c>
      <c r="I524" s="78">
        <v>0</v>
      </c>
      <c r="J524" s="78">
        <v>0</v>
      </c>
      <c r="K524" s="79">
        <v>0</v>
      </c>
      <c r="L524" s="33">
        <v>13.303417931443343</v>
      </c>
      <c r="M524" s="33">
        <v>2.0032258064516126</v>
      </c>
      <c r="N524" s="33">
        <v>0</v>
      </c>
      <c r="O524" s="33">
        <v>20.494636789933601</v>
      </c>
      <c r="P524" s="33">
        <v>0</v>
      </c>
      <c r="Q524" s="33">
        <v>0</v>
      </c>
      <c r="R524" s="33">
        <v>1.2117647058823529</v>
      </c>
      <c r="S524" s="33">
        <v>0</v>
      </c>
      <c r="T524" s="33">
        <v>0</v>
      </c>
      <c r="U524" s="33">
        <v>0</v>
      </c>
      <c r="V524" s="33">
        <v>37.013045233710905</v>
      </c>
    </row>
    <row r="525" spans="1:22">
      <c r="A525" s="103" t="s">
        <v>577</v>
      </c>
      <c r="B525" s="78">
        <v>0.2404977126672036</v>
      </c>
      <c r="C525" s="78">
        <v>6.2210672136485149E-3</v>
      </c>
      <c r="D525" s="78">
        <v>4.5887152606119454E-3</v>
      </c>
      <c r="E525" s="78">
        <v>0.73303935086197747</v>
      </c>
      <c r="F525" s="78">
        <v>1.0492885054232074E-2</v>
      </c>
      <c r="G525" s="78">
        <v>0</v>
      </c>
      <c r="H525" s="78">
        <v>0</v>
      </c>
      <c r="I525" s="78">
        <v>0</v>
      </c>
      <c r="J525" s="78">
        <v>3.8657908961750738E-3</v>
      </c>
      <c r="K525" s="79">
        <v>1.294478046151682E-3</v>
      </c>
      <c r="L525" s="33">
        <v>236.5203079186557</v>
      </c>
      <c r="M525" s="33">
        <v>6.1181818181818182</v>
      </c>
      <c r="N525" s="33">
        <v>4.5128260653889214</v>
      </c>
      <c r="O525" s="33">
        <v>720.91618277586167</v>
      </c>
      <c r="P525" s="33">
        <v>10.319351383671052</v>
      </c>
      <c r="Q525" s="33">
        <v>0</v>
      </c>
      <c r="R525" s="33">
        <v>0</v>
      </c>
      <c r="S525" s="33">
        <v>0</v>
      </c>
      <c r="T525" s="33">
        <v>3.8018575851393188</v>
      </c>
      <c r="U525" s="33">
        <v>1.2730696798493408</v>
      </c>
      <c r="V525" s="33">
        <v>983.46177722674747</v>
      </c>
    </row>
    <row r="526" spans="1:22">
      <c r="A526" s="103" t="s">
        <v>578</v>
      </c>
      <c r="B526" s="78">
        <v>0.35432472483846661</v>
      </c>
      <c r="C526" s="78">
        <v>0</v>
      </c>
      <c r="D526" s="78">
        <v>1.8422384647241219E-2</v>
      </c>
      <c r="E526" s="78">
        <v>0.58685990422664158</v>
      </c>
      <c r="F526" s="78">
        <v>2.0878234819710507E-2</v>
      </c>
      <c r="G526" s="78">
        <v>0</v>
      </c>
      <c r="H526" s="78">
        <v>1.0811528826595456E-2</v>
      </c>
      <c r="I526" s="78">
        <v>0</v>
      </c>
      <c r="J526" s="78">
        <v>0</v>
      </c>
      <c r="K526" s="79">
        <v>8.7032226413447517E-3</v>
      </c>
      <c r="L526" s="33">
        <v>41.176157926129065</v>
      </c>
      <c r="M526" s="33">
        <v>0</v>
      </c>
      <c r="N526" s="33">
        <v>2.1408695652173915</v>
      </c>
      <c r="O526" s="33">
        <v>68.199124709588375</v>
      </c>
      <c r="P526" s="33">
        <v>2.426264479700448</v>
      </c>
      <c r="Q526" s="33">
        <v>0</v>
      </c>
      <c r="R526" s="33">
        <v>1.2564102564102564</v>
      </c>
      <c r="S526" s="33">
        <v>0</v>
      </c>
      <c r="T526" s="33">
        <v>0</v>
      </c>
      <c r="U526" s="33">
        <v>1.0114035087719297</v>
      </c>
      <c r="V526" s="33">
        <v>116.21023044581746</v>
      </c>
    </row>
    <row r="527" spans="1:22">
      <c r="A527" s="103" t="s">
        <v>579</v>
      </c>
      <c r="B527" s="78">
        <v>0.35339799787347531</v>
      </c>
      <c r="C527" s="78">
        <v>5.9754765745196345E-3</v>
      </c>
      <c r="D527" s="78">
        <v>0</v>
      </c>
      <c r="E527" s="78">
        <v>0.6278137435740887</v>
      </c>
      <c r="F527" s="78">
        <v>1.2812781977916625E-2</v>
      </c>
      <c r="G527" s="78">
        <v>0</v>
      </c>
      <c r="H527" s="78">
        <v>0</v>
      </c>
      <c r="I527" s="78">
        <v>0</v>
      </c>
      <c r="J527" s="78">
        <v>0</v>
      </c>
      <c r="K527" s="79">
        <v>0</v>
      </c>
      <c r="L527" s="33">
        <v>72.331197905988589</v>
      </c>
      <c r="M527" s="33">
        <v>1.2230215827338131</v>
      </c>
      <c r="N527" s="33">
        <v>0</v>
      </c>
      <c r="O527" s="33">
        <v>128.49682343366021</v>
      </c>
      <c r="P527" s="33">
        <v>2.6224366706875752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204.67347959307014</v>
      </c>
    </row>
    <row r="528" spans="1:22">
      <c r="A528" s="103" t="s">
        <v>580</v>
      </c>
      <c r="B528" s="78">
        <v>0.36792148356084436</v>
      </c>
      <c r="C528" s="78">
        <v>1.4642740194366625E-2</v>
      </c>
      <c r="D528" s="78">
        <v>0</v>
      </c>
      <c r="E528" s="78">
        <v>0.58821232947380708</v>
      </c>
      <c r="F528" s="78">
        <v>9.1498359851468029E-3</v>
      </c>
      <c r="G528" s="78">
        <v>7.3772475061188144E-3</v>
      </c>
      <c r="H528" s="78">
        <v>0</v>
      </c>
      <c r="I528" s="78">
        <v>8.29988337065732E-3</v>
      </c>
      <c r="J528" s="78">
        <v>0</v>
      </c>
      <c r="K528" s="79">
        <v>4.3964799090590225E-3</v>
      </c>
      <c r="L528" s="33">
        <v>98.901008931663426</v>
      </c>
      <c r="M528" s="33">
        <v>3.936116382036686</v>
      </c>
      <c r="N528" s="33">
        <v>0</v>
      </c>
      <c r="O528" s="33">
        <v>158.11741213905765</v>
      </c>
      <c r="P528" s="33">
        <v>2.4595682799822387</v>
      </c>
      <c r="Q528" s="33">
        <v>1.9830786026200873</v>
      </c>
      <c r="R528" s="33">
        <v>0</v>
      </c>
      <c r="S528" s="33">
        <v>2.23109243697479</v>
      </c>
      <c r="T528" s="33">
        <v>0</v>
      </c>
      <c r="U528" s="33">
        <v>1.1818181818181819</v>
      </c>
      <c r="V528" s="33">
        <v>268.81009495415304</v>
      </c>
    </row>
    <row r="529" spans="1:22">
      <c r="A529" s="103" t="s">
        <v>581</v>
      </c>
      <c r="B529" s="78">
        <v>0.56750422095726472</v>
      </c>
      <c r="C529" s="78">
        <v>0</v>
      </c>
      <c r="D529" s="78">
        <v>0</v>
      </c>
      <c r="E529" s="78">
        <v>0.43249577904273523</v>
      </c>
      <c r="F529" s="78">
        <v>0</v>
      </c>
      <c r="G529" s="78">
        <v>0</v>
      </c>
      <c r="H529" s="78">
        <v>0</v>
      </c>
      <c r="I529" s="78">
        <v>0</v>
      </c>
      <c r="J529" s="78">
        <v>0</v>
      </c>
      <c r="K529" s="79">
        <v>0</v>
      </c>
      <c r="L529" s="33">
        <v>53.559834183760032</v>
      </c>
      <c r="M529" s="33">
        <v>0</v>
      </c>
      <c r="N529" s="33">
        <v>0</v>
      </c>
      <c r="O529" s="33">
        <v>40.818026289974298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94.37786047373433</v>
      </c>
    </row>
    <row r="530" spans="1:22">
      <c r="A530" s="103" t="s">
        <v>582</v>
      </c>
      <c r="B530" s="78">
        <v>0.36932101336022188</v>
      </c>
      <c r="C530" s="78">
        <v>3.3296474953904129E-2</v>
      </c>
      <c r="D530" s="78">
        <v>0</v>
      </c>
      <c r="E530" s="78">
        <v>0.57337292433427134</v>
      </c>
      <c r="F530" s="78">
        <v>1.7457730011101832E-2</v>
      </c>
      <c r="G530" s="78">
        <v>0</v>
      </c>
      <c r="H530" s="78">
        <v>6.5518573405008752E-3</v>
      </c>
      <c r="I530" s="78">
        <v>0</v>
      </c>
      <c r="J530" s="78">
        <v>0</v>
      </c>
      <c r="K530" s="79">
        <v>0</v>
      </c>
      <c r="L530" s="33">
        <v>57.482316599727199</v>
      </c>
      <c r="M530" s="33">
        <v>5.1823710152349243</v>
      </c>
      <c r="N530" s="33">
        <v>0</v>
      </c>
      <c r="O530" s="33">
        <v>89.241615759748896</v>
      </c>
      <c r="P530" s="33">
        <v>2.7171775428654739</v>
      </c>
      <c r="Q530" s="33">
        <v>0</v>
      </c>
      <c r="R530" s="33">
        <v>1.019752259792434</v>
      </c>
      <c r="S530" s="33">
        <v>0</v>
      </c>
      <c r="T530" s="33">
        <v>0</v>
      </c>
      <c r="U530" s="33">
        <v>0</v>
      </c>
      <c r="V530" s="33">
        <v>155.64323317736893</v>
      </c>
    </row>
    <row r="531" spans="1:22">
      <c r="A531" s="103" t="s">
        <v>583</v>
      </c>
      <c r="B531" s="78">
        <v>0.35227588393592979</v>
      </c>
      <c r="C531" s="78">
        <v>3.3671493754071642E-2</v>
      </c>
      <c r="D531" s="78">
        <v>0</v>
      </c>
      <c r="E531" s="78">
        <v>0.60695519960693467</v>
      </c>
      <c r="F531" s="78">
        <v>7.0974227030641199E-3</v>
      </c>
      <c r="G531" s="78">
        <v>0</v>
      </c>
      <c r="H531" s="78">
        <v>0</v>
      </c>
      <c r="I531" s="78">
        <v>0</v>
      </c>
      <c r="J531" s="78">
        <v>0</v>
      </c>
      <c r="K531" s="79">
        <v>0</v>
      </c>
      <c r="L531" s="33">
        <v>50.218272323840466</v>
      </c>
      <c r="M531" s="33">
        <v>4.8</v>
      </c>
      <c r="N531" s="33">
        <v>0</v>
      </c>
      <c r="O531" s="33">
        <v>86.523781195807288</v>
      </c>
      <c r="P531" s="33">
        <v>1.0117647058823529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142.55381822553008</v>
      </c>
    </row>
    <row r="532" spans="1:22">
      <c r="A532" s="103" t="s">
        <v>584</v>
      </c>
      <c r="B532" s="78">
        <v>0.29405760293262195</v>
      </c>
      <c r="C532" s="78">
        <v>1.05286319814866E-2</v>
      </c>
      <c r="D532" s="78">
        <v>8.459281545839234E-3</v>
      </c>
      <c r="E532" s="78">
        <v>0.66836264620299746</v>
      </c>
      <c r="F532" s="78">
        <v>1.3411210481257797E-2</v>
      </c>
      <c r="G532" s="78">
        <v>0</v>
      </c>
      <c r="H532" s="78">
        <v>2.7854272175681693E-3</v>
      </c>
      <c r="I532" s="78">
        <v>0</v>
      </c>
      <c r="J532" s="78">
        <v>2.3951996382289638E-3</v>
      </c>
      <c r="K532" s="79">
        <v>0</v>
      </c>
      <c r="L532" s="33">
        <v>132.09382913772089</v>
      </c>
      <c r="M532" s="33">
        <v>4.7295744104093247</v>
      </c>
      <c r="N532" s="33">
        <v>3.8</v>
      </c>
      <c r="O532" s="33">
        <v>300.23566916514329</v>
      </c>
      <c r="P532" s="33">
        <v>6.0244595894607613</v>
      </c>
      <c r="Q532" s="33">
        <v>0</v>
      </c>
      <c r="R532" s="33">
        <v>1.2512437810945274</v>
      </c>
      <c r="S532" s="33">
        <v>0</v>
      </c>
      <c r="T532" s="33">
        <v>1.0759493670886076</v>
      </c>
      <c r="U532" s="33">
        <v>0</v>
      </c>
      <c r="V532" s="33">
        <v>449.21072545091732</v>
      </c>
    </row>
    <row r="533" spans="1:22">
      <c r="A533" s="103" t="s">
        <v>585</v>
      </c>
      <c r="B533" s="78">
        <v>0.42661531762333954</v>
      </c>
      <c r="C533" s="78">
        <v>8.3859605166306306E-2</v>
      </c>
      <c r="D533" s="78">
        <v>0</v>
      </c>
      <c r="E533" s="78">
        <v>0.47713205144967041</v>
      </c>
      <c r="F533" s="78">
        <v>1.2393025760683676E-2</v>
      </c>
      <c r="G533" s="78">
        <v>0</v>
      </c>
      <c r="H533" s="78">
        <v>0</v>
      </c>
      <c r="I533" s="78">
        <v>0</v>
      </c>
      <c r="J533" s="78">
        <v>0</v>
      </c>
      <c r="K533" s="79">
        <v>0</v>
      </c>
      <c r="L533" s="33">
        <v>40.549156322211587</v>
      </c>
      <c r="M533" s="33">
        <v>7.9707317073170731</v>
      </c>
      <c r="N533" s="33">
        <v>0</v>
      </c>
      <c r="O533" s="33">
        <v>45.350697317558584</v>
      </c>
      <c r="P533" s="33">
        <v>1.1779388083735909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95.048524155460839</v>
      </c>
    </row>
    <row r="534" spans="1:22">
      <c r="A534" s="103" t="s">
        <v>586</v>
      </c>
      <c r="B534" s="78">
        <v>0.31897489025201559</v>
      </c>
      <c r="C534" s="78">
        <v>2.9517259410263681E-2</v>
      </c>
      <c r="D534" s="78">
        <v>0</v>
      </c>
      <c r="E534" s="78">
        <v>0.63728283058862145</v>
      </c>
      <c r="F534" s="78">
        <v>9.4953417250564602E-3</v>
      </c>
      <c r="G534" s="78">
        <v>0</v>
      </c>
      <c r="H534" s="78">
        <v>0</v>
      </c>
      <c r="I534" s="78">
        <v>0</v>
      </c>
      <c r="J534" s="78">
        <v>0</v>
      </c>
      <c r="K534" s="79">
        <v>4.7296780240429406E-3</v>
      </c>
      <c r="L534" s="33">
        <v>67.441142638152584</v>
      </c>
      <c r="M534" s="33">
        <v>6.2408602150537629</v>
      </c>
      <c r="N534" s="33">
        <v>0</v>
      </c>
      <c r="O534" s="33">
        <v>134.74127146690432</v>
      </c>
      <c r="P534" s="33">
        <v>2.0076084834501735</v>
      </c>
      <c r="Q534" s="33">
        <v>0</v>
      </c>
      <c r="R534" s="33">
        <v>0</v>
      </c>
      <c r="S534" s="33">
        <v>0</v>
      </c>
      <c r="T534" s="33">
        <v>0</v>
      </c>
      <c r="U534" s="33">
        <v>1</v>
      </c>
      <c r="V534" s="33">
        <v>211.43088280356082</v>
      </c>
    </row>
    <row r="535" spans="1:22">
      <c r="A535" s="103" t="s">
        <v>587</v>
      </c>
      <c r="B535" s="78">
        <v>0.38229364841259755</v>
      </c>
      <c r="C535" s="78">
        <v>2.0205543937047467E-2</v>
      </c>
      <c r="D535" s="78">
        <v>0</v>
      </c>
      <c r="E535" s="78">
        <v>0.58903088695607742</v>
      </c>
      <c r="F535" s="78">
        <v>8.4699206942776308E-3</v>
      </c>
      <c r="G535" s="78">
        <v>0</v>
      </c>
      <c r="H535" s="78">
        <v>0</v>
      </c>
      <c r="I535" s="78">
        <v>0</v>
      </c>
      <c r="J535" s="78">
        <v>0</v>
      </c>
      <c r="K535" s="79">
        <v>0</v>
      </c>
      <c r="L535" s="33">
        <v>45.178693028409732</v>
      </c>
      <c r="M535" s="33">
        <v>2.3878504672897196</v>
      </c>
      <c r="N535" s="33">
        <v>0</v>
      </c>
      <c r="O535" s="33">
        <v>69.610483293511109</v>
      </c>
      <c r="P535" s="33">
        <v>1.0009581603321622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118.17798494954272</v>
      </c>
    </row>
    <row r="536" spans="1:22">
      <c r="A536" s="103" t="s">
        <v>588</v>
      </c>
      <c r="B536" s="78">
        <v>0.35660203281166425</v>
      </c>
      <c r="C536" s="78">
        <v>0</v>
      </c>
      <c r="D536" s="78">
        <v>0</v>
      </c>
      <c r="E536" s="78">
        <v>0.63725864199609261</v>
      </c>
      <c r="F536" s="78">
        <v>6.1393251922428616E-3</v>
      </c>
      <c r="G536" s="78">
        <v>0</v>
      </c>
      <c r="H536" s="78">
        <v>0</v>
      </c>
      <c r="I536" s="78">
        <v>0</v>
      </c>
      <c r="J536" s="78">
        <v>0</v>
      </c>
      <c r="K536" s="79">
        <v>0</v>
      </c>
      <c r="L536" s="33">
        <v>58.084890707896825</v>
      </c>
      <c r="M536" s="33">
        <v>0</v>
      </c>
      <c r="N536" s="33">
        <v>0</v>
      </c>
      <c r="O536" s="33">
        <v>103.79946037086934</v>
      </c>
      <c r="P536" s="33">
        <v>1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162.8843510787662</v>
      </c>
    </row>
    <row r="537" spans="1:22">
      <c r="A537" s="103" t="s">
        <v>589</v>
      </c>
      <c r="B537" s="78">
        <v>0.37305621725463661</v>
      </c>
      <c r="C537" s="78">
        <v>3.9825035325436325E-2</v>
      </c>
      <c r="D537" s="78">
        <v>1.0894692625817251E-2</v>
      </c>
      <c r="E537" s="78">
        <v>0.5695658344915987</v>
      </c>
      <c r="F537" s="78">
        <v>6.6582203025111197E-3</v>
      </c>
      <c r="G537" s="78">
        <v>0</v>
      </c>
      <c r="H537" s="78">
        <v>0</v>
      </c>
      <c r="I537" s="78">
        <v>0</v>
      </c>
      <c r="J537" s="78">
        <v>0</v>
      </c>
      <c r="K537" s="79">
        <v>0</v>
      </c>
      <c r="L537" s="33">
        <v>112.75145578182008</v>
      </c>
      <c r="M537" s="33">
        <v>12.036606017586879</v>
      </c>
      <c r="N537" s="33">
        <v>3.2927810797424466</v>
      </c>
      <c r="O537" s="33">
        <v>172.14396659868768</v>
      </c>
      <c r="P537" s="33">
        <v>2.012361669104092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302.23717114694119</v>
      </c>
    </row>
    <row r="538" spans="1:22">
      <c r="A538" s="103" t="s">
        <v>590</v>
      </c>
      <c r="B538" s="78">
        <v>0.28964382333938393</v>
      </c>
      <c r="C538" s="78">
        <v>2.3654118101344448E-2</v>
      </c>
      <c r="D538" s="78">
        <v>4.2432361621129615E-2</v>
      </c>
      <c r="E538" s="78">
        <v>0.62997179650118396</v>
      </c>
      <c r="F538" s="78">
        <v>1.4297900436958324E-2</v>
      </c>
      <c r="G538" s="78">
        <v>0</v>
      </c>
      <c r="H538" s="78">
        <v>0</v>
      </c>
      <c r="I538" s="78">
        <v>0</v>
      </c>
      <c r="J538" s="78">
        <v>0</v>
      </c>
      <c r="K538" s="79">
        <v>0</v>
      </c>
      <c r="L538" s="33">
        <v>95.76489957985936</v>
      </c>
      <c r="M538" s="33">
        <v>7.820757986512092</v>
      </c>
      <c r="N538" s="33">
        <v>14.029406195285581</v>
      </c>
      <c r="O538" s="33">
        <v>208.28749301306539</v>
      </c>
      <c r="P538" s="33">
        <v>4.7273129589363521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330.62986973365867</v>
      </c>
    </row>
    <row r="539" spans="1:22">
      <c r="A539" s="103" t="s">
        <v>591</v>
      </c>
      <c r="B539" s="78">
        <v>0.46704126522778555</v>
      </c>
      <c r="C539" s="78">
        <v>2.7344756950256073E-2</v>
      </c>
      <c r="D539" s="78">
        <v>2.3580934677884885E-2</v>
      </c>
      <c r="E539" s="78">
        <v>0.46042157710671933</v>
      </c>
      <c r="F539" s="78">
        <v>1.9413688194250246E-2</v>
      </c>
      <c r="G539" s="78">
        <v>0</v>
      </c>
      <c r="H539" s="78">
        <v>2.1977778431041218E-3</v>
      </c>
      <c r="I539" s="78">
        <v>0</v>
      </c>
      <c r="J539" s="78">
        <v>0</v>
      </c>
      <c r="K539" s="79">
        <v>0</v>
      </c>
      <c r="L539" s="33">
        <v>212.85054890537211</v>
      </c>
      <c r="M539" s="33">
        <v>12.462167606768734</v>
      </c>
      <c r="N539" s="33">
        <v>10.746833874393408</v>
      </c>
      <c r="O539" s="33">
        <v>209.83367576148808</v>
      </c>
      <c r="P539" s="33">
        <v>8.847642587659875</v>
      </c>
      <c r="Q539" s="33">
        <v>0</v>
      </c>
      <c r="R539" s="33">
        <v>1.0016207455429498</v>
      </c>
      <c r="S539" s="33">
        <v>0</v>
      </c>
      <c r="T539" s="33">
        <v>0</v>
      </c>
      <c r="U539" s="33">
        <v>0</v>
      </c>
      <c r="V539" s="33">
        <v>455.74248948122505</v>
      </c>
    </row>
    <row r="540" spans="1:22">
      <c r="A540" s="103" t="s">
        <v>592</v>
      </c>
      <c r="B540" s="78">
        <v>0.44581089553388165</v>
      </c>
      <c r="C540" s="78">
        <v>0.10501272517869746</v>
      </c>
      <c r="D540" s="78">
        <v>0</v>
      </c>
      <c r="E540" s="78">
        <v>0.43686123163179963</v>
      </c>
      <c r="F540" s="78">
        <v>0</v>
      </c>
      <c r="G540" s="78">
        <v>0</v>
      </c>
      <c r="H540" s="78">
        <v>1.2315147655621448E-2</v>
      </c>
      <c r="I540" s="78">
        <v>0</v>
      </c>
      <c r="J540" s="78">
        <v>0</v>
      </c>
      <c r="K540" s="79">
        <v>0</v>
      </c>
      <c r="L540" s="33">
        <v>36.509610574025267</v>
      </c>
      <c r="M540" s="33">
        <v>8.6</v>
      </c>
      <c r="N540" s="33">
        <v>0</v>
      </c>
      <c r="O540" s="33">
        <v>35.776679308534035</v>
      </c>
      <c r="P540" s="33">
        <v>0</v>
      </c>
      <c r="Q540" s="33">
        <v>0</v>
      </c>
      <c r="R540" s="33">
        <v>1.0085470085470085</v>
      </c>
      <c r="S540" s="33">
        <v>0</v>
      </c>
      <c r="T540" s="33">
        <v>0</v>
      </c>
      <c r="U540" s="33">
        <v>0</v>
      </c>
      <c r="V540" s="33">
        <v>81.894836891106294</v>
      </c>
    </row>
    <row r="541" spans="1:22">
      <c r="A541" s="103" t="s">
        <v>593</v>
      </c>
      <c r="B541" s="78">
        <v>0</v>
      </c>
      <c r="C541" s="78">
        <v>0</v>
      </c>
      <c r="D541" s="78">
        <v>0</v>
      </c>
      <c r="E541" s="78">
        <v>0.66427447027701203</v>
      </c>
      <c r="F541" s="78">
        <v>0.33572552972298797</v>
      </c>
      <c r="G541" s="78">
        <v>0</v>
      </c>
      <c r="H541" s="78">
        <v>0</v>
      </c>
      <c r="I541" s="78">
        <v>0</v>
      </c>
      <c r="J541" s="78">
        <v>0</v>
      </c>
      <c r="K541" s="79">
        <v>0</v>
      </c>
      <c r="L541" s="33">
        <v>0</v>
      </c>
      <c r="M541" s="33">
        <v>0</v>
      </c>
      <c r="N541" s="33">
        <v>0</v>
      </c>
      <c r="O541" s="33">
        <v>3.9610389610389611</v>
      </c>
      <c r="P541" s="33">
        <v>2.0019163206643245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5.9629552817032856</v>
      </c>
    </row>
    <row r="542" spans="1:22">
      <c r="A542" s="103" t="s">
        <v>594</v>
      </c>
      <c r="B542" s="78">
        <v>0.4970394931179129</v>
      </c>
      <c r="C542" s="78">
        <v>0</v>
      </c>
      <c r="D542" s="78">
        <v>0</v>
      </c>
      <c r="E542" s="78">
        <v>0.50296050688208704</v>
      </c>
      <c r="F542" s="78">
        <v>0</v>
      </c>
      <c r="G542" s="78">
        <v>0</v>
      </c>
      <c r="H542" s="78">
        <v>0</v>
      </c>
      <c r="I542" s="78">
        <v>0</v>
      </c>
      <c r="J542" s="78">
        <v>0</v>
      </c>
      <c r="K542" s="79">
        <v>0</v>
      </c>
      <c r="L542" s="33">
        <v>3.5749773919334418</v>
      </c>
      <c r="M542" s="33">
        <v>0</v>
      </c>
      <c r="N542" s="33">
        <v>0</v>
      </c>
      <c r="O542" s="33">
        <v>3.6175645316624525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7.1925419235958952</v>
      </c>
    </row>
    <row r="543" spans="1:22">
      <c r="A543" s="103" t="s">
        <v>595</v>
      </c>
      <c r="B543" s="78">
        <v>0.1586346932377431</v>
      </c>
      <c r="C543" s="78">
        <v>0</v>
      </c>
      <c r="D543" s="78">
        <v>0</v>
      </c>
      <c r="E543" s="78">
        <v>0.84136530676225696</v>
      </c>
      <c r="F543" s="78">
        <v>0</v>
      </c>
      <c r="G543" s="78">
        <v>0</v>
      </c>
      <c r="H543" s="78">
        <v>0</v>
      </c>
      <c r="I543" s="78">
        <v>0</v>
      </c>
      <c r="J543" s="78">
        <v>0</v>
      </c>
      <c r="K543" s="79">
        <v>0</v>
      </c>
      <c r="L543" s="33">
        <v>1.0025974025974025</v>
      </c>
      <c r="M543" s="33">
        <v>0</v>
      </c>
      <c r="N543" s="33">
        <v>0</v>
      </c>
      <c r="O543" s="33">
        <v>5.3175673869220441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6.3201647895194464</v>
      </c>
    </row>
    <row r="544" spans="1:22">
      <c r="A544" s="103" t="s">
        <v>596</v>
      </c>
      <c r="B544" s="78">
        <v>0.39112030291655542</v>
      </c>
      <c r="C544" s="78">
        <v>3.2509256302937731E-2</v>
      </c>
      <c r="D544" s="78">
        <v>0.10693832035376989</v>
      </c>
      <c r="E544" s="78">
        <v>0.4694321204267371</v>
      </c>
      <c r="F544" s="78">
        <v>0</v>
      </c>
      <c r="G544" s="78">
        <v>0</v>
      </c>
      <c r="H544" s="78">
        <v>0</v>
      </c>
      <c r="I544" s="78">
        <v>0</v>
      </c>
      <c r="J544" s="78">
        <v>0</v>
      </c>
      <c r="K544" s="79">
        <v>0</v>
      </c>
      <c r="L544" s="33">
        <v>12.042571974817385</v>
      </c>
      <c r="M544" s="33">
        <v>1.0009581603321622</v>
      </c>
      <c r="N544" s="33">
        <v>3.2926248269988285</v>
      </c>
      <c r="O544" s="33">
        <v>14.453788400588895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30.789943362737265</v>
      </c>
    </row>
    <row r="545" spans="1:22">
      <c r="A545" s="103" t="s">
        <v>597</v>
      </c>
      <c r="B545" s="78">
        <v>0.45498424008060856</v>
      </c>
      <c r="C545" s="78">
        <v>7.4717129209850514E-3</v>
      </c>
      <c r="D545" s="78">
        <v>1.2828146384887575E-2</v>
      </c>
      <c r="E545" s="78">
        <v>0.48567567400012074</v>
      </c>
      <c r="F545" s="78">
        <v>3.1529394776596206E-2</v>
      </c>
      <c r="G545" s="78">
        <v>0</v>
      </c>
      <c r="H545" s="78">
        <v>0</v>
      </c>
      <c r="I545" s="78">
        <v>0</v>
      </c>
      <c r="J545" s="78">
        <v>7.5108318368017285E-3</v>
      </c>
      <c r="K545" s="79">
        <v>0</v>
      </c>
      <c r="L545" s="33">
        <v>60.894234681145193</v>
      </c>
      <c r="M545" s="33">
        <v>1</v>
      </c>
      <c r="N545" s="33">
        <v>1.7168949771689497</v>
      </c>
      <c r="O545" s="33">
        <v>65.00191845380624</v>
      </c>
      <c r="P545" s="33">
        <v>4.2198348772264467</v>
      </c>
      <c r="Q545" s="33">
        <v>0</v>
      </c>
      <c r="R545" s="33">
        <v>0</v>
      </c>
      <c r="S545" s="33">
        <v>0</v>
      </c>
      <c r="T545" s="33">
        <v>1.005235602094241</v>
      </c>
      <c r="U545" s="33">
        <v>0</v>
      </c>
      <c r="V545" s="33">
        <v>133.83811859144109</v>
      </c>
    </row>
    <row r="546" spans="1:22">
      <c r="A546" s="103" t="s">
        <v>598</v>
      </c>
      <c r="B546" s="78">
        <v>0.14695348754387783</v>
      </c>
      <c r="C546" s="78">
        <v>4.5958741795058031E-2</v>
      </c>
      <c r="D546" s="78">
        <v>0</v>
      </c>
      <c r="E546" s="78">
        <v>0.80708777066106407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9">
        <v>0</v>
      </c>
      <c r="L546" s="33">
        <v>4.4568858560794045</v>
      </c>
      <c r="M546" s="33">
        <v>1.3938618925831203</v>
      </c>
      <c r="N546" s="33">
        <v>0</v>
      </c>
      <c r="O546" s="33">
        <v>24.477799947414805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30.328547696077333</v>
      </c>
    </row>
    <row r="547" spans="1:22">
      <c r="A547" s="103" t="s">
        <v>599</v>
      </c>
      <c r="B547" s="78">
        <v>0.39789319567720099</v>
      </c>
      <c r="C547" s="78">
        <v>0</v>
      </c>
      <c r="D547" s="78">
        <v>0</v>
      </c>
      <c r="E547" s="78">
        <v>0.60210680432279895</v>
      </c>
      <c r="F547" s="78">
        <v>0</v>
      </c>
      <c r="G547" s="78">
        <v>0</v>
      </c>
      <c r="H547" s="78">
        <v>0</v>
      </c>
      <c r="I547" s="78">
        <v>0</v>
      </c>
      <c r="J547" s="78">
        <v>0</v>
      </c>
      <c r="K547" s="79">
        <v>0</v>
      </c>
      <c r="L547" s="33">
        <v>2.9360076408787013</v>
      </c>
      <c r="M547" s="33">
        <v>0</v>
      </c>
      <c r="N547" s="33">
        <v>0</v>
      </c>
      <c r="O547" s="33">
        <v>4.4428761218398689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7.3788837627185702</v>
      </c>
    </row>
    <row r="548" spans="1:22">
      <c r="A548" s="103" t="s">
        <v>600</v>
      </c>
      <c r="B548" s="78">
        <v>0.44341546364296208</v>
      </c>
      <c r="C548" s="78">
        <v>0</v>
      </c>
      <c r="D548" s="78">
        <v>0</v>
      </c>
      <c r="E548" s="78">
        <v>0.55658453635703797</v>
      </c>
      <c r="F548" s="78">
        <v>0</v>
      </c>
      <c r="G548" s="78">
        <v>0</v>
      </c>
      <c r="H548" s="78">
        <v>0</v>
      </c>
      <c r="I548" s="78">
        <v>0</v>
      </c>
      <c r="J548" s="78">
        <v>0</v>
      </c>
      <c r="K548" s="79">
        <v>0</v>
      </c>
      <c r="L548" s="33">
        <v>2.0082445378529634</v>
      </c>
      <c r="M548" s="33">
        <v>0</v>
      </c>
      <c r="N548" s="33">
        <v>0</v>
      </c>
      <c r="O548" s="33">
        <v>2.5207913269629758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4.5290358648159392</v>
      </c>
    </row>
    <row r="549" spans="1:22">
      <c r="A549" s="103" t="s">
        <v>601</v>
      </c>
      <c r="B549" s="78">
        <v>0.69224185317140152</v>
      </c>
      <c r="C549" s="78">
        <v>0</v>
      </c>
      <c r="D549" s="78">
        <v>0</v>
      </c>
      <c r="E549" s="78">
        <v>0.30775814682859864</v>
      </c>
      <c r="F549" s="78">
        <v>0</v>
      </c>
      <c r="G549" s="78">
        <v>0</v>
      </c>
      <c r="H549" s="78">
        <v>0</v>
      </c>
      <c r="I549" s="78">
        <v>0</v>
      </c>
      <c r="J549" s="78">
        <v>0</v>
      </c>
      <c r="K549" s="79">
        <v>0</v>
      </c>
      <c r="L549" s="33">
        <v>10.534708795204722</v>
      </c>
      <c r="M549" s="33">
        <v>0</v>
      </c>
      <c r="N549" s="33">
        <v>0</v>
      </c>
      <c r="O549" s="33">
        <v>4.683540068168023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15.218248863372743</v>
      </c>
    </row>
    <row r="550" spans="1:22">
      <c r="A550" s="103" t="s">
        <v>602</v>
      </c>
      <c r="B550" s="78">
        <v>0</v>
      </c>
      <c r="C550" s="78">
        <v>0</v>
      </c>
      <c r="D550" s="78">
        <v>0</v>
      </c>
      <c r="E550" s="78">
        <v>1</v>
      </c>
      <c r="F550" s="78">
        <v>0</v>
      </c>
      <c r="G550" s="78">
        <v>0</v>
      </c>
      <c r="H550" s="78">
        <v>0</v>
      </c>
      <c r="I550" s="78">
        <v>0</v>
      </c>
      <c r="J550" s="78">
        <v>0</v>
      </c>
      <c r="K550" s="79">
        <v>0</v>
      </c>
      <c r="L550" s="33">
        <v>0</v>
      </c>
      <c r="M550" s="33">
        <v>0</v>
      </c>
      <c r="N550" s="33">
        <v>0</v>
      </c>
      <c r="O550" s="33">
        <v>1.392063492063492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1.392063492063492</v>
      </c>
    </row>
    <row r="551" spans="1:22">
      <c r="A551" s="103" t="s">
        <v>603</v>
      </c>
      <c r="B551" s="78">
        <v>0.3262182169986691</v>
      </c>
      <c r="C551" s="78">
        <v>1.5961220588695681E-2</v>
      </c>
      <c r="D551" s="78">
        <v>0</v>
      </c>
      <c r="E551" s="78">
        <v>0.6096852299484693</v>
      </c>
      <c r="F551" s="78">
        <v>3.2174111875470375E-2</v>
      </c>
      <c r="G551" s="78">
        <v>0</v>
      </c>
      <c r="H551" s="78">
        <v>0</v>
      </c>
      <c r="I551" s="78">
        <v>0</v>
      </c>
      <c r="J551" s="78">
        <v>1.5961220588695681E-2</v>
      </c>
      <c r="K551" s="79">
        <v>0</v>
      </c>
      <c r="L551" s="33">
        <v>20.438174836685658</v>
      </c>
      <c r="M551" s="33">
        <v>1</v>
      </c>
      <c r="N551" s="33">
        <v>0</v>
      </c>
      <c r="O551" s="33">
        <v>38.197907644999951</v>
      </c>
      <c r="P551" s="33">
        <v>2.0157676348547717</v>
      </c>
      <c r="Q551" s="33">
        <v>0</v>
      </c>
      <c r="R551" s="33">
        <v>0</v>
      </c>
      <c r="S551" s="33">
        <v>0</v>
      </c>
      <c r="T551" s="33">
        <v>1</v>
      </c>
      <c r="U551" s="33">
        <v>0</v>
      </c>
      <c r="V551" s="33">
        <v>62.651850116540373</v>
      </c>
    </row>
    <row r="552" spans="1:22">
      <c r="A552" s="103" t="s">
        <v>604</v>
      </c>
      <c r="B552" s="78">
        <v>0.49984196903912731</v>
      </c>
      <c r="C552" s="78">
        <v>0</v>
      </c>
      <c r="D552" s="78">
        <v>0</v>
      </c>
      <c r="E552" s="78">
        <v>0.50015803096087263</v>
      </c>
      <c r="F552" s="78">
        <v>0</v>
      </c>
      <c r="G552" s="78">
        <v>0</v>
      </c>
      <c r="H552" s="78">
        <v>0</v>
      </c>
      <c r="I552" s="78">
        <v>0</v>
      </c>
      <c r="J552" s="78">
        <v>0</v>
      </c>
      <c r="K552" s="79">
        <v>0</v>
      </c>
      <c r="L552" s="33">
        <v>1.0009581603321622</v>
      </c>
      <c r="M552" s="33">
        <v>0</v>
      </c>
      <c r="N552" s="33">
        <v>0</v>
      </c>
      <c r="O552" s="33">
        <v>1.0015910898965792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2.0025492502287414</v>
      </c>
    </row>
    <row r="553" spans="1:22">
      <c r="A553" s="103" t="s">
        <v>605</v>
      </c>
      <c r="B553" s="78">
        <v>0.24949620028845562</v>
      </c>
      <c r="C553" s="78">
        <v>0</v>
      </c>
      <c r="D553" s="78">
        <v>0</v>
      </c>
      <c r="E553" s="78">
        <v>0.75050379971154446</v>
      </c>
      <c r="F553" s="78">
        <v>0</v>
      </c>
      <c r="G553" s="78">
        <v>0</v>
      </c>
      <c r="H553" s="78">
        <v>0</v>
      </c>
      <c r="I553" s="78">
        <v>0</v>
      </c>
      <c r="J553" s="78">
        <v>0</v>
      </c>
      <c r="K553" s="79">
        <v>0</v>
      </c>
      <c r="L553" s="33">
        <v>3.0152681256880753</v>
      </c>
      <c r="M553" s="33">
        <v>0</v>
      </c>
      <c r="N553" s="33">
        <v>0</v>
      </c>
      <c r="O553" s="33">
        <v>9.0701589156935825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12.085427041381656</v>
      </c>
    </row>
    <row r="554" spans="1:22">
      <c r="A554" s="103" t="s">
        <v>606</v>
      </c>
      <c r="B554" s="78">
        <v>0.49030188434019994</v>
      </c>
      <c r="C554" s="78">
        <v>0</v>
      </c>
      <c r="D554" s="78">
        <v>0</v>
      </c>
      <c r="E554" s="78">
        <v>0.50969811565980006</v>
      </c>
      <c r="F554" s="78">
        <v>0</v>
      </c>
      <c r="G554" s="78">
        <v>0</v>
      </c>
      <c r="H554" s="78">
        <v>0</v>
      </c>
      <c r="I554" s="78">
        <v>0</v>
      </c>
      <c r="J554" s="78">
        <v>0</v>
      </c>
      <c r="K554" s="79">
        <v>0</v>
      </c>
      <c r="L554" s="33">
        <v>3.0721008347467489</v>
      </c>
      <c r="M554" s="33">
        <v>0</v>
      </c>
      <c r="N554" s="33">
        <v>0</v>
      </c>
      <c r="O554" s="33">
        <v>3.1936324468637842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6.2657332816105331</v>
      </c>
    </row>
    <row r="555" spans="1:22">
      <c r="A555" s="103" t="s">
        <v>607</v>
      </c>
      <c r="B555" s="78">
        <v>0.11221826339145861</v>
      </c>
      <c r="C555" s="78">
        <v>0</v>
      </c>
      <c r="D555" s="78">
        <v>0</v>
      </c>
      <c r="E555" s="78">
        <v>0.88778173660854143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9">
        <v>0</v>
      </c>
      <c r="L555" s="33">
        <v>1</v>
      </c>
      <c r="M555" s="33">
        <v>0</v>
      </c>
      <c r="N555" s="33">
        <v>0</v>
      </c>
      <c r="O555" s="33">
        <v>7.9112054471172124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8.9112054471172115</v>
      </c>
    </row>
    <row r="556" spans="1:22">
      <c r="A556" s="103" t="s">
        <v>608</v>
      </c>
      <c r="B556" s="78">
        <v>0.67780389444612377</v>
      </c>
      <c r="C556" s="78">
        <v>0.12505315176283616</v>
      </c>
      <c r="D556" s="78">
        <v>0</v>
      </c>
      <c r="E556" s="78">
        <v>0.19714295379103999</v>
      </c>
      <c r="F556" s="78">
        <v>0</v>
      </c>
      <c r="G556" s="78">
        <v>0</v>
      </c>
      <c r="H556" s="78">
        <v>0</v>
      </c>
      <c r="I556" s="78">
        <v>0</v>
      </c>
      <c r="J556" s="78">
        <v>0</v>
      </c>
      <c r="K556" s="79">
        <v>0</v>
      </c>
      <c r="L556" s="33">
        <v>15.354421590387636</v>
      </c>
      <c r="M556" s="33">
        <v>2.8328530259365996</v>
      </c>
      <c r="N556" s="33">
        <v>0</v>
      </c>
      <c r="O556" s="33">
        <v>4.4659171345651565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22.653191750889395</v>
      </c>
    </row>
    <row r="557" spans="1:22">
      <c r="A557" s="103" t="s">
        <v>609</v>
      </c>
      <c r="B557" s="78">
        <v>0.34857292100092563</v>
      </c>
      <c r="C557" s="78">
        <v>0</v>
      </c>
      <c r="D557" s="78">
        <v>0</v>
      </c>
      <c r="E557" s="78">
        <v>0.65142707899907448</v>
      </c>
      <c r="F557" s="78">
        <v>0</v>
      </c>
      <c r="G557" s="78">
        <v>0</v>
      </c>
      <c r="H557" s="78">
        <v>0</v>
      </c>
      <c r="I557" s="78">
        <v>0</v>
      </c>
      <c r="J557" s="78">
        <v>0</v>
      </c>
      <c r="K557" s="79">
        <v>0</v>
      </c>
      <c r="L557" s="33">
        <v>1.8676470588235294</v>
      </c>
      <c r="M557" s="33">
        <v>0</v>
      </c>
      <c r="N557" s="33">
        <v>0</v>
      </c>
      <c r="O557" s="33">
        <v>3.4903338579401399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5.3579809167636689</v>
      </c>
    </row>
    <row r="558" spans="1:22">
      <c r="A558" s="103" t="s">
        <v>610</v>
      </c>
      <c r="B558" s="78">
        <v>1</v>
      </c>
      <c r="C558" s="78">
        <v>0</v>
      </c>
      <c r="D558" s="78">
        <v>0</v>
      </c>
      <c r="E558" s="78">
        <v>0</v>
      </c>
      <c r="F558" s="78">
        <v>0</v>
      </c>
      <c r="G558" s="78">
        <v>0</v>
      </c>
      <c r="H558" s="78">
        <v>0</v>
      </c>
      <c r="I558" s="78">
        <v>0</v>
      </c>
      <c r="J558" s="78">
        <v>0</v>
      </c>
      <c r="K558" s="79">
        <v>0</v>
      </c>
      <c r="L558" s="33">
        <v>1.0080786793115559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1.0080786793115559</v>
      </c>
    </row>
    <row r="559" spans="1:22">
      <c r="A559" s="103" t="s">
        <v>611</v>
      </c>
      <c r="B559" s="78">
        <v>0</v>
      </c>
      <c r="C559" s="78">
        <v>0.221329297179539</v>
      </c>
      <c r="D559" s="78">
        <v>0</v>
      </c>
      <c r="E559" s="78">
        <v>0.77867070282046102</v>
      </c>
      <c r="F559" s="78">
        <v>0</v>
      </c>
      <c r="G559" s="78">
        <v>0</v>
      </c>
      <c r="H559" s="78">
        <v>0</v>
      </c>
      <c r="I559" s="78">
        <v>0</v>
      </c>
      <c r="J559" s="78">
        <v>0</v>
      </c>
      <c r="K559" s="79">
        <v>0</v>
      </c>
      <c r="L559" s="33">
        <v>0</v>
      </c>
      <c r="M559" s="33">
        <v>3.8</v>
      </c>
      <c r="N559" s="33">
        <v>0</v>
      </c>
      <c r="O559" s="33">
        <v>13.368987786183125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17.168987786183123</v>
      </c>
    </row>
    <row r="560" spans="1:22">
      <c r="A560" s="103" t="s">
        <v>612</v>
      </c>
      <c r="B560" s="78">
        <v>0.41436819299782662</v>
      </c>
      <c r="C560" s="78">
        <v>0</v>
      </c>
      <c r="D560" s="78">
        <v>0</v>
      </c>
      <c r="E560" s="78">
        <v>0.53148784451818354</v>
      </c>
      <c r="F560" s="78">
        <v>5.4143962483989776E-2</v>
      </c>
      <c r="G560" s="78">
        <v>0</v>
      </c>
      <c r="H560" s="78">
        <v>0</v>
      </c>
      <c r="I560" s="78">
        <v>0</v>
      </c>
      <c r="J560" s="78">
        <v>0</v>
      </c>
      <c r="K560" s="79">
        <v>0</v>
      </c>
      <c r="L560" s="33">
        <v>14.875004748763086</v>
      </c>
      <c r="M560" s="33">
        <v>0</v>
      </c>
      <c r="N560" s="33">
        <v>0</v>
      </c>
      <c r="O560" s="33">
        <v>19.07937033950698</v>
      </c>
      <c r="P560" s="33">
        <v>1.943661971830986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35.898037060101053</v>
      </c>
    </row>
    <row r="561" spans="1:22">
      <c r="A561" s="103" t="s">
        <v>613</v>
      </c>
      <c r="B561" s="78">
        <v>0.5404028868291425</v>
      </c>
      <c r="C561" s="78">
        <v>6.3205417467966415E-2</v>
      </c>
      <c r="D561" s="78">
        <v>0</v>
      </c>
      <c r="E561" s="78">
        <v>0.3963916957028909</v>
      </c>
      <c r="F561" s="78">
        <v>0</v>
      </c>
      <c r="G561" s="78">
        <v>0</v>
      </c>
      <c r="H561" s="78">
        <v>0</v>
      </c>
      <c r="I561" s="78">
        <v>0</v>
      </c>
      <c r="J561" s="78">
        <v>0</v>
      </c>
      <c r="K561" s="79">
        <v>0</v>
      </c>
      <c r="L561" s="33">
        <v>81.420214673197236</v>
      </c>
      <c r="M561" s="33">
        <v>9.5228926124851245</v>
      </c>
      <c r="N561" s="33">
        <v>0</v>
      </c>
      <c r="O561" s="33">
        <v>59.722658308089521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150.66576559377191</v>
      </c>
    </row>
    <row r="562" spans="1:22">
      <c r="A562" s="103" t="s">
        <v>614</v>
      </c>
      <c r="B562" s="78">
        <v>0.29976303463750731</v>
      </c>
      <c r="C562" s="78">
        <v>4.9790899243740916E-2</v>
      </c>
      <c r="D562" s="78">
        <v>0</v>
      </c>
      <c r="E562" s="78">
        <v>0.59832746674571935</v>
      </c>
      <c r="F562" s="78">
        <v>5.2118599373032391E-2</v>
      </c>
      <c r="G562" s="78">
        <v>0</v>
      </c>
      <c r="H562" s="78">
        <v>0</v>
      </c>
      <c r="I562" s="78">
        <v>0</v>
      </c>
      <c r="J562" s="78">
        <v>0</v>
      </c>
      <c r="K562" s="79">
        <v>0</v>
      </c>
      <c r="L562" s="33">
        <v>22.877665375077978</v>
      </c>
      <c r="M562" s="33">
        <v>3.8</v>
      </c>
      <c r="N562" s="33">
        <v>0</v>
      </c>
      <c r="O562" s="33">
        <v>45.663854402459854</v>
      </c>
      <c r="P562" s="33">
        <v>3.9776481370221388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76.319167914559969</v>
      </c>
    </row>
    <row r="563" spans="1:22">
      <c r="A563" s="103" t="s">
        <v>615</v>
      </c>
      <c r="B563" s="78">
        <v>0.24083943843426101</v>
      </c>
      <c r="C563" s="78">
        <v>0</v>
      </c>
      <c r="D563" s="78">
        <v>0</v>
      </c>
      <c r="E563" s="78">
        <v>0.61828583155037808</v>
      </c>
      <c r="F563" s="78">
        <v>0.14087473001536091</v>
      </c>
      <c r="G563" s="78">
        <v>0</v>
      </c>
      <c r="H563" s="78">
        <v>0</v>
      </c>
      <c r="I563" s="78">
        <v>0</v>
      </c>
      <c r="J563" s="78">
        <v>0</v>
      </c>
      <c r="K563" s="79">
        <v>0</v>
      </c>
      <c r="L563" s="33">
        <v>2.4092446448703493</v>
      </c>
      <c r="M563" s="33">
        <v>0</v>
      </c>
      <c r="N563" s="33">
        <v>0</v>
      </c>
      <c r="O563" s="33">
        <v>6.1850411143046973</v>
      </c>
      <c r="P563" s="33">
        <v>1.4092446448703495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10.003530404045396</v>
      </c>
    </row>
    <row r="564" spans="1:22">
      <c r="A564" s="103" t="s">
        <v>616</v>
      </c>
      <c r="B564" s="78">
        <v>0</v>
      </c>
      <c r="C564" s="78">
        <v>0</v>
      </c>
      <c r="D564" s="78">
        <v>0</v>
      </c>
      <c r="E564" s="78">
        <v>1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9">
        <v>0</v>
      </c>
      <c r="L564" s="33">
        <v>0</v>
      </c>
      <c r="M564" s="33">
        <v>0</v>
      </c>
      <c r="N564" s="33">
        <v>0</v>
      </c>
      <c r="O564" s="33">
        <v>5.4159052761464634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5.4159052761464634</v>
      </c>
    </row>
    <row r="565" spans="1:22">
      <c r="A565" s="103" t="s">
        <v>617</v>
      </c>
      <c r="B565" s="78">
        <v>0.7958042064169244</v>
      </c>
      <c r="C565" s="78">
        <v>0</v>
      </c>
      <c r="D565" s="78">
        <v>0</v>
      </c>
      <c r="E565" s="78">
        <v>0.20419579358307577</v>
      </c>
      <c r="F565" s="78">
        <v>0</v>
      </c>
      <c r="G565" s="78">
        <v>0</v>
      </c>
      <c r="H565" s="78">
        <v>0</v>
      </c>
      <c r="I565" s="78">
        <v>0</v>
      </c>
      <c r="J565" s="78">
        <v>0</v>
      </c>
      <c r="K565" s="79">
        <v>0</v>
      </c>
      <c r="L565" s="33">
        <v>4.2515569401811213</v>
      </c>
      <c r="M565" s="33">
        <v>0</v>
      </c>
      <c r="N565" s="33">
        <v>0</v>
      </c>
      <c r="O565" s="33">
        <v>1.0909090909090908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5.3424660310902112</v>
      </c>
    </row>
    <row r="566" spans="1:22">
      <c r="A566" s="103" t="s">
        <v>618</v>
      </c>
      <c r="B566" s="78">
        <v>0.12144605367899533</v>
      </c>
      <c r="C566" s="78">
        <v>0</v>
      </c>
      <c r="D566" s="78">
        <v>0</v>
      </c>
      <c r="E566" s="78">
        <v>0.8785539463210047</v>
      </c>
      <c r="F566" s="78">
        <v>0</v>
      </c>
      <c r="G566" s="78">
        <v>0</v>
      </c>
      <c r="H566" s="78">
        <v>0</v>
      </c>
      <c r="I566" s="78">
        <v>0</v>
      </c>
      <c r="J566" s="78">
        <v>0</v>
      </c>
      <c r="K566" s="79">
        <v>0</v>
      </c>
      <c r="L566" s="33">
        <v>1</v>
      </c>
      <c r="M566" s="33">
        <v>0</v>
      </c>
      <c r="N566" s="33">
        <v>0</v>
      </c>
      <c r="O566" s="33">
        <v>7.2341086408883015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8.2341086408883015</v>
      </c>
    </row>
    <row r="567" spans="1:22">
      <c r="A567" s="103" t="s">
        <v>619</v>
      </c>
      <c r="B567" s="78">
        <v>0.46339285714285711</v>
      </c>
      <c r="C567" s="78">
        <v>0</v>
      </c>
      <c r="D567" s="78">
        <v>0</v>
      </c>
      <c r="E567" s="78">
        <v>0.53660714285714284</v>
      </c>
      <c r="F567" s="78">
        <v>0</v>
      </c>
      <c r="G567" s="78">
        <v>0</v>
      </c>
      <c r="H567" s="78">
        <v>0</v>
      </c>
      <c r="I567" s="78">
        <v>0</v>
      </c>
      <c r="J567" s="78">
        <v>0</v>
      </c>
      <c r="K567" s="79">
        <v>0</v>
      </c>
      <c r="L567" s="33">
        <v>0.86356073211314477</v>
      </c>
      <c r="M567" s="33">
        <v>0</v>
      </c>
      <c r="N567" s="33">
        <v>0</v>
      </c>
      <c r="O567" s="33">
        <v>1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1.8635607321131449</v>
      </c>
    </row>
    <row r="568" spans="1:22">
      <c r="A568" s="103" t="s">
        <v>620</v>
      </c>
      <c r="B568" s="78">
        <v>0.35794593446912881</v>
      </c>
      <c r="C568" s="78">
        <v>0</v>
      </c>
      <c r="D568" s="78">
        <v>0</v>
      </c>
      <c r="E568" s="78">
        <v>0.64205406553087119</v>
      </c>
      <c r="F568" s="78">
        <v>0</v>
      </c>
      <c r="G568" s="78">
        <v>0</v>
      </c>
      <c r="H568" s="78">
        <v>0</v>
      </c>
      <c r="I568" s="78">
        <v>0</v>
      </c>
      <c r="J568" s="78">
        <v>0</v>
      </c>
      <c r="K568" s="79">
        <v>0</v>
      </c>
      <c r="L568" s="33">
        <v>2.0697650063239639</v>
      </c>
      <c r="M568" s="33">
        <v>0</v>
      </c>
      <c r="N568" s="33">
        <v>0</v>
      </c>
      <c r="O568" s="33">
        <v>3.7125747467274053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5.7823397530513692</v>
      </c>
    </row>
    <row r="569" spans="1:22">
      <c r="A569" s="103" t="s">
        <v>621</v>
      </c>
      <c r="B569" s="78">
        <v>0.28339063292422895</v>
      </c>
      <c r="C569" s="78">
        <v>0</v>
      </c>
      <c r="D569" s="78">
        <v>0</v>
      </c>
      <c r="E569" s="78">
        <v>0.51219751993791685</v>
      </c>
      <c r="F569" s="78">
        <v>0.20441184713785426</v>
      </c>
      <c r="G569" s="78">
        <v>0</v>
      </c>
      <c r="H569" s="78">
        <v>0</v>
      </c>
      <c r="I569" s="78">
        <v>0</v>
      </c>
      <c r="J569" s="78">
        <v>0</v>
      </c>
      <c r="K569" s="79">
        <v>0</v>
      </c>
      <c r="L569" s="33">
        <v>1.3878504672897196</v>
      </c>
      <c r="M569" s="33">
        <v>0</v>
      </c>
      <c r="N569" s="33">
        <v>0</v>
      </c>
      <c r="O569" s="33">
        <v>2.5083876628361832</v>
      </c>
      <c r="P569" s="33">
        <v>1.0010672358591248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4.8973053659850274</v>
      </c>
    </row>
    <row r="570" spans="1:22">
      <c r="A570" s="103" t="s">
        <v>622</v>
      </c>
      <c r="B570" s="78">
        <v>0</v>
      </c>
      <c r="C570" s="78">
        <v>0</v>
      </c>
      <c r="D570" s="78">
        <v>0</v>
      </c>
      <c r="E570" s="78">
        <v>1</v>
      </c>
      <c r="F570" s="78">
        <v>0</v>
      </c>
      <c r="G570" s="78">
        <v>0</v>
      </c>
      <c r="H570" s="78">
        <v>0</v>
      </c>
      <c r="I570" s="78">
        <v>0</v>
      </c>
      <c r="J570" s="78">
        <v>0</v>
      </c>
      <c r="K570" s="79">
        <v>0</v>
      </c>
      <c r="L570" s="33">
        <v>0</v>
      </c>
      <c r="M570" s="33">
        <v>0</v>
      </c>
      <c r="N570" s="33">
        <v>0</v>
      </c>
      <c r="O570" s="33">
        <v>2.4613259668508287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2.4613259668508287</v>
      </c>
    </row>
    <row r="571" spans="1:22">
      <c r="A571" s="103" t="s">
        <v>623</v>
      </c>
      <c r="B571" s="78">
        <v>0.36777161951664589</v>
      </c>
      <c r="C571" s="78">
        <v>1.0199744181048903E-2</v>
      </c>
      <c r="D571" s="78">
        <v>1.4005964946335573E-2</v>
      </c>
      <c r="E571" s="78">
        <v>0.60802267135596977</v>
      </c>
      <c r="F571" s="78">
        <v>0</v>
      </c>
      <c r="G571" s="78">
        <v>0</v>
      </c>
      <c r="H571" s="78">
        <v>0</v>
      </c>
      <c r="I571" s="78">
        <v>0</v>
      </c>
      <c r="J571" s="78">
        <v>0</v>
      </c>
      <c r="K571" s="79">
        <v>0</v>
      </c>
      <c r="L571" s="33">
        <v>54.329412539251564</v>
      </c>
      <c r="M571" s="33">
        <v>1.5067669172932332</v>
      </c>
      <c r="N571" s="33">
        <v>2.069044502617801</v>
      </c>
      <c r="O571" s="33">
        <v>89.820727843903427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147.72595180306601</v>
      </c>
    </row>
    <row r="572" spans="1:22">
      <c r="A572" s="103" t="s">
        <v>624</v>
      </c>
      <c r="B572" s="78">
        <v>0.40980482119291617</v>
      </c>
      <c r="C572" s="78">
        <v>2.8099301398308681E-2</v>
      </c>
      <c r="D572" s="78">
        <v>3.635475308649791E-2</v>
      </c>
      <c r="E572" s="78">
        <v>0.52574112432227715</v>
      </c>
      <c r="F572" s="78">
        <v>0</v>
      </c>
      <c r="G572" s="78">
        <v>0</v>
      </c>
      <c r="H572" s="78">
        <v>0</v>
      </c>
      <c r="I572" s="78">
        <v>0</v>
      </c>
      <c r="J572" s="78">
        <v>0</v>
      </c>
      <c r="K572" s="79">
        <v>0</v>
      </c>
      <c r="L572" s="33">
        <v>29.168328093564821</v>
      </c>
      <c r="M572" s="33">
        <v>2</v>
      </c>
      <c r="N572" s="33">
        <v>2.5875912408759123</v>
      </c>
      <c r="O572" s="33">
        <v>37.420227419171489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71.17614675361223</v>
      </c>
    </row>
    <row r="573" spans="1:22">
      <c r="A573" s="103" t="s">
        <v>625</v>
      </c>
      <c r="B573" s="78">
        <v>0.38896262574385498</v>
      </c>
      <c r="C573" s="78">
        <v>0</v>
      </c>
      <c r="D573" s="78">
        <v>0</v>
      </c>
      <c r="E573" s="78">
        <v>0.43667552097138834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9">
        <v>0.17436185328475653</v>
      </c>
      <c r="L573" s="33">
        <v>7.9624228767482981</v>
      </c>
      <c r="M573" s="33">
        <v>0</v>
      </c>
      <c r="N573" s="33">
        <v>0</v>
      </c>
      <c r="O573" s="33">
        <v>8.9391497479973374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3.5693475864723481</v>
      </c>
      <c r="V573" s="33">
        <v>20.470920211217987</v>
      </c>
    </row>
    <row r="574" spans="1:22">
      <c r="A574" s="103" t="s">
        <v>626</v>
      </c>
      <c r="B574" s="78">
        <v>0.156838905775076</v>
      </c>
      <c r="C574" s="78">
        <v>0</v>
      </c>
      <c r="D574" s="78">
        <v>0</v>
      </c>
      <c r="E574" s="78">
        <v>0.68632218844984805</v>
      </c>
      <c r="F574" s="78">
        <v>0</v>
      </c>
      <c r="G574" s="78">
        <v>0</v>
      </c>
      <c r="H574" s="78">
        <v>0</v>
      </c>
      <c r="I574" s="78">
        <v>0</v>
      </c>
      <c r="J574" s="78">
        <v>0.156838905775076</v>
      </c>
      <c r="K574" s="79">
        <v>0</v>
      </c>
      <c r="L574" s="33">
        <v>1</v>
      </c>
      <c r="M574" s="33">
        <v>0</v>
      </c>
      <c r="N574" s="33">
        <v>0</v>
      </c>
      <c r="O574" s="33">
        <v>4.3759689922480618</v>
      </c>
      <c r="P574" s="33">
        <v>0</v>
      </c>
      <c r="Q574" s="33">
        <v>0</v>
      </c>
      <c r="R574" s="33">
        <v>0</v>
      </c>
      <c r="S574" s="33">
        <v>0</v>
      </c>
      <c r="T574" s="33">
        <v>1</v>
      </c>
      <c r="U574" s="33">
        <v>0</v>
      </c>
      <c r="V574" s="33">
        <v>6.3759689922480618</v>
      </c>
    </row>
    <row r="575" spans="1:22">
      <c r="A575" s="103" t="s">
        <v>627</v>
      </c>
      <c r="B575" s="78">
        <v>0.63931469792605955</v>
      </c>
      <c r="C575" s="78">
        <v>0</v>
      </c>
      <c r="D575" s="78">
        <v>0</v>
      </c>
      <c r="E575" s="78">
        <v>0.36068530207394045</v>
      </c>
      <c r="F575" s="78">
        <v>0</v>
      </c>
      <c r="G575" s="78">
        <v>0</v>
      </c>
      <c r="H575" s="78">
        <v>0</v>
      </c>
      <c r="I575" s="78">
        <v>0</v>
      </c>
      <c r="J575" s="78">
        <v>0</v>
      </c>
      <c r="K575" s="79">
        <v>0</v>
      </c>
      <c r="L575" s="33">
        <v>1.7725</v>
      </c>
      <c r="M575" s="33">
        <v>0</v>
      </c>
      <c r="N575" s="33">
        <v>0</v>
      </c>
      <c r="O575" s="33">
        <v>0.99999999999999989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2.7725</v>
      </c>
    </row>
    <row r="576" spans="1:22">
      <c r="A576" s="103" t="s">
        <v>628</v>
      </c>
      <c r="B576" s="78">
        <v>0</v>
      </c>
      <c r="C576" s="78">
        <v>0</v>
      </c>
      <c r="D576" s="78">
        <v>0</v>
      </c>
      <c r="E576" s="78">
        <v>1</v>
      </c>
      <c r="F576" s="78">
        <v>0</v>
      </c>
      <c r="G576" s="78">
        <v>0</v>
      </c>
      <c r="H576" s="78">
        <v>0</v>
      </c>
      <c r="I576" s="78">
        <v>0</v>
      </c>
      <c r="J576" s="78">
        <v>0</v>
      </c>
      <c r="K576" s="79">
        <v>0</v>
      </c>
      <c r="L576" s="33">
        <v>0</v>
      </c>
      <c r="M576" s="33">
        <v>0</v>
      </c>
      <c r="N576" s="33">
        <v>0</v>
      </c>
      <c r="O576" s="33">
        <v>1.0071301247771836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1.0071301247771836</v>
      </c>
    </row>
    <row r="577" spans="1:22">
      <c r="A577" s="103" t="s">
        <v>629</v>
      </c>
      <c r="B577" s="78">
        <v>1</v>
      </c>
      <c r="C577" s="78">
        <v>0</v>
      </c>
      <c r="D577" s="78">
        <v>0</v>
      </c>
      <c r="E577" s="78">
        <v>0</v>
      </c>
      <c r="F577" s="78">
        <v>0</v>
      </c>
      <c r="G577" s="78">
        <v>0</v>
      </c>
      <c r="H577" s="78">
        <v>0</v>
      </c>
      <c r="I577" s="78">
        <v>0</v>
      </c>
      <c r="J577" s="78">
        <v>0</v>
      </c>
      <c r="K577" s="79">
        <v>0</v>
      </c>
      <c r="L577" s="33">
        <v>8.3047619047619055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8.3047619047619055</v>
      </c>
    </row>
    <row r="578" spans="1:22">
      <c r="A578" s="103" t="s">
        <v>630</v>
      </c>
      <c r="B578" s="78">
        <v>0</v>
      </c>
      <c r="C578" s="78">
        <v>0</v>
      </c>
      <c r="D578" s="78">
        <v>0</v>
      </c>
      <c r="E578" s="78">
        <v>1</v>
      </c>
      <c r="F578" s="78">
        <v>0</v>
      </c>
      <c r="G578" s="78">
        <v>0</v>
      </c>
      <c r="H578" s="78">
        <v>0</v>
      </c>
      <c r="I578" s="78">
        <v>0</v>
      </c>
      <c r="J578" s="78">
        <v>0</v>
      </c>
      <c r="K578" s="79">
        <v>0</v>
      </c>
      <c r="L578" s="33">
        <v>0</v>
      </c>
      <c r="M578" s="33">
        <v>0</v>
      </c>
      <c r="N578" s="33">
        <v>0</v>
      </c>
      <c r="O578" s="33">
        <v>5.1625615763546797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5.1625615763546797</v>
      </c>
    </row>
    <row r="579" spans="1:22">
      <c r="A579" s="103" t="s">
        <v>631</v>
      </c>
      <c r="B579" s="78">
        <v>0.11334568999004004</v>
      </c>
      <c r="C579" s="78">
        <v>0</v>
      </c>
      <c r="D579" s="78">
        <v>0</v>
      </c>
      <c r="E579" s="78">
        <v>0.64684871048168435</v>
      </c>
      <c r="F579" s="78">
        <v>0.23980559952827554</v>
      </c>
      <c r="G579" s="78">
        <v>0</v>
      </c>
      <c r="H579" s="78">
        <v>0</v>
      </c>
      <c r="I579" s="78">
        <v>0</v>
      </c>
      <c r="J579" s="78">
        <v>0</v>
      </c>
      <c r="K579" s="79">
        <v>0</v>
      </c>
      <c r="L579" s="33">
        <v>1</v>
      </c>
      <c r="M579" s="33">
        <v>0</v>
      </c>
      <c r="N579" s="33">
        <v>0</v>
      </c>
      <c r="O579" s="33">
        <v>5.7068664061114678</v>
      </c>
      <c r="P579" s="33">
        <v>2.115701087084545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8.8225674931960132</v>
      </c>
    </row>
    <row r="580" spans="1:22">
      <c r="A580" s="103" t="s">
        <v>632</v>
      </c>
      <c r="B580" s="78">
        <v>0.43250897407944089</v>
      </c>
      <c r="C580" s="78">
        <v>0</v>
      </c>
      <c r="D580" s="78">
        <v>0</v>
      </c>
      <c r="E580" s="78">
        <v>0.51205646202450517</v>
      </c>
      <c r="F580" s="78">
        <v>5.5434563896054084E-2</v>
      </c>
      <c r="G580" s="78">
        <v>0</v>
      </c>
      <c r="H580" s="78">
        <v>0</v>
      </c>
      <c r="I580" s="78">
        <v>0</v>
      </c>
      <c r="J580" s="78">
        <v>0</v>
      </c>
      <c r="K580" s="79">
        <v>0</v>
      </c>
      <c r="L580" s="33">
        <v>9.9326849976801963</v>
      </c>
      <c r="M580" s="33">
        <v>0</v>
      </c>
      <c r="N580" s="33">
        <v>0</v>
      </c>
      <c r="O580" s="33">
        <v>11.759514468205728</v>
      </c>
      <c r="P580" s="33">
        <v>1.2730696798493408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22.965269145735263</v>
      </c>
    </row>
    <row r="581" spans="1:22">
      <c r="A581" s="103" t="s">
        <v>633</v>
      </c>
      <c r="B581" s="78">
        <v>1</v>
      </c>
      <c r="C581" s="78">
        <v>0</v>
      </c>
      <c r="D581" s="78">
        <v>0</v>
      </c>
      <c r="E581" s="78">
        <v>0</v>
      </c>
      <c r="F581" s="78">
        <v>0</v>
      </c>
      <c r="G581" s="78">
        <v>0</v>
      </c>
      <c r="H581" s="78">
        <v>0</v>
      </c>
      <c r="I581" s="78">
        <v>0</v>
      </c>
      <c r="J581" s="78">
        <v>0</v>
      </c>
      <c r="K581" s="79">
        <v>0</v>
      </c>
      <c r="L581" s="33">
        <v>4.0088559035665474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4.0088559035665474</v>
      </c>
    </row>
    <row r="582" spans="1:22">
      <c r="A582" s="103" t="s">
        <v>634</v>
      </c>
      <c r="B582" s="78">
        <v>1</v>
      </c>
      <c r="C582" s="78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9">
        <v>0</v>
      </c>
      <c r="L582" s="33">
        <v>2.0106382978723403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2.0106382978723403</v>
      </c>
    </row>
    <row r="583" spans="1:22">
      <c r="A583" s="103" t="s">
        <v>635</v>
      </c>
      <c r="B583" s="78">
        <v>0.32970959997619037</v>
      </c>
      <c r="C583" s="78">
        <v>0</v>
      </c>
      <c r="D583" s="78">
        <v>0</v>
      </c>
      <c r="E583" s="78">
        <v>0.67029040002380957</v>
      </c>
      <c r="F583" s="78">
        <v>0</v>
      </c>
      <c r="G583" s="78">
        <v>0</v>
      </c>
      <c r="H583" s="78">
        <v>0</v>
      </c>
      <c r="I583" s="78">
        <v>0</v>
      </c>
      <c r="J583" s="78">
        <v>0</v>
      </c>
      <c r="K583" s="79">
        <v>0</v>
      </c>
      <c r="L583" s="33">
        <v>2.0093459763624679</v>
      </c>
      <c r="M583" s="33">
        <v>0</v>
      </c>
      <c r="N583" s="33">
        <v>0</v>
      </c>
      <c r="O583" s="33">
        <v>4.0849442005312913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6.0942901768937592</v>
      </c>
    </row>
    <row r="584" spans="1:22">
      <c r="A584" s="103" t="s">
        <v>636</v>
      </c>
      <c r="B584" s="78">
        <v>0.71923731828952231</v>
      </c>
      <c r="C584" s="78">
        <v>0</v>
      </c>
      <c r="D584" s="78">
        <v>0</v>
      </c>
      <c r="E584" s="78">
        <v>0.28076268171047769</v>
      </c>
      <c r="F584" s="78">
        <v>0</v>
      </c>
      <c r="G584" s="78">
        <v>0</v>
      </c>
      <c r="H584" s="78">
        <v>0</v>
      </c>
      <c r="I584" s="78">
        <v>0</v>
      </c>
      <c r="J584" s="78">
        <v>0</v>
      </c>
      <c r="K584" s="79">
        <v>0</v>
      </c>
      <c r="L584" s="33">
        <v>2.5617269143738959</v>
      </c>
      <c r="M584" s="33">
        <v>0</v>
      </c>
      <c r="N584" s="33">
        <v>0</v>
      </c>
      <c r="O584" s="33">
        <v>1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3.5617269143738959</v>
      </c>
    </row>
    <row r="585" spans="1:22">
      <c r="A585" s="103" t="s">
        <v>637</v>
      </c>
      <c r="B585" s="78">
        <v>0.59867540103787875</v>
      </c>
      <c r="C585" s="78">
        <v>0</v>
      </c>
      <c r="D585" s="78">
        <v>0</v>
      </c>
      <c r="E585" s="78">
        <v>0.4013245989621213</v>
      </c>
      <c r="F585" s="78">
        <v>0</v>
      </c>
      <c r="G585" s="78">
        <v>0</v>
      </c>
      <c r="H585" s="78">
        <v>0</v>
      </c>
      <c r="I585" s="78">
        <v>0</v>
      </c>
      <c r="J585" s="78">
        <v>0</v>
      </c>
      <c r="K585" s="79">
        <v>0</v>
      </c>
      <c r="L585" s="33">
        <v>17.146817474408586</v>
      </c>
      <c r="M585" s="33">
        <v>0</v>
      </c>
      <c r="N585" s="33">
        <v>0</v>
      </c>
      <c r="O585" s="33">
        <v>11.494441953793126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28.64125942820171</v>
      </c>
    </row>
    <row r="586" spans="1:22">
      <c r="A586" s="103" t="s">
        <v>638</v>
      </c>
      <c r="B586" s="78">
        <v>0</v>
      </c>
      <c r="C586" s="78">
        <v>0</v>
      </c>
      <c r="D586" s="78">
        <v>0</v>
      </c>
      <c r="E586" s="78">
        <v>1</v>
      </c>
      <c r="F586" s="78">
        <v>0</v>
      </c>
      <c r="G586" s="78">
        <v>0</v>
      </c>
      <c r="H586" s="78">
        <v>0</v>
      </c>
      <c r="I586" s="78">
        <v>0</v>
      </c>
      <c r="J586" s="78">
        <v>0</v>
      </c>
      <c r="K586" s="79">
        <v>0</v>
      </c>
      <c r="L586" s="33">
        <v>0</v>
      </c>
      <c r="M586" s="33">
        <v>0</v>
      </c>
      <c r="N586" s="33">
        <v>0</v>
      </c>
      <c r="O586" s="33">
        <v>2.0152475602112991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2.0152475602112991</v>
      </c>
    </row>
    <row r="587" spans="1:22">
      <c r="A587" s="103" t="s">
        <v>639</v>
      </c>
      <c r="B587" s="78">
        <v>0</v>
      </c>
      <c r="C587" s="78">
        <v>0</v>
      </c>
      <c r="D587" s="78">
        <v>0</v>
      </c>
      <c r="E587" s="78">
        <v>1</v>
      </c>
      <c r="F587" s="78">
        <v>0</v>
      </c>
      <c r="G587" s="78">
        <v>0</v>
      </c>
      <c r="H587" s="78">
        <v>0</v>
      </c>
      <c r="I587" s="78">
        <v>0</v>
      </c>
      <c r="J587" s="78">
        <v>0</v>
      </c>
      <c r="K587" s="79">
        <v>0</v>
      </c>
      <c r="L587" s="33">
        <v>0</v>
      </c>
      <c r="M587" s="33">
        <v>0</v>
      </c>
      <c r="N587" s="33">
        <v>0</v>
      </c>
      <c r="O587" s="33">
        <v>1.0158227848101267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1.0158227848101267</v>
      </c>
    </row>
    <row r="588" spans="1:22">
      <c r="A588" s="103" t="s">
        <v>640</v>
      </c>
      <c r="B588" s="78">
        <v>1</v>
      </c>
      <c r="C588" s="78">
        <v>0</v>
      </c>
      <c r="D588" s="78">
        <v>0</v>
      </c>
      <c r="E588" s="78">
        <v>0</v>
      </c>
      <c r="F588" s="78">
        <v>0</v>
      </c>
      <c r="G588" s="78">
        <v>0</v>
      </c>
      <c r="H588" s="78">
        <v>0</v>
      </c>
      <c r="I588" s="78">
        <v>0</v>
      </c>
      <c r="J588" s="78">
        <v>0</v>
      </c>
      <c r="K588" s="79">
        <v>0</v>
      </c>
      <c r="L588" s="33">
        <v>1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1</v>
      </c>
    </row>
    <row r="589" spans="1:22">
      <c r="A589" s="103" t="s">
        <v>641</v>
      </c>
      <c r="B589" s="78">
        <v>0</v>
      </c>
      <c r="C589" s="78">
        <v>0</v>
      </c>
      <c r="D589" s="78">
        <v>0</v>
      </c>
      <c r="E589" s="78">
        <v>1</v>
      </c>
      <c r="F589" s="78">
        <v>0</v>
      </c>
      <c r="G589" s="78">
        <v>0</v>
      </c>
      <c r="H589" s="78">
        <v>0</v>
      </c>
      <c r="I589" s="78">
        <v>0</v>
      </c>
      <c r="J589" s="78">
        <v>0</v>
      </c>
      <c r="K589" s="79">
        <v>0</v>
      </c>
      <c r="L589" s="33">
        <v>0</v>
      </c>
      <c r="M589" s="33">
        <v>0</v>
      </c>
      <c r="N589" s="33">
        <v>0</v>
      </c>
      <c r="O589" s="33">
        <v>4.0216729400280746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4.0216729400280746</v>
      </c>
    </row>
    <row r="590" spans="1:22">
      <c r="A590" s="103" t="s">
        <v>642</v>
      </c>
      <c r="B590" s="78">
        <v>0.76231565520916011</v>
      </c>
      <c r="C590" s="78">
        <v>0</v>
      </c>
      <c r="D590" s="78">
        <v>0</v>
      </c>
      <c r="E590" s="78">
        <v>0.23768434479083991</v>
      </c>
      <c r="F590" s="78">
        <v>0</v>
      </c>
      <c r="G590" s="78">
        <v>0</v>
      </c>
      <c r="H590" s="78">
        <v>0</v>
      </c>
      <c r="I590" s="78">
        <v>0</v>
      </c>
      <c r="J590" s="78">
        <v>0</v>
      </c>
      <c r="K590" s="79">
        <v>0</v>
      </c>
      <c r="L590" s="33">
        <v>12.937160351611066</v>
      </c>
      <c r="M590" s="33">
        <v>0</v>
      </c>
      <c r="N590" s="33">
        <v>0</v>
      </c>
      <c r="O590" s="33">
        <v>4.0337102624279924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16.970870614039058</v>
      </c>
    </row>
    <row r="591" spans="1:22">
      <c r="A591" s="103" t="s">
        <v>643</v>
      </c>
      <c r="B591" s="78">
        <v>0.27229458468469198</v>
      </c>
      <c r="C591" s="78">
        <v>2.0148387151877351E-2</v>
      </c>
      <c r="D591" s="78">
        <v>0</v>
      </c>
      <c r="E591" s="78">
        <v>0.66397952486464351</v>
      </c>
      <c r="F591" s="78">
        <v>0</v>
      </c>
      <c r="G591" s="78">
        <v>1.4320467800967259E-2</v>
      </c>
      <c r="H591" s="78">
        <v>0</v>
      </c>
      <c r="I591" s="78">
        <v>0</v>
      </c>
      <c r="J591" s="78">
        <v>0</v>
      </c>
      <c r="K591" s="79">
        <v>2.9257035497819873E-2</v>
      </c>
      <c r="L591" s="33">
        <v>19.045181254537468</v>
      </c>
      <c r="M591" s="33">
        <v>1.4092446448703495</v>
      </c>
      <c r="N591" s="33">
        <v>0</v>
      </c>
      <c r="O591" s="33">
        <v>46.440917710471538</v>
      </c>
      <c r="P591" s="33">
        <v>0</v>
      </c>
      <c r="Q591" s="33">
        <v>1.0016207455429498</v>
      </c>
      <c r="R591" s="33">
        <v>0</v>
      </c>
      <c r="S591" s="33">
        <v>0</v>
      </c>
      <c r="T591" s="33">
        <v>0</v>
      </c>
      <c r="U591" s="33">
        <v>2.0463335496430886</v>
      </c>
      <c r="V591" s="33">
        <v>69.943297905065393</v>
      </c>
    </row>
    <row r="592" spans="1:22">
      <c r="A592" s="103" t="s">
        <v>644</v>
      </c>
      <c r="B592" s="78">
        <v>0.2171635260906464</v>
      </c>
      <c r="C592" s="78">
        <v>1.1211252928105797E-2</v>
      </c>
      <c r="D592" s="78">
        <v>6.5526957753312427E-3</v>
      </c>
      <c r="E592" s="78">
        <v>0.75551026987091563</v>
      </c>
      <c r="F592" s="78">
        <v>9.5622553350012338E-3</v>
      </c>
      <c r="G592" s="78">
        <v>0</v>
      </c>
      <c r="H592" s="78">
        <v>0</v>
      </c>
      <c r="I592" s="78">
        <v>0</v>
      </c>
      <c r="J592" s="78">
        <v>0</v>
      </c>
      <c r="K592" s="79">
        <v>0</v>
      </c>
      <c r="L592" s="33">
        <v>33.141096967784783</v>
      </c>
      <c r="M592" s="33">
        <v>1.7109375</v>
      </c>
      <c r="N592" s="33">
        <v>1</v>
      </c>
      <c r="O592" s="33">
        <v>115.29762646927159</v>
      </c>
      <c r="P592" s="33">
        <v>1.4592857142857143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152.60894665134205</v>
      </c>
    </row>
    <row r="593" spans="1:22">
      <c r="A593" s="103" t="s">
        <v>645</v>
      </c>
      <c r="B593" s="78">
        <v>0.34878223350095572</v>
      </c>
      <c r="C593" s="78">
        <v>1.9904846582753846E-2</v>
      </c>
      <c r="D593" s="78">
        <v>4.56152734188109E-2</v>
      </c>
      <c r="E593" s="78">
        <v>0.58569764649747924</v>
      </c>
      <c r="F593" s="78">
        <v>0</v>
      </c>
      <c r="G593" s="78">
        <v>0</v>
      </c>
      <c r="H593" s="78">
        <v>0</v>
      </c>
      <c r="I593" s="78">
        <v>0</v>
      </c>
      <c r="J593" s="78">
        <v>0</v>
      </c>
      <c r="K593" s="79">
        <v>0</v>
      </c>
      <c r="L593" s="33">
        <v>17.522477857385297</v>
      </c>
      <c r="M593" s="33">
        <v>0.99999999999999989</v>
      </c>
      <c r="N593" s="33">
        <v>2.2916666666666665</v>
      </c>
      <c r="O593" s="33">
        <v>29.42487620100248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50.239020725054459</v>
      </c>
    </row>
    <row r="594" spans="1:22">
      <c r="A594" s="103" t="s">
        <v>646</v>
      </c>
      <c r="B594" s="78">
        <v>0.24322500951790602</v>
      </c>
      <c r="C594" s="78">
        <v>0.21593411565965509</v>
      </c>
      <c r="D594" s="78">
        <v>0</v>
      </c>
      <c r="E594" s="78">
        <v>0.54084087482243881</v>
      </c>
      <c r="F594" s="78">
        <v>0</v>
      </c>
      <c r="G594" s="78">
        <v>0</v>
      </c>
      <c r="H594" s="78">
        <v>0</v>
      </c>
      <c r="I594" s="78">
        <v>0</v>
      </c>
      <c r="J594" s="78">
        <v>0</v>
      </c>
      <c r="K594" s="79">
        <v>0</v>
      </c>
      <c r="L594" s="33">
        <v>12.840792201980843</v>
      </c>
      <c r="M594" s="33">
        <v>11.4</v>
      </c>
      <c r="N594" s="33">
        <v>0</v>
      </c>
      <c r="O594" s="33">
        <v>28.553088770343734</v>
      </c>
      <c r="P594" s="33">
        <v>0</v>
      </c>
      <c r="Q594" s="33">
        <v>0</v>
      </c>
      <c r="R594" s="33">
        <v>0</v>
      </c>
      <c r="S594" s="33">
        <v>0</v>
      </c>
      <c r="T594" s="33">
        <v>0</v>
      </c>
      <c r="U594" s="33">
        <v>0</v>
      </c>
      <c r="V594" s="33">
        <v>52.79388097232458</v>
      </c>
    </row>
    <row r="595" spans="1:22">
      <c r="A595" s="103" t="s">
        <v>647</v>
      </c>
      <c r="B595" s="78">
        <v>0.44491353074145407</v>
      </c>
      <c r="C595" s="78">
        <v>2.6921631472123272E-2</v>
      </c>
      <c r="D595" s="78">
        <v>0</v>
      </c>
      <c r="E595" s="78">
        <v>0.4758112285570027</v>
      </c>
      <c r="F595" s="78">
        <v>5.235360922942011E-2</v>
      </c>
      <c r="G595" s="78">
        <v>0</v>
      </c>
      <c r="H595" s="78">
        <v>0</v>
      </c>
      <c r="I595" s="78">
        <v>0</v>
      </c>
      <c r="J595" s="78">
        <v>0</v>
      </c>
      <c r="K595" s="79">
        <v>0</v>
      </c>
      <c r="L595" s="33">
        <v>16.852677701038505</v>
      </c>
      <c r="M595" s="33">
        <v>1.019752259792434</v>
      </c>
      <c r="N595" s="33">
        <v>0</v>
      </c>
      <c r="O595" s="33">
        <v>18.023037573263014</v>
      </c>
      <c r="P595" s="33">
        <v>1.9830786026200873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37.878546136714036</v>
      </c>
    </row>
    <row r="596" spans="1:22">
      <c r="A596" s="103" t="s">
        <v>648</v>
      </c>
      <c r="B596" s="78">
        <v>0.21702900820785698</v>
      </c>
      <c r="C596" s="78">
        <v>0.15113933129631754</v>
      </c>
      <c r="D596" s="78">
        <v>0</v>
      </c>
      <c r="E596" s="78">
        <v>0.55586482772057433</v>
      </c>
      <c r="F596" s="78">
        <v>2.9673301218432948E-2</v>
      </c>
      <c r="G596" s="78">
        <v>0</v>
      </c>
      <c r="H596" s="78">
        <v>4.6293531556818195E-2</v>
      </c>
      <c r="I596" s="78">
        <v>0</v>
      </c>
      <c r="J596" s="78">
        <v>0</v>
      </c>
      <c r="K596" s="79">
        <v>0</v>
      </c>
      <c r="L596" s="33">
        <v>7.3660982479721024</v>
      </c>
      <c r="M596" s="33">
        <v>5.1297620196246898</v>
      </c>
      <c r="N596" s="33">
        <v>0</v>
      </c>
      <c r="O596" s="33">
        <v>18.86639471558717</v>
      </c>
      <c r="P596" s="33">
        <v>1.0071301247771836</v>
      </c>
      <c r="Q596" s="33">
        <v>0</v>
      </c>
      <c r="R596" s="33">
        <v>1.571230982019364</v>
      </c>
      <c r="S596" s="33">
        <v>0</v>
      </c>
      <c r="T596" s="33">
        <v>0</v>
      </c>
      <c r="U596" s="33">
        <v>0</v>
      </c>
      <c r="V596" s="33">
        <v>33.940616089980509</v>
      </c>
    </row>
    <row r="597" spans="1:22">
      <c r="A597" s="103" t="s">
        <v>649</v>
      </c>
      <c r="B597" s="78">
        <v>0.38333673367795973</v>
      </c>
      <c r="C597" s="78">
        <v>9.4928726929893788E-3</v>
      </c>
      <c r="D597" s="78">
        <v>0</v>
      </c>
      <c r="E597" s="78">
        <v>0.5716664508378575</v>
      </c>
      <c r="F597" s="78">
        <v>3.5503942791193087E-2</v>
      </c>
      <c r="G597" s="78">
        <v>0</v>
      </c>
      <c r="H597" s="78">
        <v>0</v>
      </c>
      <c r="I597" s="78">
        <v>0</v>
      </c>
      <c r="J597" s="78">
        <v>0</v>
      </c>
      <c r="K597" s="79">
        <v>0</v>
      </c>
      <c r="L597" s="33">
        <v>41.028670999818729</v>
      </c>
      <c r="M597" s="33">
        <v>1.016025641025641</v>
      </c>
      <c r="N597" s="33">
        <v>0</v>
      </c>
      <c r="O597" s="33">
        <v>61.185669601819981</v>
      </c>
      <c r="P597" s="33">
        <v>3.8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107.03036624266439</v>
      </c>
    </row>
    <row r="598" spans="1:22">
      <c r="A598" s="103" t="s">
        <v>650</v>
      </c>
      <c r="B598" s="78">
        <v>0</v>
      </c>
      <c r="C598" s="78">
        <v>0</v>
      </c>
      <c r="D598" s="78">
        <v>0</v>
      </c>
      <c r="E598" s="78">
        <v>1</v>
      </c>
      <c r="F598" s="78">
        <v>0</v>
      </c>
      <c r="G598" s="78">
        <v>0</v>
      </c>
      <c r="H598" s="78">
        <v>0</v>
      </c>
      <c r="I598" s="78">
        <v>0</v>
      </c>
      <c r="J598" s="78">
        <v>0</v>
      </c>
      <c r="K598" s="79">
        <v>0</v>
      </c>
      <c r="L598" s="33">
        <v>0</v>
      </c>
      <c r="M598" s="33">
        <v>0</v>
      </c>
      <c r="N598" s="33">
        <v>0</v>
      </c>
      <c r="O598" s="33">
        <v>5.0154260940581841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5.0154260940581841</v>
      </c>
    </row>
    <row r="599" spans="1:22">
      <c r="A599" s="103" t="s">
        <v>651</v>
      </c>
      <c r="B599" s="78">
        <v>0.17207547169811319</v>
      </c>
      <c r="C599" s="78">
        <v>0.65388679245283021</v>
      </c>
      <c r="D599" s="78">
        <v>0</v>
      </c>
      <c r="E599" s="78">
        <v>0</v>
      </c>
      <c r="F599" s="78">
        <v>0</v>
      </c>
      <c r="G599" s="78">
        <v>0</v>
      </c>
      <c r="H599" s="78">
        <v>0</v>
      </c>
      <c r="I599" s="78">
        <v>0</v>
      </c>
      <c r="J599" s="78">
        <v>0</v>
      </c>
      <c r="K599" s="79">
        <v>0.1740377358490566</v>
      </c>
      <c r="L599" s="33">
        <v>0.99999999999999989</v>
      </c>
      <c r="M599" s="33">
        <v>3.8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1.0114035087719297</v>
      </c>
      <c r="V599" s="33">
        <v>5.8114035087719298</v>
      </c>
    </row>
    <row r="600" spans="1:22">
      <c r="A600" s="103" t="s">
        <v>652</v>
      </c>
      <c r="B600" s="78">
        <v>0.39429356038933705</v>
      </c>
      <c r="C600" s="78">
        <v>0</v>
      </c>
      <c r="D600" s="78">
        <v>0</v>
      </c>
      <c r="E600" s="78">
        <v>0.60570643961066284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9">
        <v>0</v>
      </c>
      <c r="L600" s="33">
        <v>4.8447204968944098</v>
      </c>
      <c r="M600" s="33">
        <v>0</v>
      </c>
      <c r="N600" s="33">
        <v>0</v>
      </c>
      <c r="O600" s="33">
        <v>7.4423695892601547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12.287090086154565</v>
      </c>
    </row>
    <row r="601" spans="1:22">
      <c r="A601" s="103" t="s">
        <v>653</v>
      </c>
      <c r="B601" s="78">
        <v>0.2786732905452432</v>
      </c>
      <c r="C601" s="78">
        <v>6.9815901709815997E-2</v>
      </c>
      <c r="D601" s="78">
        <v>0</v>
      </c>
      <c r="E601" s="78">
        <v>0.54782432299393935</v>
      </c>
      <c r="F601" s="78">
        <v>4.0992331180628408E-2</v>
      </c>
      <c r="G601" s="78">
        <v>0</v>
      </c>
      <c r="H601" s="78">
        <v>5.1906697996523282E-2</v>
      </c>
      <c r="I601" s="78">
        <v>1.0787455573849582E-2</v>
      </c>
      <c r="J601" s="78">
        <v>0</v>
      </c>
      <c r="K601" s="79">
        <v>0</v>
      </c>
      <c r="L601" s="33">
        <v>25.833088130697774</v>
      </c>
      <c r="M601" s="33">
        <v>6.4719526520285529</v>
      </c>
      <c r="N601" s="33">
        <v>0</v>
      </c>
      <c r="O601" s="33">
        <v>50.783460403948084</v>
      </c>
      <c r="P601" s="33">
        <v>3.8</v>
      </c>
      <c r="Q601" s="33">
        <v>0</v>
      </c>
      <c r="R601" s="33">
        <v>4.8117647058823527</v>
      </c>
      <c r="S601" s="33">
        <v>1</v>
      </c>
      <c r="T601" s="33">
        <v>0</v>
      </c>
      <c r="U601" s="33">
        <v>0</v>
      </c>
      <c r="V601" s="33">
        <v>92.700265892556786</v>
      </c>
    </row>
    <row r="602" spans="1:22">
      <c r="A602" s="103" t="s">
        <v>654</v>
      </c>
      <c r="B602" s="78">
        <v>0.46626155851256268</v>
      </c>
      <c r="C602" s="78">
        <v>0</v>
      </c>
      <c r="D602" s="78">
        <v>0</v>
      </c>
      <c r="E602" s="78">
        <v>0.5006620994104628</v>
      </c>
      <c r="F602" s="78">
        <v>2.4004284937827854E-2</v>
      </c>
      <c r="G602" s="78">
        <v>0</v>
      </c>
      <c r="H602" s="78">
        <v>0</v>
      </c>
      <c r="I602" s="78">
        <v>9.072057139146314E-3</v>
      </c>
      <c r="J602" s="78">
        <v>0</v>
      </c>
      <c r="K602" s="79">
        <v>0</v>
      </c>
      <c r="L602" s="33">
        <v>63.272427579849783</v>
      </c>
      <c r="M602" s="33">
        <v>0</v>
      </c>
      <c r="N602" s="33">
        <v>0</v>
      </c>
      <c r="O602" s="33">
        <v>67.940635140459563</v>
      </c>
      <c r="P602" s="33">
        <v>3.2574192587954256</v>
      </c>
      <c r="Q602" s="33">
        <v>0</v>
      </c>
      <c r="R602" s="33">
        <v>0</v>
      </c>
      <c r="S602" s="33">
        <v>1.2310924369747898</v>
      </c>
      <c r="T602" s="33">
        <v>0</v>
      </c>
      <c r="U602" s="33">
        <v>0</v>
      </c>
      <c r="V602" s="33">
        <v>135.70157441607961</v>
      </c>
    </row>
    <row r="603" spans="1:22">
      <c r="A603" s="103" t="s">
        <v>655</v>
      </c>
      <c r="B603" s="78">
        <v>0.40143261768734251</v>
      </c>
      <c r="C603" s="78">
        <v>0.40287781176138654</v>
      </c>
      <c r="D603" s="78">
        <v>0</v>
      </c>
      <c r="E603" s="78">
        <v>0.12209621150633837</v>
      </c>
      <c r="F603" s="78">
        <v>3.7156534336294629E-2</v>
      </c>
      <c r="G603" s="78">
        <v>0</v>
      </c>
      <c r="H603" s="78">
        <v>0</v>
      </c>
      <c r="I603" s="78">
        <v>3.6436824708638224E-2</v>
      </c>
      <c r="J603" s="78">
        <v>0</v>
      </c>
      <c r="K603" s="79">
        <v>0</v>
      </c>
      <c r="L603" s="33">
        <v>11.017222847966037</v>
      </c>
      <c r="M603" s="33">
        <v>11.056885856079404</v>
      </c>
      <c r="N603" s="33">
        <v>0</v>
      </c>
      <c r="O603" s="33">
        <v>3.3509015256588075</v>
      </c>
      <c r="P603" s="33">
        <v>1.019752259792434</v>
      </c>
      <c r="Q603" s="33">
        <v>0</v>
      </c>
      <c r="R603" s="33">
        <v>0</v>
      </c>
      <c r="S603" s="33">
        <v>1</v>
      </c>
      <c r="T603" s="33">
        <v>0</v>
      </c>
      <c r="U603" s="33">
        <v>0</v>
      </c>
      <c r="V603" s="33">
        <v>27.444762489496675</v>
      </c>
    </row>
    <row r="604" spans="1:22">
      <c r="A604" s="103" t="s">
        <v>656</v>
      </c>
      <c r="B604" s="78">
        <v>0.50371838093678301</v>
      </c>
      <c r="C604" s="78">
        <v>0</v>
      </c>
      <c r="D604" s="78">
        <v>0</v>
      </c>
      <c r="E604" s="78">
        <v>0.39690094429506301</v>
      </c>
      <c r="F604" s="78">
        <v>0</v>
      </c>
      <c r="G604" s="78">
        <v>0</v>
      </c>
      <c r="H604" s="78">
        <v>0</v>
      </c>
      <c r="I604" s="78">
        <v>0</v>
      </c>
      <c r="J604" s="78">
        <v>9.9380674768154195E-2</v>
      </c>
      <c r="K604" s="79">
        <v>0</v>
      </c>
      <c r="L604" s="33">
        <v>10.20011320541122</v>
      </c>
      <c r="M604" s="33">
        <v>0</v>
      </c>
      <c r="N604" s="33">
        <v>0</v>
      </c>
      <c r="O604" s="33">
        <v>8.0370991338756337</v>
      </c>
      <c r="P604" s="33">
        <v>0</v>
      </c>
      <c r="Q604" s="33">
        <v>0</v>
      </c>
      <c r="R604" s="33">
        <v>0</v>
      </c>
      <c r="S604" s="33">
        <v>0</v>
      </c>
      <c r="T604" s="33">
        <v>2.012422360248447</v>
      </c>
      <c r="U604" s="33">
        <v>0</v>
      </c>
      <c r="V604" s="33">
        <v>20.249634699535296</v>
      </c>
    </row>
    <row r="605" spans="1:22">
      <c r="A605" s="103" t="s">
        <v>657</v>
      </c>
      <c r="B605" s="78">
        <v>0.72047366621763009</v>
      </c>
      <c r="C605" s="78">
        <v>0</v>
      </c>
      <c r="D605" s="78">
        <v>0</v>
      </c>
      <c r="E605" s="78">
        <v>0.27952633378236985</v>
      </c>
      <c r="F605" s="78">
        <v>0</v>
      </c>
      <c r="G605" s="78">
        <v>0</v>
      </c>
      <c r="H605" s="78">
        <v>0</v>
      </c>
      <c r="I605" s="78">
        <v>0</v>
      </c>
      <c r="J605" s="78">
        <v>0</v>
      </c>
      <c r="K605" s="79">
        <v>0</v>
      </c>
      <c r="L605" s="33">
        <v>9.2417293019870037</v>
      </c>
      <c r="M605" s="33">
        <v>0</v>
      </c>
      <c r="N605" s="33">
        <v>0</v>
      </c>
      <c r="O605" s="33">
        <v>3.5855671493941879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12.827296451381192</v>
      </c>
    </row>
    <row r="606" spans="1:22">
      <c r="A606" s="103" t="s">
        <v>658</v>
      </c>
      <c r="B606" s="78">
        <v>0.27054633561473768</v>
      </c>
      <c r="C606" s="78">
        <v>1.4197380949053928E-2</v>
      </c>
      <c r="D606" s="78">
        <v>1.0661240121155267E-2</v>
      </c>
      <c r="E606" s="78">
        <v>0.66263841366230392</v>
      </c>
      <c r="F606" s="78">
        <v>1.5832652705868058E-2</v>
      </c>
      <c r="G606" s="78">
        <v>0</v>
      </c>
      <c r="H606" s="78">
        <v>1.5744538894627631E-2</v>
      </c>
      <c r="I606" s="78">
        <v>1.0379438052253836E-2</v>
      </c>
      <c r="J606" s="78">
        <v>0</v>
      </c>
      <c r="K606" s="79">
        <v>0</v>
      </c>
      <c r="L606" s="33">
        <v>58.154774873405898</v>
      </c>
      <c r="M606" s="33">
        <v>3.0517711171662123</v>
      </c>
      <c r="N606" s="33">
        <v>2.2916666666666665</v>
      </c>
      <c r="O606" s="33">
        <v>142.4361844762791</v>
      </c>
      <c r="P606" s="33">
        <v>3.403277858731498</v>
      </c>
      <c r="Q606" s="33">
        <v>0</v>
      </c>
      <c r="R606" s="33">
        <v>3.3843375214163336</v>
      </c>
      <c r="S606" s="33">
        <v>2.23109243697479</v>
      </c>
      <c r="T606" s="33">
        <v>0</v>
      </c>
      <c r="U606" s="33">
        <v>0</v>
      </c>
      <c r="V606" s="33">
        <v>214.95310495064044</v>
      </c>
    </row>
    <row r="607" spans="1:22">
      <c r="A607" s="103" t="s">
        <v>659</v>
      </c>
      <c r="B607" s="78">
        <v>0.31310212416257638</v>
      </c>
      <c r="C607" s="78">
        <v>3.5671628671612249E-2</v>
      </c>
      <c r="D607" s="78">
        <v>3.9748557822878944E-3</v>
      </c>
      <c r="E607" s="78">
        <v>0.63056309969338009</v>
      </c>
      <c r="F607" s="78">
        <v>1.6688291690143141E-2</v>
      </c>
      <c r="G607" s="78">
        <v>0</v>
      </c>
      <c r="H607" s="78">
        <v>0</v>
      </c>
      <c r="I607" s="78">
        <v>0</v>
      </c>
      <c r="J607" s="78">
        <v>0</v>
      </c>
      <c r="K607" s="79">
        <v>0</v>
      </c>
      <c r="L607" s="33">
        <v>96.973998094447367</v>
      </c>
      <c r="M607" s="33">
        <v>11.048217766260127</v>
      </c>
      <c r="N607" s="33">
        <v>1.2310924369747898</v>
      </c>
      <c r="O607" s="33">
        <v>195.29801974880189</v>
      </c>
      <c r="P607" s="33">
        <v>5.1686981392665814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309.72002618575084</v>
      </c>
    </row>
    <row r="608" spans="1:22">
      <c r="A608" s="103" t="s">
        <v>660</v>
      </c>
      <c r="B608" s="78">
        <v>0.28988282124237752</v>
      </c>
      <c r="C608" s="78">
        <v>5.4779994140901567E-2</v>
      </c>
      <c r="D608" s="78">
        <v>2.9642817808016159E-2</v>
      </c>
      <c r="E608" s="78">
        <v>0.60195408277346851</v>
      </c>
      <c r="F608" s="78">
        <v>0</v>
      </c>
      <c r="G608" s="78">
        <v>0</v>
      </c>
      <c r="H608" s="78">
        <v>1.1767801143553653E-2</v>
      </c>
      <c r="I608" s="78">
        <v>1.1972482891682372E-2</v>
      </c>
      <c r="J608" s="78">
        <v>0</v>
      </c>
      <c r="K608" s="79">
        <v>0</v>
      </c>
      <c r="L608" s="33">
        <v>29.807730950138634</v>
      </c>
      <c r="M608" s="33">
        <v>5.6328530259365994</v>
      </c>
      <c r="N608" s="33">
        <v>3.0480769230769234</v>
      </c>
      <c r="O608" s="33">
        <v>61.897028829613127</v>
      </c>
      <c r="P608" s="33">
        <v>0</v>
      </c>
      <c r="Q608" s="33">
        <v>0</v>
      </c>
      <c r="R608" s="33">
        <v>1.2100456621004565</v>
      </c>
      <c r="S608" s="33">
        <v>1.2310924369747898</v>
      </c>
      <c r="T608" s="33">
        <v>0</v>
      </c>
      <c r="U608" s="33">
        <v>0</v>
      </c>
      <c r="V608" s="33">
        <v>102.82682782784055</v>
      </c>
    </row>
    <row r="609" spans="1:22">
      <c r="A609" s="103" t="s">
        <v>661</v>
      </c>
      <c r="B609" s="78">
        <v>0.36530057891885148</v>
      </c>
      <c r="C609" s="78">
        <v>4.5719885833996957E-2</v>
      </c>
      <c r="D609" s="78">
        <v>0</v>
      </c>
      <c r="E609" s="78">
        <v>0.54398078325911681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9">
        <v>4.4998751988034866E-2</v>
      </c>
      <c r="L609" s="33">
        <v>8.1180157844374143</v>
      </c>
      <c r="M609" s="33">
        <v>1.016025641025641</v>
      </c>
      <c r="N609" s="33">
        <v>0</v>
      </c>
      <c r="O609" s="33">
        <v>12.088797116056929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22.22283854151998</v>
      </c>
    </row>
    <row r="610" spans="1:22">
      <c r="A610" s="103" t="s">
        <v>662</v>
      </c>
      <c r="B610" s="78">
        <v>0.29139633355393263</v>
      </c>
      <c r="C610" s="78">
        <v>7.0362939178748182E-2</v>
      </c>
      <c r="D610" s="78">
        <v>2.7307657139461931E-2</v>
      </c>
      <c r="E610" s="78">
        <v>0.61093307012785747</v>
      </c>
      <c r="F610" s="78">
        <v>0</v>
      </c>
      <c r="G610" s="78">
        <v>0</v>
      </c>
      <c r="H610" s="78">
        <v>0</v>
      </c>
      <c r="I610" s="78">
        <v>0</v>
      </c>
      <c r="J610" s="78">
        <v>0</v>
      </c>
      <c r="K610" s="79">
        <v>0</v>
      </c>
      <c r="L610" s="33">
        <v>39.044841657581138</v>
      </c>
      <c r="M610" s="33">
        <v>9.4280864322809119</v>
      </c>
      <c r="N610" s="33">
        <v>3.6590136054421767</v>
      </c>
      <c r="O610" s="33">
        <v>81.860278389903513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133.99222008520772</v>
      </c>
    </row>
    <row r="611" spans="1:22">
      <c r="A611" s="103" t="s">
        <v>663</v>
      </c>
      <c r="B611" s="78">
        <v>0.29094028485445439</v>
      </c>
      <c r="C611" s="78">
        <v>6.6420601460039419E-2</v>
      </c>
      <c r="D611" s="78">
        <v>0</v>
      </c>
      <c r="E611" s="78">
        <v>0.62601946647094853</v>
      </c>
      <c r="F611" s="78">
        <v>1.661964721455755E-2</v>
      </c>
      <c r="G611" s="78">
        <v>0</v>
      </c>
      <c r="H611" s="78">
        <v>0</v>
      </c>
      <c r="I611" s="78">
        <v>0</v>
      </c>
      <c r="J611" s="78">
        <v>0</v>
      </c>
      <c r="K611" s="79">
        <v>0</v>
      </c>
      <c r="L611" s="33">
        <v>25.545969533362594</v>
      </c>
      <c r="M611" s="33">
        <v>5.8320512820512818</v>
      </c>
      <c r="N611" s="33">
        <v>0</v>
      </c>
      <c r="O611" s="33">
        <v>54.967548497998621</v>
      </c>
      <c r="P611" s="33">
        <v>1.4592857142857143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87.804855027698224</v>
      </c>
    </row>
    <row r="612" spans="1:22">
      <c r="A612" s="103" t="s">
        <v>664</v>
      </c>
      <c r="B612" s="78">
        <v>0.30565857172346184</v>
      </c>
      <c r="C612" s="78">
        <v>1.3911109585897962E-2</v>
      </c>
      <c r="D612" s="78">
        <v>0</v>
      </c>
      <c r="E612" s="78">
        <v>0.6629045816080581</v>
      </c>
      <c r="F612" s="78">
        <v>0</v>
      </c>
      <c r="G612" s="78">
        <v>0</v>
      </c>
      <c r="H612" s="78">
        <v>4.9178287919062801E-3</v>
      </c>
      <c r="I612" s="78">
        <v>6.0114395181974489E-3</v>
      </c>
      <c r="J612" s="78">
        <v>6.5964687724784374E-3</v>
      </c>
      <c r="K612" s="79">
        <v>0</v>
      </c>
      <c r="L612" s="33">
        <v>62.59631404527601</v>
      </c>
      <c r="M612" s="33">
        <v>2.8488786669622401</v>
      </c>
      <c r="N612" s="33">
        <v>0</v>
      </c>
      <c r="O612" s="33">
        <v>135.75730311902515</v>
      </c>
      <c r="P612" s="33">
        <v>0</v>
      </c>
      <c r="Q612" s="33">
        <v>0</v>
      </c>
      <c r="R612" s="33">
        <v>1.0071301247771836</v>
      </c>
      <c r="S612" s="33">
        <v>1.2310924369747898</v>
      </c>
      <c r="T612" s="33">
        <v>1.3509015256588073</v>
      </c>
      <c r="U612" s="33">
        <v>0</v>
      </c>
      <c r="V612" s="33">
        <v>204.79161991867417</v>
      </c>
    </row>
    <row r="613" spans="1:22">
      <c r="A613" s="103" t="s">
        <v>665</v>
      </c>
      <c r="B613" s="78">
        <v>0.45504848507371037</v>
      </c>
      <c r="C613" s="78">
        <v>6.6154379552697484E-2</v>
      </c>
      <c r="D613" s="78">
        <v>4.0669831453362722E-3</v>
      </c>
      <c r="E613" s="78">
        <v>0.45840205787937099</v>
      </c>
      <c r="F613" s="78">
        <v>1.6328094348885179E-2</v>
      </c>
      <c r="G613" s="78">
        <v>0</v>
      </c>
      <c r="H613" s="78">
        <v>0</v>
      </c>
      <c r="I613" s="78">
        <v>0</v>
      </c>
      <c r="J613" s="78">
        <v>0</v>
      </c>
      <c r="K613" s="79">
        <v>0</v>
      </c>
      <c r="L613" s="33">
        <v>111.88846100715408</v>
      </c>
      <c r="M613" s="33">
        <v>16.266204503099214</v>
      </c>
      <c r="N613" s="33">
        <v>1</v>
      </c>
      <c r="O613" s="33">
        <v>112.71304588636762</v>
      </c>
      <c r="P613" s="33">
        <v>4.0147927260552034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245.88250412267604</v>
      </c>
    </row>
    <row r="614" spans="1:22">
      <c r="A614" s="103" t="s">
        <v>666</v>
      </c>
      <c r="B614" s="78">
        <v>0.3640686401189257</v>
      </c>
      <c r="C614" s="78">
        <v>7.6677953226192336E-2</v>
      </c>
      <c r="D614" s="78">
        <v>7.5836097512885755E-3</v>
      </c>
      <c r="E614" s="78">
        <v>0.53142261061714713</v>
      </c>
      <c r="F614" s="78">
        <v>6.230311616939415E-3</v>
      </c>
      <c r="G614" s="78">
        <v>0</v>
      </c>
      <c r="H614" s="78">
        <v>6.1746823627296318E-3</v>
      </c>
      <c r="I614" s="78">
        <v>0</v>
      </c>
      <c r="J614" s="78">
        <v>0</v>
      </c>
      <c r="K614" s="79">
        <v>7.842192306777197E-3</v>
      </c>
      <c r="L614" s="33">
        <v>59.101425849866459</v>
      </c>
      <c r="M614" s="33">
        <v>12.447587810466171</v>
      </c>
      <c r="N614" s="33">
        <v>1.2310924369747898</v>
      </c>
      <c r="O614" s="33">
        <v>86.268990391680461</v>
      </c>
      <c r="P614" s="33">
        <v>1.0114035087719297</v>
      </c>
      <c r="Q614" s="33">
        <v>0</v>
      </c>
      <c r="R614" s="33">
        <v>1.0023728813559323</v>
      </c>
      <c r="S614" s="33">
        <v>0</v>
      </c>
      <c r="T614" s="33">
        <v>0</v>
      </c>
      <c r="U614" s="33">
        <v>1.2730696798493408</v>
      </c>
      <c r="V614" s="33">
        <v>162.33594255896509</v>
      </c>
    </row>
    <row r="615" spans="1:22">
      <c r="A615" s="103" t="s">
        <v>667</v>
      </c>
      <c r="B615" s="78">
        <v>0.29513139963240947</v>
      </c>
      <c r="C615" s="78">
        <v>0.14139939855256503</v>
      </c>
      <c r="D615" s="78">
        <v>0</v>
      </c>
      <c r="E615" s="78">
        <v>0.56346920181502558</v>
      </c>
      <c r="F615" s="78">
        <v>0</v>
      </c>
      <c r="G615" s="78">
        <v>0</v>
      </c>
      <c r="H615" s="78">
        <v>0</v>
      </c>
      <c r="I615" s="78">
        <v>0</v>
      </c>
      <c r="J615" s="78">
        <v>0</v>
      </c>
      <c r="K615" s="79">
        <v>0</v>
      </c>
      <c r="L615" s="33">
        <v>23.432805120213906</v>
      </c>
      <c r="M615" s="33">
        <v>11.226811361056743</v>
      </c>
      <c r="N615" s="33">
        <v>0</v>
      </c>
      <c r="O615" s="33">
        <v>44.738255617055096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79.397872098325735</v>
      </c>
    </row>
    <row r="616" spans="1:22">
      <c r="A616" s="103" t="s">
        <v>668</v>
      </c>
      <c r="B616" s="78">
        <v>0.34915674769922211</v>
      </c>
      <c r="C616" s="78">
        <v>2.357600284841763E-2</v>
      </c>
      <c r="D616" s="78">
        <v>9.2368788660740456E-2</v>
      </c>
      <c r="E616" s="78">
        <v>0.52164300787329398</v>
      </c>
      <c r="F616" s="78">
        <v>0</v>
      </c>
      <c r="G616" s="78">
        <v>0</v>
      </c>
      <c r="H616" s="78">
        <v>1.3255452918325302E-2</v>
      </c>
      <c r="I616" s="78">
        <v>0</v>
      </c>
      <c r="J616" s="78">
        <v>0</v>
      </c>
      <c r="K616" s="79">
        <v>0</v>
      </c>
      <c r="L616" s="33">
        <v>31.873343789140439</v>
      </c>
      <c r="M616" s="33">
        <v>2.1521739130434785</v>
      </c>
      <c r="N616" s="33">
        <v>8.4320356853203577</v>
      </c>
      <c r="O616" s="33">
        <v>47.619033671001951</v>
      </c>
      <c r="P616" s="33">
        <v>0</v>
      </c>
      <c r="Q616" s="33">
        <v>0</v>
      </c>
      <c r="R616" s="33">
        <v>1.2100456621004565</v>
      </c>
      <c r="S616" s="33">
        <v>0</v>
      </c>
      <c r="T616" s="33">
        <v>0</v>
      </c>
      <c r="U616" s="33">
        <v>0</v>
      </c>
      <c r="V616" s="33">
        <v>91.286632720606733</v>
      </c>
    </row>
    <row r="617" spans="1:22">
      <c r="A617" s="103" t="s">
        <v>669</v>
      </c>
      <c r="B617" s="78">
        <v>0.36545502933932489</v>
      </c>
      <c r="C617" s="78">
        <v>1.6808319591880401E-2</v>
      </c>
      <c r="D617" s="78">
        <v>1.4558443219267201E-2</v>
      </c>
      <c r="E617" s="78">
        <v>0.56066016960146658</v>
      </c>
      <c r="F617" s="78">
        <v>1.6832241041764187E-2</v>
      </c>
      <c r="G617" s="78">
        <v>0</v>
      </c>
      <c r="H617" s="78">
        <v>8.4354405927117727E-3</v>
      </c>
      <c r="I617" s="78">
        <v>0</v>
      </c>
      <c r="J617" s="78">
        <v>0</v>
      </c>
      <c r="K617" s="79">
        <v>1.7250356613584813E-2</v>
      </c>
      <c r="L617" s="33">
        <v>43.83345436540646</v>
      </c>
      <c r="M617" s="33">
        <v>2.016025641025641</v>
      </c>
      <c r="N617" s="33">
        <v>1.7461706783369801</v>
      </c>
      <c r="O617" s="33">
        <v>67.246774529701241</v>
      </c>
      <c r="P617" s="33">
        <v>2.0188948306595362</v>
      </c>
      <c r="Q617" s="33">
        <v>0</v>
      </c>
      <c r="R617" s="33">
        <v>1.0117647058823529</v>
      </c>
      <c r="S617" s="33">
        <v>0</v>
      </c>
      <c r="T617" s="33">
        <v>0</v>
      </c>
      <c r="U617" s="33">
        <v>2.069044502617801</v>
      </c>
      <c r="V617" s="33">
        <v>119.94212925363003</v>
      </c>
    </row>
    <row r="618" spans="1:22">
      <c r="A618" s="103" t="s">
        <v>670</v>
      </c>
      <c r="B618" s="78">
        <v>0.27399916045728118</v>
      </c>
      <c r="C618" s="78">
        <v>0.13271623725911591</v>
      </c>
      <c r="D618" s="78">
        <v>0</v>
      </c>
      <c r="E618" s="78">
        <v>0.57677409612627428</v>
      </c>
      <c r="F618" s="78">
        <v>7.4001892004600346E-3</v>
      </c>
      <c r="G618" s="78">
        <v>0</v>
      </c>
      <c r="H618" s="78">
        <v>0</v>
      </c>
      <c r="I618" s="78">
        <v>9.1103169568688656E-3</v>
      </c>
      <c r="J618" s="78">
        <v>0</v>
      </c>
      <c r="K618" s="79">
        <v>0</v>
      </c>
      <c r="L618" s="33">
        <v>37.025966909095771</v>
      </c>
      <c r="M618" s="33">
        <v>17.934168122467135</v>
      </c>
      <c r="N618" s="33">
        <v>0</v>
      </c>
      <c r="O618" s="33">
        <v>77.940452669834301</v>
      </c>
      <c r="P618" s="33">
        <v>1</v>
      </c>
      <c r="Q618" s="33">
        <v>0</v>
      </c>
      <c r="R618" s="33">
        <v>0</v>
      </c>
      <c r="S618" s="33">
        <v>1.2310924369747898</v>
      </c>
      <c r="T618" s="33">
        <v>0</v>
      </c>
      <c r="U618" s="33">
        <v>0</v>
      </c>
      <c r="V618" s="33">
        <v>135.13168013837196</v>
      </c>
    </row>
    <row r="619" spans="1:22">
      <c r="A619" s="103" t="s">
        <v>671</v>
      </c>
      <c r="B619" s="78">
        <v>0.31394186618604802</v>
      </c>
      <c r="C619" s="78">
        <v>1.1849910766478105E-2</v>
      </c>
      <c r="D619" s="78">
        <v>7.2698839058147873E-3</v>
      </c>
      <c r="E619" s="78">
        <v>0.6669383391416589</v>
      </c>
      <c r="F619" s="78">
        <v>0</v>
      </c>
      <c r="G619" s="78">
        <v>0</v>
      </c>
      <c r="H619" s="78">
        <v>0</v>
      </c>
      <c r="I619" s="78">
        <v>0</v>
      </c>
      <c r="J619" s="78">
        <v>0</v>
      </c>
      <c r="K619" s="79">
        <v>0</v>
      </c>
      <c r="L619" s="33">
        <v>43.183889901590156</v>
      </c>
      <c r="M619" s="33">
        <v>1.6300000000000001</v>
      </c>
      <c r="N619" s="33">
        <v>1</v>
      </c>
      <c r="O619" s="33">
        <v>91.739888529473063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137.55377843106325</v>
      </c>
    </row>
    <row r="620" spans="1:22">
      <c r="A620" s="103" t="s">
        <v>672</v>
      </c>
      <c r="B620" s="78">
        <v>0.32123372446239951</v>
      </c>
      <c r="C620" s="78">
        <v>1.387665597847328E-2</v>
      </c>
      <c r="D620" s="78">
        <v>0</v>
      </c>
      <c r="E620" s="78">
        <v>0.62184311756131083</v>
      </c>
      <c r="F620" s="78">
        <v>2.0695067099484585E-2</v>
      </c>
      <c r="G620" s="78">
        <v>0</v>
      </c>
      <c r="H620" s="78">
        <v>1.5522544259083159E-2</v>
      </c>
      <c r="I620" s="78">
        <v>0</v>
      </c>
      <c r="J620" s="78">
        <v>6.8288906392486807E-3</v>
      </c>
      <c r="K620" s="79">
        <v>0</v>
      </c>
      <c r="L620" s="33">
        <v>47.040396666498943</v>
      </c>
      <c r="M620" s="33">
        <v>2.0320512820512819</v>
      </c>
      <c r="N620" s="33">
        <v>0</v>
      </c>
      <c r="O620" s="33">
        <v>91.060634942270269</v>
      </c>
      <c r="P620" s="33">
        <v>3.030516696305078</v>
      </c>
      <c r="Q620" s="33">
        <v>0</v>
      </c>
      <c r="R620" s="33">
        <v>2.2730696798493408</v>
      </c>
      <c r="S620" s="33">
        <v>0</v>
      </c>
      <c r="T620" s="33">
        <v>1</v>
      </c>
      <c r="U620" s="33">
        <v>0</v>
      </c>
      <c r="V620" s="33">
        <v>146.43666926697492</v>
      </c>
    </row>
    <row r="621" spans="1:22">
      <c r="A621" s="103" t="s">
        <v>673</v>
      </c>
      <c r="B621" s="78">
        <v>0.32511655736998679</v>
      </c>
      <c r="C621" s="78">
        <v>0</v>
      </c>
      <c r="D621" s="78">
        <v>0</v>
      </c>
      <c r="E621" s="78">
        <v>0.43189890414589643</v>
      </c>
      <c r="F621" s="78">
        <v>0</v>
      </c>
      <c r="G621" s="78">
        <v>0</v>
      </c>
      <c r="H621" s="78">
        <v>0</v>
      </c>
      <c r="I621" s="78">
        <v>0</v>
      </c>
      <c r="J621" s="78">
        <v>0.24298453848411664</v>
      </c>
      <c r="K621" s="79">
        <v>0</v>
      </c>
      <c r="L621" s="33">
        <v>4.4479903398309473</v>
      </c>
      <c r="M621" s="33">
        <v>0</v>
      </c>
      <c r="N621" s="33">
        <v>0</v>
      </c>
      <c r="O621" s="33">
        <v>5.9089028530721786</v>
      </c>
      <c r="P621" s="33">
        <v>0</v>
      </c>
      <c r="Q621" s="33">
        <v>0</v>
      </c>
      <c r="R621" s="33">
        <v>0</v>
      </c>
      <c r="S621" s="33">
        <v>0</v>
      </c>
      <c r="T621" s="33">
        <v>3.3243243243243246</v>
      </c>
      <c r="U621" s="33">
        <v>0</v>
      </c>
      <c r="V621" s="33">
        <v>13.681217517227452</v>
      </c>
    </row>
    <row r="622" spans="1:22">
      <c r="A622" s="103" t="s">
        <v>674</v>
      </c>
      <c r="B622" s="78">
        <v>0.43049862247798842</v>
      </c>
      <c r="C622" s="78">
        <v>1.2883111628204987E-2</v>
      </c>
      <c r="D622" s="78">
        <v>2.4085254062375269E-2</v>
      </c>
      <c r="E622" s="78">
        <v>0.52730062178448123</v>
      </c>
      <c r="F622" s="78">
        <v>5.2323900469501486E-3</v>
      </c>
      <c r="G622" s="78">
        <v>0</v>
      </c>
      <c r="H622" s="78">
        <v>0</v>
      </c>
      <c r="I622" s="78">
        <v>0</v>
      </c>
      <c r="J622" s="78">
        <v>0</v>
      </c>
      <c r="K622" s="79">
        <v>0</v>
      </c>
      <c r="L622" s="33">
        <v>82.275713128251425</v>
      </c>
      <c r="M622" s="33">
        <v>2.4621848739495795</v>
      </c>
      <c r="N622" s="33">
        <v>4.6031075371405201</v>
      </c>
      <c r="O622" s="33">
        <v>100.77624509125305</v>
      </c>
      <c r="P622" s="33">
        <v>1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191.11725063059455</v>
      </c>
    </row>
    <row r="623" spans="1:22">
      <c r="A623" s="103" t="s">
        <v>675</v>
      </c>
      <c r="B623" s="78">
        <v>0.43942209620343575</v>
      </c>
      <c r="C623" s="78">
        <v>0</v>
      </c>
      <c r="D623" s="78">
        <v>1.5515939956245714E-2</v>
      </c>
      <c r="E623" s="78">
        <v>0.5250063508619045</v>
      </c>
      <c r="F623" s="78">
        <v>1.0106245486034946E-2</v>
      </c>
      <c r="G623" s="78">
        <v>0</v>
      </c>
      <c r="H623" s="78">
        <v>0</v>
      </c>
      <c r="I623" s="78">
        <v>9.9493674923791763E-3</v>
      </c>
      <c r="J623" s="78">
        <v>0</v>
      </c>
      <c r="K623" s="79">
        <v>0</v>
      </c>
      <c r="L623" s="33">
        <v>44.165832304416917</v>
      </c>
      <c r="M623" s="33">
        <v>0</v>
      </c>
      <c r="N623" s="33">
        <v>1.5594900849858357</v>
      </c>
      <c r="O623" s="33">
        <v>52.767811749243222</v>
      </c>
      <c r="P623" s="33">
        <v>1.0157676348547717</v>
      </c>
      <c r="Q623" s="33">
        <v>0</v>
      </c>
      <c r="R623" s="33">
        <v>0</v>
      </c>
      <c r="S623" s="33">
        <v>1</v>
      </c>
      <c r="T623" s="33">
        <v>0</v>
      </c>
      <c r="U623" s="33">
        <v>0</v>
      </c>
      <c r="V623" s="33">
        <v>100.50890177350074</v>
      </c>
    </row>
    <row r="624" spans="1:22">
      <c r="A624" s="103" t="s">
        <v>676</v>
      </c>
      <c r="B624" s="78">
        <v>0.54481233776232962</v>
      </c>
      <c r="C624" s="78">
        <v>2.3210017911259526E-2</v>
      </c>
      <c r="D624" s="78">
        <v>0</v>
      </c>
      <c r="E624" s="78">
        <v>0.40885244592645426</v>
      </c>
      <c r="F624" s="78">
        <v>0</v>
      </c>
      <c r="G624" s="78">
        <v>0</v>
      </c>
      <c r="H624" s="78">
        <v>0</v>
      </c>
      <c r="I624" s="78">
        <v>0</v>
      </c>
      <c r="J624" s="78">
        <v>2.3125198399956547E-2</v>
      </c>
      <c r="K624" s="79">
        <v>0</v>
      </c>
      <c r="L624" s="33">
        <v>23.936802406620178</v>
      </c>
      <c r="M624" s="33">
        <v>1.019752259792434</v>
      </c>
      <c r="N624" s="33">
        <v>0</v>
      </c>
      <c r="O624" s="33">
        <v>17.963286682898577</v>
      </c>
      <c r="P624" s="33">
        <v>0</v>
      </c>
      <c r="Q624" s="33">
        <v>0</v>
      </c>
      <c r="R624" s="33">
        <v>0</v>
      </c>
      <c r="S624" s="33">
        <v>0</v>
      </c>
      <c r="T624" s="33">
        <v>1.016025641025641</v>
      </c>
      <c r="U624" s="33">
        <v>0</v>
      </c>
      <c r="V624" s="33">
        <v>43.935866990336834</v>
      </c>
    </row>
    <row r="625" spans="1:22">
      <c r="A625" s="103" t="s">
        <v>677</v>
      </c>
      <c r="B625" s="78">
        <v>0.26223724904688223</v>
      </c>
      <c r="C625" s="78">
        <v>0.10167127781236143</v>
      </c>
      <c r="D625" s="78">
        <v>0</v>
      </c>
      <c r="E625" s="78">
        <v>0.60315285704276655</v>
      </c>
      <c r="F625" s="78">
        <v>0</v>
      </c>
      <c r="G625" s="78">
        <v>0</v>
      </c>
      <c r="H625" s="78">
        <v>0</v>
      </c>
      <c r="I625" s="78">
        <v>3.2938616097989711E-2</v>
      </c>
      <c r="J625" s="78">
        <v>0</v>
      </c>
      <c r="K625" s="79">
        <v>0</v>
      </c>
      <c r="L625" s="33">
        <v>9.8012100154503567</v>
      </c>
      <c r="M625" s="33">
        <v>3.8</v>
      </c>
      <c r="N625" s="33">
        <v>0</v>
      </c>
      <c r="O625" s="33">
        <v>22.543051548859832</v>
      </c>
      <c r="P625" s="33">
        <v>0</v>
      </c>
      <c r="Q625" s="33">
        <v>0</v>
      </c>
      <c r="R625" s="33">
        <v>0</v>
      </c>
      <c r="S625" s="33">
        <v>1.2310924369747898</v>
      </c>
      <c r="T625" s="33">
        <v>0</v>
      </c>
      <c r="U625" s="33">
        <v>0</v>
      </c>
      <c r="V625" s="33">
        <v>37.375354001284983</v>
      </c>
    </row>
    <row r="626" spans="1:22">
      <c r="A626" s="103" t="s">
        <v>678</v>
      </c>
      <c r="B626" s="78">
        <v>0.41884999563241243</v>
      </c>
      <c r="C626" s="78">
        <v>1.7883915427606704E-2</v>
      </c>
      <c r="D626" s="78">
        <v>1.8009612484557194E-2</v>
      </c>
      <c r="E626" s="78">
        <v>0.5216362394768006</v>
      </c>
      <c r="F626" s="78">
        <v>8.8447030298780937E-3</v>
      </c>
      <c r="G626" s="78">
        <v>0</v>
      </c>
      <c r="H626" s="78">
        <v>1.4775533948744732E-2</v>
      </c>
      <c r="I626" s="78">
        <v>0</v>
      </c>
      <c r="J626" s="78">
        <v>0</v>
      </c>
      <c r="K626" s="79">
        <v>0</v>
      </c>
      <c r="L626" s="33">
        <v>47.591629140572287</v>
      </c>
      <c r="M626" s="33">
        <v>2.0320512820512819</v>
      </c>
      <c r="N626" s="33">
        <v>2.0463335496430886</v>
      </c>
      <c r="O626" s="33">
        <v>59.270666621302318</v>
      </c>
      <c r="P626" s="33">
        <v>1.0049751243781095</v>
      </c>
      <c r="Q626" s="33">
        <v>0</v>
      </c>
      <c r="R626" s="33">
        <v>1.6788629327329017</v>
      </c>
      <c r="S626" s="33">
        <v>0</v>
      </c>
      <c r="T626" s="33">
        <v>0</v>
      </c>
      <c r="U626" s="33">
        <v>0</v>
      </c>
      <c r="V626" s="33">
        <v>113.62451865068002</v>
      </c>
    </row>
    <row r="627" spans="1:22">
      <c r="A627" s="103" t="s">
        <v>679</v>
      </c>
      <c r="B627" s="78">
        <v>0.35499489124362527</v>
      </c>
      <c r="C627" s="78">
        <v>7.8311869429116956E-2</v>
      </c>
      <c r="D627" s="78">
        <v>2.272973104682827E-2</v>
      </c>
      <c r="E627" s="78">
        <v>0.50415603384373486</v>
      </c>
      <c r="F627" s="78">
        <v>1.7494249682055499E-2</v>
      </c>
      <c r="G627" s="78">
        <v>9.9827591617261853E-3</v>
      </c>
      <c r="H627" s="78">
        <v>3.8374260031224126E-3</v>
      </c>
      <c r="I627" s="78">
        <v>8.4930395897905454E-3</v>
      </c>
      <c r="J627" s="78">
        <v>0</v>
      </c>
      <c r="K627" s="79">
        <v>0</v>
      </c>
      <c r="L627" s="33">
        <v>93.255943133767175</v>
      </c>
      <c r="M627" s="33">
        <v>20.572260115058413</v>
      </c>
      <c r="N627" s="33">
        <v>5.9710225646434658</v>
      </c>
      <c r="O627" s="33">
        <v>132.44006486395094</v>
      </c>
      <c r="P627" s="33">
        <v>4.5956795259852585</v>
      </c>
      <c r="Q627" s="33">
        <v>2.6224366706875752</v>
      </c>
      <c r="R627" s="33">
        <v>1.0080786793115559</v>
      </c>
      <c r="S627" s="33">
        <v>2.23109243697479</v>
      </c>
      <c r="T627" s="33">
        <v>0</v>
      </c>
      <c r="U627" s="33">
        <v>0</v>
      </c>
      <c r="V627" s="33">
        <v>262.69657799037918</v>
      </c>
    </row>
    <row r="628" spans="1:22">
      <c r="A628" s="103" t="s">
        <v>680</v>
      </c>
      <c r="B628" s="78">
        <v>0.3209843355018196</v>
      </c>
      <c r="C628" s="78">
        <v>2.5640963462480511E-2</v>
      </c>
      <c r="D628" s="78">
        <v>0</v>
      </c>
      <c r="E628" s="78">
        <v>0.65337470103570006</v>
      </c>
      <c r="F628" s="78">
        <v>0</v>
      </c>
      <c r="G628" s="78">
        <v>0</v>
      </c>
      <c r="H628" s="78">
        <v>0</v>
      </c>
      <c r="I628" s="78">
        <v>0</v>
      </c>
      <c r="J628" s="78">
        <v>0</v>
      </c>
      <c r="K628" s="79">
        <v>0</v>
      </c>
      <c r="L628" s="33">
        <v>25.438070274905026</v>
      </c>
      <c r="M628" s="33">
        <v>2.0320512820512819</v>
      </c>
      <c r="N628" s="33">
        <v>0</v>
      </c>
      <c r="O628" s="33">
        <v>51.78007062184809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79.250192178804383</v>
      </c>
    </row>
    <row r="629" spans="1:22">
      <c r="A629" s="103" t="s">
        <v>681</v>
      </c>
      <c r="B629" s="78">
        <v>0.22319529994536602</v>
      </c>
      <c r="C629" s="78">
        <v>0</v>
      </c>
      <c r="D629" s="78">
        <v>0</v>
      </c>
      <c r="E629" s="78">
        <v>0.77680470005463387</v>
      </c>
      <c r="F629" s="78">
        <v>0</v>
      </c>
      <c r="G629" s="78">
        <v>0</v>
      </c>
      <c r="H629" s="78">
        <v>0</v>
      </c>
      <c r="I629" s="78">
        <v>0</v>
      </c>
      <c r="J629" s="78">
        <v>0</v>
      </c>
      <c r="K629" s="79">
        <v>0</v>
      </c>
      <c r="L629" s="33">
        <v>10.059449991674187</v>
      </c>
      <c r="M629" s="33">
        <v>0</v>
      </c>
      <c r="N629" s="33">
        <v>0</v>
      </c>
      <c r="O629" s="33">
        <v>35.010719470391315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45.070169462065508</v>
      </c>
    </row>
    <row r="630" spans="1:22">
      <c r="A630" s="103" t="s">
        <v>682</v>
      </c>
      <c r="B630" s="78">
        <v>0.27706253397866321</v>
      </c>
      <c r="C630" s="78">
        <v>3.9820961080941721E-2</v>
      </c>
      <c r="D630" s="78">
        <v>0</v>
      </c>
      <c r="E630" s="78">
        <v>0.65206878487830233</v>
      </c>
      <c r="F630" s="78">
        <v>0</v>
      </c>
      <c r="G630" s="78">
        <v>0</v>
      </c>
      <c r="H630" s="78">
        <v>0</v>
      </c>
      <c r="I630" s="78">
        <v>1.713179280262345E-2</v>
      </c>
      <c r="J630" s="78">
        <v>0</v>
      </c>
      <c r="K630" s="79">
        <v>1.391592725946888E-2</v>
      </c>
      <c r="L630" s="33">
        <v>19.909742901978756</v>
      </c>
      <c r="M630" s="33">
        <v>2.8615384615384616</v>
      </c>
      <c r="N630" s="33">
        <v>0</v>
      </c>
      <c r="O630" s="33">
        <v>46.857731627952575</v>
      </c>
      <c r="P630" s="33">
        <v>0</v>
      </c>
      <c r="Q630" s="33">
        <v>0</v>
      </c>
      <c r="R630" s="33">
        <v>0</v>
      </c>
      <c r="S630" s="33">
        <v>1.2310924369747898</v>
      </c>
      <c r="T630" s="33">
        <v>0</v>
      </c>
      <c r="U630" s="33">
        <v>1</v>
      </c>
      <c r="V630" s="33">
        <v>71.860105428444612</v>
      </c>
    </row>
    <row r="631" spans="1:22">
      <c r="A631" s="103" t="s">
        <v>683</v>
      </c>
      <c r="B631" s="78">
        <v>0.32678482248149404</v>
      </c>
      <c r="C631" s="78">
        <v>8.9843343955775451E-2</v>
      </c>
      <c r="D631" s="78">
        <v>1.1400650680956831E-2</v>
      </c>
      <c r="E631" s="78">
        <v>0.55389125177080356</v>
      </c>
      <c r="F631" s="78">
        <v>3.4712838059788552E-3</v>
      </c>
      <c r="G631" s="78">
        <v>0</v>
      </c>
      <c r="H631" s="78">
        <v>3.4548662349804778E-3</v>
      </c>
      <c r="I631" s="78">
        <v>7.689924921892223E-3</v>
      </c>
      <c r="J631" s="78">
        <v>3.4638561481190144E-3</v>
      </c>
      <c r="K631" s="79">
        <v>0</v>
      </c>
      <c r="L631" s="33">
        <v>94.810697550634558</v>
      </c>
      <c r="M631" s="33">
        <v>26.066419015561966</v>
      </c>
      <c r="N631" s="33">
        <v>3.3076923076923075</v>
      </c>
      <c r="O631" s="33">
        <v>160.7015146811415</v>
      </c>
      <c r="P631" s="33">
        <v>1.0071301247771836</v>
      </c>
      <c r="Q631" s="33">
        <v>0</v>
      </c>
      <c r="R631" s="33">
        <v>1.0023668639053254</v>
      </c>
      <c r="S631" s="33">
        <v>2.23109243697479</v>
      </c>
      <c r="T631" s="33">
        <v>1.0049751243781095</v>
      </c>
      <c r="U631" s="33">
        <v>0</v>
      </c>
      <c r="V631" s="33">
        <v>290.13188810506563</v>
      </c>
    </row>
    <row r="632" spans="1:22">
      <c r="A632" s="103" t="s">
        <v>684</v>
      </c>
      <c r="B632" s="78">
        <v>0.47077117012496955</v>
      </c>
      <c r="C632" s="78">
        <v>0</v>
      </c>
      <c r="D632" s="78">
        <v>0</v>
      </c>
      <c r="E632" s="78">
        <v>0.50463490745820017</v>
      </c>
      <c r="F632" s="78">
        <v>2.4593922416830259E-2</v>
      </c>
      <c r="G632" s="78">
        <v>0</v>
      </c>
      <c r="H632" s="78">
        <v>0</v>
      </c>
      <c r="I632" s="78">
        <v>0</v>
      </c>
      <c r="J632" s="78">
        <v>0</v>
      </c>
      <c r="K632" s="79">
        <v>0</v>
      </c>
      <c r="L632" s="33">
        <v>95.384937173535334</v>
      </c>
      <c r="M632" s="33">
        <v>0</v>
      </c>
      <c r="N632" s="33">
        <v>0</v>
      </c>
      <c r="O632" s="33">
        <v>102.24621216863297</v>
      </c>
      <c r="P632" s="33">
        <v>4.9830786026200871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202.61422794478838</v>
      </c>
    </row>
    <row r="633" spans="1:22">
      <c r="A633" s="103" t="s">
        <v>685</v>
      </c>
      <c r="B633" s="78">
        <v>0.5476352011960306</v>
      </c>
      <c r="C633" s="78">
        <v>2.1389086446982876E-2</v>
      </c>
      <c r="D633" s="78">
        <v>0</v>
      </c>
      <c r="E633" s="78">
        <v>0.38425116496891698</v>
      </c>
      <c r="F633" s="78">
        <v>2.1051719152866428E-2</v>
      </c>
      <c r="G633" s="78">
        <v>0</v>
      </c>
      <c r="H633" s="78">
        <v>0</v>
      </c>
      <c r="I633" s="78">
        <v>0</v>
      </c>
      <c r="J633" s="78">
        <v>2.567282823520296E-2</v>
      </c>
      <c r="K633" s="79">
        <v>0</v>
      </c>
      <c r="L633" s="33">
        <v>26.013799501095086</v>
      </c>
      <c r="M633" s="33">
        <v>1.016025641025641</v>
      </c>
      <c r="N633" s="33">
        <v>0</v>
      </c>
      <c r="O633" s="33">
        <v>18.252721413329176</v>
      </c>
      <c r="P633" s="33">
        <v>1</v>
      </c>
      <c r="Q633" s="33">
        <v>0</v>
      </c>
      <c r="R633" s="33">
        <v>0</v>
      </c>
      <c r="S633" s="33">
        <v>0</v>
      </c>
      <c r="T633" s="33">
        <v>1.2195121951219512</v>
      </c>
      <c r="U633" s="33">
        <v>0</v>
      </c>
      <c r="V633" s="33">
        <v>47.502058750571862</v>
      </c>
    </row>
    <row r="634" spans="1:22">
      <c r="A634" s="103" t="s">
        <v>686</v>
      </c>
      <c r="B634" s="78">
        <v>0.38577732471341225</v>
      </c>
      <c r="C634" s="78">
        <v>3.1706410652705137E-2</v>
      </c>
      <c r="D634" s="78">
        <v>2.0435067295753191E-2</v>
      </c>
      <c r="E634" s="78">
        <v>0.5549397902601183</v>
      </c>
      <c r="F634" s="78">
        <v>0</v>
      </c>
      <c r="G634" s="78">
        <v>0</v>
      </c>
      <c r="H634" s="78">
        <v>0</v>
      </c>
      <c r="I634" s="78">
        <v>7.1414070780109543E-3</v>
      </c>
      <c r="J634" s="78">
        <v>0</v>
      </c>
      <c r="K634" s="79">
        <v>0</v>
      </c>
      <c r="L634" s="33">
        <v>66.503357338835201</v>
      </c>
      <c r="M634" s="33">
        <v>5.4658027377195717</v>
      </c>
      <c r="N634" s="33">
        <v>3.5227591036414561</v>
      </c>
      <c r="O634" s="33">
        <v>95.66492587562864</v>
      </c>
      <c r="P634" s="33">
        <v>0</v>
      </c>
      <c r="Q634" s="33">
        <v>0</v>
      </c>
      <c r="R634" s="33">
        <v>0</v>
      </c>
      <c r="S634" s="33">
        <v>1.2310924369747898</v>
      </c>
      <c r="T634" s="33">
        <v>0</v>
      </c>
      <c r="U634" s="33">
        <v>0</v>
      </c>
      <c r="V634" s="33">
        <v>172.38793749279969</v>
      </c>
    </row>
    <row r="635" spans="1:22">
      <c r="A635" s="103" t="s">
        <v>687</v>
      </c>
      <c r="B635" s="78">
        <v>0.40503476525476528</v>
      </c>
      <c r="C635" s="78">
        <v>0.17027597816216061</v>
      </c>
      <c r="D635" s="78">
        <v>0</v>
      </c>
      <c r="E635" s="78">
        <v>0.42468925658307422</v>
      </c>
      <c r="F635" s="78">
        <v>0</v>
      </c>
      <c r="G635" s="78">
        <v>0</v>
      </c>
      <c r="H635" s="78">
        <v>0</v>
      </c>
      <c r="I635" s="78">
        <v>0</v>
      </c>
      <c r="J635" s="78">
        <v>0</v>
      </c>
      <c r="K635" s="79">
        <v>0</v>
      </c>
      <c r="L635" s="33">
        <v>9.0390442890442895</v>
      </c>
      <c r="M635" s="33">
        <v>3.8</v>
      </c>
      <c r="N635" s="33">
        <v>0</v>
      </c>
      <c r="O635" s="33">
        <v>9.477667915545771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22.316712204590058</v>
      </c>
    </row>
    <row r="636" spans="1:22">
      <c r="A636" s="103" t="s">
        <v>688</v>
      </c>
      <c r="B636" s="78">
        <v>0.72108843537414968</v>
      </c>
      <c r="C636" s="78">
        <v>0</v>
      </c>
      <c r="D636" s="78">
        <v>0</v>
      </c>
      <c r="E636" s="78">
        <v>0.27891156462585032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9">
        <v>0</v>
      </c>
      <c r="L636" s="33">
        <v>5.1707317073170733</v>
      </c>
      <c r="M636" s="33">
        <v>0</v>
      </c>
      <c r="N636" s="33">
        <v>0</v>
      </c>
      <c r="O636" s="33">
        <v>2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7.1707317073170733</v>
      </c>
    </row>
    <row r="637" spans="1:22">
      <c r="A637" s="103" t="s">
        <v>689</v>
      </c>
      <c r="B637" s="78">
        <v>0.3846282113512442</v>
      </c>
      <c r="C637" s="78">
        <v>0</v>
      </c>
      <c r="D637" s="78">
        <v>4.1119039101657019E-2</v>
      </c>
      <c r="E637" s="78">
        <v>0.57425274954709848</v>
      </c>
      <c r="F637" s="78">
        <v>0</v>
      </c>
      <c r="G637" s="78">
        <v>0</v>
      </c>
      <c r="H637" s="78">
        <v>0</v>
      </c>
      <c r="I637" s="78">
        <v>0</v>
      </c>
      <c r="J637" s="78">
        <v>0</v>
      </c>
      <c r="K637" s="79">
        <v>0</v>
      </c>
      <c r="L637" s="33">
        <v>9.4213125902014205</v>
      </c>
      <c r="M637" s="33">
        <v>0</v>
      </c>
      <c r="N637" s="33">
        <v>1.0071942446043165</v>
      </c>
      <c r="O637" s="33">
        <v>14.066089016869411</v>
      </c>
      <c r="P637" s="33">
        <v>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24.494595851675154</v>
      </c>
    </row>
    <row r="638" spans="1:22">
      <c r="A638" s="103" t="s">
        <v>690</v>
      </c>
      <c r="B638" s="78">
        <v>0.42728933872922603</v>
      </c>
      <c r="C638" s="78">
        <v>3.8413873979773451E-2</v>
      </c>
      <c r="D638" s="78">
        <v>0</v>
      </c>
      <c r="E638" s="78">
        <v>0.4416239099451128</v>
      </c>
      <c r="F638" s="78">
        <v>0</v>
      </c>
      <c r="G638" s="78">
        <v>0</v>
      </c>
      <c r="H638" s="78">
        <v>9.2672877345887847E-2</v>
      </c>
      <c r="I638" s="78">
        <v>0</v>
      </c>
      <c r="J638" s="78">
        <v>0</v>
      </c>
      <c r="K638" s="79">
        <v>0</v>
      </c>
      <c r="L638" s="33">
        <v>36.118693393305662</v>
      </c>
      <c r="M638" s="33">
        <v>3.247118078000431</v>
      </c>
      <c r="N638" s="33">
        <v>0</v>
      </c>
      <c r="O638" s="33">
        <v>37.330392201918379</v>
      </c>
      <c r="P638" s="33">
        <v>0</v>
      </c>
      <c r="Q638" s="33">
        <v>0</v>
      </c>
      <c r="R638" s="33">
        <v>7.8336221837088384</v>
      </c>
      <c r="S638" s="33">
        <v>0</v>
      </c>
      <c r="T638" s="33">
        <v>0</v>
      </c>
      <c r="U638" s="33">
        <v>0</v>
      </c>
      <c r="V638" s="33">
        <v>84.5298258569333</v>
      </c>
    </row>
    <row r="639" spans="1:22">
      <c r="A639" s="103" t="s">
        <v>691</v>
      </c>
      <c r="B639" s="78">
        <v>0.30162084403824591</v>
      </c>
      <c r="C639" s="78">
        <v>2.6341772262450089E-2</v>
      </c>
      <c r="D639" s="78">
        <v>1.6102214881855058E-2</v>
      </c>
      <c r="E639" s="78">
        <v>0.6394314815777089</v>
      </c>
      <c r="F639" s="78">
        <v>7.0184970167952018E-3</v>
      </c>
      <c r="G639" s="78">
        <v>0</v>
      </c>
      <c r="H639" s="78">
        <v>1.7650761326104582E-3</v>
      </c>
      <c r="I639" s="78">
        <v>1.7445519915335924E-3</v>
      </c>
      <c r="J639" s="78">
        <v>4.2310101072670957E-3</v>
      </c>
      <c r="K639" s="79">
        <v>1.7445519915335924E-3</v>
      </c>
      <c r="L639" s="33">
        <v>172.89300949586402</v>
      </c>
      <c r="M639" s="33">
        <v>15.099448104893504</v>
      </c>
      <c r="N639" s="33">
        <v>9.23</v>
      </c>
      <c r="O639" s="33">
        <v>366.53048156827964</v>
      </c>
      <c r="P639" s="33">
        <v>4.023094210351057</v>
      </c>
      <c r="Q639" s="33">
        <v>0</v>
      </c>
      <c r="R639" s="33">
        <v>1.0117647058823529</v>
      </c>
      <c r="S639" s="33">
        <v>1</v>
      </c>
      <c r="T639" s="33">
        <v>2.4252702858959907</v>
      </c>
      <c r="U639" s="33">
        <v>1</v>
      </c>
      <c r="V639" s="33">
        <v>573.21306837116663</v>
      </c>
    </row>
    <row r="640" spans="1:22">
      <c r="A640" s="103" t="s">
        <v>692</v>
      </c>
      <c r="B640" s="78">
        <v>0.26761168251683232</v>
      </c>
      <c r="C640" s="78">
        <v>6.7661528264653832E-3</v>
      </c>
      <c r="D640" s="78">
        <v>0</v>
      </c>
      <c r="E640" s="78">
        <v>0.70412372145099422</v>
      </c>
      <c r="F640" s="78">
        <v>5.339915398824259E-3</v>
      </c>
      <c r="G640" s="78">
        <v>0</v>
      </c>
      <c r="H640" s="78">
        <v>0</v>
      </c>
      <c r="I640" s="78">
        <v>0</v>
      </c>
      <c r="J640" s="78">
        <v>6.6594311730511033E-3</v>
      </c>
      <c r="K640" s="79">
        <v>9.4990966338330783E-3</v>
      </c>
      <c r="L640" s="33">
        <v>40.185366521961157</v>
      </c>
      <c r="M640" s="33">
        <v>1.016025641025641</v>
      </c>
      <c r="N640" s="33">
        <v>0</v>
      </c>
      <c r="O640" s="33">
        <v>105.7333131244588</v>
      </c>
      <c r="P640" s="33">
        <v>0.80185758513931893</v>
      </c>
      <c r="Q640" s="33">
        <v>0</v>
      </c>
      <c r="R640" s="33">
        <v>0</v>
      </c>
      <c r="S640" s="33">
        <v>0</v>
      </c>
      <c r="T640" s="33">
        <v>1</v>
      </c>
      <c r="U640" s="33">
        <v>1.4264126149802892</v>
      </c>
      <c r="V640" s="33">
        <v>150.16297548756515</v>
      </c>
    </row>
    <row r="641" spans="1:22">
      <c r="A641" s="103" t="s">
        <v>693</v>
      </c>
      <c r="B641" s="78">
        <v>0.4879248326474932</v>
      </c>
      <c r="C641" s="78">
        <v>5.3045098794489307E-2</v>
      </c>
      <c r="D641" s="78">
        <v>0</v>
      </c>
      <c r="E641" s="78">
        <v>0.43435025482833511</v>
      </c>
      <c r="F641" s="78">
        <v>0</v>
      </c>
      <c r="G641" s="78">
        <v>0</v>
      </c>
      <c r="H641" s="78">
        <v>0</v>
      </c>
      <c r="I641" s="78">
        <v>2.467981372968241E-2</v>
      </c>
      <c r="J641" s="78">
        <v>0</v>
      </c>
      <c r="K641" s="79">
        <v>0</v>
      </c>
      <c r="L641" s="33">
        <v>24.338942662362172</v>
      </c>
      <c r="M641" s="33">
        <v>2.6460256410256413</v>
      </c>
      <c r="N641" s="33">
        <v>0</v>
      </c>
      <c r="O641" s="33">
        <v>21.666505248948532</v>
      </c>
      <c r="P641" s="33">
        <v>0</v>
      </c>
      <c r="Q641" s="33">
        <v>0</v>
      </c>
      <c r="R641" s="33">
        <v>0</v>
      </c>
      <c r="S641" s="33">
        <v>1.2310924369747898</v>
      </c>
      <c r="T641" s="33">
        <v>0</v>
      </c>
      <c r="U641" s="33">
        <v>0</v>
      </c>
      <c r="V641" s="33">
        <v>49.882565989311132</v>
      </c>
    </row>
    <row r="642" spans="1:22">
      <c r="A642" s="103" t="s">
        <v>694</v>
      </c>
      <c r="B642" s="78">
        <v>0.37608718416280096</v>
      </c>
      <c r="C642" s="78">
        <v>2.6921665799781582E-2</v>
      </c>
      <c r="D642" s="78">
        <v>0</v>
      </c>
      <c r="E642" s="78">
        <v>0.59699115003741754</v>
      </c>
      <c r="F642" s="78">
        <v>0</v>
      </c>
      <c r="G642" s="78">
        <v>0</v>
      </c>
      <c r="H642" s="78">
        <v>0</v>
      </c>
      <c r="I642" s="78">
        <v>0</v>
      </c>
      <c r="J642" s="78">
        <v>0</v>
      </c>
      <c r="K642" s="79">
        <v>0</v>
      </c>
      <c r="L642" s="33">
        <v>41.909054249442342</v>
      </c>
      <c r="M642" s="33">
        <v>3</v>
      </c>
      <c r="N642" s="33">
        <v>0</v>
      </c>
      <c r="O642" s="33">
        <v>66.52535780779148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111.43441205723381</v>
      </c>
    </row>
    <row r="643" spans="1:22">
      <c r="A643" s="103" t="s">
        <v>695</v>
      </c>
      <c r="B643" s="78">
        <v>0.37357179169398685</v>
      </c>
      <c r="C643" s="78">
        <v>4.2626191864222084E-2</v>
      </c>
      <c r="D643" s="78">
        <v>2.0241742707859382E-2</v>
      </c>
      <c r="E643" s="78">
        <v>0.55210396458599664</v>
      </c>
      <c r="F643" s="78">
        <v>6.1871413186766078E-3</v>
      </c>
      <c r="G643" s="78">
        <v>0</v>
      </c>
      <c r="H643" s="78">
        <v>0</v>
      </c>
      <c r="I643" s="78">
        <v>5.2691678292587137E-3</v>
      </c>
      <c r="J643" s="78">
        <v>0</v>
      </c>
      <c r="K643" s="79">
        <v>0</v>
      </c>
      <c r="L643" s="33">
        <v>70.897683239393487</v>
      </c>
      <c r="M643" s="33">
        <v>8.0897388820160039</v>
      </c>
      <c r="N643" s="33">
        <v>3.841544502617801</v>
      </c>
      <c r="O643" s="33">
        <v>104.78010617165494</v>
      </c>
      <c r="P643" s="33">
        <v>1.1742160278745644</v>
      </c>
      <c r="Q643" s="33">
        <v>0</v>
      </c>
      <c r="R643" s="33">
        <v>0</v>
      </c>
      <c r="S643" s="33">
        <v>1</v>
      </c>
      <c r="T643" s="33">
        <v>0</v>
      </c>
      <c r="U643" s="33">
        <v>0</v>
      </c>
      <c r="V643" s="33">
        <v>189.78328882355675</v>
      </c>
    </row>
    <row r="644" spans="1:22">
      <c r="A644" s="103" t="s">
        <v>696</v>
      </c>
      <c r="B644" s="78">
        <v>0.34116817029747054</v>
      </c>
      <c r="C644" s="78">
        <v>0</v>
      </c>
      <c r="D644" s="78">
        <v>0</v>
      </c>
      <c r="E644" s="78">
        <v>0.6588318297025294</v>
      </c>
      <c r="F644" s="78">
        <v>0</v>
      </c>
      <c r="G644" s="78">
        <v>0</v>
      </c>
      <c r="H644" s="78">
        <v>0</v>
      </c>
      <c r="I644" s="78">
        <v>0</v>
      </c>
      <c r="J644" s="78">
        <v>0</v>
      </c>
      <c r="K644" s="79">
        <v>0</v>
      </c>
      <c r="L644" s="33">
        <v>7.1687757028225256</v>
      </c>
      <c r="M644" s="33">
        <v>0</v>
      </c>
      <c r="N644" s="33">
        <v>0</v>
      </c>
      <c r="O644" s="33">
        <v>13.843664281165264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21.01243998398779</v>
      </c>
    </row>
    <row r="645" spans="1:22">
      <c r="A645" s="103" t="s">
        <v>697</v>
      </c>
      <c r="B645" s="78">
        <v>0.66028708133971292</v>
      </c>
      <c r="C645" s="78">
        <v>0</v>
      </c>
      <c r="D645" s="78">
        <v>0</v>
      </c>
      <c r="E645" s="78">
        <v>0.33971291866028702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9">
        <v>0</v>
      </c>
      <c r="L645" s="33">
        <v>2</v>
      </c>
      <c r="M645" s="33">
        <v>0</v>
      </c>
      <c r="N645" s="33">
        <v>0</v>
      </c>
      <c r="O645" s="33">
        <v>1.0289855072463767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3.0289855072463769</v>
      </c>
    </row>
    <row r="646" spans="1:22">
      <c r="A646" s="103" t="s">
        <v>698</v>
      </c>
      <c r="B646" s="78">
        <v>0.45615188542018736</v>
      </c>
      <c r="C646" s="78">
        <v>0</v>
      </c>
      <c r="D646" s="78">
        <v>0</v>
      </c>
      <c r="E646" s="78">
        <v>0.54384811457981264</v>
      </c>
      <c r="F646" s="78">
        <v>0</v>
      </c>
      <c r="G646" s="78">
        <v>0</v>
      </c>
      <c r="H646" s="78">
        <v>0</v>
      </c>
      <c r="I646" s="78">
        <v>0</v>
      </c>
      <c r="J646" s="78">
        <v>0</v>
      </c>
      <c r="K646" s="79">
        <v>0</v>
      </c>
      <c r="L646" s="33">
        <v>4.0116103299195851</v>
      </c>
      <c r="M646" s="33">
        <v>0</v>
      </c>
      <c r="N646" s="33">
        <v>0</v>
      </c>
      <c r="O646" s="33">
        <v>4.782851466997605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8.7944617969171901</v>
      </c>
    </row>
    <row r="647" spans="1:22">
      <c r="A647" s="103" t="s">
        <v>699</v>
      </c>
      <c r="B647" s="78">
        <v>1</v>
      </c>
      <c r="C647" s="78">
        <v>0</v>
      </c>
      <c r="D647" s="78">
        <v>0</v>
      </c>
      <c r="E647" s="78">
        <v>0</v>
      </c>
      <c r="F647" s="78">
        <v>0</v>
      </c>
      <c r="G647" s="78">
        <v>0</v>
      </c>
      <c r="H647" s="78">
        <v>0</v>
      </c>
      <c r="I647" s="78">
        <v>0</v>
      </c>
      <c r="J647" s="78">
        <v>0</v>
      </c>
      <c r="K647" s="79">
        <v>0</v>
      </c>
      <c r="L647" s="33">
        <v>1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1</v>
      </c>
    </row>
    <row r="648" spans="1:22">
      <c r="A648" s="103" t="s">
        <v>700</v>
      </c>
      <c r="B648" s="78">
        <v>0</v>
      </c>
      <c r="C648" s="78">
        <v>0</v>
      </c>
      <c r="D648" s="78">
        <v>0</v>
      </c>
      <c r="E648" s="78">
        <v>0.50155072077320972</v>
      </c>
      <c r="F648" s="78">
        <v>0.49844927922679017</v>
      </c>
      <c r="G648" s="78">
        <v>0</v>
      </c>
      <c r="H648" s="78">
        <v>0</v>
      </c>
      <c r="I648" s="78">
        <v>0</v>
      </c>
      <c r="J648" s="78">
        <v>0</v>
      </c>
      <c r="K648" s="79">
        <v>0</v>
      </c>
      <c r="L648" s="33">
        <v>0</v>
      </c>
      <c r="M648" s="33">
        <v>0</v>
      </c>
      <c r="N648" s="33">
        <v>0</v>
      </c>
      <c r="O648" s="33">
        <v>1.0080786793115559</v>
      </c>
      <c r="P648" s="33">
        <v>1.0018450184501844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2.0099236977617405</v>
      </c>
    </row>
    <row r="649" spans="1:22">
      <c r="A649" s="103" t="s">
        <v>701</v>
      </c>
      <c r="B649" s="78">
        <v>0.19777195109496354</v>
      </c>
      <c r="C649" s="78">
        <v>0</v>
      </c>
      <c r="D649" s="78">
        <v>0</v>
      </c>
      <c r="E649" s="78">
        <v>0.80222804890503641</v>
      </c>
      <c r="F649" s="78">
        <v>0</v>
      </c>
      <c r="G649" s="78">
        <v>0</v>
      </c>
      <c r="H649" s="78">
        <v>0</v>
      </c>
      <c r="I649" s="78">
        <v>0</v>
      </c>
      <c r="J649" s="78">
        <v>0</v>
      </c>
      <c r="K649" s="79">
        <v>0</v>
      </c>
      <c r="L649" s="33">
        <v>1.0031347962382444</v>
      </c>
      <c r="M649" s="33">
        <v>0</v>
      </c>
      <c r="N649" s="33">
        <v>0</v>
      </c>
      <c r="O649" s="33">
        <v>4.0690445026178015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5.0721792988560459</v>
      </c>
    </row>
    <row r="650" spans="1:22">
      <c r="A650" s="103" t="s">
        <v>702</v>
      </c>
      <c r="B650" s="78">
        <v>0.38914997678931074</v>
      </c>
      <c r="C650" s="78">
        <v>5.0690905633159609E-2</v>
      </c>
      <c r="D650" s="78">
        <v>0</v>
      </c>
      <c r="E650" s="78">
        <v>0.56015911757752956</v>
      </c>
      <c r="F650" s="78">
        <v>0</v>
      </c>
      <c r="G650" s="78">
        <v>0</v>
      </c>
      <c r="H650" s="78">
        <v>0</v>
      </c>
      <c r="I650" s="78">
        <v>0</v>
      </c>
      <c r="J650" s="78">
        <v>0</v>
      </c>
      <c r="K650" s="79">
        <v>0</v>
      </c>
      <c r="L650" s="33">
        <v>14.070664226501171</v>
      </c>
      <c r="M650" s="33">
        <v>1.8328530259365994</v>
      </c>
      <c r="N650" s="33">
        <v>0</v>
      </c>
      <c r="O650" s="33">
        <v>20.253915782998725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36.157433035436497</v>
      </c>
    </row>
    <row r="651" spans="1:22">
      <c r="A651" s="103" t="s">
        <v>703</v>
      </c>
      <c r="B651" s="78">
        <v>0.45025370872009007</v>
      </c>
      <c r="C651" s="78">
        <v>0</v>
      </c>
      <c r="D651" s="78">
        <v>0</v>
      </c>
      <c r="E651" s="78">
        <v>0.54974629127990993</v>
      </c>
      <c r="F651" s="78">
        <v>0</v>
      </c>
      <c r="G651" s="78">
        <v>0</v>
      </c>
      <c r="H651" s="78">
        <v>0</v>
      </c>
      <c r="I651" s="78">
        <v>0</v>
      </c>
      <c r="J651" s="78">
        <v>0</v>
      </c>
      <c r="K651" s="79">
        <v>0</v>
      </c>
      <c r="L651" s="33">
        <v>15.396688047928762</v>
      </c>
      <c r="M651" s="33">
        <v>0</v>
      </c>
      <c r="N651" s="33">
        <v>0</v>
      </c>
      <c r="O651" s="33">
        <v>18.798894908391638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34.195582956320401</v>
      </c>
    </row>
    <row r="652" spans="1:22">
      <c r="A652" s="103" t="s">
        <v>704</v>
      </c>
      <c r="B652" s="78">
        <v>0.21744126312415515</v>
      </c>
      <c r="C652" s="78">
        <v>0.26769029451839266</v>
      </c>
      <c r="D652" s="78">
        <v>0</v>
      </c>
      <c r="E652" s="78">
        <v>0.51486844235745211</v>
      </c>
      <c r="F652" s="78">
        <v>0</v>
      </c>
      <c r="G652" s="78">
        <v>0</v>
      </c>
      <c r="H652" s="78">
        <v>0</v>
      </c>
      <c r="I652" s="78">
        <v>0</v>
      </c>
      <c r="J652" s="78">
        <v>0</v>
      </c>
      <c r="K652" s="79">
        <v>0</v>
      </c>
      <c r="L652" s="33">
        <v>1</v>
      </c>
      <c r="M652" s="33">
        <v>1.2310924369747898</v>
      </c>
      <c r="N652" s="33">
        <v>0</v>
      </c>
      <c r="O652" s="33">
        <v>2.3678506782011803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4.5989431151759703</v>
      </c>
    </row>
    <row r="653" spans="1:22">
      <c r="A653" s="103" t="s">
        <v>705</v>
      </c>
      <c r="B653" s="78">
        <v>0.29931690482847345</v>
      </c>
      <c r="C653" s="78">
        <v>2.2493044841794974E-2</v>
      </c>
      <c r="D653" s="78">
        <v>0</v>
      </c>
      <c r="E653" s="78">
        <v>0.67819005032973145</v>
      </c>
      <c r="F653" s="78">
        <v>0</v>
      </c>
      <c r="G653" s="78">
        <v>0</v>
      </c>
      <c r="H653" s="78">
        <v>0</v>
      </c>
      <c r="I653" s="78">
        <v>0</v>
      </c>
      <c r="J653" s="78">
        <v>0</v>
      </c>
      <c r="K653" s="79">
        <v>0</v>
      </c>
      <c r="L653" s="33">
        <v>19.173652250895746</v>
      </c>
      <c r="M653" s="33">
        <v>1.4408602150537635</v>
      </c>
      <c r="N653" s="33">
        <v>0</v>
      </c>
      <c r="O653" s="33">
        <v>43.443520814474113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64.058033280423629</v>
      </c>
    </row>
    <row r="654" spans="1:22">
      <c r="A654" s="103" t="s">
        <v>706</v>
      </c>
      <c r="B654" s="78">
        <v>0.24465428093665853</v>
      </c>
      <c r="C654" s="78">
        <v>8.2858340872778588E-2</v>
      </c>
      <c r="D654" s="78">
        <v>0</v>
      </c>
      <c r="E654" s="78">
        <v>0.67248737819056292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9">
        <v>0</v>
      </c>
      <c r="L654" s="33">
        <v>3</v>
      </c>
      <c r="M654" s="33">
        <v>1.016025641025641</v>
      </c>
      <c r="N654" s="33">
        <v>0</v>
      </c>
      <c r="O654" s="33">
        <v>8.2461754883169753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12.262201129342616</v>
      </c>
    </row>
    <row r="655" spans="1:22">
      <c r="A655" s="103" t="s">
        <v>707</v>
      </c>
      <c r="B655" s="78">
        <v>0.52827721355351587</v>
      </c>
      <c r="C655" s="78">
        <v>0</v>
      </c>
      <c r="D655" s="78">
        <v>0</v>
      </c>
      <c r="E655" s="78">
        <v>0.47172278644648413</v>
      </c>
      <c r="F655" s="78">
        <v>0</v>
      </c>
      <c r="G655" s="78">
        <v>0</v>
      </c>
      <c r="H655" s="78">
        <v>0</v>
      </c>
      <c r="I655" s="78">
        <v>0</v>
      </c>
      <c r="J655" s="78">
        <v>0</v>
      </c>
      <c r="K655" s="79">
        <v>0</v>
      </c>
      <c r="L655" s="33">
        <v>2.2916666666666665</v>
      </c>
      <c r="M655" s="33">
        <v>0</v>
      </c>
      <c r="N655" s="33">
        <v>0</v>
      </c>
      <c r="O655" s="33">
        <v>2.0463335496430886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4.3380002163097551</v>
      </c>
    </row>
    <row r="656" spans="1:22">
      <c r="A656" s="103" t="s">
        <v>708</v>
      </c>
      <c r="B656" s="78">
        <v>0.5633302646031596</v>
      </c>
      <c r="C656" s="78">
        <v>0</v>
      </c>
      <c r="D656" s="78">
        <v>0</v>
      </c>
      <c r="E656" s="78">
        <v>0.43666973539684045</v>
      </c>
      <c r="F656" s="78">
        <v>0</v>
      </c>
      <c r="G656" s="78">
        <v>0</v>
      </c>
      <c r="H656" s="78">
        <v>0</v>
      </c>
      <c r="I656" s="78">
        <v>0</v>
      </c>
      <c r="J656" s="78">
        <v>0</v>
      </c>
      <c r="K656" s="79">
        <v>0</v>
      </c>
      <c r="L656" s="33">
        <v>12.043644375982883</v>
      </c>
      <c r="M656" s="33">
        <v>0</v>
      </c>
      <c r="N656" s="33">
        <v>0</v>
      </c>
      <c r="O656" s="33">
        <v>9.3357224586164964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21.379366834599377</v>
      </c>
    </row>
    <row r="657" spans="1:22">
      <c r="A657" s="103" t="s">
        <v>709</v>
      </c>
      <c r="B657" s="78">
        <v>0.25585656076946678</v>
      </c>
      <c r="C657" s="78">
        <v>0</v>
      </c>
      <c r="D657" s="78">
        <v>2.1528244535040045E-2</v>
      </c>
      <c r="E657" s="78">
        <v>0.72261519469549318</v>
      </c>
      <c r="F657" s="78">
        <v>0</v>
      </c>
      <c r="G657" s="78">
        <v>0</v>
      </c>
      <c r="H657" s="78">
        <v>0</v>
      </c>
      <c r="I657" s="78">
        <v>0</v>
      </c>
      <c r="J657" s="78">
        <v>0</v>
      </c>
      <c r="K657" s="79">
        <v>0</v>
      </c>
      <c r="L657" s="33">
        <v>11.897936696575892</v>
      </c>
      <c r="M657" s="33">
        <v>0</v>
      </c>
      <c r="N657" s="33">
        <v>1.0011144130757801</v>
      </c>
      <c r="O657" s="33">
        <v>33.603319831292204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46.502370940943877</v>
      </c>
    </row>
    <row r="658" spans="1:22">
      <c r="A658" s="103" t="s">
        <v>710</v>
      </c>
      <c r="B658" s="78">
        <v>0.25533192709834068</v>
      </c>
      <c r="C658" s="78">
        <v>3.0464289113526978E-2</v>
      </c>
      <c r="D658" s="78">
        <v>0</v>
      </c>
      <c r="E658" s="78">
        <v>0.71420378378813232</v>
      </c>
      <c r="F658" s="78">
        <v>0</v>
      </c>
      <c r="G658" s="78">
        <v>0</v>
      </c>
      <c r="H658" s="78">
        <v>0</v>
      </c>
      <c r="I658" s="78">
        <v>0</v>
      </c>
      <c r="J658" s="78">
        <v>0</v>
      </c>
      <c r="K658" s="79">
        <v>0</v>
      </c>
      <c r="L658" s="33">
        <v>8.5156684253371449</v>
      </c>
      <c r="M658" s="33">
        <v>1.016025641025641</v>
      </c>
      <c r="N658" s="33">
        <v>0</v>
      </c>
      <c r="O658" s="33">
        <v>23.819671437009415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33.3513655033722</v>
      </c>
    </row>
    <row r="659" spans="1:22">
      <c r="A659" s="103" t="s">
        <v>711</v>
      </c>
      <c r="B659" s="78">
        <v>0.36869960722203066</v>
      </c>
      <c r="C659" s="78">
        <v>6.0775287638384669E-2</v>
      </c>
      <c r="D659" s="78">
        <v>0</v>
      </c>
      <c r="E659" s="78">
        <v>0.55630890685678502</v>
      </c>
      <c r="F659" s="78">
        <v>1.4216198282799528E-2</v>
      </c>
      <c r="G659" s="78">
        <v>0</v>
      </c>
      <c r="H659" s="78">
        <v>0</v>
      </c>
      <c r="I659" s="78">
        <v>0</v>
      </c>
      <c r="J659" s="78">
        <v>0</v>
      </c>
      <c r="K659" s="79">
        <v>0</v>
      </c>
      <c r="L659" s="33">
        <v>25.960026247430672</v>
      </c>
      <c r="M659" s="33">
        <v>4.2791693600517133</v>
      </c>
      <c r="N659" s="33">
        <v>0</v>
      </c>
      <c r="O659" s="33">
        <v>39.169539486340611</v>
      </c>
      <c r="P659" s="33">
        <v>1.0009581603321622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70.409693254155172</v>
      </c>
    </row>
    <row r="660" spans="1:22">
      <c r="A660" s="103" t="s">
        <v>712</v>
      </c>
      <c r="B660" s="78">
        <v>0.24876259288410965</v>
      </c>
      <c r="C660" s="78">
        <v>4.6177011519131769E-2</v>
      </c>
      <c r="D660" s="78">
        <v>4.6177011519131769E-2</v>
      </c>
      <c r="E660" s="78">
        <v>0.6588833840776267</v>
      </c>
      <c r="F660" s="78">
        <v>0</v>
      </c>
      <c r="G660" s="78">
        <v>0</v>
      </c>
      <c r="H660" s="78">
        <v>0</v>
      </c>
      <c r="I660" s="78">
        <v>0</v>
      </c>
      <c r="J660" s="78">
        <v>0</v>
      </c>
      <c r="K660" s="79">
        <v>0</v>
      </c>
      <c r="L660" s="33">
        <v>5.4734848484848486</v>
      </c>
      <c r="M660" s="33">
        <v>1.016025641025641</v>
      </c>
      <c r="N660" s="33">
        <v>1.016025641025641</v>
      </c>
      <c r="O660" s="33">
        <v>14.497309172795973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22.002845303332105</v>
      </c>
    </row>
    <row r="661" spans="1:22">
      <c r="A661" s="103" t="s">
        <v>713</v>
      </c>
      <c r="B661" s="78">
        <v>0.40548672568421384</v>
      </c>
      <c r="C661" s="78">
        <v>0.20011888525818061</v>
      </c>
      <c r="D661" s="78">
        <v>0</v>
      </c>
      <c r="E661" s="78">
        <v>0.3943943890576056</v>
      </c>
      <c r="F661" s="78">
        <v>0</v>
      </c>
      <c r="G661" s="78">
        <v>0</v>
      </c>
      <c r="H661" s="78">
        <v>0</v>
      </c>
      <c r="I661" s="78">
        <v>0</v>
      </c>
      <c r="J661" s="78">
        <v>0</v>
      </c>
      <c r="K661" s="79">
        <v>0</v>
      </c>
      <c r="L661" s="33">
        <v>2.0587008060692273</v>
      </c>
      <c r="M661" s="33">
        <v>1.016025641025641</v>
      </c>
      <c r="N661" s="33">
        <v>0</v>
      </c>
      <c r="O661" s="33">
        <v>2.0023837902264603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5.0771102373213282</v>
      </c>
    </row>
    <row r="662" spans="1:22">
      <c r="A662" s="103" t="s">
        <v>714</v>
      </c>
      <c r="B662" s="78">
        <v>0.31128577932697093</v>
      </c>
      <c r="C662" s="78">
        <v>0</v>
      </c>
      <c r="D662" s="78">
        <v>0</v>
      </c>
      <c r="E662" s="78">
        <v>0.68871422067302923</v>
      </c>
      <c r="F662" s="78">
        <v>0</v>
      </c>
      <c r="G662" s="78">
        <v>0</v>
      </c>
      <c r="H662" s="78">
        <v>0</v>
      </c>
      <c r="I662" s="78">
        <v>0</v>
      </c>
      <c r="J662" s="78">
        <v>0</v>
      </c>
      <c r="K662" s="79">
        <v>0</v>
      </c>
      <c r="L662" s="33">
        <v>18.722992589946465</v>
      </c>
      <c r="M662" s="33">
        <v>0</v>
      </c>
      <c r="N662" s="33">
        <v>0</v>
      </c>
      <c r="O662" s="33">
        <v>41.424286320215558</v>
      </c>
      <c r="P662" s="33">
        <v>0</v>
      </c>
      <c r="Q662" s="33">
        <v>0</v>
      </c>
      <c r="R662" s="33">
        <v>0</v>
      </c>
      <c r="S662" s="33">
        <v>0</v>
      </c>
      <c r="T662" s="33">
        <v>0</v>
      </c>
      <c r="U662" s="33">
        <v>0</v>
      </c>
      <c r="V662" s="33">
        <v>60.147278910162015</v>
      </c>
    </row>
    <row r="663" spans="1:22">
      <c r="A663" s="103" t="s">
        <v>715</v>
      </c>
      <c r="B663" s="78">
        <v>0.29873947737740608</v>
      </c>
      <c r="C663" s="78">
        <v>5.745329108057301E-2</v>
      </c>
      <c r="D663" s="78">
        <v>0</v>
      </c>
      <c r="E663" s="78">
        <v>0.6438072315420208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9">
        <v>0</v>
      </c>
      <c r="L663" s="33">
        <v>10.566042894788222</v>
      </c>
      <c r="M663" s="33">
        <v>2.0320512820512819</v>
      </c>
      <c r="N663" s="33">
        <v>0</v>
      </c>
      <c r="O663" s="33">
        <v>22.770659184939454</v>
      </c>
      <c r="P663" s="33">
        <v>0</v>
      </c>
      <c r="Q663" s="33">
        <v>0</v>
      </c>
      <c r="R663" s="33">
        <v>0</v>
      </c>
      <c r="S663" s="33">
        <v>0</v>
      </c>
      <c r="T663" s="33">
        <v>0</v>
      </c>
      <c r="U663" s="33">
        <v>0</v>
      </c>
      <c r="V663" s="33">
        <v>35.368753361778964</v>
      </c>
    </row>
    <row r="664" spans="1:22">
      <c r="A664" s="103" t="s">
        <v>716</v>
      </c>
      <c r="B664" s="78">
        <v>0.61537646905535359</v>
      </c>
      <c r="C664" s="78">
        <v>0</v>
      </c>
      <c r="D664" s="78">
        <v>0</v>
      </c>
      <c r="E664" s="78">
        <v>0.25655153666718394</v>
      </c>
      <c r="F664" s="78">
        <v>0</v>
      </c>
      <c r="G664" s="78">
        <v>0</v>
      </c>
      <c r="H664" s="78">
        <v>0</v>
      </c>
      <c r="I664" s="78">
        <v>0</v>
      </c>
      <c r="J664" s="78">
        <v>0.12807199427746235</v>
      </c>
      <c r="K664" s="79">
        <v>0</v>
      </c>
      <c r="L664" s="33">
        <v>4.8049261083743842</v>
      </c>
      <c r="M664" s="33">
        <v>0</v>
      </c>
      <c r="N664" s="33">
        <v>0</v>
      </c>
      <c r="O664" s="33">
        <v>2.0031821797931584</v>
      </c>
      <c r="P664" s="33">
        <v>0</v>
      </c>
      <c r="Q664" s="33">
        <v>0</v>
      </c>
      <c r="R664" s="33">
        <v>0</v>
      </c>
      <c r="S664" s="33">
        <v>0</v>
      </c>
      <c r="T664" s="33">
        <v>1</v>
      </c>
      <c r="U664" s="33">
        <v>0</v>
      </c>
      <c r="V664" s="33">
        <v>7.808108288167543</v>
      </c>
    </row>
    <row r="665" spans="1:22">
      <c r="A665" s="103" t="s">
        <v>717</v>
      </c>
      <c r="B665" s="78">
        <v>0</v>
      </c>
      <c r="C665" s="78">
        <v>0</v>
      </c>
      <c r="D665" s="78">
        <v>0</v>
      </c>
      <c r="E665" s="78">
        <v>1</v>
      </c>
      <c r="F665" s="78">
        <v>0</v>
      </c>
      <c r="G665" s="78">
        <v>0</v>
      </c>
      <c r="H665" s="78">
        <v>0</v>
      </c>
      <c r="I665" s="78">
        <v>0</v>
      </c>
      <c r="J665" s="78">
        <v>0</v>
      </c>
      <c r="K665" s="79">
        <v>0</v>
      </c>
      <c r="L665" s="33">
        <v>0</v>
      </c>
      <c r="M665" s="33">
        <v>0</v>
      </c>
      <c r="N665" s="33">
        <v>0</v>
      </c>
      <c r="O665" s="33">
        <v>1.5038659793814433</v>
      </c>
      <c r="P665" s="33">
        <v>0</v>
      </c>
      <c r="Q665" s="33">
        <v>0</v>
      </c>
      <c r="R665" s="33">
        <v>0</v>
      </c>
      <c r="S665" s="33">
        <v>0</v>
      </c>
      <c r="T665" s="33">
        <v>0</v>
      </c>
      <c r="U665" s="33">
        <v>0</v>
      </c>
      <c r="V665" s="33">
        <v>1.5038659793814433</v>
      </c>
    </row>
    <row r="666" spans="1:22">
      <c r="A666" s="103" t="s">
        <v>718</v>
      </c>
      <c r="B666" s="78">
        <v>0.4120628343593683</v>
      </c>
      <c r="C666" s="78">
        <v>0</v>
      </c>
      <c r="D666" s="78">
        <v>0</v>
      </c>
      <c r="E666" s="78">
        <v>0.58793716564063159</v>
      </c>
      <c r="F666" s="78">
        <v>0</v>
      </c>
      <c r="G666" s="78">
        <v>0</v>
      </c>
      <c r="H666" s="78">
        <v>0</v>
      </c>
      <c r="I666" s="78">
        <v>0</v>
      </c>
      <c r="J666" s="78">
        <v>0</v>
      </c>
      <c r="K666" s="79">
        <v>0</v>
      </c>
      <c r="L666" s="33">
        <v>2</v>
      </c>
      <c r="M666" s="33">
        <v>0</v>
      </c>
      <c r="N666" s="33">
        <v>0</v>
      </c>
      <c r="O666" s="33">
        <v>2.8536287023055311</v>
      </c>
      <c r="P666" s="33">
        <v>0</v>
      </c>
      <c r="Q666" s="33">
        <v>0</v>
      </c>
      <c r="R666" s="33">
        <v>0</v>
      </c>
      <c r="S666" s="33">
        <v>0</v>
      </c>
      <c r="T666" s="33">
        <v>0</v>
      </c>
      <c r="U666" s="33">
        <v>0</v>
      </c>
      <c r="V666" s="33">
        <v>4.8536287023055316</v>
      </c>
    </row>
    <row r="667" spans="1:22">
      <c r="A667" s="103" t="s">
        <v>719</v>
      </c>
      <c r="B667" s="78">
        <v>0.73993953506908006</v>
      </c>
      <c r="C667" s="78">
        <v>0</v>
      </c>
      <c r="D667" s="78">
        <v>0</v>
      </c>
      <c r="E667" s="78">
        <v>0.26006046493091994</v>
      </c>
      <c r="F667" s="78">
        <v>0</v>
      </c>
      <c r="G667" s="78">
        <v>0</v>
      </c>
      <c r="H667" s="78">
        <v>0</v>
      </c>
      <c r="I667" s="78">
        <v>0</v>
      </c>
      <c r="J667" s="78">
        <v>0</v>
      </c>
      <c r="K667" s="79">
        <v>0</v>
      </c>
      <c r="L667" s="33">
        <v>5.8869687390235335</v>
      </c>
      <c r="M667" s="33">
        <v>0</v>
      </c>
      <c r="N667" s="33">
        <v>0</v>
      </c>
      <c r="O667" s="33">
        <v>2.069044502617801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7.9560132416413349</v>
      </c>
    </row>
    <row r="668" spans="1:22">
      <c r="A668" s="103" t="s">
        <v>720</v>
      </c>
      <c r="B668" s="78">
        <v>1</v>
      </c>
      <c r="C668" s="78">
        <v>0</v>
      </c>
      <c r="D668" s="78">
        <v>0</v>
      </c>
      <c r="E668" s="78">
        <v>0</v>
      </c>
      <c r="F668" s="78">
        <v>0</v>
      </c>
      <c r="G668" s="78">
        <v>0</v>
      </c>
      <c r="H668" s="78">
        <v>0</v>
      </c>
      <c r="I668" s="78">
        <v>0</v>
      </c>
      <c r="J668" s="78">
        <v>0</v>
      </c>
      <c r="K668" s="79">
        <v>0</v>
      </c>
      <c r="L668" s="33">
        <v>0.86356073211314477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0.86356073211314477</v>
      </c>
    </row>
    <row r="669" spans="1:22">
      <c r="A669" s="103" t="s">
        <v>721</v>
      </c>
      <c r="B669" s="78">
        <v>0.73484353694728044</v>
      </c>
      <c r="C669" s="78">
        <v>0</v>
      </c>
      <c r="D669" s="78">
        <v>0.26515646305271962</v>
      </c>
      <c r="E669" s="78">
        <v>0</v>
      </c>
      <c r="F669" s="78">
        <v>0</v>
      </c>
      <c r="G669" s="78">
        <v>0</v>
      </c>
      <c r="H669" s="78">
        <v>0</v>
      </c>
      <c r="I669" s="78">
        <v>0</v>
      </c>
      <c r="J669" s="78">
        <v>0</v>
      </c>
      <c r="K669" s="79">
        <v>0</v>
      </c>
      <c r="L669" s="33">
        <v>2.8157709870038641</v>
      </c>
      <c r="M669" s="33">
        <v>0</v>
      </c>
      <c r="N669" s="33">
        <v>1.016025641025641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3.8317966280295046</v>
      </c>
    </row>
    <row r="670" spans="1:22">
      <c r="A670" s="103" t="s">
        <v>722</v>
      </c>
      <c r="B670" s="78">
        <v>0.50013951177683569</v>
      </c>
      <c r="C670" s="78">
        <v>0</v>
      </c>
      <c r="D670" s="78">
        <v>0</v>
      </c>
      <c r="E670" s="78">
        <v>0.49986048822316442</v>
      </c>
      <c r="F670" s="78">
        <v>0</v>
      </c>
      <c r="G670" s="78">
        <v>0</v>
      </c>
      <c r="H670" s="78">
        <v>0</v>
      </c>
      <c r="I670" s="78">
        <v>0</v>
      </c>
      <c r="J670" s="78">
        <v>0</v>
      </c>
      <c r="K670" s="79">
        <v>0</v>
      </c>
      <c r="L670" s="33">
        <v>1.0076923076923077</v>
      </c>
      <c r="M670" s="33">
        <v>0</v>
      </c>
      <c r="N670" s="33">
        <v>0</v>
      </c>
      <c r="O670" s="33">
        <v>1.0071301247771836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2.014822432469491</v>
      </c>
    </row>
    <row r="671" spans="1:22">
      <c r="A671" s="103" t="s">
        <v>723</v>
      </c>
      <c r="B671" s="78">
        <v>0.66635149185101639</v>
      </c>
      <c r="C671" s="78">
        <v>0</v>
      </c>
      <c r="D671" s="78">
        <v>0</v>
      </c>
      <c r="E671" s="78">
        <v>0.33364850814898356</v>
      </c>
      <c r="F671" s="78">
        <v>0</v>
      </c>
      <c r="G671" s="78">
        <v>0</v>
      </c>
      <c r="H671" s="78">
        <v>0</v>
      </c>
      <c r="I671" s="78">
        <v>0</v>
      </c>
      <c r="J671" s="78">
        <v>0</v>
      </c>
      <c r="K671" s="79">
        <v>0</v>
      </c>
      <c r="L671" s="33">
        <v>2.0021841114669363</v>
      </c>
      <c r="M671" s="33">
        <v>0</v>
      </c>
      <c r="N671" s="33">
        <v>0</v>
      </c>
      <c r="O671" s="33">
        <v>1.0025125628140703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3.0046966742810066</v>
      </c>
    </row>
    <row r="672" spans="1:22">
      <c r="A672" s="103" t="s">
        <v>724</v>
      </c>
      <c r="B672" s="78">
        <v>1</v>
      </c>
      <c r="C672" s="78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9">
        <v>0</v>
      </c>
      <c r="L672" s="33">
        <v>2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</row>
    <row r="673" spans="1:22">
      <c r="A673" s="103" t="s">
        <v>725</v>
      </c>
      <c r="B673" s="78">
        <v>0</v>
      </c>
      <c r="C673" s="78">
        <v>0</v>
      </c>
      <c r="D673" s="78">
        <v>0</v>
      </c>
      <c r="E673" s="78">
        <v>0</v>
      </c>
      <c r="F673" s="78">
        <v>1</v>
      </c>
      <c r="G673" s="78">
        <v>0</v>
      </c>
      <c r="H673" s="78">
        <v>0</v>
      </c>
      <c r="I673" s="78">
        <v>0</v>
      </c>
      <c r="J673" s="78">
        <v>0</v>
      </c>
      <c r="K673" s="79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1.9393939393939394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1.9393939393939394</v>
      </c>
    </row>
    <row r="674" spans="1:22">
      <c r="A674" s="103" t="s">
        <v>726</v>
      </c>
      <c r="B674" s="78">
        <v>0.33735802196901743</v>
      </c>
      <c r="C674" s="78">
        <v>0</v>
      </c>
      <c r="D674" s="78">
        <v>0</v>
      </c>
      <c r="E674" s="78">
        <v>0.33181846797797698</v>
      </c>
      <c r="F674" s="78">
        <v>0.33082351005300559</v>
      </c>
      <c r="G674" s="78">
        <v>0</v>
      </c>
      <c r="H674" s="78">
        <v>0</v>
      </c>
      <c r="I674" s="78">
        <v>0</v>
      </c>
      <c r="J674" s="78">
        <v>0</v>
      </c>
      <c r="K674" s="79">
        <v>0</v>
      </c>
      <c r="L674" s="33">
        <v>1.019752259792434</v>
      </c>
      <c r="M674" s="33">
        <v>0</v>
      </c>
      <c r="N674" s="33">
        <v>0</v>
      </c>
      <c r="O674" s="33">
        <v>1.0030075187969925</v>
      </c>
      <c r="P674" s="33">
        <v>1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3.0227597785894265</v>
      </c>
    </row>
    <row r="675" spans="1:22">
      <c r="A675" s="103" t="s">
        <v>727</v>
      </c>
      <c r="B675" s="78">
        <v>0.3989202159568086</v>
      </c>
      <c r="C675" s="78">
        <v>0</v>
      </c>
      <c r="D675" s="78">
        <v>0</v>
      </c>
      <c r="E675" s="78">
        <v>0.6010797840431914</v>
      </c>
      <c r="F675" s="78">
        <v>0</v>
      </c>
      <c r="G675" s="78">
        <v>0</v>
      </c>
      <c r="H675" s="78">
        <v>0</v>
      </c>
      <c r="I675" s="78">
        <v>0</v>
      </c>
      <c r="J675" s="78">
        <v>0</v>
      </c>
      <c r="K675" s="79">
        <v>0</v>
      </c>
      <c r="L675" s="33">
        <v>1</v>
      </c>
      <c r="M675" s="33">
        <v>0</v>
      </c>
      <c r="N675" s="33">
        <v>0</v>
      </c>
      <c r="O675" s="33">
        <v>1.5067669172932332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2.5067669172932332</v>
      </c>
    </row>
    <row r="676" spans="1:22">
      <c r="A676" s="103" t="s">
        <v>728</v>
      </c>
      <c r="B676" s="78">
        <v>0.46339285714285711</v>
      </c>
      <c r="C676" s="78">
        <v>0</v>
      </c>
      <c r="D676" s="78">
        <v>0</v>
      </c>
      <c r="E676" s="78">
        <v>0.53660714285714284</v>
      </c>
      <c r="F676" s="78">
        <v>0</v>
      </c>
      <c r="G676" s="78">
        <v>0</v>
      </c>
      <c r="H676" s="78">
        <v>0</v>
      </c>
      <c r="I676" s="78">
        <v>0</v>
      </c>
      <c r="J676" s="78">
        <v>0</v>
      </c>
      <c r="K676" s="79">
        <v>0</v>
      </c>
      <c r="L676" s="33">
        <v>0.86356073211314477</v>
      </c>
      <c r="M676" s="33">
        <v>0</v>
      </c>
      <c r="N676" s="33">
        <v>0</v>
      </c>
      <c r="O676" s="33">
        <v>1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1.8635607321131449</v>
      </c>
    </row>
    <row r="677" spans="1:22">
      <c r="A677" s="103" t="s">
        <v>729</v>
      </c>
      <c r="B677" s="78">
        <v>1</v>
      </c>
      <c r="C677" s="78">
        <v>0</v>
      </c>
      <c r="D677" s="78">
        <v>0</v>
      </c>
      <c r="E677" s="78">
        <v>0</v>
      </c>
      <c r="F677" s="78">
        <v>0</v>
      </c>
      <c r="G677" s="78">
        <v>0</v>
      </c>
      <c r="H677" s="78">
        <v>0</v>
      </c>
      <c r="I677" s="78">
        <v>0</v>
      </c>
      <c r="J677" s="78">
        <v>0</v>
      </c>
      <c r="K677" s="79">
        <v>0</v>
      </c>
      <c r="L677" s="33">
        <v>1.2649253731343284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1.2649253731343284</v>
      </c>
    </row>
    <row r="678" spans="1:22">
      <c r="A678" s="103" t="s">
        <v>730</v>
      </c>
      <c r="B678" s="78">
        <v>1</v>
      </c>
      <c r="C678" s="78">
        <v>0</v>
      </c>
      <c r="D678" s="78">
        <v>0</v>
      </c>
      <c r="E678" s="78">
        <v>0</v>
      </c>
      <c r="F678" s="78">
        <v>0</v>
      </c>
      <c r="G678" s="78">
        <v>0</v>
      </c>
      <c r="H678" s="78">
        <v>0</v>
      </c>
      <c r="I678" s="78">
        <v>0</v>
      </c>
      <c r="J678" s="78">
        <v>0</v>
      </c>
      <c r="K678" s="79">
        <v>0</v>
      </c>
      <c r="L678" s="33">
        <v>1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1</v>
      </c>
    </row>
    <row r="679" spans="1:22">
      <c r="A679" s="103" t="s">
        <v>731</v>
      </c>
      <c r="B679" s="78">
        <v>0.50023942537909027</v>
      </c>
      <c r="C679" s="78">
        <v>0</v>
      </c>
      <c r="D679" s="78">
        <v>0</v>
      </c>
      <c r="E679" s="78">
        <v>0.49976057462090984</v>
      </c>
      <c r="F679" s="78">
        <v>0</v>
      </c>
      <c r="G679" s="78">
        <v>0</v>
      </c>
      <c r="H679" s="78">
        <v>0</v>
      </c>
      <c r="I679" s="78">
        <v>0</v>
      </c>
      <c r="J679" s="78">
        <v>0</v>
      </c>
      <c r="K679" s="79">
        <v>0</v>
      </c>
      <c r="L679" s="33">
        <v>1.0009581603321622</v>
      </c>
      <c r="M679" s="33">
        <v>0</v>
      </c>
      <c r="N679" s="33">
        <v>0</v>
      </c>
      <c r="O679" s="33">
        <v>0.99999999999999989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2.000958160332162</v>
      </c>
    </row>
    <row r="680" spans="1:22">
      <c r="A680" s="103" t="s">
        <v>732</v>
      </c>
      <c r="B680" s="78">
        <v>0.3234065328451724</v>
      </c>
      <c r="C680" s="78">
        <v>0</v>
      </c>
      <c r="D680" s="78">
        <v>0</v>
      </c>
      <c r="E680" s="78">
        <v>0.6765934671548276</v>
      </c>
      <c r="F680" s="78">
        <v>0</v>
      </c>
      <c r="G680" s="78">
        <v>0</v>
      </c>
      <c r="H680" s="78">
        <v>0</v>
      </c>
      <c r="I680" s="78">
        <v>0</v>
      </c>
      <c r="J680" s="78">
        <v>0</v>
      </c>
      <c r="K680" s="79">
        <v>0</v>
      </c>
      <c r="L680" s="33">
        <v>1.9995614670784416</v>
      </c>
      <c r="M680" s="33">
        <v>0</v>
      </c>
      <c r="N680" s="33">
        <v>0</v>
      </c>
      <c r="O680" s="33">
        <v>4.1832495277622579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6.1828109948406995</v>
      </c>
    </row>
    <row r="681" spans="1:22">
      <c r="A681" s="103" t="s">
        <v>733</v>
      </c>
      <c r="B681" s="78">
        <v>0</v>
      </c>
      <c r="C681" s="78">
        <v>0</v>
      </c>
      <c r="D681" s="78">
        <v>0</v>
      </c>
      <c r="E681" s="78">
        <v>1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9">
        <v>0</v>
      </c>
      <c r="L681" s="33">
        <v>0</v>
      </c>
      <c r="M681" s="33">
        <v>0</v>
      </c>
      <c r="N681" s="33">
        <v>0</v>
      </c>
      <c r="O681" s="33">
        <v>1.2512437810945274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1.2512437810945274</v>
      </c>
    </row>
    <row r="682" spans="1:22">
      <c r="A682" s="103" t="s">
        <v>734</v>
      </c>
      <c r="B682" s="78">
        <v>0.55073091885530967</v>
      </c>
      <c r="C682" s="78">
        <v>0</v>
      </c>
      <c r="D682" s="78">
        <v>0</v>
      </c>
      <c r="E682" s="78">
        <v>0.42486842845916628</v>
      </c>
      <c r="F682" s="78">
        <v>2.4400652685524216E-2</v>
      </c>
      <c r="G682" s="78">
        <v>0</v>
      </c>
      <c r="H682" s="78">
        <v>0</v>
      </c>
      <c r="I682" s="78">
        <v>0</v>
      </c>
      <c r="J682" s="78">
        <v>0</v>
      </c>
      <c r="K682" s="79">
        <v>0</v>
      </c>
      <c r="L682" s="33">
        <v>23.016150685733194</v>
      </c>
      <c r="M682" s="33">
        <v>0</v>
      </c>
      <c r="N682" s="33">
        <v>0</v>
      </c>
      <c r="O682" s="33">
        <v>17.756104544397225</v>
      </c>
      <c r="P682" s="33">
        <v>1.019752259792434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41.792007489922845</v>
      </c>
    </row>
    <row r="683" spans="1:22">
      <c r="A683" s="103" t="s">
        <v>735</v>
      </c>
      <c r="B683" s="78">
        <v>1</v>
      </c>
      <c r="C683" s="78">
        <v>0</v>
      </c>
      <c r="D683" s="78">
        <v>0</v>
      </c>
      <c r="E683" s="78">
        <v>0</v>
      </c>
      <c r="F683" s="78">
        <v>0</v>
      </c>
      <c r="G683" s="78">
        <v>0</v>
      </c>
      <c r="H683" s="78">
        <v>0</v>
      </c>
      <c r="I683" s="78">
        <v>0</v>
      </c>
      <c r="J683" s="78">
        <v>0</v>
      </c>
      <c r="K683" s="79">
        <v>0</v>
      </c>
      <c r="L683" s="33">
        <v>1.0011144130757801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1.0011144130757801</v>
      </c>
    </row>
    <row r="684" spans="1:22">
      <c r="A684" s="103" t="s">
        <v>736</v>
      </c>
      <c r="B684" s="78">
        <v>0.39829605963791265</v>
      </c>
      <c r="C684" s="78">
        <v>0</v>
      </c>
      <c r="D684" s="78">
        <v>0</v>
      </c>
      <c r="E684" s="78">
        <v>0.6017039403620873</v>
      </c>
      <c r="F684" s="78">
        <v>0</v>
      </c>
      <c r="G684" s="78">
        <v>0</v>
      </c>
      <c r="H684" s="78">
        <v>0</v>
      </c>
      <c r="I684" s="78">
        <v>0</v>
      </c>
      <c r="J684" s="78">
        <v>0</v>
      </c>
      <c r="K684" s="79">
        <v>0</v>
      </c>
      <c r="L684" s="33">
        <v>2</v>
      </c>
      <c r="M684" s="33">
        <v>0</v>
      </c>
      <c r="N684" s="33">
        <v>0</v>
      </c>
      <c r="O684" s="33">
        <v>3.0213903743315504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5.0213903743315509</v>
      </c>
    </row>
    <row r="685" spans="1:22">
      <c r="A685" s="103" t="s">
        <v>737</v>
      </c>
      <c r="B685" s="78">
        <v>0</v>
      </c>
      <c r="C685" s="78">
        <v>0</v>
      </c>
      <c r="D685" s="78">
        <v>0</v>
      </c>
      <c r="E685" s="78">
        <v>1</v>
      </c>
      <c r="F685" s="78">
        <v>0</v>
      </c>
      <c r="G685" s="78">
        <v>0</v>
      </c>
      <c r="H685" s="78">
        <v>0</v>
      </c>
      <c r="I685" s="78">
        <v>0</v>
      </c>
      <c r="J685" s="78">
        <v>0</v>
      </c>
      <c r="K685" s="79">
        <v>0</v>
      </c>
      <c r="L685" s="33">
        <v>0</v>
      </c>
      <c r="M685" s="33">
        <v>0</v>
      </c>
      <c r="N685" s="33">
        <v>0</v>
      </c>
      <c r="O685" s="33">
        <v>2.4739495798319329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2.4739495798319329</v>
      </c>
    </row>
    <row r="686" spans="1:22">
      <c r="A686" s="103" t="s">
        <v>738</v>
      </c>
      <c r="B686" s="78">
        <v>1</v>
      </c>
      <c r="C686" s="78">
        <v>0</v>
      </c>
      <c r="D686" s="78">
        <v>0</v>
      </c>
      <c r="E686" s="78">
        <v>0</v>
      </c>
      <c r="F686" s="78">
        <v>0</v>
      </c>
      <c r="G686" s="78">
        <v>0</v>
      </c>
      <c r="H686" s="78">
        <v>0</v>
      </c>
      <c r="I686" s="78">
        <v>0</v>
      </c>
      <c r="J686" s="78">
        <v>0</v>
      </c>
      <c r="K686" s="79">
        <v>0</v>
      </c>
      <c r="L686" s="33">
        <v>2.5812807881773399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2.5812807881773399</v>
      </c>
    </row>
    <row r="687" spans="1:22">
      <c r="A687" s="103" t="s">
        <v>739</v>
      </c>
      <c r="B687" s="78">
        <v>0</v>
      </c>
      <c r="C687" s="78">
        <v>0</v>
      </c>
      <c r="D687" s="78">
        <v>0</v>
      </c>
      <c r="E687" s="78">
        <v>1</v>
      </c>
      <c r="F687" s="78">
        <v>0</v>
      </c>
      <c r="G687" s="78">
        <v>0</v>
      </c>
      <c r="H687" s="78">
        <v>0</v>
      </c>
      <c r="I687" s="78">
        <v>0</v>
      </c>
      <c r="J687" s="78">
        <v>0</v>
      </c>
      <c r="K687" s="79">
        <v>0</v>
      </c>
      <c r="L687" s="33">
        <v>0</v>
      </c>
      <c r="M687" s="33">
        <v>0</v>
      </c>
      <c r="N687" s="33">
        <v>0</v>
      </c>
      <c r="O687" s="33">
        <v>4.4242016096316474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4.4242016096316474</v>
      </c>
    </row>
    <row r="688" spans="1:22">
      <c r="A688" s="103" t="s">
        <v>740</v>
      </c>
      <c r="B688" s="78">
        <v>0.71957435297205652</v>
      </c>
      <c r="C688" s="78">
        <v>0</v>
      </c>
      <c r="D688" s="78">
        <v>0</v>
      </c>
      <c r="E688" s="78">
        <v>0.28042564702794348</v>
      </c>
      <c r="F688" s="78">
        <v>0</v>
      </c>
      <c r="G688" s="78">
        <v>0</v>
      </c>
      <c r="H688" s="78">
        <v>0</v>
      </c>
      <c r="I688" s="78">
        <v>0</v>
      </c>
      <c r="J688" s="78">
        <v>0</v>
      </c>
      <c r="K688" s="79">
        <v>0</v>
      </c>
      <c r="L688" s="33">
        <v>2.5660076408787011</v>
      </c>
      <c r="M688" s="33">
        <v>0</v>
      </c>
      <c r="N688" s="33">
        <v>0</v>
      </c>
      <c r="O688" s="33">
        <v>1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3.5660076408787011</v>
      </c>
    </row>
    <row r="689" spans="1:22">
      <c r="A689" s="103" t="s">
        <v>741</v>
      </c>
      <c r="B689" s="78">
        <v>1</v>
      </c>
      <c r="C689" s="78">
        <v>0</v>
      </c>
      <c r="D689" s="78">
        <v>0</v>
      </c>
      <c r="E689" s="78">
        <v>0</v>
      </c>
      <c r="F689" s="78">
        <v>0</v>
      </c>
      <c r="G689" s="78">
        <v>0</v>
      </c>
      <c r="H689" s="78">
        <v>0</v>
      </c>
      <c r="I689" s="78">
        <v>0</v>
      </c>
      <c r="J689" s="78">
        <v>0</v>
      </c>
      <c r="K689" s="79">
        <v>0</v>
      </c>
      <c r="L689" s="33">
        <v>2.0080786793115557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2.0080786793115557</v>
      </c>
    </row>
    <row r="690" spans="1:22">
      <c r="A690" s="103" t="s">
        <v>742</v>
      </c>
      <c r="B690" s="78">
        <v>0.27732240437158467</v>
      </c>
      <c r="C690" s="78">
        <v>0</v>
      </c>
      <c r="D690" s="78">
        <v>0</v>
      </c>
      <c r="E690" s="78">
        <v>0.4453551912568306</v>
      </c>
      <c r="F690" s="78">
        <v>0.27732240437158467</v>
      </c>
      <c r="G690" s="78">
        <v>0</v>
      </c>
      <c r="H690" s="78">
        <v>0</v>
      </c>
      <c r="I690" s="78">
        <v>0</v>
      </c>
      <c r="J690" s="78">
        <v>0</v>
      </c>
      <c r="K690" s="79">
        <v>0</v>
      </c>
      <c r="L690" s="33">
        <v>1</v>
      </c>
      <c r="M690" s="33">
        <v>0</v>
      </c>
      <c r="N690" s="33">
        <v>0</v>
      </c>
      <c r="O690" s="33">
        <v>1.6059113300492611</v>
      </c>
      <c r="P690" s="33">
        <v>1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3.6059113300492611</v>
      </c>
    </row>
    <row r="691" spans="1:22">
      <c r="A691" s="103" t="s">
        <v>743</v>
      </c>
      <c r="B691" s="78">
        <v>0.48804052634103168</v>
      </c>
      <c r="C691" s="78">
        <v>0</v>
      </c>
      <c r="D691" s="78">
        <v>0</v>
      </c>
      <c r="E691" s="78">
        <v>0.51195947365896832</v>
      </c>
      <c r="F691" s="78">
        <v>0</v>
      </c>
      <c r="G691" s="78">
        <v>0</v>
      </c>
      <c r="H691" s="78">
        <v>0</v>
      </c>
      <c r="I691" s="78">
        <v>0</v>
      </c>
      <c r="J691" s="78">
        <v>0</v>
      </c>
      <c r="K691" s="79">
        <v>0</v>
      </c>
      <c r="L691" s="33">
        <v>3.2805755395683454</v>
      </c>
      <c r="M691" s="33">
        <v>0</v>
      </c>
      <c r="N691" s="33">
        <v>0</v>
      </c>
      <c r="O691" s="33">
        <v>3.4413570920589578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6.7219326316273031</v>
      </c>
    </row>
    <row r="692" spans="1:22">
      <c r="A692" s="103" t="s">
        <v>744</v>
      </c>
      <c r="B692" s="78">
        <v>0.3889187735341581</v>
      </c>
      <c r="C692" s="78">
        <v>0</v>
      </c>
      <c r="D692" s="78">
        <v>0</v>
      </c>
      <c r="E692" s="78">
        <v>0.61108122646584184</v>
      </c>
      <c r="F692" s="78">
        <v>0</v>
      </c>
      <c r="G692" s="78">
        <v>0</v>
      </c>
      <c r="H692" s="78">
        <v>0</v>
      </c>
      <c r="I692" s="78">
        <v>0</v>
      </c>
      <c r="J692" s="78">
        <v>0</v>
      </c>
      <c r="K692" s="79">
        <v>0</v>
      </c>
      <c r="L692" s="33">
        <v>1</v>
      </c>
      <c r="M692" s="33">
        <v>0</v>
      </c>
      <c r="N692" s="33">
        <v>0</v>
      </c>
      <c r="O692" s="33">
        <v>1.571230982019364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2.571230982019364</v>
      </c>
    </row>
    <row r="693" spans="1:22">
      <c r="A693" s="103" t="s">
        <v>745</v>
      </c>
      <c r="B693" s="78">
        <v>1</v>
      </c>
      <c r="C693" s="78">
        <v>0</v>
      </c>
      <c r="D693" s="78">
        <v>0</v>
      </c>
      <c r="E693" s="78">
        <v>0</v>
      </c>
      <c r="F693" s="78">
        <v>0</v>
      </c>
      <c r="G693" s="78">
        <v>0</v>
      </c>
      <c r="H693" s="78">
        <v>0</v>
      </c>
      <c r="I693" s="78">
        <v>0</v>
      </c>
      <c r="J693" s="78">
        <v>0</v>
      </c>
      <c r="K693" s="79">
        <v>0</v>
      </c>
      <c r="L693" s="33">
        <v>1.7461706783369801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1.7461706783369801</v>
      </c>
    </row>
    <row r="694" spans="1:22">
      <c r="A694" s="103" t="s">
        <v>746</v>
      </c>
      <c r="B694" s="78">
        <v>0.81583525579697946</v>
      </c>
      <c r="C694" s="78">
        <v>0</v>
      </c>
      <c r="D694" s="78">
        <v>0</v>
      </c>
      <c r="E694" s="78">
        <v>0.18416474420302079</v>
      </c>
      <c r="F694" s="78">
        <v>0</v>
      </c>
      <c r="G694" s="78">
        <v>0</v>
      </c>
      <c r="H694" s="78">
        <v>0</v>
      </c>
      <c r="I694" s="78">
        <v>0</v>
      </c>
      <c r="J694" s="78">
        <v>0</v>
      </c>
      <c r="K694" s="79">
        <v>0</v>
      </c>
      <c r="L694" s="33">
        <v>4.4432440052802242</v>
      </c>
      <c r="M694" s="33">
        <v>0</v>
      </c>
      <c r="N694" s="33">
        <v>0</v>
      </c>
      <c r="O694" s="33">
        <v>1.0030075187969925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5.4462515240772156</v>
      </c>
    </row>
    <row r="695" spans="1:22">
      <c r="A695" s="103" t="s">
        <v>747</v>
      </c>
      <c r="B695" s="78">
        <v>0</v>
      </c>
      <c r="C695" s="78">
        <v>0</v>
      </c>
      <c r="D695" s="78">
        <v>0</v>
      </c>
      <c r="E695" s="78">
        <v>0</v>
      </c>
      <c r="F695" s="78">
        <v>1</v>
      </c>
      <c r="G695" s="78">
        <v>0</v>
      </c>
      <c r="H695" s="78">
        <v>0</v>
      </c>
      <c r="I695" s="78">
        <v>0</v>
      </c>
      <c r="J695" s="78">
        <v>0</v>
      </c>
      <c r="K695" s="79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1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1</v>
      </c>
    </row>
    <row r="696" spans="1:22">
      <c r="A696" s="103" t="s">
        <v>748</v>
      </c>
      <c r="B696" s="78">
        <v>0</v>
      </c>
      <c r="C696" s="78">
        <v>0</v>
      </c>
      <c r="D696" s="78">
        <v>0</v>
      </c>
      <c r="E696" s="78">
        <v>1</v>
      </c>
      <c r="F696" s="78">
        <v>0</v>
      </c>
      <c r="G696" s="78">
        <v>0</v>
      </c>
      <c r="H696" s="78">
        <v>0</v>
      </c>
      <c r="I696" s="78">
        <v>0</v>
      </c>
      <c r="J696" s="78">
        <v>0</v>
      </c>
      <c r="K696" s="79">
        <v>0</v>
      </c>
      <c r="L696" s="33">
        <v>0</v>
      </c>
      <c r="M696" s="33">
        <v>0</v>
      </c>
      <c r="N696" s="33">
        <v>0</v>
      </c>
      <c r="O696" s="33">
        <v>1.9999999999999998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1.9999999999999998</v>
      </c>
    </row>
    <row r="697" spans="1:22">
      <c r="A697" s="103" t="s">
        <v>749</v>
      </c>
      <c r="B697" s="78">
        <v>0.55782509246250023</v>
      </c>
      <c r="C697" s="78">
        <v>0</v>
      </c>
      <c r="D697" s="78">
        <v>0</v>
      </c>
      <c r="E697" s="78">
        <v>0.44217490753749972</v>
      </c>
      <c r="F697" s="78">
        <v>0</v>
      </c>
      <c r="G697" s="78">
        <v>0</v>
      </c>
      <c r="H697" s="78">
        <v>0</v>
      </c>
      <c r="I697" s="78">
        <v>0</v>
      </c>
      <c r="J697" s="78">
        <v>0</v>
      </c>
      <c r="K697" s="79">
        <v>0</v>
      </c>
      <c r="L697" s="33">
        <v>10.631811529601716</v>
      </c>
      <c r="M697" s="33">
        <v>0</v>
      </c>
      <c r="N697" s="33">
        <v>0</v>
      </c>
      <c r="O697" s="33">
        <v>8.4275884028537043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19.05939993245542</v>
      </c>
    </row>
    <row r="698" spans="1:22">
      <c r="A698" s="103" t="s">
        <v>750</v>
      </c>
      <c r="B698" s="78">
        <v>0.34304797745466148</v>
      </c>
      <c r="C698" s="78">
        <v>0</v>
      </c>
      <c r="D698" s="78">
        <v>0</v>
      </c>
      <c r="E698" s="78">
        <v>0.65695202254533847</v>
      </c>
      <c r="F698" s="78">
        <v>0</v>
      </c>
      <c r="G698" s="78">
        <v>0</v>
      </c>
      <c r="H698" s="78">
        <v>0</v>
      </c>
      <c r="I698" s="78">
        <v>0</v>
      </c>
      <c r="J698" s="78">
        <v>0</v>
      </c>
      <c r="K698" s="79">
        <v>0</v>
      </c>
      <c r="L698" s="33">
        <v>1.0453257790368273</v>
      </c>
      <c r="M698" s="33">
        <v>0</v>
      </c>
      <c r="N698" s="33">
        <v>0</v>
      </c>
      <c r="O698" s="33">
        <v>2.0018450184501844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3.0471707974870119</v>
      </c>
    </row>
    <row r="699" spans="1:22">
      <c r="A699" s="103" t="s">
        <v>751</v>
      </c>
      <c r="B699" s="78">
        <v>0</v>
      </c>
      <c r="C699" s="78">
        <v>0</v>
      </c>
      <c r="D699" s="78">
        <v>0</v>
      </c>
      <c r="E699" s="78">
        <v>1</v>
      </c>
      <c r="F699" s="78">
        <v>0</v>
      </c>
      <c r="G699" s="78">
        <v>0</v>
      </c>
      <c r="H699" s="78">
        <v>0</v>
      </c>
      <c r="I699" s="78">
        <v>0</v>
      </c>
      <c r="J699" s="78">
        <v>0</v>
      </c>
      <c r="K699" s="79">
        <v>0</v>
      </c>
      <c r="L699" s="33">
        <v>0</v>
      </c>
      <c r="M699" s="33">
        <v>0</v>
      </c>
      <c r="N699" s="33">
        <v>0</v>
      </c>
      <c r="O699" s="33">
        <v>1.2507645259938838</v>
      </c>
      <c r="P699" s="33">
        <v>0</v>
      </c>
      <c r="Q699" s="33">
        <v>0</v>
      </c>
      <c r="R699" s="33">
        <v>0</v>
      </c>
      <c r="S699" s="33">
        <v>0</v>
      </c>
      <c r="T699" s="33">
        <v>0</v>
      </c>
      <c r="U699" s="33">
        <v>0</v>
      </c>
      <c r="V699" s="33">
        <v>1.2507645259938838</v>
      </c>
    </row>
    <row r="700" spans="1:22">
      <c r="A700" s="103" t="s">
        <v>752</v>
      </c>
      <c r="B700" s="78">
        <v>0.85572548964506401</v>
      </c>
      <c r="C700" s="78">
        <v>0</v>
      </c>
      <c r="D700" s="78">
        <v>0</v>
      </c>
      <c r="E700" s="78">
        <v>0.14427451035493605</v>
      </c>
      <c r="F700" s="78">
        <v>0</v>
      </c>
      <c r="G700" s="78">
        <v>0</v>
      </c>
      <c r="H700" s="78">
        <v>0</v>
      </c>
      <c r="I700" s="78">
        <v>0</v>
      </c>
      <c r="J700" s="78">
        <v>0</v>
      </c>
      <c r="K700" s="79">
        <v>0</v>
      </c>
      <c r="L700" s="33">
        <v>5.9735217055391949</v>
      </c>
      <c r="M700" s="33">
        <v>0</v>
      </c>
      <c r="N700" s="33">
        <v>0</v>
      </c>
      <c r="O700" s="33">
        <v>1.0071301247771836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6.9806518303163783</v>
      </c>
    </row>
    <row r="701" spans="1:22">
      <c r="A701" s="103" t="s">
        <v>753</v>
      </c>
      <c r="B701" s="78">
        <v>0</v>
      </c>
      <c r="C701" s="78">
        <v>0</v>
      </c>
      <c r="D701" s="78">
        <v>0</v>
      </c>
      <c r="E701" s="78">
        <v>0.51968503937007882</v>
      </c>
      <c r="F701" s="78">
        <v>0</v>
      </c>
      <c r="G701" s="78">
        <v>0</v>
      </c>
      <c r="H701" s="78">
        <v>0.48031496062992129</v>
      </c>
      <c r="I701" s="78">
        <v>0</v>
      </c>
      <c r="J701" s="78">
        <v>0</v>
      </c>
      <c r="K701" s="79">
        <v>0</v>
      </c>
      <c r="L701" s="33">
        <v>0</v>
      </c>
      <c r="M701" s="33">
        <v>0</v>
      </c>
      <c r="N701" s="33">
        <v>0</v>
      </c>
      <c r="O701" s="33">
        <v>1.0819672131147542</v>
      </c>
      <c r="P701" s="33">
        <v>0</v>
      </c>
      <c r="Q701" s="33">
        <v>0</v>
      </c>
      <c r="R701" s="33">
        <v>1</v>
      </c>
      <c r="S701" s="33">
        <v>0</v>
      </c>
      <c r="T701" s="33">
        <v>0</v>
      </c>
      <c r="U701" s="33">
        <v>0</v>
      </c>
      <c r="V701" s="33">
        <v>2.081967213114754</v>
      </c>
    </row>
    <row r="702" spans="1:22">
      <c r="A702" s="103" t="s">
        <v>754</v>
      </c>
      <c r="B702" s="78">
        <v>1</v>
      </c>
      <c r="C702" s="78">
        <v>0</v>
      </c>
      <c r="D702" s="78">
        <v>0</v>
      </c>
      <c r="E702" s="78">
        <v>0</v>
      </c>
      <c r="F702" s="78">
        <v>0</v>
      </c>
      <c r="G702" s="78">
        <v>0</v>
      </c>
      <c r="H702" s="78">
        <v>0</v>
      </c>
      <c r="I702" s="78">
        <v>0</v>
      </c>
      <c r="J702" s="78">
        <v>0</v>
      </c>
      <c r="K702" s="79">
        <v>0</v>
      </c>
      <c r="L702" s="33">
        <v>1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1</v>
      </c>
    </row>
    <row r="703" spans="1:22">
      <c r="A703" s="103" t="s">
        <v>755</v>
      </c>
      <c r="B703" s="78">
        <v>0.35390438204641333</v>
      </c>
      <c r="C703" s="78">
        <v>0</v>
      </c>
      <c r="D703" s="78">
        <v>0</v>
      </c>
      <c r="E703" s="78">
        <v>0.64609561795358661</v>
      </c>
      <c r="F703" s="78">
        <v>0</v>
      </c>
      <c r="G703" s="78">
        <v>0</v>
      </c>
      <c r="H703" s="78">
        <v>0</v>
      </c>
      <c r="I703" s="78">
        <v>0</v>
      </c>
      <c r="J703" s="78">
        <v>0</v>
      </c>
      <c r="K703" s="79">
        <v>0</v>
      </c>
      <c r="L703" s="33">
        <v>3.0650758962149611</v>
      </c>
      <c r="M703" s="33">
        <v>0</v>
      </c>
      <c r="N703" s="33">
        <v>0</v>
      </c>
      <c r="O703" s="33">
        <v>5.5956699201874676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8.6607458164024287</v>
      </c>
    </row>
    <row r="704" spans="1:22">
      <c r="A704" s="103" t="s">
        <v>756</v>
      </c>
      <c r="B704" s="78">
        <v>0.17283277910069955</v>
      </c>
      <c r="C704" s="78">
        <v>0</v>
      </c>
      <c r="D704" s="78">
        <v>0</v>
      </c>
      <c r="E704" s="78">
        <v>0.82716722089930039</v>
      </c>
      <c r="F704" s="78">
        <v>0</v>
      </c>
      <c r="G704" s="78">
        <v>0</v>
      </c>
      <c r="H704" s="78">
        <v>0</v>
      </c>
      <c r="I704" s="78">
        <v>0</v>
      </c>
      <c r="J704" s="78">
        <v>0</v>
      </c>
      <c r="K704" s="79">
        <v>0</v>
      </c>
      <c r="L704" s="33">
        <v>1</v>
      </c>
      <c r="M704" s="33">
        <v>0</v>
      </c>
      <c r="N704" s="33">
        <v>0</v>
      </c>
      <c r="O704" s="33">
        <v>4.7859394797867507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5.7859394797867507</v>
      </c>
    </row>
    <row r="705" spans="1:22">
      <c r="A705" s="103" t="s">
        <v>757</v>
      </c>
      <c r="B705" s="78">
        <v>0.58970412273260941</v>
      </c>
      <c r="C705" s="78">
        <v>0</v>
      </c>
      <c r="D705" s="78">
        <v>0</v>
      </c>
      <c r="E705" s="78">
        <v>0</v>
      </c>
      <c r="F705" s="78">
        <v>0.41029587726739059</v>
      </c>
      <c r="G705" s="78">
        <v>0</v>
      </c>
      <c r="H705" s="78">
        <v>0</v>
      </c>
      <c r="I705" s="78">
        <v>0</v>
      </c>
      <c r="J705" s="78">
        <v>0</v>
      </c>
      <c r="K705" s="79">
        <v>0</v>
      </c>
      <c r="L705" s="33">
        <v>1.1524822695035462</v>
      </c>
      <c r="M705" s="33">
        <v>0</v>
      </c>
      <c r="N705" s="33">
        <v>0</v>
      </c>
      <c r="O705" s="33">
        <v>0</v>
      </c>
      <c r="P705" s="33">
        <v>0.80185758513931893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1.954339854642865</v>
      </c>
    </row>
    <row r="706" spans="1:22">
      <c r="A706" s="103" t="s">
        <v>758</v>
      </c>
      <c r="B706" s="78">
        <v>0.39275689791047891</v>
      </c>
      <c r="C706" s="78">
        <v>0</v>
      </c>
      <c r="D706" s="78">
        <v>0</v>
      </c>
      <c r="E706" s="78">
        <v>0.60724310208952126</v>
      </c>
      <c r="F706" s="78">
        <v>0</v>
      </c>
      <c r="G706" s="78">
        <v>0</v>
      </c>
      <c r="H706" s="78">
        <v>0</v>
      </c>
      <c r="I706" s="78">
        <v>0</v>
      </c>
      <c r="J706" s="78">
        <v>0</v>
      </c>
      <c r="K706" s="79">
        <v>0</v>
      </c>
      <c r="L706" s="33">
        <v>3.6224366706875752</v>
      </c>
      <c r="M706" s="33">
        <v>0</v>
      </c>
      <c r="N706" s="33">
        <v>0</v>
      </c>
      <c r="O706" s="33">
        <v>5.6006646674669947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9.223101338154569</v>
      </c>
    </row>
    <row r="707" spans="1:22">
      <c r="A707" s="103" t="s">
        <v>759</v>
      </c>
      <c r="B707" s="78">
        <v>0.68624422235993565</v>
      </c>
      <c r="C707" s="78">
        <v>0</v>
      </c>
      <c r="D707" s="78">
        <v>0</v>
      </c>
      <c r="E707" s="78">
        <v>0.31375577764006429</v>
      </c>
      <c r="F707" s="78">
        <v>0</v>
      </c>
      <c r="G707" s="78">
        <v>0</v>
      </c>
      <c r="H707" s="78">
        <v>0</v>
      </c>
      <c r="I707" s="78">
        <v>0</v>
      </c>
      <c r="J707" s="78">
        <v>0</v>
      </c>
      <c r="K707" s="79">
        <v>0</v>
      </c>
      <c r="L707" s="33">
        <v>6.6147577145620193</v>
      </c>
      <c r="M707" s="33">
        <v>0</v>
      </c>
      <c r="N707" s="33">
        <v>0</v>
      </c>
      <c r="O707" s="33">
        <v>3.0243146434017802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9.6390723579637996</v>
      </c>
    </row>
    <row r="708" spans="1:22">
      <c r="A708" s="103" t="s">
        <v>760</v>
      </c>
      <c r="B708" s="78">
        <v>0.5060017896489325</v>
      </c>
      <c r="C708" s="78">
        <v>0</v>
      </c>
      <c r="D708" s="78">
        <v>0</v>
      </c>
      <c r="E708" s="78">
        <v>0.4939982103510675</v>
      </c>
      <c r="F708" s="78">
        <v>0</v>
      </c>
      <c r="G708" s="78">
        <v>0</v>
      </c>
      <c r="H708" s="78">
        <v>0</v>
      </c>
      <c r="I708" s="78">
        <v>0</v>
      </c>
      <c r="J708" s="78">
        <v>0</v>
      </c>
      <c r="K708" s="79">
        <v>0</v>
      </c>
      <c r="L708" s="33">
        <v>5.4338028169014088</v>
      </c>
      <c r="M708" s="33">
        <v>0</v>
      </c>
      <c r="N708" s="33">
        <v>0</v>
      </c>
      <c r="O708" s="33">
        <v>5.3048999467220526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10.738702763623461</v>
      </c>
    </row>
    <row r="709" spans="1:22">
      <c r="A709" s="103" t="s">
        <v>761</v>
      </c>
      <c r="B709" s="78">
        <v>0.5</v>
      </c>
      <c r="C709" s="78">
        <v>0</v>
      </c>
      <c r="D709" s="78">
        <v>0</v>
      </c>
      <c r="E709" s="78">
        <v>0.5</v>
      </c>
      <c r="F709" s="78">
        <v>0</v>
      </c>
      <c r="G709" s="78">
        <v>0</v>
      </c>
      <c r="H709" s="78">
        <v>0</v>
      </c>
      <c r="I709" s="78">
        <v>0</v>
      </c>
      <c r="J709" s="78">
        <v>0</v>
      </c>
      <c r="K709" s="79">
        <v>0</v>
      </c>
      <c r="L709" s="33">
        <v>1.0071301247771836</v>
      </c>
      <c r="M709" s="33">
        <v>0</v>
      </c>
      <c r="N709" s="33">
        <v>0</v>
      </c>
      <c r="O709" s="33">
        <v>1.0071301247771836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2.0142602495543671</v>
      </c>
    </row>
    <row r="710" spans="1:22">
      <c r="A710" s="103" t="s">
        <v>762</v>
      </c>
      <c r="B710" s="78">
        <v>0.38543886192544446</v>
      </c>
      <c r="C710" s="78">
        <v>0</v>
      </c>
      <c r="D710" s="78">
        <v>0</v>
      </c>
      <c r="E710" s="78">
        <v>0.61456113807455548</v>
      </c>
      <c r="F710" s="78">
        <v>0</v>
      </c>
      <c r="G710" s="78">
        <v>0</v>
      </c>
      <c r="H710" s="78">
        <v>0</v>
      </c>
      <c r="I710" s="78">
        <v>0</v>
      </c>
      <c r="J710" s="78">
        <v>0</v>
      </c>
      <c r="K710" s="79">
        <v>0</v>
      </c>
      <c r="L710" s="33">
        <v>3.0104515606674882</v>
      </c>
      <c r="M710" s="33">
        <v>0</v>
      </c>
      <c r="N710" s="33">
        <v>0</v>
      </c>
      <c r="O710" s="33">
        <v>4.8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7.810451560667488</v>
      </c>
    </row>
    <row r="711" spans="1:22">
      <c r="A711" s="103" t="s">
        <v>763</v>
      </c>
      <c r="B711" s="78">
        <v>0.28390373204221064</v>
      </c>
      <c r="C711" s="78">
        <v>6.6331953421650852E-2</v>
      </c>
      <c r="D711" s="78">
        <v>0</v>
      </c>
      <c r="E711" s="78">
        <v>0.61853684629555206</v>
      </c>
      <c r="F711" s="78">
        <v>0</v>
      </c>
      <c r="G711" s="78">
        <v>0</v>
      </c>
      <c r="H711" s="78">
        <v>1.040409530676782E-2</v>
      </c>
      <c r="I711" s="78">
        <v>1.0384501906943398E-2</v>
      </c>
      <c r="J711" s="78">
        <v>1.0438871026875041E-2</v>
      </c>
      <c r="K711" s="79">
        <v>0</v>
      </c>
      <c r="L711" s="33">
        <v>27.339176648654071</v>
      </c>
      <c r="M711" s="33">
        <v>6.3875912408759117</v>
      </c>
      <c r="N711" s="33">
        <v>0</v>
      </c>
      <c r="O711" s="33">
        <v>59.563458299524143</v>
      </c>
      <c r="P711" s="33">
        <v>0</v>
      </c>
      <c r="Q711" s="33">
        <v>0</v>
      </c>
      <c r="R711" s="33">
        <v>1.0018867924528303</v>
      </c>
      <c r="S711" s="33">
        <v>1</v>
      </c>
      <c r="T711" s="33">
        <v>1.005235602094241</v>
      </c>
      <c r="U711" s="33">
        <v>0</v>
      </c>
      <c r="V711" s="33">
        <v>96.29734858360122</v>
      </c>
    </row>
    <row r="712" spans="1:22">
      <c r="A712" s="103" t="s">
        <v>764</v>
      </c>
      <c r="B712" s="78">
        <v>0.52651490971955517</v>
      </c>
      <c r="C712" s="78">
        <v>0</v>
      </c>
      <c r="D712" s="78">
        <v>0</v>
      </c>
      <c r="E712" s="78">
        <v>0.47348509028044494</v>
      </c>
      <c r="F712" s="78">
        <v>0</v>
      </c>
      <c r="G712" s="78">
        <v>0</v>
      </c>
      <c r="H712" s="78">
        <v>0</v>
      </c>
      <c r="I712" s="78">
        <v>0</v>
      </c>
      <c r="J712" s="78">
        <v>0</v>
      </c>
      <c r="K712" s="79">
        <v>0</v>
      </c>
      <c r="L712" s="33">
        <v>5.639950746833664</v>
      </c>
      <c r="M712" s="33">
        <v>0</v>
      </c>
      <c r="N712" s="33">
        <v>0</v>
      </c>
      <c r="O712" s="33">
        <v>5.0719030729142878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10.711853819747951</v>
      </c>
    </row>
    <row r="713" spans="1:22">
      <c r="A713" s="103" t="s">
        <v>765</v>
      </c>
      <c r="B713" s="78">
        <v>0</v>
      </c>
      <c r="C713" s="78">
        <v>0</v>
      </c>
      <c r="D713" s="78">
        <v>0</v>
      </c>
      <c r="E713" s="78">
        <v>1</v>
      </c>
      <c r="F713" s="78">
        <v>0</v>
      </c>
      <c r="G713" s="78">
        <v>0</v>
      </c>
      <c r="H713" s="78">
        <v>0</v>
      </c>
      <c r="I713" s="78">
        <v>0</v>
      </c>
      <c r="J713" s="78">
        <v>0</v>
      </c>
      <c r="K713" s="79">
        <v>0</v>
      </c>
      <c r="L713" s="33">
        <v>0</v>
      </c>
      <c r="M713" s="33">
        <v>0</v>
      </c>
      <c r="N713" s="33">
        <v>0</v>
      </c>
      <c r="O713" s="33">
        <v>1.0080786793115559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1.0080786793115559</v>
      </c>
    </row>
    <row r="714" spans="1:22">
      <c r="A714" s="103" t="s">
        <v>766</v>
      </c>
      <c r="B714" s="78">
        <v>1</v>
      </c>
      <c r="C714" s="78">
        <v>0</v>
      </c>
      <c r="D714" s="78">
        <v>0</v>
      </c>
      <c r="E714" s="78">
        <v>0</v>
      </c>
      <c r="F714" s="78">
        <v>0</v>
      </c>
      <c r="G714" s="78">
        <v>0</v>
      </c>
      <c r="H714" s="78">
        <v>0</v>
      </c>
      <c r="I714" s="78">
        <v>0</v>
      </c>
      <c r="J714" s="78">
        <v>0</v>
      </c>
      <c r="K714" s="79">
        <v>0</v>
      </c>
      <c r="L714" s="33">
        <v>1.1770833333333333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1.1770833333333333</v>
      </c>
    </row>
    <row r="715" spans="1:22">
      <c r="A715" s="103" t="s">
        <v>767</v>
      </c>
      <c r="B715" s="78">
        <v>0.23047283812616898</v>
      </c>
      <c r="C715" s="78">
        <v>0</v>
      </c>
      <c r="D715" s="78">
        <v>0</v>
      </c>
      <c r="E715" s="78">
        <v>0.68769593550829522</v>
      </c>
      <c r="F715" s="78">
        <v>8.1831226365535831E-2</v>
      </c>
      <c r="G715" s="78">
        <v>0</v>
      </c>
      <c r="H715" s="78">
        <v>0</v>
      </c>
      <c r="I715" s="78">
        <v>0</v>
      </c>
      <c r="J715" s="78">
        <v>0</v>
      </c>
      <c r="K715" s="79">
        <v>0</v>
      </c>
      <c r="L715" s="33">
        <v>3.3631621496766249</v>
      </c>
      <c r="M715" s="33">
        <v>0</v>
      </c>
      <c r="N715" s="33">
        <v>0</v>
      </c>
      <c r="O715" s="33">
        <v>10.035164922652747</v>
      </c>
      <c r="P715" s="33">
        <v>1.1941176470588235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14.592444719388196</v>
      </c>
    </row>
    <row r="716" spans="1:22">
      <c r="A716" s="103" t="s">
        <v>768</v>
      </c>
      <c r="B716" s="78">
        <v>1</v>
      </c>
      <c r="C716" s="78">
        <v>0</v>
      </c>
      <c r="D716" s="78">
        <v>0</v>
      </c>
      <c r="E716" s="78">
        <v>0</v>
      </c>
      <c r="F716" s="78">
        <v>0</v>
      </c>
      <c r="G716" s="78">
        <v>0</v>
      </c>
      <c r="H716" s="78">
        <v>0</v>
      </c>
      <c r="I716" s="78">
        <v>0</v>
      </c>
      <c r="J716" s="78">
        <v>0</v>
      </c>
      <c r="K716" s="79">
        <v>0</v>
      </c>
      <c r="L716" s="33">
        <v>1.0023668639053254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1.0023668639053254</v>
      </c>
    </row>
    <row r="717" spans="1:22">
      <c r="A717" s="103" t="s">
        <v>769</v>
      </c>
      <c r="B717" s="78">
        <v>0.42765531848338501</v>
      </c>
      <c r="C717" s="78">
        <v>0.1716459066444104</v>
      </c>
      <c r="D717" s="78">
        <v>0</v>
      </c>
      <c r="E717" s="78">
        <v>0.40069877487220462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9">
        <v>0</v>
      </c>
      <c r="L717" s="33">
        <v>9.4676898622667132</v>
      </c>
      <c r="M717" s="33">
        <v>3.8</v>
      </c>
      <c r="N717" s="33">
        <v>0</v>
      </c>
      <c r="O717" s="33">
        <v>8.8709097366870555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22.138599598953768</v>
      </c>
    </row>
    <row r="718" spans="1:22">
      <c r="A718" s="103" t="s">
        <v>770</v>
      </c>
      <c r="B718" s="78">
        <v>0.59727818728265447</v>
      </c>
      <c r="C718" s="78">
        <v>0</v>
      </c>
      <c r="D718" s="78">
        <v>0</v>
      </c>
      <c r="E718" s="78">
        <v>0.40272181271734558</v>
      </c>
      <c r="F718" s="78">
        <v>0</v>
      </c>
      <c r="G718" s="78">
        <v>0</v>
      </c>
      <c r="H718" s="78">
        <v>0</v>
      </c>
      <c r="I718" s="78">
        <v>0</v>
      </c>
      <c r="J718" s="78">
        <v>0</v>
      </c>
      <c r="K718" s="79">
        <v>0</v>
      </c>
      <c r="L718" s="33">
        <v>3.1554417010295106</v>
      </c>
      <c r="M718" s="33">
        <v>0</v>
      </c>
      <c r="N718" s="33">
        <v>0</v>
      </c>
      <c r="O718" s="33">
        <v>2.1275935214441963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5.2830352224737069</v>
      </c>
    </row>
    <row r="719" spans="1:22">
      <c r="A719" s="103" t="s">
        <v>771</v>
      </c>
      <c r="B719" s="78">
        <v>0.4183889920229692</v>
      </c>
      <c r="C719" s="78">
        <v>0</v>
      </c>
      <c r="D719" s="78">
        <v>0</v>
      </c>
      <c r="E719" s="78">
        <v>0.5816110079770308</v>
      </c>
      <c r="F719" s="78">
        <v>0</v>
      </c>
      <c r="G719" s="78">
        <v>0</v>
      </c>
      <c r="H719" s="78">
        <v>0</v>
      </c>
      <c r="I719" s="78">
        <v>0</v>
      </c>
      <c r="J719" s="78">
        <v>0</v>
      </c>
      <c r="K719" s="79">
        <v>0</v>
      </c>
      <c r="L719" s="33">
        <v>4.3713365603926055</v>
      </c>
      <c r="M719" s="33">
        <v>0</v>
      </c>
      <c r="N719" s="33">
        <v>0</v>
      </c>
      <c r="O719" s="33">
        <v>6.0766834490645811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10.448020009457187</v>
      </c>
    </row>
    <row r="720" spans="1:22">
      <c r="A720" s="103" t="s">
        <v>772</v>
      </c>
      <c r="B720" s="78">
        <v>1</v>
      </c>
      <c r="C720" s="78">
        <v>0</v>
      </c>
      <c r="D720" s="78">
        <v>0</v>
      </c>
      <c r="E720" s="78">
        <v>0</v>
      </c>
      <c r="F720" s="78">
        <v>0</v>
      </c>
      <c r="G720" s="78">
        <v>0</v>
      </c>
      <c r="H720" s="78">
        <v>0</v>
      </c>
      <c r="I720" s="78">
        <v>0</v>
      </c>
      <c r="J720" s="78">
        <v>0</v>
      </c>
      <c r="K720" s="79">
        <v>0</v>
      </c>
      <c r="L720" s="33">
        <v>1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1</v>
      </c>
    </row>
    <row r="721" spans="1:22">
      <c r="A721" s="103" t="s">
        <v>773</v>
      </c>
      <c r="B721" s="78">
        <v>0.20042710557841553</v>
      </c>
      <c r="C721" s="78">
        <v>0</v>
      </c>
      <c r="D721" s="78">
        <v>0.44517943642898067</v>
      </c>
      <c r="E721" s="78">
        <v>0.3543934579926038</v>
      </c>
      <c r="F721" s="78">
        <v>0</v>
      </c>
      <c r="G721" s="78">
        <v>0</v>
      </c>
      <c r="H721" s="78">
        <v>0</v>
      </c>
      <c r="I721" s="78">
        <v>0</v>
      </c>
      <c r="J721" s="78">
        <v>0</v>
      </c>
      <c r="K721" s="79">
        <v>0</v>
      </c>
      <c r="L721" s="33">
        <v>1.0317460317460316</v>
      </c>
      <c r="M721" s="33">
        <v>0</v>
      </c>
      <c r="N721" s="33">
        <v>2.2916666666666665</v>
      </c>
      <c r="O721" s="33">
        <v>1.8243243243243243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5.1477370227370223</v>
      </c>
    </row>
    <row r="722" spans="1:22">
      <c r="A722" s="103" t="s">
        <v>774</v>
      </c>
      <c r="B722" s="78">
        <v>0.19513327674162645</v>
      </c>
      <c r="C722" s="78">
        <v>0</v>
      </c>
      <c r="D722" s="78">
        <v>0.22359021293311362</v>
      </c>
      <c r="E722" s="78">
        <v>0.58127651032525984</v>
      </c>
      <c r="F722" s="78">
        <v>0</v>
      </c>
      <c r="G722" s="78">
        <v>0</v>
      </c>
      <c r="H722" s="78">
        <v>0</v>
      </c>
      <c r="I722" s="78">
        <v>0</v>
      </c>
      <c r="J722" s="78">
        <v>0</v>
      </c>
      <c r="K722" s="79">
        <v>0</v>
      </c>
      <c r="L722" s="33">
        <v>2</v>
      </c>
      <c r="M722" s="33">
        <v>0</v>
      </c>
      <c r="N722" s="33">
        <v>2.2916666666666665</v>
      </c>
      <c r="O722" s="33">
        <v>5.9577384240302687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10.249405090696936</v>
      </c>
    </row>
    <row r="723" spans="1:22">
      <c r="A723" s="103" t="s">
        <v>775</v>
      </c>
      <c r="B723" s="78">
        <v>0.11334862648816262</v>
      </c>
      <c r="C723" s="78">
        <v>0</v>
      </c>
      <c r="D723" s="78">
        <v>0</v>
      </c>
      <c r="E723" s="78">
        <v>0.88665137351183754</v>
      </c>
      <c r="F723" s="78">
        <v>0</v>
      </c>
      <c r="G723" s="78">
        <v>0</v>
      </c>
      <c r="H723" s="78">
        <v>0</v>
      </c>
      <c r="I723" s="78">
        <v>0</v>
      </c>
      <c r="J723" s="78">
        <v>0</v>
      </c>
      <c r="K723" s="79">
        <v>0</v>
      </c>
      <c r="L723" s="33">
        <v>1</v>
      </c>
      <c r="M723" s="33">
        <v>0</v>
      </c>
      <c r="N723" s="33">
        <v>0</v>
      </c>
      <c r="O723" s="33">
        <v>7.8223389288659231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8.8223389288659213</v>
      </c>
    </row>
    <row r="724" spans="1:22">
      <c r="A724" s="103" t="s">
        <v>776</v>
      </c>
      <c r="B724" s="78">
        <v>0.49981761852913625</v>
      </c>
      <c r="C724" s="78">
        <v>0</v>
      </c>
      <c r="D724" s="78">
        <v>0</v>
      </c>
      <c r="E724" s="78">
        <v>0.5001823814708638</v>
      </c>
      <c r="F724" s="78">
        <v>0</v>
      </c>
      <c r="G724" s="78">
        <v>0</v>
      </c>
      <c r="H724" s="78">
        <v>0</v>
      </c>
      <c r="I724" s="78">
        <v>0</v>
      </c>
      <c r="J724" s="78">
        <v>0</v>
      </c>
      <c r="K724" s="79">
        <v>0</v>
      </c>
      <c r="L724" s="33">
        <v>1.0011144130757801</v>
      </c>
      <c r="M724" s="33">
        <v>0</v>
      </c>
      <c r="N724" s="33">
        <v>0</v>
      </c>
      <c r="O724" s="33">
        <v>1.0018450184501844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2.0029594315259645</v>
      </c>
    </row>
    <row r="725" spans="1:22">
      <c r="A725" s="103" t="s">
        <v>777</v>
      </c>
      <c r="B725" s="78">
        <v>1</v>
      </c>
      <c r="C725" s="78">
        <v>0</v>
      </c>
      <c r="D725" s="78">
        <v>0</v>
      </c>
      <c r="E725" s="78">
        <v>0</v>
      </c>
      <c r="F725" s="78">
        <v>0</v>
      </c>
      <c r="G725" s="78">
        <v>0</v>
      </c>
      <c r="H725" s="78">
        <v>0</v>
      </c>
      <c r="I725" s="78">
        <v>0</v>
      </c>
      <c r="J725" s="78">
        <v>0</v>
      </c>
      <c r="K725" s="79">
        <v>0</v>
      </c>
      <c r="L725" s="33">
        <v>1.095948827292111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1.095948827292111</v>
      </c>
    </row>
    <row r="726" spans="1:22">
      <c r="A726" s="103" t="s">
        <v>778</v>
      </c>
      <c r="B726" s="78">
        <v>0.3387600075306138</v>
      </c>
      <c r="C726" s="78">
        <v>0</v>
      </c>
      <c r="D726" s="78">
        <v>0</v>
      </c>
      <c r="E726" s="78">
        <v>0.66123999246938614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9">
        <v>0</v>
      </c>
      <c r="L726" s="33">
        <v>3.4524497443567888</v>
      </c>
      <c r="M726" s="33">
        <v>0</v>
      </c>
      <c r="N726" s="33">
        <v>0</v>
      </c>
      <c r="O726" s="33">
        <v>6.7389827376630667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10.191432482019856</v>
      </c>
    </row>
    <row r="727" spans="1:22">
      <c r="A727" s="103" t="s">
        <v>779</v>
      </c>
      <c r="B727" s="78">
        <v>0</v>
      </c>
      <c r="C727" s="78">
        <v>0</v>
      </c>
      <c r="D727" s="78">
        <v>0</v>
      </c>
      <c r="E727" s="78">
        <v>0.55996018594719643</v>
      </c>
      <c r="F727" s="78">
        <v>0.44003981405280368</v>
      </c>
      <c r="G727" s="78">
        <v>0</v>
      </c>
      <c r="H727" s="78">
        <v>0</v>
      </c>
      <c r="I727" s="78">
        <v>0</v>
      </c>
      <c r="J727" s="78">
        <v>0</v>
      </c>
      <c r="K727" s="79">
        <v>0</v>
      </c>
      <c r="L727" s="33">
        <v>0</v>
      </c>
      <c r="M727" s="33">
        <v>0</v>
      </c>
      <c r="N727" s="33">
        <v>0</v>
      </c>
      <c r="O727" s="33">
        <v>1.5067669172932332</v>
      </c>
      <c r="P727" s="33">
        <v>1.1840796019900497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2.6908465192832827</v>
      </c>
    </row>
    <row r="728" spans="1:22">
      <c r="A728" s="103" t="s">
        <v>780</v>
      </c>
      <c r="B728" s="78">
        <v>0.3119569966324412</v>
      </c>
      <c r="C728" s="78">
        <v>0</v>
      </c>
      <c r="D728" s="78">
        <v>0</v>
      </c>
      <c r="E728" s="78">
        <v>0.68804300336755875</v>
      </c>
      <c r="F728" s="78">
        <v>0</v>
      </c>
      <c r="G728" s="78">
        <v>0</v>
      </c>
      <c r="H728" s="78">
        <v>0</v>
      </c>
      <c r="I728" s="78">
        <v>0</v>
      </c>
      <c r="J728" s="78">
        <v>0</v>
      </c>
      <c r="K728" s="79">
        <v>0</v>
      </c>
      <c r="L728" s="33">
        <v>2.4374904652936689</v>
      </c>
      <c r="M728" s="33">
        <v>0</v>
      </c>
      <c r="N728" s="33">
        <v>0</v>
      </c>
      <c r="O728" s="33">
        <v>5.3760559260559262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7.8135463913495951</v>
      </c>
    </row>
    <row r="729" spans="1:22">
      <c r="A729" s="103" t="s">
        <v>781</v>
      </c>
      <c r="B729" s="78">
        <v>0</v>
      </c>
      <c r="C729" s="78">
        <v>0</v>
      </c>
      <c r="D729" s="78">
        <v>0</v>
      </c>
      <c r="E729" s="78">
        <v>1</v>
      </c>
      <c r="F729" s="78">
        <v>0</v>
      </c>
      <c r="G729" s="78">
        <v>0</v>
      </c>
      <c r="H729" s="78">
        <v>0</v>
      </c>
      <c r="I729" s="78">
        <v>0</v>
      </c>
      <c r="J729" s="78">
        <v>0</v>
      </c>
      <c r="K729" s="79">
        <v>0</v>
      </c>
      <c r="L729" s="33">
        <v>0</v>
      </c>
      <c r="M729" s="33">
        <v>0</v>
      </c>
      <c r="N729" s="33">
        <v>0</v>
      </c>
      <c r="O729" s="33">
        <v>1.4592857142857143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1.4592857142857143</v>
      </c>
    </row>
    <row r="730" spans="1:22">
      <c r="A730" s="103" t="s">
        <v>782</v>
      </c>
      <c r="B730" s="78">
        <v>0</v>
      </c>
      <c r="C730" s="78">
        <v>0</v>
      </c>
      <c r="D730" s="78">
        <v>0</v>
      </c>
      <c r="E730" s="78">
        <v>1</v>
      </c>
      <c r="F730" s="78">
        <v>0</v>
      </c>
      <c r="G730" s="78">
        <v>0</v>
      </c>
      <c r="H730" s="78">
        <v>0</v>
      </c>
      <c r="I730" s="78">
        <v>0</v>
      </c>
      <c r="J730" s="78">
        <v>0</v>
      </c>
      <c r="K730" s="79">
        <v>0</v>
      </c>
      <c r="L730" s="33">
        <v>0</v>
      </c>
      <c r="M730" s="33">
        <v>0</v>
      </c>
      <c r="N730" s="33">
        <v>0</v>
      </c>
      <c r="O730" s="33">
        <v>14.464683027117898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14.464683027117898</v>
      </c>
    </row>
    <row r="731" spans="1:22">
      <c r="A731" s="103" t="s">
        <v>783</v>
      </c>
      <c r="B731" s="78">
        <v>0.56673466113178173</v>
      </c>
      <c r="C731" s="78">
        <v>0.10777651380557883</v>
      </c>
      <c r="D731" s="78">
        <v>0</v>
      </c>
      <c r="E731" s="78">
        <v>0.32548882506263965</v>
      </c>
      <c r="F731" s="78">
        <v>0</v>
      </c>
      <c r="G731" s="78">
        <v>0</v>
      </c>
      <c r="H731" s="78">
        <v>0</v>
      </c>
      <c r="I731" s="78">
        <v>0</v>
      </c>
      <c r="J731" s="78">
        <v>0</v>
      </c>
      <c r="K731" s="79">
        <v>0</v>
      </c>
      <c r="L731" s="33">
        <v>5.2584245038221473</v>
      </c>
      <c r="M731" s="33">
        <v>1</v>
      </c>
      <c r="N731" s="33">
        <v>0</v>
      </c>
      <c r="O731" s="33">
        <v>3.0200348254889589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9.2784593293111044</v>
      </c>
    </row>
    <row r="732" spans="1:22">
      <c r="A732" s="103" t="s">
        <v>784</v>
      </c>
      <c r="B732" s="78">
        <v>0.40300355291184564</v>
      </c>
      <c r="C732" s="78">
        <v>0</v>
      </c>
      <c r="D732" s="78">
        <v>0</v>
      </c>
      <c r="E732" s="78">
        <v>0.59699644708815425</v>
      </c>
      <c r="F732" s="78">
        <v>0</v>
      </c>
      <c r="G732" s="78">
        <v>0</v>
      </c>
      <c r="H732" s="78">
        <v>0</v>
      </c>
      <c r="I732" s="78">
        <v>0</v>
      </c>
      <c r="J732" s="78">
        <v>0</v>
      </c>
      <c r="K732" s="79">
        <v>0</v>
      </c>
      <c r="L732" s="33">
        <v>2.7223248913298108</v>
      </c>
      <c r="M732" s="33">
        <v>0</v>
      </c>
      <c r="N732" s="33">
        <v>0</v>
      </c>
      <c r="O732" s="33">
        <v>4.0327641684564712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6.7550890597862825</v>
      </c>
    </row>
    <row r="733" spans="1:22">
      <c r="A733" s="103" t="s">
        <v>785</v>
      </c>
      <c r="B733" s="78">
        <v>0.23709134812302277</v>
      </c>
      <c r="C733" s="78">
        <v>1.6663767665434683E-2</v>
      </c>
      <c r="D733" s="78">
        <v>6.4361054737539997E-3</v>
      </c>
      <c r="E733" s="78">
        <v>0.71237553672355547</v>
      </c>
      <c r="F733" s="78">
        <v>1.3865927569029426E-2</v>
      </c>
      <c r="G733" s="78">
        <v>0</v>
      </c>
      <c r="H733" s="78">
        <v>0</v>
      </c>
      <c r="I733" s="78">
        <v>9.7979600841387876E-3</v>
      </c>
      <c r="J733" s="78">
        <v>1.2125995820116231E-3</v>
      </c>
      <c r="K733" s="79">
        <v>2.5567547790528089E-3</v>
      </c>
      <c r="L733" s="33">
        <v>195.52319796259849</v>
      </c>
      <c r="M733" s="33">
        <v>13.742184899808876</v>
      </c>
      <c r="N733" s="33">
        <v>5.3076923076923075</v>
      </c>
      <c r="O733" s="33">
        <v>587.4779665862751</v>
      </c>
      <c r="P733" s="33">
        <v>11.434877411079725</v>
      </c>
      <c r="Q733" s="33">
        <v>0</v>
      </c>
      <c r="R733" s="33">
        <v>0</v>
      </c>
      <c r="S733" s="33">
        <v>8.0801282051282044</v>
      </c>
      <c r="T733" s="33">
        <v>1</v>
      </c>
      <c r="U733" s="33">
        <v>2.1084905660377355</v>
      </c>
      <c r="V733" s="33">
        <v>824.6745379386208</v>
      </c>
    </row>
    <row r="734" spans="1:22">
      <c r="A734" s="103" t="s">
        <v>786</v>
      </c>
      <c r="B734" s="78">
        <v>0.24657921239647804</v>
      </c>
      <c r="C734" s="78">
        <v>2.0432197717461426E-2</v>
      </c>
      <c r="D734" s="78">
        <v>8.1747655713471888E-3</v>
      </c>
      <c r="E734" s="78">
        <v>0.59290111388211142</v>
      </c>
      <c r="F734" s="78">
        <v>9.1401572984669902E-2</v>
      </c>
      <c r="G734" s="78">
        <v>0</v>
      </c>
      <c r="H734" s="78">
        <v>0</v>
      </c>
      <c r="I734" s="78">
        <v>3.373138845048837E-2</v>
      </c>
      <c r="J734" s="78">
        <v>0</v>
      </c>
      <c r="K734" s="79">
        <v>6.7797489974437833E-3</v>
      </c>
      <c r="L734" s="33">
        <v>36.784707030016378</v>
      </c>
      <c r="M734" s="33">
        <v>3.0480769230769234</v>
      </c>
      <c r="N734" s="33">
        <v>1.2195121951219512</v>
      </c>
      <c r="O734" s="33">
        <v>88.449036558912127</v>
      </c>
      <c r="P734" s="33">
        <v>13.63529411764706</v>
      </c>
      <c r="Q734" s="33">
        <v>0</v>
      </c>
      <c r="R734" s="33">
        <v>0</v>
      </c>
      <c r="S734" s="33">
        <v>5.0320512820512819</v>
      </c>
      <c r="T734" s="33">
        <v>0</v>
      </c>
      <c r="U734" s="33">
        <v>1.0114035087719297</v>
      </c>
      <c r="V734" s="33">
        <v>149.18008161559763</v>
      </c>
    </row>
    <row r="735" spans="1:22">
      <c r="A735" s="103" t="s">
        <v>787</v>
      </c>
      <c r="B735" s="78">
        <v>0.26523978833051154</v>
      </c>
      <c r="C735" s="78">
        <v>5.6454554938280416E-2</v>
      </c>
      <c r="D735" s="78">
        <v>0</v>
      </c>
      <c r="E735" s="78">
        <v>0.62984396601594528</v>
      </c>
      <c r="F735" s="78">
        <v>1.6925019189009977E-2</v>
      </c>
      <c r="G735" s="78">
        <v>0</v>
      </c>
      <c r="H735" s="78">
        <v>5.2882781002772149E-3</v>
      </c>
      <c r="I735" s="78">
        <v>2.2660323812331851E-2</v>
      </c>
      <c r="J735" s="78">
        <v>3.5880696136436734E-3</v>
      </c>
      <c r="K735" s="79">
        <v>0</v>
      </c>
      <c r="L735" s="33">
        <v>59.275476524990715</v>
      </c>
      <c r="M735" s="33">
        <v>12.61639766430131</v>
      </c>
      <c r="N735" s="33">
        <v>0</v>
      </c>
      <c r="O735" s="33">
        <v>140.75679013686843</v>
      </c>
      <c r="P735" s="33">
        <v>3.7823834196891193</v>
      </c>
      <c r="Q735" s="33">
        <v>0</v>
      </c>
      <c r="R735" s="33">
        <v>1.1818181818181819</v>
      </c>
      <c r="S735" s="33">
        <v>5.0641025641025639</v>
      </c>
      <c r="T735" s="33">
        <v>0.80185758513931893</v>
      </c>
      <c r="U735" s="33">
        <v>0</v>
      </c>
      <c r="V735" s="33">
        <v>223.47882607690966</v>
      </c>
    </row>
    <row r="736" spans="1:22">
      <c r="A736" s="103" t="s">
        <v>788</v>
      </c>
      <c r="B736" s="78">
        <v>0.27085735736149041</v>
      </c>
      <c r="C736" s="78">
        <v>1.9607816555072134E-2</v>
      </c>
      <c r="D736" s="78">
        <v>0</v>
      </c>
      <c r="E736" s="78">
        <v>0.68476256080562758</v>
      </c>
      <c r="F736" s="78">
        <v>8.1973308911607434E-3</v>
      </c>
      <c r="G736" s="78">
        <v>0</v>
      </c>
      <c r="H736" s="78">
        <v>0</v>
      </c>
      <c r="I736" s="78">
        <v>1.6574934386649181E-2</v>
      </c>
      <c r="J736" s="78">
        <v>0</v>
      </c>
      <c r="K736" s="79">
        <v>0</v>
      </c>
      <c r="L736" s="33">
        <v>33.206529054062088</v>
      </c>
      <c r="M736" s="33">
        <v>2.4038761083153606</v>
      </c>
      <c r="N736" s="33">
        <v>0</v>
      </c>
      <c r="O736" s="33">
        <v>83.950416160114713</v>
      </c>
      <c r="P736" s="33">
        <v>1.0049751243781095</v>
      </c>
      <c r="Q736" s="33">
        <v>0</v>
      </c>
      <c r="R736" s="33">
        <v>0</v>
      </c>
      <c r="S736" s="33">
        <v>2.0320512820512819</v>
      </c>
      <c r="T736" s="33">
        <v>0</v>
      </c>
      <c r="U736" s="33">
        <v>0</v>
      </c>
      <c r="V736" s="33">
        <v>122.59784772892155</v>
      </c>
    </row>
    <row r="737" spans="1:22">
      <c r="A737" s="103" t="s">
        <v>789</v>
      </c>
      <c r="B737" s="78">
        <v>0.37760039719027066</v>
      </c>
      <c r="C737" s="78">
        <v>1.9962309061905506E-2</v>
      </c>
      <c r="D737" s="78">
        <v>1.4481067376007602E-2</v>
      </c>
      <c r="E737" s="78">
        <v>0.5879562263718161</v>
      </c>
      <c r="F737" s="78">
        <v>0</v>
      </c>
      <c r="G737" s="78">
        <v>0</v>
      </c>
      <c r="H737" s="78">
        <v>0</v>
      </c>
      <c r="I737" s="78">
        <v>0</v>
      </c>
      <c r="J737" s="78">
        <v>0</v>
      </c>
      <c r="K737" s="79">
        <v>0</v>
      </c>
      <c r="L737" s="33">
        <v>26.493329230856276</v>
      </c>
      <c r="M737" s="33">
        <v>1.4006024096385543</v>
      </c>
      <c r="N737" s="33">
        <v>1.016025641025641</v>
      </c>
      <c r="O737" s="33">
        <v>41.25238742996148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70.162344711481964</v>
      </c>
    </row>
    <row r="738" spans="1:22">
      <c r="A738" s="103" t="s">
        <v>790</v>
      </c>
      <c r="B738" s="78">
        <v>0.1408906845147917</v>
      </c>
      <c r="C738" s="78">
        <v>8.5667009740418593E-3</v>
      </c>
      <c r="D738" s="78">
        <v>1.932236970485782E-2</v>
      </c>
      <c r="E738" s="78">
        <v>0.8160277393158808</v>
      </c>
      <c r="F738" s="78">
        <v>6.7609259828537143E-3</v>
      </c>
      <c r="G738" s="78">
        <v>0</v>
      </c>
      <c r="H738" s="78">
        <v>8.4315795075743227E-3</v>
      </c>
      <c r="I738" s="78">
        <v>0</v>
      </c>
      <c r="J738" s="78">
        <v>0</v>
      </c>
      <c r="K738" s="79">
        <v>0</v>
      </c>
      <c r="L738" s="33">
        <v>16.709880324110763</v>
      </c>
      <c r="M738" s="33">
        <v>1.016025641025641</v>
      </c>
      <c r="N738" s="33">
        <v>2.2916666666666665</v>
      </c>
      <c r="O738" s="33">
        <v>96.782309718223061</v>
      </c>
      <c r="P738" s="33">
        <v>0.80185758513931893</v>
      </c>
      <c r="Q738" s="33">
        <v>0</v>
      </c>
      <c r="R738" s="33">
        <v>0.99999999999999989</v>
      </c>
      <c r="S738" s="33">
        <v>0</v>
      </c>
      <c r="T738" s="33">
        <v>0</v>
      </c>
      <c r="U738" s="33">
        <v>0</v>
      </c>
      <c r="V738" s="33">
        <v>118.60173993516543</v>
      </c>
    </row>
    <row r="739" spans="1:22">
      <c r="A739" s="103" t="s">
        <v>791</v>
      </c>
      <c r="B739" s="78">
        <v>0.1841985436444773</v>
      </c>
      <c r="C739" s="78">
        <v>0</v>
      </c>
      <c r="D739" s="78">
        <v>0</v>
      </c>
      <c r="E739" s="78">
        <v>0.81580145635552259</v>
      </c>
      <c r="F739" s="78">
        <v>0</v>
      </c>
      <c r="G739" s="78">
        <v>0</v>
      </c>
      <c r="H739" s="78">
        <v>0</v>
      </c>
      <c r="I739" s="78">
        <v>0</v>
      </c>
      <c r="J739" s="78">
        <v>0</v>
      </c>
      <c r="K739" s="79">
        <v>0</v>
      </c>
      <c r="L739" s="33">
        <v>3.3141153081510932</v>
      </c>
      <c r="M739" s="33">
        <v>0</v>
      </c>
      <c r="N739" s="33">
        <v>0</v>
      </c>
      <c r="O739" s="33">
        <v>14.677966727783385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17.99208203593448</v>
      </c>
    </row>
    <row r="740" spans="1:22">
      <c r="A740" s="103" t="s">
        <v>792</v>
      </c>
      <c r="B740" s="78">
        <v>0.37560877383153407</v>
      </c>
      <c r="C740" s="78">
        <v>2.4168450545037749E-2</v>
      </c>
      <c r="D740" s="78">
        <v>1.8543158179086302E-2</v>
      </c>
      <c r="E740" s="78">
        <v>0.58167961744434182</v>
      </c>
      <c r="F740" s="78">
        <v>0</v>
      </c>
      <c r="G740" s="78">
        <v>0</v>
      </c>
      <c r="H740" s="78">
        <v>0</v>
      </c>
      <c r="I740" s="78">
        <v>0</v>
      </c>
      <c r="J740" s="78">
        <v>0</v>
      </c>
      <c r="K740" s="79">
        <v>0</v>
      </c>
      <c r="L740" s="33">
        <v>28.484890928467575</v>
      </c>
      <c r="M740" s="33">
        <v>1.8328530259365994</v>
      </c>
      <c r="N740" s="33">
        <v>1.40625</v>
      </c>
      <c r="O740" s="33">
        <v>44.112602294126106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75.836596248530284</v>
      </c>
    </row>
    <row r="741" spans="1:22">
      <c r="A741" s="103" t="s">
        <v>793</v>
      </c>
      <c r="B741" s="78">
        <v>0.3231338055805823</v>
      </c>
      <c r="C741" s="78">
        <v>0</v>
      </c>
      <c r="D741" s="78">
        <v>0</v>
      </c>
      <c r="E741" s="78">
        <v>0.67686619441941764</v>
      </c>
      <c r="F741" s="78">
        <v>0</v>
      </c>
      <c r="G741" s="78">
        <v>0</v>
      </c>
      <c r="H741" s="78">
        <v>0</v>
      </c>
      <c r="I741" s="78">
        <v>0</v>
      </c>
      <c r="J741" s="78">
        <v>0</v>
      </c>
      <c r="K741" s="79">
        <v>0</v>
      </c>
      <c r="L741" s="33">
        <v>2.232050597306952</v>
      </c>
      <c r="M741" s="33">
        <v>0</v>
      </c>
      <c r="N741" s="33">
        <v>0</v>
      </c>
      <c r="O741" s="33">
        <v>4.6754612716433508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6.9075118689503032</v>
      </c>
    </row>
    <row r="742" spans="1:22">
      <c r="A742" s="103" t="s">
        <v>794</v>
      </c>
      <c r="B742" s="78">
        <v>0.14264107444791013</v>
      </c>
      <c r="C742" s="78">
        <v>0.13454533669487589</v>
      </c>
      <c r="D742" s="78">
        <v>0</v>
      </c>
      <c r="E742" s="78">
        <v>0.64888258630753892</v>
      </c>
      <c r="F742" s="78">
        <v>7.3931002549675148E-2</v>
      </c>
      <c r="G742" s="78">
        <v>0</v>
      </c>
      <c r="H742" s="78">
        <v>0</v>
      </c>
      <c r="I742" s="78">
        <v>0</v>
      </c>
      <c r="J742" s="78">
        <v>0</v>
      </c>
      <c r="K742" s="79">
        <v>0</v>
      </c>
      <c r="L742" s="33">
        <v>1.9431377656558846</v>
      </c>
      <c r="M742" s="33">
        <v>1.8328530259365994</v>
      </c>
      <c r="N742" s="33">
        <v>0</v>
      </c>
      <c r="O742" s="33">
        <v>8.8394472897151957</v>
      </c>
      <c r="P742" s="33">
        <v>1.0071301247771836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13.622568206084862</v>
      </c>
    </row>
    <row r="743" spans="1:22">
      <c r="A743" s="103" t="s">
        <v>795</v>
      </c>
      <c r="B743" s="78">
        <v>0.17044564581047683</v>
      </c>
      <c r="C743" s="78">
        <v>3.184679212750504E-2</v>
      </c>
      <c r="D743" s="78">
        <v>7.8361191985659093E-3</v>
      </c>
      <c r="E743" s="78">
        <v>0.71208748708011871</v>
      </c>
      <c r="F743" s="78">
        <v>3.8731740950821013E-2</v>
      </c>
      <c r="G743" s="78">
        <v>7.2676960442657921E-3</v>
      </c>
      <c r="H743" s="78">
        <v>7.8994246926182496E-3</v>
      </c>
      <c r="I743" s="78">
        <v>2.3885094095628782E-2</v>
      </c>
      <c r="J743" s="78">
        <v>0</v>
      </c>
      <c r="K743" s="79">
        <v>0</v>
      </c>
      <c r="L743" s="33">
        <v>21.751282936286898</v>
      </c>
      <c r="M743" s="33">
        <v>4.0641025641025639</v>
      </c>
      <c r="N743" s="33">
        <v>1</v>
      </c>
      <c r="O743" s="33">
        <v>90.872467484981357</v>
      </c>
      <c r="P743" s="33">
        <v>4.9427197276311627</v>
      </c>
      <c r="Q743" s="33">
        <v>0.92746113989637313</v>
      </c>
      <c r="R743" s="33">
        <v>1.0080786793115559</v>
      </c>
      <c r="S743" s="33">
        <v>3.0480769230769234</v>
      </c>
      <c r="T743" s="33">
        <v>0</v>
      </c>
      <c r="U743" s="33">
        <v>0</v>
      </c>
      <c r="V743" s="33">
        <v>127.61418945528679</v>
      </c>
    </row>
    <row r="744" spans="1:22">
      <c r="A744" s="103" t="s">
        <v>796</v>
      </c>
      <c r="B744" s="78">
        <v>0.28797752842480223</v>
      </c>
      <c r="C744" s="78">
        <v>5.0208144989773336E-2</v>
      </c>
      <c r="D744" s="78">
        <v>0</v>
      </c>
      <c r="E744" s="78">
        <v>0.64944843481720016</v>
      </c>
      <c r="F744" s="78">
        <v>0</v>
      </c>
      <c r="G744" s="78">
        <v>0</v>
      </c>
      <c r="H744" s="78">
        <v>0</v>
      </c>
      <c r="I744" s="78">
        <v>0</v>
      </c>
      <c r="J744" s="78">
        <v>1.2365891768224009E-2</v>
      </c>
      <c r="K744" s="79">
        <v>0</v>
      </c>
      <c r="L744" s="33">
        <v>23.310365517657445</v>
      </c>
      <c r="M744" s="33">
        <v>4.0641025641025639</v>
      </c>
      <c r="N744" s="33">
        <v>0</v>
      </c>
      <c r="O744" s="33">
        <v>52.569658762150894</v>
      </c>
      <c r="P744" s="33">
        <v>0</v>
      </c>
      <c r="Q744" s="33">
        <v>0</v>
      </c>
      <c r="R744" s="33">
        <v>0</v>
      </c>
      <c r="S744" s="33">
        <v>0</v>
      </c>
      <c r="T744" s="33">
        <v>1.0009581603321622</v>
      </c>
      <c r="U744" s="33">
        <v>0</v>
      </c>
      <c r="V744" s="33">
        <v>80.945085004243083</v>
      </c>
    </row>
    <row r="745" spans="1:22">
      <c r="A745" s="103" t="s">
        <v>797</v>
      </c>
      <c r="B745" s="78">
        <v>0.30933468858132057</v>
      </c>
      <c r="C745" s="78">
        <v>1.783664803569756E-2</v>
      </c>
      <c r="D745" s="78">
        <v>0</v>
      </c>
      <c r="E745" s="78">
        <v>0.66320880109396929</v>
      </c>
      <c r="F745" s="78">
        <v>9.6198622890126192E-3</v>
      </c>
      <c r="G745" s="78">
        <v>0</v>
      </c>
      <c r="H745" s="78">
        <v>0</v>
      </c>
      <c r="I745" s="78">
        <v>0</v>
      </c>
      <c r="J745" s="78">
        <v>0</v>
      </c>
      <c r="K745" s="79">
        <v>0</v>
      </c>
      <c r="L745" s="33">
        <v>35.241147846646051</v>
      </c>
      <c r="M745" s="33">
        <v>2.0320512820512819</v>
      </c>
      <c r="N745" s="33">
        <v>0</v>
      </c>
      <c r="O745" s="33">
        <v>75.556477418487617</v>
      </c>
      <c r="P745" s="33">
        <v>1.095948827292111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113.92562537447705</v>
      </c>
    </row>
    <row r="746" spans="1:22">
      <c r="A746" s="103" t="s">
        <v>798</v>
      </c>
      <c r="B746" s="78">
        <v>0.32908099224530313</v>
      </c>
      <c r="C746" s="78">
        <v>0</v>
      </c>
      <c r="D746" s="78">
        <v>0</v>
      </c>
      <c r="E746" s="78">
        <v>0.6108389675086866</v>
      </c>
      <c r="F746" s="78">
        <v>0</v>
      </c>
      <c r="G746" s="78">
        <v>0</v>
      </c>
      <c r="H746" s="78">
        <v>6.00800402460102E-2</v>
      </c>
      <c r="I746" s="78">
        <v>0</v>
      </c>
      <c r="J746" s="78">
        <v>0</v>
      </c>
      <c r="K746" s="79">
        <v>0</v>
      </c>
      <c r="L746" s="33">
        <v>12.552320828583902</v>
      </c>
      <c r="M746" s="33">
        <v>0</v>
      </c>
      <c r="N746" s="33">
        <v>0</v>
      </c>
      <c r="O746" s="33">
        <v>23.299573282720974</v>
      </c>
      <c r="P746" s="33">
        <v>0</v>
      </c>
      <c r="Q746" s="33">
        <v>0</v>
      </c>
      <c r="R746" s="33">
        <v>2.2916666666666665</v>
      </c>
      <c r="S746" s="33">
        <v>0</v>
      </c>
      <c r="T746" s="33">
        <v>0</v>
      </c>
      <c r="U746" s="33">
        <v>0</v>
      </c>
      <c r="V746" s="33">
        <v>38.143560777971544</v>
      </c>
    </row>
    <row r="747" spans="1:22">
      <c r="A747" s="103" t="s">
        <v>799</v>
      </c>
      <c r="B747" s="78">
        <v>0.17473326728465113</v>
      </c>
      <c r="C747" s="78">
        <v>2.3508547907035736E-2</v>
      </c>
      <c r="D747" s="78">
        <v>1.3761451155416991E-2</v>
      </c>
      <c r="E747" s="78">
        <v>0.77344560617511571</v>
      </c>
      <c r="F747" s="78">
        <v>5.4441938778934818E-3</v>
      </c>
      <c r="G747" s="78">
        <v>0</v>
      </c>
      <c r="H747" s="78">
        <v>0</v>
      </c>
      <c r="I747" s="78">
        <v>6.1012307919820789E-3</v>
      </c>
      <c r="J747" s="78">
        <v>3.0057028079047959E-3</v>
      </c>
      <c r="K747" s="79">
        <v>0</v>
      </c>
      <c r="L747" s="33">
        <v>58.195956178119872</v>
      </c>
      <c r="M747" s="33">
        <v>7.829662004662004</v>
      </c>
      <c r="N747" s="33">
        <v>4.583333333333333</v>
      </c>
      <c r="O747" s="33">
        <v>257.60066930929685</v>
      </c>
      <c r="P747" s="33">
        <v>1.8132212215029555</v>
      </c>
      <c r="Q747" s="33">
        <v>0</v>
      </c>
      <c r="R747" s="33">
        <v>0</v>
      </c>
      <c r="S747" s="33">
        <v>2.0320512820512819</v>
      </c>
      <c r="T747" s="33">
        <v>1.0010672358591248</v>
      </c>
      <c r="U747" s="33">
        <v>0</v>
      </c>
      <c r="V747" s="33">
        <v>333.05596056482545</v>
      </c>
    </row>
    <row r="748" spans="1:22">
      <c r="A748" s="103" t="s">
        <v>800</v>
      </c>
      <c r="B748" s="78">
        <v>0.19458279442468229</v>
      </c>
      <c r="C748" s="78">
        <v>1.1179623293650149E-2</v>
      </c>
      <c r="D748" s="78">
        <v>4.4796795887714234E-3</v>
      </c>
      <c r="E748" s="78">
        <v>0.76616701530255726</v>
      </c>
      <c r="F748" s="78">
        <v>1.8033414380315731E-2</v>
      </c>
      <c r="G748" s="78">
        <v>1.4719674108092163E-3</v>
      </c>
      <c r="H748" s="78">
        <v>0</v>
      </c>
      <c r="I748" s="78">
        <v>0</v>
      </c>
      <c r="J748" s="78">
        <v>2.725050871041941E-3</v>
      </c>
      <c r="K748" s="79">
        <v>1.3604547281721544E-3</v>
      </c>
      <c r="L748" s="33">
        <v>143.02776152361568</v>
      </c>
      <c r="M748" s="33">
        <v>8.2175636293833811</v>
      </c>
      <c r="N748" s="33">
        <v>3.2927810797424466</v>
      </c>
      <c r="O748" s="33">
        <v>563.16979862457072</v>
      </c>
      <c r="P748" s="33">
        <v>13.255431442797523</v>
      </c>
      <c r="Q748" s="33">
        <v>1.0819672131147542</v>
      </c>
      <c r="R748" s="33">
        <v>0</v>
      </c>
      <c r="S748" s="33">
        <v>0</v>
      </c>
      <c r="T748" s="33">
        <v>2.0030441400304415</v>
      </c>
      <c r="U748" s="33">
        <v>1</v>
      </c>
      <c r="V748" s="33">
        <v>735.04834765325484</v>
      </c>
    </row>
    <row r="749" spans="1:22">
      <c r="A749" s="103" t="s">
        <v>801</v>
      </c>
      <c r="B749" s="78">
        <v>0.24471247505173505</v>
      </c>
      <c r="C749" s="78">
        <v>0</v>
      </c>
      <c r="D749" s="78">
        <v>0</v>
      </c>
      <c r="E749" s="78">
        <v>0.71563820253183552</v>
      </c>
      <c r="F749" s="78">
        <v>3.9649322416429642E-2</v>
      </c>
      <c r="G749" s="78">
        <v>0</v>
      </c>
      <c r="H749" s="78">
        <v>0</v>
      </c>
      <c r="I749" s="78">
        <v>0</v>
      </c>
      <c r="J749" s="78">
        <v>0</v>
      </c>
      <c r="K749" s="79">
        <v>0</v>
      </c>
      <c r="L749" s="33">
        <v>30.538041405873191</v>
      </c>
      <c r="M749" s="33">
        <v>0</v>
      </c>
      <c r="N749" s="33">
        <v>0</v>
      </c>
      <c r="O749" s="33">
        <v>89.305578131730428</v>
      </c>
      <c r="P749" s="33">
        <v>4.9478991596638657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124.79151869726746</v>
      </c>
    </row>
    <row r="750" spans="1:22">
      <c r="A750" s="103" t="s">
        <v>802</v>
      </c>
      <c r="B750" s="78">
        <v>0.33441541792084578</v>
      </c>
      <c r="C750" s="78">
        <v>1.5771703351968341E-2</v>
      </c>
      <c r="D750" s="78">
        <v>2.8650952754414014E-2</v>
      </c>
      <c r="E750" s="78">
        <v>0.61010502477438577</v>
      </c>
      <c r="F750" s="78">
        <v>1.1056901198385911E-2</v>
      </c>
      <c r="G750" s="78">
        <v>0</v>
      </c>
      <c r="H750" s="78">
        <v>0</v>
      </c>
      <c r="I750" s="78">
        <v>0</v>
      </c>
      <c r="J750" s="78">
        <v>0</v>
      </c>
      <c r="K750" s="79">
        <v>0</v>
      </c>
      <c r="L750" s="33">
        <v>30.24494945922677</v>
      </c>
      <c r="M750" s="33">
        <v>1.4264126149802892</v>
      </c>
      <c r="N750" s="33">
        <v>2.5912280701754384</v>
      </c>
      <c r="O750" s="33">
        <v>55.178662975070182</v>
      </c>
      <c r="P750" s="33">
        <v>1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90.441253119452696</v>
      </c>
    </row>
    <row r="751" spans="1:22">
      <c r="A751" s="103" t="s">
        <v>803</v>
      </c>
      <c r="B751" s="78">
        <v>0.19368395367935587</v>
      </c>
      <c r="C751" s="78">
        <v>1.3501061975633045E-2</v>
      </c>
      <c r="D751" s="78">
        <v>6.202168526621343E-3</v>
      </c>
      <c r="E751" s="78">
        <v>0.7866128158183896</v>
      </c>
      <c r="F751" s="78">
        <v>0</v>
      </c>
      <c r="G751" s="78">
        <v>0</v>
      </c>
      <c r="H751" s="78">
        <v>0</v>
      </c>
      <c r="I751" s="78">
        <v>0</v>
      </c>
      <c r="J751" s="78">
        <v>0</v>
      </c>
      <c r="K751" s="79">
        <v>0</v>
      </c>
      <c r="L751" s="33">
        <v>31.228424840120557</v>
      </c>
      <c r="M751" s="33">
        <v>2.1768292682926829</v>
      </c>
      <c r="N751" s="33">
        <v>1</v>
      </c>
      <c r="O751" s="33">
        <v>126.82867491298245</v>
      </c>
      <c r="P751" s="33">
        <v>0</v>
      </c>
      <c r="Q751" s="33">
        <v>0</v>
      </c>
      <c r="R751" s="33">
        <v>0</v>
      </c>
      <c r="S751" s="33">
        <v>0</v>
      </c>
      <c r="T751" s="33">
        <v>0</v>
      </c>
      <c r="U751" s="33">
        <v>0</v>
      </c>
      <c r="V751" s="33">
        <v>161.23392902139571</v>
      </c>
    </row>
    <row r="752" spans="1:22">
      <c r="A752" s="103" t="s">
        <v>804</v>
      </c>
      <c r="B752" s="78">
        <v>0.39989243101590433</v>
      </c>
      <c r="C752" s="78">
        <v>8.7106076226092701E-3</v>
      </c>
      <c r="D752" s="78">
        <v>1.0383709225846895E-2</v>
      </c>
      <c r="E752" s="78">
        <v>0.55973294313499533</v>
      </c>
      <c r="F752" s="78">
        <v>2.1280309000644503E-2</v>
      </c>
      <c r="G752" s="78">
        <v>0</v>
      </c>
      <c r="H752" s="78">
        <v>0</v>
      </c>
      <c r="I752" s="78">
        <v>0</v>
      </c>
      <c r="J752" s="78">
        <v>0</v>
      </c>
      <c r="K752" s="79">
        <v>0</v>
      </c>
      <c r="L752" s="33">
        <v>93.288776436133006</v>
      </c>
      <c r="M752" s="33">
        <v>2.0320512820512819</v>
      </c>
      <c r="N752" s="33">
        <v>2.4223602484472049</v>
      </c>
      <c r="O752" s="33">
        <v>130.5771186101359</v>
      </c>
      <c r="P752" s="33">
        <v>4.9643700027270556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233.28467657949437</v>
      </c>
    </row>
    <row r="753" spans="1:22">
      <c r="A753" s="103" t="s">
        <v>805</v>
      </c>
      <c r="B753" s="78">
        <v>0.24597331627303276</v>
      </c>
      <c r="C753" s="78">
        <v>8.7585087749334586E-2</v>
      </c>
      <c r="D753" s="78">
        <v>1.5503562655755955E-2</v>
      </c>
      <c r="E753" s="78">
        <v>0.62231152111371324</v>
      </c>
      <c r="F753" s="78">
        <v>9.0801502596901153E-3</v>
      </c>
      <c r="G753" s="78">
        <v>0</v>
      </c>
      <c r="H753" s="78">
        <v>0</v>
      </c>
      <c r="I753" s="78">
        <v>1.3932795288801859E-2</v>
      </c>
      <c r="J753" s="78">
        <v>2.8131822334714579E-3</v>
      </c>
      <c r="K753" s="79">
        <v>2.8003844261998132E-3</v>
      </c>
      <c r="L753" s="33">
        <v>88.837187071637473</v>
      </c>
      <c r="M753" s="33">
        <v>31.632751645453453</v>
      </c>
      <c r="N753" s="33">
        <v>5.5993589743589745</v>
      </c>
      <c r="O753" s="33">
        <v>224.7577333008268</v>
      </c>
      <c r="P753" s="33">
        <v>3.2794411177644709</v>
      </c>
      <c r="Q753" s="33">
        <v>0</v>
      </c>
      <c r="R753" s="33">
        <v>0</v>
      </c>
      <c r="S753" s="33">
        <v>5.0320512820512819</v>
      </c>
      <c r="T753" s="33">
        <v>1.016025641025641</v>
      </c>
      <c r="U753" s="33">
        <v>1.0114035087719297</v>
      </c>
      <c r="V753" s="33">
        <v>361.16595254189008</v>
      </c>
    </row>
    <row r="754" spans="1:22">
      <c r="A754" s="103" t="s">
        <v>806</v>
      </c>
      <c r="B754" s="78">
        <v>0.23293827335480605</v>
      </c>
      <c r="C754" s="78">
        <v>1.4292336496111748E-2</v>
      </c>
      <c r="D754" s="78">
        <v>2.0554071034372722E-3</v>
      </c>
      <c r="E754" s="78">
        <v>0.71015311161127315</v>
      </c>
      <c r="F754" s="78">
        <v>2.7342759105851423E-2</v>
      </c>
      <c r="G754" s="78">
        <v>0</v>
      </c>
      <c r="H754" s="78">
        <v>7.1656212975830817E-4</v>
      </c>
      <c r="I754" s="78">
        <v>7.1521267188682353E-4</v>
      </c>
      <c r="J754" s="78">
        <v>4.3587750543662464E-3</v>
      </c>
      <c r="K754" s="79">
        <v>7.4275624725079203E-3</v>
      </c>
      <c r="L754" s="33">
        <v>325.69092035280187</v>
      </c>
      <c r="M754" s="33">
        <v>19.983337904803498</v>
      </c>
      <c r="N754" s="33">
        <v>2.8738404452690167</v>
      </c>
      <c r="O754" s="33">
        <v>992.92579609614222</v>
      </c>
      <c r="P754" s="33">
        <v>38.230249799290732</v>
      </c>
      <c r="Q754" s="33">
        <v>0</v>
      </c>
      <c r="R754" s="33">
        <v>1.0018867924528303</v>
      </c>
      <c r="S754" s="33">
        <v>1</v>
      </c>
      <c r="T754" s="33">
        <v>6.0943761564895578</v>
      </c>
      <c r="U754" s="33">
        <v>10.385110281831347</v>
      </c>
      <c r="V754" s="33">
        <v>1398.1855178290825</v>
      </c>
    </row>
    <row r="755" spans="1:22">
      <c r="A755" s="103" t="s">
        <v>807</v>
      </c>
      <c r="B755" s="78">
        <v>0.36117366412310942</v>
      </c>
      <c r="C755" s="78">
        <v>3.4226825541314905E-2</v>
      </c>
      <c r="D755" s="78">
        <v>9.7293038110900527E-3</v>
      </c>
      <c r="E755" s="78">
        <v>0.58135200511396468</v>
      </c>
      <c r="F755" s="78">
        <v>6.5272742483395655E-3</v>
      </c>
      <c r="G755" s="78">
        <v>0</v>
      </c>
      <c r="H755" s="78">
        <v>2.5117795548954113E-3</v>
      </c>
      <c r="I755" s="78">
        <v>1.6997872057320155E-3</v>
      </c>
      <c r="J755" s="78">
        <v>1.3986458794915625E-3</v>
      </c>
      <c r="K755" s="79">
        <v>1.3807145220621835E-3</v>
      </c>
      <c r="L755" s="33">
        <v>261.58460590656637</v>
      </c>
      <c r="M755" s="33">
        <v>24.789212392866702</v>
      </c>
      <c r="N755" s="33">
        <v>7.0465716523055963</v>
      </c>
      <c r="O755" s="33">
        <v>421.05156122040279</v>
      </c>
      <c r="P755" s="33">
        <v>4.7274611398963726</v>
      </c>
      <c r="Q755" s="33">
        <v>0</v>
      </c>
      <c r="R755" s="33">
        <v>1.8191881918819188</v>
      </c>
      <c r="S755" s="33">
        <v>1.2310924369747898</v>
      </c>
      <c r="T755" s="33">
        <v>1.0129870129870129</v>
      </c>
      <c r="U755" s="33">
        <v>1</v>
      </c>
      <c r="V755" s="33">
        <v>724.26267995388173</v>
      </c>
    </row>
    <row r="756" spans="1:22">
      <c r="A756" s="103" t="s">
        <v>808</v>
      </c>
      <c r="B756" s="78">
        <v>0.33775373153973182</v>
      </c>
      <c r="C756" s="78">
        <v>6.8411920446937738E-2</v>
      </c>
      <c r="D756" s="78">
        <v>1.1778839939746051E-2</v>
      </c>
      <c r="E756" s="78">
        <v>0.54299991019069871</v>
      </c>
      <c r="F756" s="78">
        <v>3.0579171443299018E-2</v>
      </c>
      <c r="G756" s="78">
        <v>0</v>
      </c>
      <c r="H756" s="78">
        <v>1.7737714898216135E-3</v>
      </c>
      <c r="I756" s="78">
        <v>2.2475279256301949E-3</v>
      </c>
      <c r="J756" s="78">
        <v>2.2178236153836341E-3</v>
      </c>
      <c r="K756" s="79">
        <v>2.2373034087511865E-3</v>
      </c>
      <c r="L756" s="33">
        <v>152.68617919407438</v>
      </c>
      <c r="M756" s="33">
        <v>30.926541349382926</v>
      </c>
      <c r="N756" s="33">
        <v>5.3247851845770731</v>
      </c>
      <c r="O756" s="33">
        <v>245.47051252930521</v>
      </c>
      <c r="P756" s="33">
        <v>13.823731359866958</v>
      </c>
      <c r="Q756" s="33">
        <v>0</v>
      </c>
      <c r="R756" s="33">
        <v>0.80185758513931893</v>
      </c>
      <c r="S756" s="33">
        <v>1.016025641025641</v>
      </c>
      <c r="T756" s="33">
        <v>1.0025974025974025</v>
      </c>
      <c r="U756" s="33">
        <v>1.0114035087719297</v>
      </c>
      <c r="V756" s="33">
        <v>452.06363375474086</v>
      </c>
    </row>
    <row r="757" spans="1:22">
      <c r="A757" s="103" t="s">
        <v>809</v>
      </c>
      <c r="B757" s="78">
        <v>0.47431916999759682</v>
      </c>
      <c r="C757" s="78">
        <v>9.0165070014948848E-2</v>
      </c>
      <c r="D757" s="78">
        <v>1.0861904590101969E-2</v>
      </c>
      <c r="E757" s="78">
        <v>0.40063085717725311</v>
      </c>
      <c r="F757" s="78">
        <v>0</v>
      </c>
      <c r="G757" s="78">
        <v>0</v>
      </c>
      <c r="H757" s="78">
        <v>0</v>
      </c>
      <c r="I757" s="78">
        <v>1.3161093629997105E-2</v>
      </c>
      <c r="J757" s="78">
        <v>1.0861904590101969E-2</v>
      </c>
      <c r="K757" s="79">
        <v>0</v>
      </c>
      <c r="L757" s="33">
        <v>44.367949906935621</v>
      </c>
      <c r="M757" s="33">
        <v>8.4340662634378916</v>
      </c>
      <c r="N757" s="33">
        <v>1.016025641025641</v>
      </c>
      <c r="O757" s="33">
        <v>37.475124192225046</v>
      </c>
      <c r="P757" s="33">
        <v>0</v>
      </c>
      <c r="Q757" s="33">
        <v>0</v>
      </c>
      <c r="R757" s="33">
        <v>0</v>
      </c>
      <c r="S757" s="33">
        <v>1.2310924369747898</v>
      </c>
      <c r="T757" s="33">
        <v>1.016025641025641</v>
      </c>
      <c r="U757" s="33">
        <v>0</v>
      </c>
      <c r="V757" s="33">
        <v>93.540284081624648</v>
      </c>
    </row>
    <row r="758" spans="1:22">
      <c r="A758" s="103" t="s">
        <v>810</v>
      </c>
      <c r="B758" s="78">
        <v>0.33058028152398422</v>
      </c>
      <c r="C758" s="78">
        <v>6.7066066077434029E-3</v>
      </c>
      <c r="D758" s="78">
        <v>6.7214161491485139E-2</v>
      </c>
      <c r="E758" s="78">
        <v>0.57818870701888558</v>
      </c>
      <c r="F758" s="78">
        <v>1.7310243357901683E-2</v>
      </c>
      <c r="G758" s="78">
        <v>0</v>
      </c>
      <c r="H758" s="78">
        <v>0</v>
      </c>
      <c r="I758" s="78">
        <v>0</v>
      </c>
      <c r="J758" s="78">
        <v>0</v>
      </c>
      <c r="K758" s="79">
        <v>0</v>
      </c>
      <c r="L758" s="33">
        <v>50.08166753929482</v>
      </c>
      <c r="M758" s="33">
        <v>1.016025641025641</v>
      </c>
      <c r="N758" s="33">
        <v>10.182692307692307</v>
      </c>
      <c r="O758" s="33">
        <v>87.593411398900102</v>
      </c>
      <c r="P758" s="33">
        <v>2.6224366706875752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151.49623355760045</v>
      </c>
    </row>
    <row r="759" spans="1:22">
      <c r="A759" s="103" t="s">
        <v>811</v>
      </c>
      <c r="B759" s="78">
        <v>0.36658447889217777</v>
      </c>
      <c r="C759" s="78">
        <v>2.3881404369748931E-2</v>
      </c>
      <c r="D759" s="78">
        <v>0</v>
      </c>
      <c r="E759" s="78">
        <v>0.60953411673807334</v>
      </c>
      <c r="F759" s="78">
        <v>0</v>
      </c>
      <c r="G759" s="78">
        <v>0</v>
      </c>
      <c r="H759" s="78">
        <v>0</v>
      </c>
      <c r="I759" s="78">
        <v>0</v>
      </c>
      <c r="J759" s="78">
        <v>0</v>
      </c>
      <c r="K759" s="79">
        <v>0</v>
      </c>
      <c r="L759" s="33">
        <v>15.653407352737698</v>
      </c>
      <c r="M759" s="33">
        <v>1.019752259792434</v>
      </c>
      <c r="N759" s="33">
        <v>0</v>
      </c>
      <c r="O759" s="33">
        <v>26.027522642328183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42.700682254858314</v>
      </c>
    </row>
    <row r="760" spans="1:22">
      <c r="A760" s="103" t="s">
        <v>812</v>
      </c>
      <c r="B760" s="78">
        <v>0.36200680832905108</v>
      </c>
      <c r="C760" s="78">
        <v>3.1892606719308755E-2</v>
      </c>
      <c r="D760" s="78">
        <v>0</v>
      </c>
      <c r="E760" s="78">
        <v>0.60610058495164021</v>
      </c>
      <c r="F760" s="78">
        <v>0</v>
      </c>
      <c r="G760" s="78">
        <v>0</v>
      </c>
      <c r="H760" s="78">
        <v>0</v>
      </c>
      <c r="I760" s="78">
        <v>0</v>
      </c>
      <c r="J760" s="78">
        <v>0</v>
      </c>
      <c r="K760" s="79">
        <v>0</v>
      </c>
      <c r="L760" s="33">
        <v>11.532710471906588</v>
      </c>
      <c r="M760" s="33">
        <v>1.016025641025641</v>
      </c>
      <c r="N760" s="33">
        <v>0</v>
      </c>
      <c r="O760" s="33">
        <v>19.308980942554118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31.857717055486347</v>
      </c>
    </row>
    <row r="761" spans="1:22">
      <c r="A761" s="103" t="s">
        <v>813</v>
      </c>
      <c r="B761" s="78">
        <v>0.39139485809256885</v>
      </c>
      <c r="C761" s="78">
        <v>7.0137709201205378E-2</v>
      </c>
      <c r="D761" s="78">
        <v>2.7809945360971505E-2</v>
      </c>
      <c r="E761" s="78">
        <v>0.48888727933560278</v>
      </c>
      <c r="F761" s="78">
        <v>4.6528843273756365E-3</v>
      </c>
      <c r="G761" s="78">
        <v>0</v>
      </c>
      <c r="H761" s="78">
        <v>0</v>
      </c>
      <c r="I761" s="78">
        <v>9.305768654751273E-3</v>
      </c>
      <c r="J761" s="78">
        <v>7.8115550275248162E-3</v>
      </c>
      <c r="K761" s="79">
        <v>0</v>
      </c>
      <c r="L761" s="33">
        <v>84.118759580968785</v>
      </c>
      <c r="M761" s="33">
        <v>15.074028122415221</v>
      </c>
      <c r="N761" s="33">
        <v>5.9769260106788709</v>
      </c>
      <c r="O761" s="33">
        <v>105.07187476361561</v>
      </c>
      <c r="P761" s="33">
        <v>1</v>
      </c>
      <c r="Q761" s="33">
        <v>0</v>
      </c>
      <c r="R761" s="33">
        <v>0</v>
      </c>
      <c r="S761" s="33">
        <v>2</v>
      </c>
      <c r="T761" s="33">
        <v>1.6788629327329017</v>
      </c>
      <c r="U761" s="33">
        <v>0</v>
      </c>
      <c r="V761" s="33">
        <v>214.92045141041135</v>
      </c>
    </row>
    <row r="762" spans="1:22">
      <c r="A762" s="103" t="s">
        <v>814</v>
      </c>
      <c r="B762" s="78">
        <v>0.26126198862532196</v>
      </c>
      <c r="C762" s="78">
        <v>3.8596386204654096E-2</v>
      </c>
      <c r="D762" s="78">
        <v>1.9619701251418983E-2</v>
      </c>
      <c r="E762" s="78">
        <v>0.66195137182388131</v>
      </c>
      <c r="F762" s="78">
        <v>8.4134469567742828E-3</v>
      </c>
      <c r="G762" s="78">
        <v>0</v>
      </c>
      <c r="H762" s="78">
        <v>0</v>
      </c>
      <c r="I762" s="78">
        <v>1.0157105137949535E-2</v>
      </c>
      <c r="J762" s="78">
        <v>0</v>
      </c>
      <c r="K762" s="79">
        <v>0</v>
      </c>
      <c r="L762" s="33">
        <v>31.666272416921931</v>
      </c>
      <c r="M762" s="33">
        <v>4.6780769230769232</v>
      </c>
      <c r="N762" s="33">
        <v>2.3780068728522337</v>
      </c>
      <c r="O762" s="33">
        <v>80.231849176465232</v>
      </c>
      <c r="P762" s="33">
        <v>1.019752259792434</v>
      </c>
      <c r="Q762" s="33">
        <v>0</v>
      </c>
      <c r="R762" s="33">
        <v>0</v>
      </c>
      <c r="S762" s="33">
        <v>1.2310924369747898</v>
      </c>
      <c r="T762" s="33">
        <v>0</v>
      </c>
      <c r="U762" s="33">
        <v>0</v>
      </c>
      <c r="V762" s="33">
        <v>121.20505008608353</v>
      </c>
    </row>
    <row r="763" spans="1:22">
      <c r="A763" s="103" t="s">
        <v>815</v>
      </c>
      <c r="B763" s="78">
        <v>0.45439104353898796</v>
      </c>
      <c r="C763" s="78">
        <v>9.5046292188260495E-2</v>
      </c>
      <c r="D763" s="78">
        <v>7.0288796525247287E-3</v>
      </c>
      <c r="E763" s="78">
        <v>0.42072825429683752</v>
      </c>
      <c r="F763" s="78">
        <v>1.5703301853680057E-2</v>
      </c>
      <c r="G763" s="78">
        <v>0</v>
      </c>
      <c r="H763" s="78">
        <v>0</v>
      </c>
      <c r="I763" s="78">
        <v>0</v>
      </c>
      <c r="J763" s="78">
        <v>0</v>
      </c>
      <c r="K763" s="79">
        <v>7.1022284697095043E-3</v>
      </c>
      <c r="L763" s="33">
        <v>64.708238794332757</v>
      </c>
      <c r="M763" s="33">
        <v>13.535209945013307</v>
      </c>
      <c r="N763" s="33">
        <v>1.0009581603321622</v>
      </c>
      <c r="O763" s="33">
        <v>59.914438749773858</v>
      </c>
      <c r="P763" s="33">
        <v>2.2362522779792213</v>
      </c>
      <c r="Q763" s="33">
        <v>0</v>
      </c>
      <c r="R763" s="33">
        <v>0</v>
      </c>
      <c r="S763" s="33">
        <v>0</v>
      </c>
      <c r="T763" s="33">
        <v>0</v>
      </c>
      <c r="U763" s="33">
        <v>1.0114035087719297</v>
      </c>
      <c r="V763" s="33">
        <v>142.4065014362032</v>
      </c>
    </row>
    <row r="764" spans="1:22">
      <c r="A764" s="103" t="s">
        <v>816</v>
      </c>
      <c r="B764" s="78">
        <v>0.46713640156398478</v>
      </c>
      <c r="C764" s="78">
        <v>5.950378385263877E-2</v>
      </c>
      <c r="D764" s="78">
        <v>1.0934222137822141E-2</v>
      </c>
      <c r="E764" s="78">
        <v>0.44837690059581564</v>
      </c>
      <c r="F764" s="78">
        <v>4.7051042650281061E-3</v>
      </c>
      <c r="G764" s="78">
        <v>0</v>
      </c>
      <c r="H764" s="78">
        <v>0</v>
      </c>
      <c r="I764" s="78">
        <v>0</v>
      </c>
      <c r="J764" s="78">
        <v>4.6717937923553407E-3</v>
      </c>
      <c r="K764" s="79">
        <v>4.6717937923553407E-3</v>
      </c>
      <c r="L764" s="33">
        <v>99.990800606049945</v>
      </c>
      <c r="M764" s="33">
        <v>12.736817269205545</v>
      </c>
      <c r="N764" s="33">
        <v>2.3404761904761902</v>
      </c>
      <c r="O764" s="33">
        <v>95.9753192295247</v>
      </c>
      <c r="P764" s="33">
        <v>1.0071301247771836</v>
      </c>
      <c r="Q764" s="33">
        <v>0</v>
      </c>
      <c r="R764" s="33">
        <v>0</v>
      </c>
      <c r="S764" s="33">
        <v>0</v>
      </c>
      <c r="T764" s="33">
        <v>1</v>
      </c>
      <c r="U764" s="33">
        <v>1</v>
      </c>
      <c r="V764" s="33">
        <v>214.05054342003353</v>
      </c>
    </row>
    <row r="765" spans="1:22">
      <c r="A765" s="103" t="s">
        <v>817</v>
      </c>
      <c r="B765" s="78">
        <v>0.40861689758970643</v>
      </c>
      <c r="C765" s="78">
        <v>2.1539446713092349E-2</v>
      </c>
      <c r="D765" s="78">
        <v>2.1528581096338713E-2</v>
      </c>
      <c r="E765" s="78">
        <v>0.53028183138885476</v>
      </c>
      <c r="F765" s="78">
        <v>1.0002768902173435E-2</v>
      </c>
      <c r="G765" s="78">
        <v>0</v>
      </c>
      <c r="H765" s="78">
        <v>4.6972825864734207E-3</v>
      </c>
      <c r="I765" s="78">
        <v>3.3331917233615392E-3</v>
      </c>
      <c r="J765" s="78">
        <v>0</v>
      </c>
      <c r="K765" s="79">
        <v>0</v>
      </c>
      <c r="L765" s="33">
        <v>122.59027727862423</v>
      </c>
      <c r="M765" s="33">
        <v>6.4621085436302828</v>
      </c>
      <c r="N765" s="33">
        <v>6.4588487201171372</v>
      </c>
      <c r="O765" s="33">
        <v>159.09130809135189</v>
      </c>
      <c r="P765" s="33">
        <v>3.0009581603321624</v>
      </c>
      <c r="Q765" s="33">
        <v>0</v>
      </c>
      <c r="R765" s="33">
        <v>1.4092446448703495</v>
      </c>
      <c r="S765" s="33">
        <v>1</v>
      </c>
      <c r="T765" s="33">
        <v>0</v>
      </c>
      <c r="U765" s="33">
        <v>0</v>
      </c>
      <c r="V765" s="33">
        <v>300.01274543892583</v>
      </c>
    </row>
    <row r="766" spans="1:22">
      <c r="A766" s="103" t="s">
        <v>818</v>
      </c>
      <c r="B766" s="78">
        <v>0.43009716616137417</v>
      </c>
      <c r="C766" s="78">
        <v>3.2576654690040618E-2</v>
      </c>
      <c r="D766" s="78">
        <v>9.8503096773449143E-3</v>
      </c>
      <c r="E766" s="78">
        <v>0.51770202338499804</v>
      </c>
      <c r="F766" s="78">
        <v>0</v>
      </c>
      <c r="G766" s="78">
        <v>0</v>
      </c>
      <c r="H766" s="78">
        <v>0</v>
      </c>
      <c r="I766" s="78">
        <v>0</v>
      </c>
      <c r="J766" s="78">
        <v>9.7738460862422365E-3</v>
      </c>
      <c r="K766" s="79">
        <v>0</v>
      </c>
      <c r="L766" s="33">
        <v>53.247944115658086</v>
      </c>
      <c r="M766" s="33">
        <v>4.0331348934290112</v>
      </c>
      <c r="N766" s="33">
        <v>1.2195121951219512</v>
      </c>
      <c r="O766" s="33">
        <v>64.093815487787722</v>
      </c>
      <c r="P766" s="33">
        <v>0</v>
      </c>
      <c r="Q766" s="33">
        <v>0</v>
      </c>
      <c r="R766" s="33">
        <v>0</v>
      </c>
      <c r="S766" s="33">
        <v>0</v>
      </c>
      <c r="T766" s="33">
        <v>1.2100456621004565</v>
      </c>
      <c r="U766" s="33">
        <v>0</v>
      </c>
      <c r="V766" s="33">
        <v>123.80445235409722</v>
      </c>
    </row>
    <row r="767" spans="1:22">
      <c r="A767" s="103" t="s">
        <v>819</v>
      </c>
      <c r="B767" s="78">
        <v>0.51057857495231129</v>
      </c>
      <c r="C767" s="78">
        <v>1.7803763667070704E-2</v>
      </c>
      <c r="D767" s="78">
        <v>0</v>
      </c>
      <c r="E767" s="78">
        <v>0.44437623992041841</v>
      </c>
      <c r="F767" s="78">
        <v>1.8163480114465166E-2</v>
      </c>
      <c r="G767" s="78">
        <v>9.0779413457347802E-3</v>
      </c>
      <c r="H767" s="78">
        <v>0</v>
      </c>
      <c r="I767" s="78">
        <v>0</v>
      </c>
      <c r="J767" s="78">
        <v>0</v>
      </c>
      <c r="K767" s="79">
        <v>0</v>
      </c>
      <c r="L767" s="33">
        <v>120.41079470964509</v>
      </c>
      <c r="M767" s="33">
        <v>4.1986981772098826</v>
      </c>
      <c r="N767" s="33">
        <v>0</v>
      </c>
      <c r="O767" s="33">
        <v>104.7981619751655</v>
      </c>
      <c r="P767" s="33">
        <v>4.2835308463146191</v>
      </c>
      <c r="Q767" s="33">
        <v>2.1408695652173915</v>
      </c>
      <c r="R767" s="33">
        <v>0</v>
      </c>
      <c r="S767" s="33">
        <v>0</v>
      </c>
      <c r="T767" s="33">
        <v>0</v>
      </c>
      <c r="U767" s="33">
        <v>0</v>
      </c>
      <c r="V767" s="33">
        <v>235.83205527355241</v>
      </c>
    </row>
    <row r="768" spans="1:22">
      <c r="A768" s="103" t="s">
        <v>820</v>
      </c>
      <c r="B768" s="78">
        <v>0.24609915696567325</v>
      </c>
      <c r="C768" s="78">
        <v>1.5533793518408107E-2</v>
      </c>
      <c r="D768" s="78">
        <v>5.9748957438594767E-3</v>
      </c>
      <c r="E768" s="78">
        <v>0.71607589838836827</v>
      </c>
      <c r="F768" s="78">
        <v>1.0535440499795616E-2</v>
      </c>
      <c r="G768" s="78">
        <v>0</v>
      </c>
      <c r="H768" s="78">
        <v>0</v>
      </c>
      <c r="I768" s="78">
        <v>0</v>
      </c>
      <c r="J768" s="78">
        <v>5.780814883895204E-3</v>
      </c>
      <c r="K768" s="79">
        <v>0</v>
      </c>
      <c r="L768" s="33">
        <v>101.95525811404177</v>
      </c>
      <c r="M768" s="33">
        <v>6.4354219948849103</v>
      </c>
      <c r="N768" s="33">
        <v>2.475311355311355</v>
      </c>
      <c r="O768" s="33">
        <v>296.65970395670149</v>
      </c>
      <c r="P768" s="33">
        <v>4.36467791578667</v>
      </c>
      <c r="Q768" s="33">
        <v>0</v>
      </c>
      <c r="R768" s="33">
        <v>0</v>
      </c>
      <c r="S768" s="33">
        <v>0</v>
      </c>
      <c r="T768" s="33">
        <v>2.3949065119277888</v>
      </c>
      <c r="U768" s="33">
        <v>0</v>
      </c>
      <c r="V768" s="33">
        <v>414.285279848654</v>
      </c>
    </row>
    <row r="769" spans="1:22">
      <c r="A769" s="103" t="s">
        <v>821</v>
      </c>
      <c r="B769" s="78">
        <v>0.21291363617301937</v>
      </c>
      <c r="C769" s="78">
        <v>3.2260803824793044E-2</v>
      </c>
      <c r="D769" s="78">
        <v>0</v>
      </c>
      <c r="E769" s="78">
        <v>0.6921214624272376</v>
      </c>
      <c r="F769" s="78">
        <v>6.2704097574949866E-2</v>
      </c>
      <c r="G769" s="78">
        <v>0</v>
      </c>
      <c r="H769" s="78">
        <v>0</v>
      </c>
      <c r="I769" s="78">
        <v>0</v>
      </c>
      <c r="J769" s="78">
        <v>0</v>
      </c>
      <c r="K769" s="79">
        <v>0</v>
      </c>
      <c r="L769" s="33">
        <v>6.5997622789978712</v>
      </c>
      <c r="M769" s="33">
        <v>1</v>
      </c>
      <c r="N769" s="33">
        <v>0</v>
      </c>
      <c r="O769" s="33">
        <v>21.453943497072107</v>
      </c>
      <c r="P769" s="33">
        <v>1.943661971830986</v>
      </c>
      <c r="Q769" s="33">
        <v>0</v>
      </c>
      <c r="R769" s="33">
        <v>0</v>
      </c>
      <c r="S769" s="33">
        <v>0</v>
      </c>
      <c r="T769" s="33">
        <v>0</v>
      </c>
      <c r="U769" s="33">
        <v>0</v>
      </c>
      <c r="V769" s="33">
        <v>30.997367747900967</v>
      </c>
    </row>
    <row r="770" spans="1:22">
      <c r="A770" s="103" t="s">
        <v>822</v>
      </c>
      <c r="B770" s="78">
        <v>0.27530460769405624</v>
      </c>
      <c r="C770" s="78">
        <v>7.6105553074744953E-2</v>
      </c>
      <c r="D770" s="78">
        <v>1.5954331589144489E-2</v>
      </c>
      <c r="E770" s="78">
        <v>0.59726821314024481</v>
      </c>
      <c r="F770" s="78">
        <v>0</v>
      </c>
      <c r="G770" s="78">
        <v>0</v>
      </c>
      <c r="H770" s="78">
        <v>0</v>
      </c>
      <c r="I770" s="78">
        <v>2.829383560144785E-2</v>
      </c>
      <c r="J770" s="78">
        <v>7.0734589003619624E-3</v>
      </c>
      <c r="K770" s="79">
        <v>0</v>
      </c>
      <c r="L770" s="33">
        <v>39.54452050260057</v>
      </c>
      <c r="M770" s="33">
        <v>10.931737137035149</v>
      </c>
      <c r="N770" s="33">
        <v>2.2916666666666665</v>
      </c>
      <c r="O770" s="33">
        <v>85.791099894424093</v>
      </c>
      <c r="P770" s="33">
        <v>0</v>
      </c>
      <c r="Q770" s="33">
        <v>0</v>
      </c>
      <c r="R770" s="33">
        <v>0</v>
      </c>
      <c r="S770" s="33">
        <v>4.0641025641025639</v>
      </c>
      <c r="T770" s="33">
        <v>1.016025641025641</v>
      </c>
      <c r="U770" s="33">
        <v>0</v>
      </c>
      <c r="V770" s="33">
        <v>143.63915240585465</v>
      </c>
    </row>
    <row r="771" spans="1:22">
      <c r="A771" s="103" t="s">
        <v>823</v>
      </c>
      <c r="B771" s="78">
        <v>0.36549704475273298</v>
      </c>
      <c r="C771" s="78">
        <v>5.7283316925313695E-2</v>
      </c>
      <c r="D771" s="78">
        <v>0</v>
      </c>
      <c r="E771" s="78">
        <v>0.50886642941188187</v>
      </c>
      <c r="F771" s="78">
        <v>2.2707259839616051E-2</v>
      </c>
      <c r="G771" s="78">
        <v>0</v>
      </c>
      <c r="H771" s="78">
        <v>0</v>
      </c>
      <c r="I771" s="78">
        <v>4.5645949070455015E-2</v>
      </c>
      <c r="J771" s="78">
        <v>0</v>
      </c>
      <c r="K771" s="79">
        <v>0</v>
      </c>
      <c r="L771" s="33">
        <v>32.413832606101252</v>
      </c>
      <c r="M771" s="33">
        <v>5.0801282051282053</v>
      </c>
      <c r="N771" s="33">
        <v>0</v>
      </c>
      <c r="O771" s="33">
        <v>45.128439473375096</v>
      </c>
      <c r="P771" s="33">
        <v>2.013776390127862</v>
      </c>
      <c r="Q771" s="33">
        <v>0</v>
      </c>
      <c r="R771" s="33">
        <v>0</v>
      </c>
      <c r="S771" s="33">
        <v>4.0480769230769234</v>
      </c>
      <c r="T771" s="33">
        <v>0</v>
      </c>
      <c r="U771" s="33">
        <v>0</v>
      </c>
      <c r="V771" s="33">
        <v>88.684253597809374</v>
      </c>
    </row>
    <row r="772" spans="1:22">
      <c r="A772" s="103" t="s">
        <v>824</v>
      </c>
      <c r="B772" s="78">
        <v>0.20534517123100932</v>
      </c>
      <c r="C772" s="78">
        <v>0.11164901977982693</v>
      </c>
      <c r="D772" s="78">
        <v>0</v>
      </c>
      <c r="E772" s="78">
        <v>0.68300580898916396</v>
      </c>
      <c r="F772" s="78">
        <v>0</v>
      </c>
      <c r="G772" s="78">
        <v>0</v>
      </c>
      <c r="H772" s="78">
        <v>0</v>
      </c>
      <c r="I772" s="78">
        <v>0</v>
      </c>
      <c r="J772" s="78">
        <v>0</v>
      </c>
      <c r="K772" s="79">
        <v>0</v>
      </c>
      <c r="L772" s="33">
        <v>6.9889700081256274</v>
      </c>
      <c r="M772" s="33">
        <v>3.8</v>
      </c>
      <c r="N772" s="33">
        <v>0</v>
      </c>
      <c r="O772" s="33">
        <v>23.24625938747177</v>
      </c>
      <c r="P772" s="33">
        <v>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34.035229395597391</v>
      </c>
    </row>
    <row r="773" spans="1:22">
      <c r="A773" s="103" t="s">
        <v>825</v>
      </c>
      <c r="B773" s="78">
        <v>0.24997744512620534</v>
      </c>
      <c r="C773" s="78">
        <v>0</v>
      </c>
      <c r="D773" s="78">
        <v>0</v>
      </c>
      <c r="E773" s="78">
        <v>0.71564077806537973</v>
      </c>
      <c r="F773" s="78">
        <v>1.6446615771914325E-2</v>
      </c>
      <c r="G773" s="78">
        <v>0</v>
      </c>
      <c r="H773" s="78">
        <v>0</v>
      </c>
      <c r="I773" s="78">
        <v>0</v>
      </c>
      <c r="J773" s="78">
        <v>0</v>
      </c>
      <c r="K773" s="79">
        <v>1.7935161036500648E-2</v>
      </c>
      <c r="L773" s="33">
        <v>14.096782549091413</v>
      </c>
      <c r="M773" s="33">
        <v>0</v>
      </c>
      <c r="N773" s="33">
        <v>0</v>
      </c>
      <c r="O773" s="33">
        <v>40.356570676034515</v>
      </c>
      <c r="P773" s="33">
        <v>0.92746113989637313</v>
      </c>
      <c r="Q773" s="33">
        <v>0</v>
      </c>
      <c r="R773" s="33">
        <v>0</v>
      </c>
      <c r="S773" s="33">
        <v>0</v>
      </c>
      <c r="T773" s="33">
        <v>0</v>
      </c>
      <c r="U773" s="33">
        <v>1.0114035087719297</v>
      </c>
      <c r="V773" s="33">
        <v>56.39221787379423</v>
      </c>
    </row>
    <row r="774" spans="1:22">
      <c r="A774" s="103" t="s">
        <v>826</v>
      </c>
      <c r="B774" s="78">
        <v>0.41804976609651689</v>
      </c>
      <c r="C774" s="78">
        <v>4.0455140311034594E-2</v>
      </c>
      <c r="D774" s="78">
        <v>6.4343296856636173E-2</v>
      </c>
      <c r="E774" s="78">
        <v>0.47715179673581248</v>
      </c>
      <c r="F774" s="78">
        <v>0</v>
      </c>
      <c r="G774" s="78">
        <v>0</v>
      </c>
      <c r="H774" s="78">
        <v>0</v>
      </c>
      <c r="I774" s="78">
        <v>0</v>
      </c>
      <c r="J774" s="78">
        <v>0</v>
      </c>
      <c r="K774" s="79">
        <v>0</v>
      </c>
      <c r="L774" s="33">
        <v>14.889363162502857</v>
      </c>
      <c r="M774" s="33">
        <v>1.4408602150537635</v>
      </c>
      <c r="N774" s="33">
        <v>2.2916666666666665</v>
      </c>
      <c r="O774" s="33">
        <v>16.994355604064648</v>
      </c>
      <c r="P774" s="33">
        <v>0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35.616245648287929</v>
      </c>
    </row>
    <row r="775" spans="1:22">
      <c r="A775" s="103" t="s">
        <v>827</v>
      </c>
      <c r="B775" s="78">
        <v>0.11090754970017024</v>
      </c>
      <c r="C775" s="78">
        <v>1.522204241514658E-2</v>
      </c>
      <c r="D775" s="78">
        <v>0</v>
      </c>
      <c r="E775" s="78">
        <v>0.7710739322049025</v>
      </c>
      <c r="F775" s="78">
        <v>7.206406597661183E-2</v>
      </c>
      <c r="G775" s="78">
        <v>0</v>
      </c>
      <c r="H775" s="78">
        <v>0</v>
      </c>
      <c r="I775" s="78">
        <v>3.073240970316897E-2</v>
      </c>
      <c r="J775" s="78">
        <v>0</v>
      </c>
      <c r="K775" s="79">
        <v>0</v>
      </c>
      <c r="L775" s="33">
        <v>7.3332950697373462</v>
      </c>
      <c r="M775" s="33">
        <v>1.0064935064935066</v>
      </c>
      <c r="N775" s="33">
        <v>0</v>
      </c>
      <c r="O775" s="33">
        <v>50.984019399290013</v>
      </c>
      <c r="P775" s="33">
        <v>4.7649331462121669</v>
      </c>
      <c r="Q775" s="33">
        <v>0</v>
      </c>
      <c r="R775" s="33">
        <v>0</v>
      </c>
      <c r="S775" s="33">
        <v>2.0320512820512819</v>
      </c>
      <c r="T775" s="33">
        <v>0</v>
      </c>
      <c r="U775" s="33">
        <v>0</v>
      </c>
      <c r="V775" s="33">
        <v>66.120792403784307</v>
      </c>
    </row>
    <row r="776" spans="1:22">
      <c r="A776" s="103" t="s">
        <v>828</v>
      </c>
      <c r="B776" s="78">
        <v>0.29136561748380724</v>
      </c>
      <c r="C776" s="78">
        <v>0</v>
      </c>
      <c r="D776" s="78">
        <v>0</v>
      </c>
      <c r="E776" s="78">
        <v>0.68031218351206768</v>
      </c>
      <c r="F776" s="78">
        <v>0</v>
      </c>
      <c r="G776" s="78">
        <v>0</v>
      </c>
      <c r="H776" s="78">
        <v>0</v>
      </c>
      <c r="I776" s="78">
        <v>2.8322199004124832E-2</v>
      </c>
      <c r="J776" s="78">
        <v>0</v>
      </c>
      <c r="K776" s="79">
        <v>0</v>
      </c>
      <c r="L776" s="33">
        <v>20.739934624252708</v>
      </c>
      <c r="M776" s="33">
        <v>0</v>
      </c>
      <c r="N776" s="33">
        <v>0</v>
      </c>
      <c r="O776" s="33">
        <v>48.425858658175564</v>
      </c>
      <c r="P776" s="33">
        <v>0</v>
      </c>
      <c r="Q776" s="33">
        <v>0</v>
      </c>
      <c r="R776" s="33">
        <v>0</v>
      </c>
      <c r="S776" s="33">
        <v>2.016025641025641</v>
      </c>
      <c r="T776" s="33">
        <v>0</v>
      </c>
      <c r="U776" s="33">
        <v>0</v>
      </c>
      <c r="V776" s="33">
        <v>71.181818923453932</v>
      </c>
    </row>
    <row r="777" spans="1:22">
      <c r="A777" s="103" t="s">
        <v>829</v>
      </c>
      <c r="B777" s="78">
        <v>0.26066733283444216</v>
      </c>
      <c r="C777" s="78">
        <v>2.8995986020475532E-2</v>
      </c>
      <c r="D777" s="78">
        <v>3.2700520512050482E-2</v>
      </c>
      <c r="E777" s="78">
        <v>0.66336684259140966</v>
      </c>
      <c r="F777" s="78">
        <v>1.426931804162203E-2</v>
      </c>
      <c r="G777" s="78">
        <v>0</v>
      </c>
      <c r="H777" s="78">
        <v>0</v>
      </c>
      <c r="I777" s="78">
        <v>0</v>
      </c>
      <c r="J777" s="78">
        <v>0</v>
      </c>
      <c r="K777" s="79">
        <v>0</v>
      </c>
      <c r="L777" s="33">
        <v>18.267679791991757</v>
      </c>
      <c r="M777" s="33">
        <v>2.0320512820512819</v>
      </c>
      <c r="N777" s="33">
        <v>2.2916666666666665</v>
      </c>
      <c r="O777" s="33">
        <v>46.489036172327339</v>
      </c>
      <c r="P777" s="33">
        <v>1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70.080433913037055</v>
      </c>
    </row>
    <row r="778" spans="1:22">
      <c r="A778" s="103" t="s">
        <v>830</v>
      </c>
      <c r="B778" s="78">
        <v>0.28730328341787714</v>
      </c>
      <c r="C778" s="78">
        <v>4.9182448056877721E-2</v>
      </c>
      <c r="D778" s="78">
        <v>0</v>
      </c>
      <c r="E778" s="78">
        <v>0.61510756886043183</v>
      </c>
      <c r="F778" s="78">
        <v>0</v>
      </c>
      <c r="G778" s="78">
        <v>0</v>
      </c>
      <c r="H778" s="78">
        <v>0</v>
      </c>
      <c r="I778" s="78">
        <v>4.8406699664813396E-2</v>
      </c>
      <c r="J778" s="78">
        <v>0</v>
      </c>
      <c r="K778" s="79">
        <v>0</v>
      </c>
      <c r="L778" s="33">
        <v>17.805590057199243</v>
      </c>
      <c r="M778" s="33">
        <v>3.0480769230769234</v>
      </c>
      <c r="N778" s="33">
        <v>0</v>
      </c>
      <c r="O778" s="33">
        <v>38.12122535432119</v>
      </c>
      <c r="P778" s="33">
        <v>0</v>
      </c>
      <c r="Q778" s="33">
        <v>0</v>
      </c>
      <c r="R778" s="33">
        <v>0</v>
      </c>
      <c r="S778" s="33">
        <v>3</v>
      </c>
      <c r="T778" s="33">
        <v>0</v>
      </c>
      <c r="U778" s="33">
        <v>0</v>
      </c>
      <c r="V778" s="33">
        <v>61.974892334597349</v>
      </c>
    </row>
    <row r="779" spans="1:22">
      <c r="A779" s="103" t="s">
        <v>831</v>
      </c>
      <c r="B779" s="78">
        <v>0.49567436416969052</v>
      </c>
      <c r="C779" s="78">
        <v>2.5475624739095745E-2</v>
      </c>
      <c r="D779" s="78">
        <v>0</v>
      </c>
      <c r="E779" s="78">
        <v>0.47885001109121378</v>
      </c>
      <c r="F779" s="78">
        <v>0</v>
      </c>
      <c r="G779" s="78">
        <v>0</v>
      </c>
      <c r="H779" s="78">
        <v>0</v>
      </c>
      <c r="I779" s="78">
        <v>0</v>
      </c>
      <c r="J779" s="78">
        <v>0</v>
      </c>
      <c r="K779" s="79">
        <v>0</v>
      </c>
      <c r="L779" s="33">
        <v>19.768616815218589</v>
      </c>
      <c r="M779" s="33">
        <v>1.016025641025641</v>
      </c>
      <c r="N779" s="33">
        <v>0</v>
      </c>
      <c r="O779" s="33">
        <v>19.09762349134661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39.882265947590838</v>
      </c>
    </row>
    <row r="780" spans="1:22">
      <c r="A780" s="103" t="s">
        <v>832</v>
      </c>
      <c r="B780" s="78">
        <v>0.29920103904468109</v>
      </c>
      <c r="C780" s="78">
        <v>3.3993277672746118E-2</v>
      </c>
      <c r="D780" s="78">
        <v>0</v>
      </c>
      <c r="E780" s="78">
        <v>0.6287045798225086</v>
      </c>
      <c r="F780" s="78">
        <v>8.5580498359585956E-3</v>
      </c>
      <c r="G780" s="78">
        <v>0</v>
      </c>
      <c r="H780" s="78">
        <v>0</v>
      </c>
      <c r="I780" s="78">
        <v>2.9543053624105853E-2</v>
      </c>
      <c r="J780" s="78">
        <v>0</v>
      </c>
      <c r="K780" s="79">
        <v>0</v>
      </c>
      <c r="L780" s="33">
        <v>71.542598608462313</v>
      </c>
      <c r="M780" s="33">
        <v>8.1282051282051277</v>
      </c>
      <c r="N780" s="33">
        <v>0</v>
      </c>
      <c r="O780" s="33">
        <v>150.3308930381981</v>
      </c>
      <c r="P780" s="33">
        <v>2.0463335496430886</v>
      </c>
      <c r="Q780" s="33">
        <v>0</v>
      </c>
      <c r="R780" s="33">
        <v>0</v>
      </c>
      <c r="S780" s="33">
        <v>7.0641025641025639</v>
      </c>
      <c r="T780" s="33">
        <v>0</v>
      </c>
      <c r="U780" s="33">
        <v>0</v>
      </c>
      <c r="V780" s="33">
        <v>239.11213288861114</v>
      </c>
    </row>
    <row r="781" spans="1:22">
      <c r="A781" s="103" t="s">
        <v>833</v>
      </c>
      <c r="B781" s="78">
        <v>0.18748944388954483</v>
      </c>
      <c r="C781" s="78">
        <v>0</v>
      </c>
      <c r="D781" s="78">
        <v>0</v>
      </c>
      <c r="E781" s="78">
        <v>0.77099381062591255</v>
      </c>
      <c r="F781" s="78">
        <v>0</v>
      </c>
      <c r="G781" s="78">
        <v>0</v>
      </c>
      <c r="H781" s="78">
        <v>0</v>
      </c>
      <c r="I781" s="78">
        <v>2.7646831449175107E-2</v>
      </c>
      <c r="J781" s="78">
        <v>0</v>
      </c>
      <c r="K781" s="79">
        <v>1.3869914035367272E-2</v>
      </c>
      <c r="L781" s="33">
        <v>13.671857008201147</v>
      </c>
      <c r="M781" s="33">
        <v>0</v>
      </c>
      <c r="N781" s="33">
        <v>0</v>
      </c>
      <c r="O781" s="33">
        <v>56.221389932200843</v>
      </c>
      <c r="P781" s="33">
        <v>0</v>
      </c>
      <c r="Q781" s="33">
        <v>0</v>
      </c>
      <c r="R781" s="33">
        <v>0</v>
      </c>
      <c r="S781" s="33">
        <v>2.016025641025641</v>
      </c>
      <c r="T781" s="33">
        <v>0</v>
      </c>
      <c r="U781" s="33">
        <v>1.0114035087719297</v>
      </c>
      <c r="V781" s="33">
        <v>72.920676090199578</v>
      </c>
    </row>
    <row r="782" spans="1:22">
      <c r="A782" s="103" t="s">
        <v>834</v>
      </c>
      <c r="B782" s="78">
        <v>0.39009745640906346</v>
      </c>
      <c r="C782" s="78">
        <v>6.8238851610651782E-2</v>
      </c>
      <c r="D782" s="78">
        <v>2.1738575431673707E-2</v>
      </c>
      <c r="E782" s="78">
        <v>0.48170944994111775</v>
      </c>
      <c r="F782" s="78">
        <v>0</v>
      </c>
      <c r="G782" s="78">
        <v>0</v>
      </c>
      <c r="H782" s="78">
        <v>0</v>
      </c>
      <c r="I782" s="78">
        <v>3.2756285663565719E-2</v>
      </c>
      <c r="J782" s="78">
        <v>5.4593809439276199E-3</v>
      </c>
      <c r="K782" s="79">
        <v>0</v>
      </c>
      <c r="L782" s="33">
        <v>72.599626639233392</v>
      </c>
      <c r="M782" s="33">
        <v>12.699685854983869</v>
      </c>
      <c r="N782" s="33">
        <v>4.0456876456876456</v>
      </c>
      <c r="O782" s="33">
        <v>89.6492033971209</v>
      </c>
      <c r="P782" s="33">
        <v>0</v>
      </c>
      <c r="Q782" s="33">
        <v>0</v>
      </c>
      <c r="R782" s="33">
        <v>0</v>
      </c>
      <c r="S782" s="33">
        <v>6.0961538461538467</v>
      </c>
      <c r="T782" s="33">
        <v>1.016025641025641</v>
      </c>
      <c r="U782" s="33">
        <v>0</v>
      </c>
      <c r="V782" s="33">
        <v>186.10638302420529</v>
      </c>
    </row>
    <row r="783" spans="1:22">
      <c r="A783" s="103" t="s">
        <v>835</v>
      </c>
      <c r="B783" s="78">
        <v>0.28268981109102986</v>
      </c>
      <c r="C783" s="78">
        <v>4.6541396233587391E-2</v>
      </c>
      <c r="D783" s="78">
        <v>3.3801446561408488E-2</v>
      </c>
      <c r="E783" s="78">
        <v>0.61543254962742255</v>
      </c>
      <c r="F783" s="78">
        <v>2.1534796486551738E-2</v>
      </c>
      <c r="G783" s="78">
        <v>0</v>
      </c>
      <c r="H783" s="78">
        <v>0</v>
      </c>
      <c r="I783" s="78">
        <v>0</v>
      </c>
      <c r="J783" s="78">
        <v>0</v>
      </c>
      <c r="K783" s="79">
        <v>0</v>
      </c>
      <c r="L783" s="33">
        <v>17.303928058858425</v>
      </c>
      <c r="M783" s="33">
        <v>2.8488786669622401</v>
      </c>
      <c r="N783" s="33">
        <v>2.069044502617801</v>
      </c>
      <c r="O783" s="33">
        <v>37.671681631296892</v>
      </c>
      <c r="P783" s="33">
        <v>1.3181818181818181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61.211714677917172</v>
      </c>
    </row>
    <row r="784" spans="1:22">
      <c r="A784" s="103" t="s">
        <v>836</v>
      </c>
      <c r="B784" s="78">
        <v>0.26859049277065766</v>
      </c>
      <c r="C784" s="78">
        <v>0.3124301899866711</v>
      </c>
      <c r="D784" s="78">
        <v>0</v>
      </c>
      <c r="E784" s="78">
        <v>0.41897931724267123</v>
      </c>
      <c r="F784" s="78">
        <v>0</v>
      </c>
      <c r="G784" s="78">
        <v>0</v>
      </c>
      <c r="H784" s="78">
        <v>0</v>
      </c>
      <c r="I784" s="78">
        <v>0</v>
      </c>
      <c r="J784" s="78">
        <v>0</v>
      </c>
      <c r="K784" s="79">
        <v>0</v>
      </c>
      <c r="L784" s="33">
        <v>3.2667901670195247</v>
      </c>
      <c r="M784" s="33">
        <v>3.8</v>
      </c>
      <c r="N784" s="33">
        <v>0</v>
      </c>
      <c r="O784" s="33">
        <v>5.095926887187419</v>
      </c>
      <c r="P784" s="33">
        <v>0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12.162717054206944</v>
      </c>
    </row>
    <row r="785" spans="1:22">
      <c r="A785" s="103" t="s">
        <v>837</v>
      </c>
      <c r="B785" s="78">
        <v>0.2663717308711373</v>
      </c>
      <c r="C785" s="78">
        <v>2.2830777917993754E-2</v>
      </c>
      <c r="D785" s="78">
        <v>0</v>
      </c>
      <c r="E785" s="78">
        <v>0.68832682020009917</v>
      </c>
      <c r="F785" s="78">
        <v>2.2470671010769876E-2</v>
      </c>
      <c r="G785" s="78">
        <v>0</v>
      </c>
      <c r="H785" s="78">
        <v>0</v>
      </c>
      <c r="I785" s="78">
        <v>0</v>
      </c>
      <c r="J785" s="78">
        <v>0</v>
      </c>
      <c r="K785" s="79">
        <v>0</v>
      </c>
      <c r="L785" s="33">
        <v>11.854195664360404</v>
      </c>
      <c r="M785" s="33">
        <v>1.016025641025641</v>
      </c>
      <c r="N785" s="33">
        <v>0</v>
      </c>
      <c r="O785" s="33">
        <v>30.632232560843143</v>
      </c>
      <c r="P785" s="33">
        <v>0.99999999999999989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44.502453866229182</v>
      </c>
    </row>
    <row r="786" spans="1:22">
      <c r="A786" s="103" t="s">
        <v>838</v>
      </c>
      <c r="B786" s="78">
        <v>0.22754003818280863</v>
      </c>
      <c r="C786" s="78">
        <v>4.7590245077893785E-2</v>
      </c>
      <c r="D786" s="78">
        <v>0</v>
      </c>
      <c r="E786" s="78">
        <v>0.67783737008760292</v>
      </c>
      <c r="F786" s="78">
        <v>1.6704157729280324E-2</v>
      </c>
      <c r="G786" s="78">
        <v>0</v>
      </c>
      <c r="H786" s="78">
        <v>0</v>
      </c>
      <c r="I786" s="78">
        <v>3.0328188922414217E-2</v>
      </c>
      <c r="J786" s="78">
        <v>0</v>
      </c>
      <c r="K786" s="79">
        <v>0</v>
      </c>
      <c r="L786" s="33">
        <v>53.359783408622562</v>
      </c>
      <c r="M786" s="33">
        <v>11.160256410256411</v>
      </c>
      <c r="N786" s="33">
        <v>0</v>
      </c>
      <c r="O786" s="33">
        <v>158.95776208442919</v>
      </c>
      <c r="P786" s="33">
        <v>3.9172457101451315</v>
      </c>
      <c r="Q786" s="33">
        <v>0</v>
      </c>
      <c r="R786" s="33">
        <v>0</v>
      </c>
      <c r="S786" s="33">
        <v>7.1121794871794872</v>
      </c>
      <c r="T786" s="33">
        <v>0</v>
      </c>
      <c r="U786" s="33">
        <v>0</v>
      </c>
      <c r="V786" s="33">
        <v>234.5072271006328</v>
      </c>
    </row>
    <row r="787" spans="1:22">
      <c r="A787" s="103" t="s">
        <v>839</v>
      </c>
      <c r="B787" s="78">
        <v>0.16377564341142106</v>
      </c>
      <c r="C787" s="78">
        <v>2.171343433470296E-2</v>
      </c>
      <c r="D787" s="78">
        <v>8.9009975547208117E-3</v>
      </c>
      <c r="E787" s="78">
        <v>0.79231607643234925</v>
      </c>
      <c r="F787" s="78">
        <v>4.9392634694878611E-3</v>
      </c>
      <c r="G787" s="78">
        <v>0</v>
      </c>
      <c r="H787" s="78">
        <v>0</v>
      </c>
      <c r="I787" s="78">
        <v>0</v>
      </c>
      <c r="J787" s="78">
        <v>8.35458479731809E-3</v>
      </c>
      <c r="K787" s="79">
        <v>0</v>
      </c>
      <c r="L787" s="33">
        <v>74.491726406700678</v>
      </c>
      <c r="M787" s="33">
        <v>9.8761401641836422</v>
      </c>
      <c r="N787" s="33">
        <v>4.048530421140363</v>
      </c>
      <c r="O787" s="33">
        <v>360.37710592265768</v>
      </c>
      <c r="P787" s="33">
        <v>2.2465749812101952</v>
      </c>
      <c r="Q787" s="33">
        <v>0</v>
      </c>
      <c r="R787" s="33">
        <v>0</v>
      </c>
      <c r="S787" s="33">
        <v>0</v>
      </c>
      <c r="T787" s="33">
        <v>3.8</v>
      </c>
      <c r="U787" s="33">
        <v>0</v>
      </c>
      <c r="V787" s="33">
        <v>454.84007789589253</v>
      </c>
    </row>
    <row r="788" spans="1:22">
      <c r="A788" s="103" t="s">
        <v>840</v>
      </c>
      <c r="B788" s="78">
        <v>0.21475160055934928</v>
      </c>
      <c r="C788" s="78">
        <v>0</v>
      </c>
      <c r="D788" s="78">
        <v>0</v>
      </c>
      <c r="E788" s="78">
        <v>0.78524839944065072</v>
      </c>
      <c r="F788" s="78">
        <v>0</v>
      </c>
      <c r="G788" s="78">
        <v>0</v>
      </c>
      <c r="H788" s="78">
        <v>0</v>
      </c>
      <c r="I788" s="78">
        <v>0</v>
      </c>
      <c r="J788" s="78">
        <v>0</v>
      </c>
      <c r="K788" s="79">
        <v>0</v>
      </c>
      <c r="L788" s="33">
        <v>3.069044502617801</v>
      </c>
      <c r="M788" s="33">
        <v>0</v>
      </c>
      <c r="N788" s="33">
        <v>0</v>
      </c>
      <c r="O788" s="33">
        <v>11.222092302062881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14.291136804680683</v>
      </c>
    </row>
    <row r="789" spans="1:22">
      <c r="A789" s="103" t="s">
        <v>841</v>
      </c>
      <c r="B789" s="78">
        <v>0.1190581008166097</v>
      </c>
      <c r="C789" s="78">
        <v>0</v>
      </c>
      <c r="D789" s="78">
        <v>0</v>
      </c>
      <c r="E789" s="78">
        <v>0.88094189918339028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9">
        <v>0</v>
      </c>
      <c r="L789" s="33">
        <v>1</v>
      </c>
      <c r="M789" s="33">
        <v>0</v>
      </c>
      <c r="N789" s="33">
        <v>0</v>
      </c>
      <c r="O789" s="33">
        <v>7.3992604714931822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8.3992604714931822</v>
      </c>
    </row>
    <row r="790" spans="1:22">
      <c r="A790" s="103" t="s">
        <v>842</v>
      </c>
      <c r="B790" s="78">
        <v>0.28619128829421786</v>
      </c>
      <c r="C790" s="78">
        <v>0</v>
      </c>
      <c r="D790" s="78">
        <v>0</v>
      </c>
      <c r="E790" s="78">
        <v>0.71380871170578231</v>
      </c>
      <c r="F790" s="78">
        <v>0</v>
      </c>
      <c r="G790" s="78">
        <v>0</v>
      </c>
      <c r="H790" s="78">
        <v>0</v>
      </c>
      <c r="I790" s="78">
        <v>0</v>
      </c>
      <c r="J790" s="78">
        <v>0</v>
      </c>
      <c r="K790" s="79">
        <v>0</v>
      </c>
      <c r="L790" s="33">
        <v>5.3183306055646469</v>
      </c>
      <c r="M790" s="33">
        <v>0</v>
      </c>
      <c r="N790" s="33">
        <v>0</v>
      </c>
      <c r="O790" s="33">
        <v>13.264801806548325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18.58313241211297</v>
      </c>
    </row>
    <row r="791" spans="1:22">
      <c r="A791" s="103" t="s">
        <v>843</v>
      </c>
      <c r="B791" s="78">
        <v>0.22443583747881696</v>
      </c>
      <c r="C791" s="78">
        <v>0</v>
      </c>
      <c r="D791" s="78">
        <v>0</v>
      </c>
      <c r="E791" s="78">
        <v>0.70877141102154095</v>
      </c>
      <c r="F791" s="78">
        <v>0</v>
      </c>
      <c r="G791" s="78">
        <v>0</v>
      </c>
      <c r="H791" s="78">
        <v>0</v>
      </c>
      <c r="I791" s="78">
        <v>0</v>
      </c>
      <c r="J791" s="78">
        <v>6.6792751499642283E-2</v>
      </c>
      <c r="K791" s="79">
        <v>0</v>
      </c>
      <c r="L791" s="33">
        <v>3.4140316205533594</v>
      </c>
      <c r="M791" s="33">
        <v>0</v>
      </c>
      <c r="N791" s="33">
        <v>0</v>
      </c>
      <c r="O791" s="33">
        <v>10.78155804417888</v>
      </c>
      <c r="P791" s="33">
        <v>0</v>
      </c>
      <c r="Q791" s="33">
        <v>0</v>
      </c>
      <c r="R791" s="33">
        <v>0</v>
      </c>
      <c r="S791" s="33">
        <v>0</v>
      </c>
      <c r="T791" s="33">
        <v>1.016025641025641</v>
      </c>
      <c r="U791" s="33">
        <v>0</v>
      </c>
      <c r="V791" s="33">
        <v>15.211615305757878</v>
      </c>
    </row>
    <row r="792" spans="1:22">
      <c r="A792" s="103" t="s">
        <v>844</v>
      </c>
      <c r="B792" s="78">
        <v>0.27115034307911035</v>
      </c>
      <c r="C792" s="78">
        <v>0</v>
      </c>
      <c r="D792" s="78">
        <v>0</v>
      </c>
      <c r="E792" s="78">
        <v>0.72884965692088954</v>
      </c>
      <c r="F792" s="78">
        <v>0</v>
      </c>
      <c r="G792" s="78">
        <v>0</v>
      </c>
      <c r="H792" s="78">
        <v>0</v>
      </c>
      <c r="I792" s="78">
        <v>0</v>
      </c>
      <c r="J792" s="78">
        <v>0</v>
      </c>
      <c r="K792" s="79">
        <v>0</v>
      </c>
      <c r="L792" s="33">
        <v>4.0320512820512819</v>
      </c>
      <c r="M792" s="33">
        <v>0</v>
      </c>
      <c r="N792" s="33">
        <v>0</v>
      </c>
      <c r="O792" s="33">
        <v>10.838117187087986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14.870168469139269</v>
      </c>
    </row>
    <row r="793" spans="1:22">
      <c r="A793" s="103" t="s">
        <v>845</v>
      </c>
      <c r="B793" s="78">
        <v>0.13022047000914413</v>
      </c>
      <c r="C793" s="78">
        <v>0</v>
      </c>
      <c r="D793" s="78">
        <v>0</v>
      </c>
      <c r="E793" s="78">
        <v>0.86977952999085595</v>
      </c>
      <c r="F793" s="78">
        <v>0</v>
      </c>
      <c r="G793" s="78">
        <v>0</v>
      </c>
      <c r="H793" s="78">
        <v>0</v>
      </c>
      <c r="I793" s="78">
        <v>0</v>
      </c>
      <c r="J793" s="78">
        <v>0</v>
      </c>
      <c r="K793" s="79">
        <v>0</v>
      </c>
      <c r="L793" s="33">
        <v>3.033118517910407</v>
      </c>
      <c r="M793" s="33">
        <v>0</v>
      </c>
      <c r="N793" s="33">
        <v>0</v>
      </c>
      <c r="O793" s="33">
        <v>20.259060643303037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23.292179161213443</v>
      </c>
    </row>
    <row r="794" spans="1:22">
      <c r="A794" s="103" t="s">
        <v>846</v>
      </c>
      <c r="B794" s="78">
        <v>0.3037546058641768</v>
      </c>
      <c r="C794" s="78">
        <v>0</v>
      </c>
      <c r="D794" s="78">
        <v>0</v>
      </c>
      <c r="E794" s="78">
        <v>0.54299810843293039</v>
      </c>
      <c r="F794" s="78">
        <v>0</v>
      </c>
      <c r="G794" s="78">
        <v>0</v>
      </c>
      <c r="H794" s="78">
        <v>0</v>
      </c>
      <c r="I794" s="78">
        <v>0</v>
      </c>
      <c r="J794" s="78">
        <v>0.15324728570289273</v>
      </c>
      <c r="K794" s="79">
        <v>0</v>
      </c>
      <c r="L794" s="33">
        <v>4.1010957846690825</v>
      </c>
      <c r="M794" s="33">
        <v>0</v>
      </c>
      <c r="N794" s="33">
        <v>0</v>
      </c>
      <c r="O794" s="33">
        <v>7.3312048956167066</v>
      </c>
      <c r="P794" s="33">
        <v>0</v>
      </c>
      <c r="Q794" s="33">
        <v>0</v>
      </c>
      <c r="R794" s="33">
        <v>0</v>
      </c>
      <c r="S794" s="33">
        <v>0</v>
      </c>
      <c r="T794" s="33">
        <v>2.069044502617801</v>
      </c>
      <c r="U794" s="33">
        <v>0</v>
      </c>
      <c r="V794" s="33">
        <v>13.501345182903592</v>
      </c>
    </row>
    <row r="795" spans="1:22">
      <c r="A795" s="103" t="s">
        <v>847</v>
      </c>
      <c r="B795" s="78">
        <v>0.14078942793599269</v>
      </c>
      <c r="C795" s="78">
        <v>0</v>
      </c>
      <c r="D795" s="78">
        <v>0.10696298250119007</v>
      </c>
      <c r="E795" s="78">
        <v>0.75224758956281745</v>
      </c>
      <c r="F795" s="78">
        <v>0</v>
      </c>
      <c r="G795" s="78">
        <v>0</v>
      </c>
      <c r="H795" s="78">
        <v>0</v>
      </c>
      <c r="I795" s="78">
        <v>0</v>
      </c>
      <c r="J795" s="78">
        <v>0</v>
      </c>
      <c r="K795" s="79">
        <v>0</v>
      </c>
      <c r="L795" s="33">
        <v>3.0163934426229511</v>
      </c>
      <c r="M795" s="33">
        <v>0</v>
      </c>
      <c r="N795" s="33">
        <v>2.2916666666666665</v>
      </c>
      <c r="O795" s="33">
        <v>16.116797473016202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21.424857582305815</v>
      </c>
    </row>
    <row r="796" spans="1:22">
      <c r="A796" s="103" t="s">
        <v>848</v>
      </c>
      <c r="B796" s="78">
        <v>0.24481768467727802</v>
      </c>
      <c r="C796" s="78">
        <v>4.8766973143718084E-2</v>
      </c>
      <c r="D796" s="78">
        <v>0</v>
      </c>
      <c r="E796" s="78">
        <v>0.70641534217900381</v>
      </c>
      <c r="F796" s="78">
        <v>0</v>
      </c>
      <c r="G796" s="78">
        <v>0</v>
      </c>
      <c r="H796" s="78">
        <v>0</v>
      </c>
      <c r="I796" s="78">
        <v>0</v>
      </c>
      <c r="J796" s="78">
        <v>0</v>
      </c>
      <c r="K796" s="79">
        <v>0</v>
      </c>
      <c r="L796" s="33">
        <v>7.8878205128205128</v>
      </c>
      <c r="M796" s="33">
        <v>1.571230982019364</v>
      </c>
      <c r="N796" s="33">
        <v>0</v>
      </c>
      <c r="O796" s="33">
        <v>22.760109973084074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32.219161467923954</v>
      </c>
    </row>
    <row r="797" spans="1:22">
      <c r="A797" s="103" t="s">
        <v>849</v>
      </c>
      <c r="B797" s="78">
        <v>0.43301442095045134</v>
      </c>
      <c r="C797" s="78">
        <v>0</v>
      </c>
      <c r="D797" s="78">
        <v>0</v>
      </c>
      <c r="E797" s="78">
        <v>0.56698557904954872</v>
      </c>
      <c r="F797" s="78">
        <v>0</v>
      </c>
      <c r="G797" s="78">
        <v>0</v>
      </c>
      <c r="H797" s="78">
        <v>0</v>
      </c>
      <c r="I797" s="78">
        <v>0</v>
      </c>
      <c r="J797" s="78">
        <v>0</v>
      </c>
      <c r="K797" s="79">
        <v>0</v>
      </c>
      <c r="L797" s="33">
        <v>3.4424382560059303</v>
      </c>
      <c r="M797" s="33">
        <v>0</v>
      </c>
      <c r="N797" s="33">
        <v>0</v>
      </c>
      <c r="O797" s="33">
        <v>4.5075007978710753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7.9499390538770056</v>
      </c>
    </row>
    <row r="798" spans="1:22">
      <c r="A798" s="103" t="s">
        <v>850</v>
      </c>
      <c r="B798" s="78">
        <v>0.3508130371979295</v>
      </c>
      <c r="C798" s="78">
        <v>0</v>
      </c>
      <c r="D798" s="78">
        <v>0</v>
      </c>
      <c r="E798" s="78">
        <v>0.64918696280207078</v>
      </c>
      <c r="F798" s="78">
        <v>0</v>
      </c>
      <c r="G798" s="78">
        <v>0</v>
      </c>
      <c r="H798" s="78">
        <v>0</v>
      </c>
      <c r="I798" s="78">
        <v>0</v>
      </c>
      <c r="J798" s="78">
        <v>0</v>
      </c>
      <c r="K798" s="79">
        <v>0</v>
      </c>
      <c r="L798" s="33">
        <v>4.4338172864662928</v>
      </c>
      <c r="M798" s="33">
        <v>0</v>
      </c>
      <c r="N798" s="33">
        <v>0</v>
      </c>
      <c r="O798" s="33">
        <v>8.2048728884507938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12.638690174917084</v>
      </c>
    </row>
    <row r="799" spans="1:22">
      <c r="A799" s="103" t="s">
        <v>851</v>
      </c>
      <c r="B799" s="78">
        <v>0</v>
      </c>
      <c r="C799" s="78">
        <v>0</v>
      </c>
      <c r="D799" s="78">
        <v>0</v>
      </c>
      <c r="E799" s="78">
        <v>1</v>
      </c>
      <c r="F799" s="78">
        <v>0</v>
      </c>
      <c r="G799" s="78">
        <v>0</v>
      </c>
      <c r="H799" s="78">
        <v>0</v>
      </c>
      <c r="I799" s="78">
        <v>0</v>
      </c>
      <c r="J799" s="78">
        <v>0</v>
      </c>
      <c r="K799" s="79">
        <v>0</v>
      </c>
      <c r="L799" s="33">
        <v>0</v>
      </c>
      <c r="M799" s="33">
        <v>0</v>
      </c>
      <c r="N799" s="33">
        <v>0</v>
      </c>
      <c r="O799" s="33">
        <v>6.4667373325562796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6.4667373325562796</v>
      </c>
    </row>
    <row r="800" spans="1:22">
      <c r="A800" s="103" t="s">
        <v>852</v>
      </c>
      <c r="B800" s="78">
        <v>0.24842475225654062</v>
      </c>
      <c r="C800" s="78">
        <v>0</v>
      </c>
      <c r="D800" s="78">
        <v>0</v>
      </c>
      <c r="E800" s="78">
        <v>0.75157524774345941</v>
      </c>
      <c r="F800" s="78">
        <v>0</v>
      </c>
      <c r="G800" s="78">
        <v>0</v>
      </c>
      <c r="H800" s="78">
        <v>0</v>
      </c>
      <c r="I800" s="78">
        <v>0</v>
      </c>
      <c r="J800" s="78">
        <v>0</v>
      </c>
      <c r="K800" s="79">
        <v>0</v>
      </c>
      <c r="L800" s="33">
        <v>8.0702020642252901</v>
      </c>
      <c r="M800" s="33">
        <v>0</v>
      </c>
      <c r="N800" s="33">
        <v>0</v>
      </c>
      <c r="O800" s="33">
        <v>24.415297029244432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32.48549909346972</v>
      </c>
    </row>
    <row r="801" spans="1:22">
      <c r="A801" s="103" t="s">
        <v>853</v>
      </c>
      <c r="B801" s="78">
        <v>0.41996883387791856</v>
      </c>
      <c r="C801" s="78">
        <v>0</v>
      </c>
      <c r="D801" s="78">
        <v>0</v>
      </c>
      <c r="E801" s="78">
        <v>0.58003116612208139</v>
      </c>
      <c r="F801" s="78">
        <v>0</v>
      </c>
      <c r="G801" s="78">
        <v>0</v>
      </c>
      <c r="H801" s="78">
        <v>0</v>
      </c>
      <c r="I801" s="78">
        <v>0</v>
      </c>
      <c r="J801" s="78">
        <v>0</v>
      </c>
      <c r="K801" s="79">
        <v>0</v>
      </c>
      <c r="L801" s="33">
        <v>5.462289471092288</v>
      </c>
      <c r="M801" s="33">
        <v>0</v>
      </c>
      <c r="N801" s="33">
        <v>0</v>
      </c>
      <c r="O801" s="33">
        <v>7.5441267923586555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13.006416263450944</v>
      </c>
    </row>
    <row r="802" spans="1:22">
      <c r="A802" s="103" t="s">
        <v>854</v>
      </c>
      <c r="B802" s="78">
        <v>0.34083885059917479</v>
      </c>
      <c r="C802" s="78">
        <v>0</v>
      </c>
      <c r="D802" s="78">
        <v>0</v>
      </c>
      <c r="E802" s="78">
        <v>0.65916114940082504</v>
      </c>
      <c r="F802" s="78">
        <v>0</v>
      </c>
      <c r="G802" s="78">
        <v>0</v>
      </c>
      <c r="H802" s="78">
        <v>0</v>
      </c>
      <c r="I802" s="78">
        <v>0</v>
      </c>
      <c r="J802" s="78">
        <v>0</v>
      </c>
      <c r="K802" s="79">
        <v>0</v>
      </c>
      <c r="L802" s="33">
        <v>4.044569203898992</v>
      </c>
      <c r="M802" s="33">
        <v>0</v>
      </c>
      <c r="N802" s="33">
        <v>0</v>
      </c>
      <c r="O802" s="33">
        <v>7.8219454166874671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11.866514620586461</v>
      </c>
    </row>
    <row r="803" spans="1:22">
      <c r="A803" s="103" t="s">
        <v>855</v>
      </c>
      <c r="B803" s="78">
        <v>0.1292263505693548</v>
      </c>
      <c r="C803" s="78">
        <v>6.3596161667968023E-3</v>
      </c>
      <c r="D803" s="78">
        <v>0</v>
      </c>
      <c r="E803" s="78">
        <v>0.85595832620742263</v>
      </c>
      <c r="F803" s="78">
        <v>0</v>
      </c>
      <c r="G803" s="78">
        <v>0</v>
      </c>
      <c r="H803" s="78">
        <v>0</v>
      </c>
      <c r="I803" s="78">
        <v>0</v>
      </c>
      <c r="J803" s="78">
        <v>8.4557070564259557E-3</v>
      </c>
      <c r="K803" s="79">
        <v>0</v>
      </c>
      <c r="L803" s="33">
        <v>20.645473285027585</v>
      </c>
      <c r="M803" s="33">
        <v>1.016025641025641</v>
      </c>
      <c r="N803" s="33">
        <v>0</v>
      </c>
      <c r="O803" s="33">
        <v>136.74970065279388</v>
      </c>
      <c r="P803" s="33">
        <v>0</v>
      </c>
      <c r="Q803" s="33">
        <v>0</v>
      </c>
      <c r="R803" s="33">
        <v>0</v>
      </c>
      <c r="S803" s="33">
        <v>0</v>
      </c>
      <c r="T803" s="33">
        <v>1.3509015256588073</v>
      </c>
      <c r="U803" s="33">
        <v>0</v>
      </c>
      <c r="V803" s="33">
        <v>159.76210110450589</v>
      </c>
    </row>
    <row r="804" spans="1:22">
      <c r="A804" s="103" t="s">
        <v>856</v>
      </c>
      <c r="B804" s="78">
        <v>0.27705467108156295</v>
      </c>
      <c r="C804" s="78">
        <v>0</v>
      </c>
      <c r="D804" s="78">
        <v>0</v>
      </c>
      <c r="E804" s="78">
        <v>0.72294532891843699</v>
      </c>
      <c r="F804" s="78">
        <v>0</v>
      </c>
      <c r="G804" s="78">
        <v>0</v>
      </c>
      <c r="H804" s="78">
        <v>0</v>
      </c>
      <c r="I804" s="78">
        <v>0</v>
      </c>
      <c r="J804" s="78">
        <v>0</v>
      </c>
      <c r="K804" s="79">
        <v>0</v>
      </c>
      <c r="L804" s="33">
        <v>1.5594900849858357</v>
      </c>
      <c r="M804" s="33">
        <v>0</v>
      </c>
      <c r="N804" s="33">
        <v>0</v>
      </c>
      <c r="O804" s="33">
        <v>4.0693270683143252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5.6288171533001616</v>
      </c>
    </row>
    <row r="805" spans="1:22">
      <c r="A805" s="103" t="s">
        <v>857</v>
      </c>
      <c r="B805" s="78">
        <v>0.53814397770482281</v>
      </c>
      <c r="C805" s="78">
        <v>0</v>
      </c>
      <c r="D805" s="78">
        <v>0</v>
      </c>
      <c r="E805" s="78">
        <v>0.46185602229517719</v>
      </c>
      <c r="F805" s="78">
        <v>0</v>
      </c>
      <c r="G805" s="78">
        <v>0</v>
      </c>
      <c r="H805" s="78">
        <v>0</v>
      </c>
      <c r="I805" s="78">
        <v>0</v>
      </c>
      <c r="J805" s="78">
        <v>0</v>
      </c>
      <c r="K805" s="79">
        <v>0</v>
      </c>
      <c r="L805" s="33">
        <v>5.5861815795933794</v>
      </c>
      <c r="M805" s="33">
        <v>0</v>
      </c>
      <c r="N805" s="33">
        <v>0</v>
      </c>
      <c r="O805" s="33">
        <v>4.7942775745132451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10.380459154106624</v>
      </c>
    </row>
    <row r="806" spans="1:22">
      <c r="A806" s="103" t="s">
        <v>858</v>
      </c>
      <c r="B806" s="78">
        <v>8.7542992678566772E-2</v>
      </c>
      <c r="C806" s="78">
        <v>0</v>
      </c>
      <c r="D806" s="78">
        <v>0</v>
      </c>
      <c r="E806" s="78">
        <v>0.91245700732143331</v>
      </c>
      <c r="F806" s="78">
        <v>0</v>
      </c>
      <c r="G806" s="78">
        <v>0</v>
      </c>
      <c r="H806" s="78">
        <v>0</v>
      </c>
      <c r="I806" s="78">
        <v>0</v>
      </c>
      <c r="J806" s="78">
        <v>0</v>
      </c>
      <c r="K806" s="79">
        <v>0</v>
      </c>
      <c r="L806" s="33">
        <v>1.016025641025641</v>
      </c>
      <c r="M806" s="33">
        <v>0</v>
      </c>
      <c r="N806" s="33">
        <v>0</v>
      </c>
      <c r="O806" s="33">
        <v>10.589993412449047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11.606019053474688</v>
      </c>
    </row>
    <row r="807" spans="1:22">
      <c r="A807" s="103" t="s">
        <v>859</v>
      </c>
      <c r="B807" s="78">
        <v>0.29745241153863183</v>
      </c>
      <c r="C807" s="78">
        <v>1.2125733310488962E-2</v>
      </c>
      <c r="D807" s="78">
        <v>5.4699680233436007E-2</v>
      </c>
      <c r="E807" s="78">
        <v>0.63572217491744298</v>
      </c>
      <c r="F807" s="78">
        <v>0</v>
      </c>
      <c r="G807" s="78">
        <v>0</v>
      </c>
      <c r="H807" s="78">
        <v>0</v>
      </c>
      <c r="I807" s="78">
        <v>0</v>
      </c>
      <c r="J807" s="78">
        <v>0</v>
      </c>
      <c r="K807" s="79">
        <v>0</v>
      </c>
      <c r="L807" s="33">
        <v>24.923793833296372</v>
      </c>
      <c r="M807" s="33">
        <v>1.016025641025641</v>
      </c>
      <c r="N807" s="33">
        <v>4.583333333333333</v>
      </c>
      <c r="O807" s="33">
        <v>53.267708743518767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83.790861551174132</v>
      </c>
    </row>
    <row r="808" spans="1:22">
      <c r="A808" s="103" t="s">
        <v>860</v>
      </c>
      <c r="B808" s="78">
        <v>0</v>
      </c>
      <c r="C808" s="78">
        <v>0</v>
      </c>
      <c r="D808" s="78">
        <v>0</v>
      </c>
      <c r="E808" s="78">
        <v>1</v>
      </c>
      <c r="F808" s="78">
        <v>0</v>
      </c>
      <c r="G808" s="78">
        <v>0</v>
      </c>
      <c r="H808" s="78">
        <v>0</v>
      </c>
      <c r="I808" s="78">
        <v>0</v>
      </c>
      <c r="J808" s="78">
        <v>0</v>
      </c>
      <c r="K808" s="79">
        <v>0</v>
      </c>
      <c r="L808" s="33">
        <v>0</v>
      </c>
      <c r="M808" s="33">
        <v>0</v>
      </c>
      <c r="N808" s="33">
        <v>0</v>
      </c>
      <c r="O808" s="33">
        <v>9.3213210665575499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9.3213210665575499</v>
      </c>
    </row>
    <row r="809" spans="1:22">
      <c r="A809" s="103" t="s">
        <v>861</v>
      </c>
      <c r="B809" s="78">
        <v>0</v>
      </c>
      <c r="C809" s="78">
        <v>0</v>
      </c>
      <c r="D809" s="78">
        <v>0</v>
      </c>
      <c r="E809" s="78">
        <v>1</v>
      </c>
      <c r="F809" s="78">
        <v>0</v>
      </c>
      <c r="G809" s="78">
        <v>0</v>
      </c>
      <c r="H809" s="78">
        <v>0</v>
      </c>
      <c r="I809" s="78">
        <v>0</v>
      </c>
      <c r="J809" s="78">
        <v>0</v>
      </c>
      <c r="K809" s="79">
        <v>0</v>
      </c>
      <c r="L809" s="33">
        <v>0</v>
      </c>
      <c r="M809" s="33">
        <v>0</v>
      </c>
      <c r="N809" s="33">
        <v>0</v>
      </c>
      <c r="O809" s="33">
        <v>3.5730424289977112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3.5730424289977112</v>
      </c>
    </row>
    <row r="810" spans="1:22">
      <c r="A810" s="103" t="s">
        <v>862</v>
      </c>
      <c r="B810" s="78">
        <v>0.41704474201527525</v>
      </c>
      <c r="C810" s="78">
        <v>0.15046504467781543</v>
      </c>
      <c r="D810" s="78">
        <v>0</v>
      </c>
      <c r="E810" s="78">
        <v>0.24686538537119723</v>
      </c>
      <c r="F810" s="78">
        <v>6.5827175264955642E-2</v>
      </c>
      <c r="G810" s="78">
        <v>0</v>
      </c>
      <c r="H810" s="78">
        <v>0</v>
      </c>
      <c r="I810" s="78">
        <v>0</v>
      </c>
      <c r="J810" s="78">
        <v>0</v>
      </c>
      <c r="K810" s="79">
        <v>0.11979765267075651</v>
      </c>
      <c r="L810" s="33">
        <v>5.0801282051282053</v>
      </c>
      <c r="M810" s="33">
        <v>1.8328530259365994</v>
      </c>
      <c r="N810" s="33">
        <v>0</v>
      </c>
      <c r="O810" s="33">
        <v>3.0071301247771833</v>
      </c>
      <c r="P810" s="33">
        <v>0.80185758513931893</v>
      </c>
      <c r="Q810" s="33">
        <v>0</v>
      </c>
      <c r="R810" s="33">
        <v>0</v>
      </c>
      <c r="S810" s="33">
        <v>0</v>
      </c>
      <c r="T810" s="33">
        <v>0</v>
      </c>
      <c r="U810" s="33">
        <v>1.4592857142857143</v>
      </c>
      <c r="V810" s="33">
        <v>12.18125465526702</v>
      </c>
    </row>
    <row r="811" spans="1:22">
      <c r="A811" s="103" t="s">
        <v>863</v>
      </c>
      <c r="B811" s="78">
        <v>9.0133000263790924E-2</v>
      </c>
      <c r="C811" s="78">
        <v>0</v>
      </c>
      <c r="D811" s="78">
        <v>2.2648315390695412E-2</v>
      </c>
      <c r="E811" s="78">
        <v>0.88721868434551343</v>
      </c>
      <c r="F811" s="78">
        <v>0</v>
      </c>
      <c r="G811" s="78">
        <v>0</v>
      </c>
      <c r="H811" s="78">
        <v>0</v>
      </c>
      <c r="I811" s="78">
        <v>0</v>
      </c>
      <c r="J811" s="78">
        <v>0</v>
      </c>
      <c r="K811" s="79">
        <v>0</v>
      </c>
      <c r="L811" s="33">
        <v>4.0434547908232119</v>
      </c>
      <c r="M811" s="33">
        <v>0</v>
      </c>
      <c r="N811" s="33">
        <v>1.016025641025641</v>
      </c>
      <c r="O811" s="33">
        <v>39.801500329795509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44.86098076164437</v>
      </c>
    </row>
    <row r="812" spans="1:22">
      <c r="A812" s="103" t="s">
        <v>864</v>
      </c>
      <c r="B812" s="78">
        <v>0.19526137448852646</v>
      </c>
      <c r="C812" s="78">
        <v>0</v>
      </c>
      <c r="D812" s="78">
        <v>9.4012465311590951E-2</v>
      </c>
      <c r="E812" s="78">
        <v>0.71072616019988266</v>
      </c>
      <c r="F812" s="78">
        <v>0</v>
      </c>
      <c r="G812" s="78">
        <v>0</v>
      </c>
      <c r="H812" s="78">
        <v>0</v>
      </c>
      <c r="I812" s="78">
        <v>0</v>
      </c>
      <c r="J812" s="78">
        <v>0</v>
      </c>
      <c r="K812" s="79">
        <v>0</v>
      </c>
      <c r="L812" s="33">
        <v>9.5194606740666607</v>
      </c>
      <c r="M812" s="33">
        <v>0</v>
      </c>
      <c r="N812" s="33">
        <v>4.583333333333333</v>
      </c>
      <c r="O812" s="33">
        <v>34.649606199769622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48.752400207169615</v>
      </c>
    </row>
    <row r="813" spans="1:22">
      <c r="A813" s="103" t="s">
        <v>865</v>
      </c>
      <c r="B813" s="78">
        <v>0.25533908033352853</v>
      </c>
      <c r="C813" s="78">
        <v>0</v>
      </c>
      <c r="D813" s="78">
        <v>0</v>
      </c>
      <c r="E813" s="78">
        <v>0.74466091966647141</v>
      </c>
      <c r="F813" s="78">
        <v>0</v>
      </c>
      <c r="G813" s="78">
        <v>0</v>
      </c>
      <c r="H813" s="78">
        <v>0</v>
      </c>
      <c r="I813" s="78">
        <v>0</v>
      </c>
      <c r="J813" s="78">
        <v>0</v>
      </c>
      <c r="K813" s="79">
        <v>0</v>
      </c>
      <c r="L813" s="33">
        <v>2.0197522597924342</v>
      </c>
      <c r="M813" s="33">
        <v>0</v>
      </c>
      <c r="N813" s="33">
        <v>0</v>
      </c>
      <c r="O813" s="33">
        <v>5.8903265936059457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7.9100788533983799</v>
      </c>
    </row>
    <row r="814" spans="1:22">
      <c r="A814" s="103" t="s">
        <v>866</v>
      </c>
      <c r="B814" s="78">
        <v>0.58599294605723851</v>
      </c>
      <c r="C814" s="78">
        <v>0</v>
      </c>
      <c r="D814" s="78">
        <v>0</v>
      </c>
      <c r="E814" s="78">
        <v>0.41400705394276149</v>
      </c>
      <c r="F814" s="78">
        <v>0</v>
      </c>
      <c r="G814" s="78">
        <v>0</v>
      </c>
      <c r="H814" s="78">
        <v>0</v>
      </c>
      <c r="I814" s="78">
        <v>0</v>
      </c>
      <c r="J814" s="78">
        <v>0</v>
      </c>
      <c r="K814" s="79">
        <v>0</v>
      </c>
      <c r="L814" s="33">
        <v>2.8366698198297291</v>
      </c>
      <c r="M814" s="33">
        <v>0</v>
      </c>
      <c r="N814" s="33">
        <v>0</v>
      </c>
      <c r="O814" s="33">
        <v>2.0041219318727723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4.8407917517025014</v>
      </c>
    </row>
    <row r="815" spans="1:22">
      <c r="A815" s="103" t="s">
        <v>867</v>
      </c>
      <c r="B815" s="78">
        <v>0.20441944943087301</v>
      </c>
      <c r="C815" s="78">
        <v>0</v>
      </c>
      <c r="D815" s="78">
        <v>0</v>
      </c>
      <c r="E815" s="78">
        <v>0.79558055056912702</v>
      </c>
      <c r="F815" s="78">
        <v>0</v>
      </c>
      <c r="G815" s="78">
        <v>0</v>
      </c>
      <c r="H815" s="78">
        <v>0</v>
      </c>
      <c r="I815" s="78">
        <v>0</v>
      </c>
      <c r="J815" s="78">
        <v>0</v>
      </c>
      <c r="K815" s="79">
        <v>0</v>
      </c>
      <c r="L815" s="33">
        <v>4.0480769230769234</v>
      </c>
      <c r="M815" s="33">
        <v>0</v>
      </c>
      <c r="N815" s="33">
        <v>0</v>
      </c>
      <c r="O815" s="33">
        <v>15.754720385825092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19.802797308902015</v>
      </c>
    </row>
    <row r="816" spans="1:22">
      <c r="A816" s="103" t="s">
        <v>868</v>
      </c>
      <c r="B816" s="78">
        <v>0.14376112447041878</v>
      </c>
      <c r="C816" s="78">
        <v>0</v>
      </c>
      <c r="D816" s="78">
        <v>3.6503889142443006E-2</v>
      </c>
      <c r="E816" s="78">
        <v>0.80362602822011864</v>
      </c>
      <c r="F816" s="78">
        <v>0</v>
      </c>
      <c r="G816" s="78">
        <v>0</v>
      </c>
      <c r="H816" s="78">
        <v>0</v>
      </c>
      <c r="I816" s="78">
        <v>0</v>
      </c>
      <c r="J816" s="78">
        <v>1.6108958167019533E-2</v>
      </c>
      <c r="K816" s="79">
        <v>0</v>
      </c>
      <c r="L816" s="33">
        <v>9.0251363526173556</v>
      </c>
      <c r="M816" s="33">
        <v>0</v>
      </c>
      <c r="N816" s="33">
        <v>2.2916666666666665</v>
      </c>
      <c r="O816" s="33">
        <v>50.450596487169825</v>
      </c>
      <c r="P816" s="33">
        <v>0</v>
      </c>
      <c r="Q816" s="33">
        <v>0</v>
      </c>
      <c r="R816" s="33">
        <v>0</v>
      </c>
      <c r="S816" s="33">
        <v>0</v>
      </c>
      <c r="T816" s="33">
        <v>1.0112994350282485</v>
      </c>
      <c r="U816" s="33">
        <v>0</v>
      </c>
      <c r="V816" s="33">
        <v>62.778698941482098</v>
      </c>
    </row>
    <row r="817" spans="1:22">
      <c r="A817" s="103" t="s">
        <v>869</v>
      </c>
      <c r="B817" s="78">
        <v>0</v>
      </c>
      <c r="C817" s="78">
        <v>0</v>
      </c>
      <c r="D817" s="78">
        <v>0</v>
      </c>
      <c r="E817" s="78">
        <v>1</v>
      </c>
      <c r="F817" s="78">
        <v>0</v>
      </c>
      <c r="G817" s="78">
        <v>0</v>
      </c>
      <c r="H817" s="78">
        <v>0</v>
      </c>
      <c r="I817" s="78">
        <v>0</v>
      </c>
      <c r="J817" s="78">
        <v>0</v>
      </c>
      <c r="K817" s="79">
        <v>0</v>
      </c>
      <c r="L817" s="33">
        <v>0</v>
      </c>
      <c r="M817" s="33">
        <v>0</v>
      </c>
      <c r="N817" s="33">
        <v>0</v>
      </c>
      <c r="O817" s="33">
        <v>3.5869986168741357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3.5869986168741357</v>
      </c>
    </row>
    <row r="818" spans="1:22">
      <c r="A818" s="103" t="s">
        <v>870</v>
      </c>
      <c r="B818" s="78">
        <v>0.21927331838553299</v>
      </c>
      <c r="C818" s="78">
        <v>0</v>
      </c>
      <c r="D818" s="78">
        <v>0.10466688895258915</v>
      </c>
      <c r="E818" s="78">
        <v>0.67605979266187788</v>
      </c>
      <c r="F818" s="78">
        <v>0</v>
      </c>
      <c r="G818" s="78">
        <v>0</v>
      </c>
      <c r="H818" s="78">
        <v>0</v>
      </c>
      <c r="I818" s="78">
        <v>0</v>
      </c>
      <c r="J818" s="78">
        <v>0</v>
      </c>
      <c r="K818" s="79">
        <v>0</v>
      </c>
      <c r="L818" s="33">
        <v>4.8009581603321623</v>
      </c>
      <c r="M818" s="33">
        <v>0</v>
      </c>
      <c r="N818" s="33">
        <v>2.2916666666666665</v>
      </c>
      <c r="O818" s="33">
        <v>14.802233132376658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21.894857959375486</v>
      </c>
    </row>
    <row r="819" spans="1:22">
      <c r="A819" s="103" t="s">
        <v>871</v>
      </c>
      <c r="B819" s="78">
        <v>0.13732185858331347</v>
      </c>
      <c r="C819" s="78">
        <v>0</v>
      </c>
      <c r="D819" s="78">
        <v>0</v>
      </c>
      <c r="E819" s="78">
        <v>0.86267814141668631</v>
      </c>
      <c r="F819" s="78">
        <v>0</v>
      </c>
      <c r="G819" s="78">
        <v>0</v>
      </c>
      <c r="H819" s="78">
        <v>0</v>
      </c>
      <c r="I819" s="78">
        <v>0</v>
      </c>
      <c r="J819" s="78">
        <v>0</v>
      </c>
      <c r="K819" s="79">
        <v>0</v>
      </c>
      <c r="L819" s="33">
        <v>2.0320512820512819</v>
      </c>
      <c r="M819" s="33">
        <v>0</v>
      </c>
      <c r="N819" s="33">
        <v>0</v>
      </c>
      <c r="O819" s="33">
        <v>12.765675045097368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14.797726327148652</v>
      </c>
    </row>
    <row r="820" spans="1:22">
      <c r="A820" s="103" t="s">
        <v>872</v>
      </c>
      <c r="B820" s="78">
        <v>9.5814779827545993E-2</v>
      </c>
      <c r="C820" s="78">
        <v>9.6581952002596019E-2</v>
      </c>
      <c r="D820" s="78">
        <v>0</v>
      </c>
      <c r="E820" s="78">
        <v>0.77081405595605945</v>
      </c>
      <c r="F820" s="78">
        <v>0</v>
      </c>
      <c r="G820" s="78">
        <v>0</v>
      </c>
      <c r="H820" s="78">
        <v>3.678921221379855E-2</v>
      </c>
      <c r="I820" s="78">
        <v>0</v>
      </c>
      <c r="J820" s="78">
        <v>0</v>
      </c>
      <c r="K820" s="79">
        <v>0</v>
      </c>
      <c r="L820" s="33">
        <v>3.0238653622799965</v>
      </c>
      <c r="M820" s="33">
        <v>3.0480769230769234</v>
      </c>
      <c r="N820" s="33">
        <v>0</v>
      </c>
      <c r="O820" s="33">
        <v>24.326496692465245</v>
      </c>
      <c r="P820" s="33">
        <v>0</v>
      </c>
      <c r="Q820" s="33">
        <v>0</v>
      </c>
      <c r="R820" s="33">
        <v>1.1610486891385767</v>
      </c>
      <c r="S820" s="33">
        <v>0</v>
      </c>
      <c r="T820" s="33">
        <v>0</v>
      </c>
      <c r="U820" s="33">
        <v>0</v>
      </c>
      <c r="V820" s="33">
        <v>31.559487666960742</v>
      </c>
    </row>
    <row r="821" spans="1:22">
      <c r="A821" s="103" t="s">
        <v>873</v>
      </c>
      <c r="B821" s="78">
        <v>0.29459835543612428</v>
      </c>
      <c r="C821" s="78">
        <v>0</v>
      </c>
      <c r="D821" s="78">
        <v>0</v>
      </c>
      <c r="E821" s="78">
        <v>0.70540164456387577</v>
      </c>
      <c r="F821" s="78">
        <v>0</v>
      </c>
      <c r="G821" s="78">
        <v>0</v>
      </c>
      <c r="H821" s="78">
        <v>0</v>
      </c>
      <c r="I821" s="78">
        <v>0</v>
      </c>
      <c r="J821" s="78">
        <v>0</v>
      </c>
      <c r="K821" s="79">
        <v>0</v>
      </c>
      <c r="L821" s="33">
        <v>3.0397435897435896</v>
      </c>
      <c r="M821" s="33">
        <v>0</v>
      </c>
      <c r="N821" s="33">
        <v>0</v>
      </c>
      <c r="O821" s="33">
        <v>7.2785203572616277</v>
      </c>
      <c r="P821" s="33">
        <v>0</v>
      </c>
      <c r="Q821" s="33">
        <v>0</v>
      </c>
      <c r="R821" s="33">
        <v>0</v>
      </c>
      <c r="S821" s="33">
        <v>0</v>
      </c>
      <c r="T821" s="33">
        <v>0</v>
      </c>
      <c r="U821" s="33">
        <v>0</v>
      </c>
      <c r="V821" s="33">
        <v>10.318263947005217</v>
      </c>
    </row>
    <row r="822" spans="1:22">
      <c r="A822" s="103" t="s">
        <v>874</v>
      </c>
      <c r="B822" s="78">
        <v>0.10413724901329426</v>
      </c>
      <c r="C822" s="78">
        <v>0</v>
      </c>
      <c r="D822" s="78">
        <v>0</v>
      </c>
      <c r="E822" s="78">
        <v>0.89586275098670598</v>
      </c>
      <c r="F822" s="78">
        <v>0</v>
      </c>
      <c r="G822" s="78">
        <v>0</v>
      </c>
      <c r="H822" s="78">
        <v>0</v>
      </c>
      <c r="I822" s="78">
        <v>0</v>
      </c>
      <c r="J822" s="78">
        <v>0</v>
      </c>
      <c r="K822" s="79">
        <v>0</v>
      </c>
      <c r="L822" s="33">
        <v>1.016025641025641</v>
      </c>
      <c r="M822" s="33">
        <v>0</v>
      </c>
      <c r="N822" s="33">
        <v>0</v>
      </c>
      <c r="O822" s="33">
        <v>8.7405758695052782</v>
      </c>
      <c r="P822" s="33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9.756601510530917</v>
      </c>
    </row>
    <row r="823" spans="1:22">
      <c r="A823" s="103" t="s">
        <v>875</v>
      </c>
      <c r="B823" s="78">
        <v>0.35403505592029533</v>
      </c>
      <c r="C823" s="78">
        <v>0</v>
      </c>
      <c r="D823" s="78">
        <v>0</v>
      </c>
      <c r="E823" s="78">
        <v>0.64596494407970462</v>
      </c>
      <c r="F823" s="78">
        <v>0</v>
      </c>
      <c r="G823" s="78">
        <v>0</v>
      </c>
      <c r="H823" s="78">
        <v>0</v>
      </c>
      <c r="I823" s="78">
        <v>0</v>
      </c>
      <c r="J823" s="78">
        <v>0</v>
      </c>
      <c r="K823" s="79">
        <v>0</v>
      </c>
      <c r="L823" s="33">
        <v>2.3301409491767342</v>
      </c>
      <c r="M823" s="33">
        <v>0</v>
      </c>
      <c r="N823" s="33">
        <v>0</v>
      </c>
      <c r="O823" s="33">
        <v>4.251526346791052</v>
      </c>
      <c r="P823" s="33">
        <v>0</v>
      </c>
      <c r="Q823" s="33">
        <v>0</v>
      </c>
      <c r="R823" s="33">
        <v>0</v>
      </c>
      <c r="S823" s="33">
        <v>0</v>
      </c>
      <c r="T823" s="33">
        <v>0</v>
      </c>
      <c r="U823" s="33">
        <v>0</v>
      </c>
      <c r="V823" s="33">
        <v>6.5816672959677867</v>
      </c>
    </row>
    <row r="824" spans="1:22">
      <c r="A824" s="103" t="s">
        <v>876</v>
      </c>
      <c r="B824" s="78">
        <v>0.18214296832543542</v>
      </c>
      <c r="C824" s="78">
        <v>5.8097365983266914E-3</v>
      </c>
      <c r="D824" s="78">
        <v>9.2402993471520593E-3</v>
      </c>
      <c r="E824" s="78">
        <v>0.77227291457044589</v>
      </c>
      <c r="F824" s="78">
        <v>2.0281770079160901E-2</v>
      </c>
      <c r="G824" s="78">
        <v>6.1742000183243311E-3</v>
      </c>
      <c r="H824" s="78">
        <v>0</v>
      </c>
      <c r="I824" s="78">
        <v>0</v>
      </c>
      <c r="J824" s="78">
        <v>0</v>
      </c>
      <c r="K824" s="79">
        <v>4.0781110611545742E-3</v>
      </c>
      <c r="L824" s="33">
        <v>45.172883842531846</v>
      </c>
      <c r="M824" s="33">
        <v>1.4408602150537635</v>
      </c>
      <c r="N824" s="33">
        <v>2.2916666666666665</v>
      </c>
      <c r="O824" s="33">
        <v>191.52973614822017</v>
      </c>
      <c r="P824" s="33">
        <v>5.0300379549647003</v>
      </c>
      <c r="Q824" s="33">
        <v>1.53125</v>
      </c>
      <c r="R824" s="33">
        <v>0</v>
      </c>
      <c r="S824" s="33">
        <v>0</v>
      </c>
      <c r="T824" s="33">
        <v>0</v>
      </c>
      <c r="U824" s="33">
        <v>1.0114035087719297</v>
      </c>
      <c r="V824" s="33">
        <v>248.00783833620912</v>
      </c>
    </row>
    <row r="825" spans="1:22">
      <c r="A825" s="103" t="s">
        <v>877</v>
      </c>
      <c r="B825" s="78">
        <v>0.22465960528645948</v>
      </c>
      <c r="C825" s="78">
        <v>0</v>
      </c>
      <c r="D825" s="78">
        <v>0</v>
      </c>
      <c r="E825" s="78">
        <v>0.77534039471354055</v>
      </c>
      <c r="F825" s="78">
        <v>0</v>
      </c>
      <c r="G825" s="78">
        <v>0</v>
      </c>
      <c r="H825" s="78">
        <v>0</v>
      </c>
      <c r="I825" s="78">
        <v>0</v>
      </c>
      <c r="J825" s="78">
        <v>0</v>
      </c>
      <c r="K825" s="79">
        <v>0</v>
      </c>
      <c r="L825" s="33">
        <v>7.5753706412143407</v>
      </c>
      <c r="M825" s="33">
        <v>0</v>
      </c>
      <c r="N825" s="33">
        <v>0</v>
      </c>
      <c r="O825" s="33">
        <v>26.143956122291364</v>
      </c>
      <c r="P825" s="33">
        <v>0</v>
      </c>
      <c r="Q825" s="33">
        <v>0</v>
      </c>
      <c r="R825" s="33">
        <v>0</v>
      </c>
      <c r="S825" s="33">
        <v>0</v>
      </c>
      <c r="T825" s="33">
        <v>0</v>
      </c>
      <c r="U825" s="33">
        <v>0</v>
      </c>
      <c r="V825" s="33">
        <v>33.719326763505705</v>
      </c>
    </row>
    <row r="826" spans="1:22">
      <c r="A826" s="103" t="s">
        <v>878</v>
      </c>
      <c r="B826" s="78">
        <v>9.975706103368831E-2</v>
      </c>
      <c r="C826" s="78">
        <v>0</v>
      </c>
      <c r="D826" s="78">
        <v>0</v>
      </c>
      <c r="E826" s="78">
        <v>0.88148531038979849</v>
      </c>
      <c r="F826" s="78">
        <v>1.8757628576513228E-2</v>
      </c>
      <c r="G826" s="78">
        <v>0</v>
      </c>
      <c r="H826" s="78">
        <v>0</v>
      </c>
      <c r="I826" s="78">
        <v>0</v>
      </c>
      <c r="J826" s="78">
        <v>0</v>
      </c>
      <c r="K826" s="79">
        <v>0</v>
      </c>
      <c r="L826" s="33">
        <v>5.3342074592074589</v>
      </c>
      <c r="M826" s="33">
        <v>0</v>
      </c>
      <c r="N826" s="33">
        <v>0</v>
      </c>
      <c r="O826" s="33">
        <v>47.13476388679068</v>
      </c>
      <c r="P826" s="33">
        <v>1.0030075187969925</v>
      </c>
      <c r="Q826" s="33">
        <v>0</v>
      </c>
      <c r="R826" s="33">
        <v>0</v>
      </c>
      <c r="S826" s="33">
        <v>0</v>
      </c>
      <c r="T826" s="33">
        <v>0</v>
      </c>
      <c r="U826" s="33">
        <v>0</v>
      </c>
      <c r="V826" s="33">
        <v>53.471978864795126</v>
      </c>
    </row>
    <row r="827" spans="1:22">
      <c r="A827" s="103" t="s">
        <v>879</v>
      </c>
      <c r="B827" s="78">
        <v>0.19766603060431218</v>
      </c>
      <c r="C827" s="78">
        <v>0</v>
      </c>
      <c r="D827" s="78">
        <v>0</v>
      </c>
      <c r="E827" s="78">
        <v>0.76288771863279758</v>
      </c>
      <c r="F827" s="78">
        <v>1.8084020730868108E-2</v>
      </c>
      <c r="G827" s="78">
        <v>0</v>
      </c>
      <c r="H827" s="78">
        <v>2.1362230032021996E-2</v>
      </c>
      <c r="I827" s="78">
        <v>0</v>
      </c>
      <c r="J827" s="78">
        <v>0</v>
      </c>
      <c r="K827" s="79">
        <v>0</v>
      </c>
      <c r="L827" s="33">
        <v>10.95636150786048</v>
      </c>
      <c r="M827" s="33">
        <v>0</v>
      </c>
      <c r="N827" s="33">
        <v>0</v>
      </c>
      <c r="O827" s="33">
        <v>42.285837428383793</v>
      </c>
      <c r="P827" s="33">
        <v>1.0023728813559323</v>
      </c>
      <c r="Q827" s="33">
        <v>0</v>
      </c>
      <c r="R827" s="33">
        <v>1.1840796019900497</v>
      </c>
      <c r="S827" s="33">
        <v>0</v>
      </c>
      <c r="T827" s="33">
        <v>0</v>
      </c>
      <c r="U827" s="33">
        <v>0</v>
      </c>
      <c r="V827" s="33">
        <v>55.42865141959026</v>
      </c>
    </row>
    <row r="828" spans="1:22">
      <c r="A828" s="103" t="s">
        <v>880</v>
      </c>
      <c r="B828" s="78">
        <v>0.21746942202322511</v>
      </c>
      <c r="C828" s="78">
        <v>0</v>
      </c>
      <c r="D828" s="78">
        <v>0</v>
      </c>
      <c r="E828" s="78">
        <v>0.78253057797677472</v>
      </c>
      <c r="F828" s="78">
        <v>0</v>
      </c>
      <c r="G828" s="78">
        <v>0</v>
      </c>
      <c r="H828" s="78">
        <v>0</v>
      </c>
      <c r="I828" s="78">
        <v>0</v>
      </c>
      <c r="J828" s="78">
        <v>0</v>
      </c>
      <c r="K828" s="79">
        <v>0</v>
      </c>
      <c r="L828" s="33">
        <v>6.3302179611772962</v>
      </c>
      <c r="M828" s="33">
        <v>0</v>
      </c>
      <c r="N828" s="33">
        <v>0</v>
      </c>
      <c r="O828" s="33">
        <v>22.778324758457313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29.108542719634613</v>
      </c>
    </row>
    <row r="829" spans="1:22">
      <c r="A829" s="103" t="s">
        <v>881</v>
      </c>
      <c r="B829" s="78">
        <v>0.28201575851651639</v>
      </c>
      <c r="C829" s="78">
        <v>0</v>
      </c>
      <c r="D829" s="78">
        <v>5.5005142081056439E-2</v>
      </c>
      <c r="E829" s="78">
        <v>0.66297909940242705</v>
      </c>
      <c r="F829" s="78">
        <v>0</v>
      </c>
      <c r="G829" s="78">
        <v>0</v>
      </c>
      <c r="H829" s="78">
        <v>0</v>
      </c>
      <c r="I829" s="78">
        <v>0</v>
      </c>
      <c r="J829" s="78">
        <v>0</v>
      </c>
      <c r="K829" s="79">
        <v>0</v>
      </c>
      <c r="L829" s="33">
        <v>5.2092446448703491</v>
      </c>
      <c r="M829" s="33">
        <v>0</v>
      </c>
      <c r="N829" s="33">
        <v>1.016025641025641</v>
      </c>
      <c r="O829" s="33">
        <v>12.246196245876796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18.471466531772787</v>
      </c>
    </row>
    <row r="830" spans="1:22">
      <c r="A830" s="103" t="s">
        <v>882</v>
      </c>
      <c r="B830" s="78">
        <v>0.27065627034918222</v>
      </c>
      <c r="C830" s="78">
        <v>0</v>
      </c>
      <c r="D830" s="78">
        <v>0</v>
      </c>
      <c r="E830" s="78">
        <v>0.72934372965081784</v>
      </c>
      <c r="F830" s="78">
        <v>0</v>
      </c>
      <c r="G830" s="78">
        <v>0</v>
      </c>
      <c r="H830" s="78">
        <v>0</v>
      </c>
      <c r="I830" s="78">
        <v>0</v>
      </c>
      <c r="J830" s="78">
        <v>0</v>
      </c>
      <c r="K830" s="79">
        <v>0</v>
      </c>
      <c r="L830" s="33">
        <v>2.4173233241819054</v>
      </c>
      <c r="M830" s="33">
        <v>0</v>
      </c>
      <c r="N830" s="33">
        <v>0</v>
      </c>
      <c r="O830" s="33">
        <v>6.5140172321009411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8.9313405562828461</v>
      </c>
    </row>
    <row r="831" spans="1:22">
      <c r="A831" s="103" t="s">
        <v>883</v>
      </c>
      <c r="B831" s="78">
        <v>0.33631619801937956</v>
      </c>
      <c r="C831" s="78">
        <v>0</v>
      </c>
      <c r="D831" s="78">
        <v>0</v>
      </c>
      <c r="E831" s="78">
        <v>0.62013099564960339</v>
      </c>
      <c r="F831" s="78">
        <v>0</v>
      </c>
      <c r="G831" s="78">
        <v>0</v>
      </c>
      <c r="H831" s="78">
        <v>0</v>
      </c>
      <c r="I831" s="78">
        <v>0</v>
      </c>
      <c r="J831" s="78">
        <v>4.3552806331017095E-2</v>
      </c>
      <c r="K831" s="79">
        <v>0</v>
      </c>
      <c r="L831" s="33">
        <v>10.259272118042729</v>
      </c>
      <c r="M831" s="33">
        <v>0</v>
      </c>
      <c r="N831" s="33">
        <v>0</v>
      </c>
      <c r="O831" s="33">
        <v>18.916997369348977</v>
      </c>
      <c r="P831" s="33">
        <v>0</v>
      </c>
      <c r="Q831" s="33">
        <v>0</v>
      </c>
      <c r="R831" s="33">
        <v>0</v>
      </c>
      <c r="S831" s="33">
        <v>0</v>
      </c>
      <c r="T831" s="33">
        <v>1.3285714285714285</v>
      </c>
      <c r="U831" s="33">
        <v>0</v>
      </c>
      <c r="V831" s="33">
        <v>30.504840915963133</v>
      </c>
    </row>
    <row r="832" spans="1:22">
      <c r="A832" s="103" t="s">
        <v>884</v>
      </c>
      <c r="B832" s="78">
        <v>0.18251204687070663</v>
      </c>
      <c r="C832" s="78">
        <v>0</v>
      </c>
      <c r="D832" s="78">
        <v>0.10732742417884043</v>
      </c>
      <c r="E832" s="78">
        <v>0.64671630251614787</v>
      </c>
      <c r="F832" s="78">
        <v>6.3444226434305029E-2</v>
      </c>
      <c r="G832" s="78">
        <v>0</v>
      </c>
      <c r="H832" s="78">
        <v>0</v>
      </c>
      <c r="I832" s="78">
        <v>0</v>
      </c>
      <c r="J832" s="78">
        <v>0</v>
      </c>
      <c r="K832" s="79">
        <v>0</v>
      </c>
      <c r="L832" s="33">
        <v>6.4619623867337488</v>
      </c>
      <c r="M832" s="33">
        <v>0</v>
      </c>
      <c r="N832" s="33">
        <v>3.8</v>
      </c>
      <c r="O832" s="33">
        <v>22.897427832297325</v>
      </c>
      <c r="P832" s="33">
        <v>2.2462857214259833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35.405675940457058</v>
      </c>
    </row>
    <row r="833" spans="1:22">
      <c r="A833" s="103" t="s">
        <v>885</v>
      </c>
      <c r="B833" s="78">
        <v>0.13403616965376827</v>
      </c>
      <c r="C833" s="78">
        <v>0</v>
      </c>
      <c r="D833" s="78">
        <v>5.0031761891787742E-2</v>
      </c>
      <c r="E833" s="78">
        <v>0.81593206845444399</v>
      </c>
      <c r="F833" s="78">
        <v>0</v>
      </c>
      <c r="G833" s="78">
        <v>0</v>
      </c>
      <c r="H833" s="78">
        <v>0</v>
      </c>
      <c r="I833" s="78">
        <v>0</v>
      </c>
      <c r="J833" s="78">
        <v>0</v>
      </c>
      <c r="K833" s="79">
        <v>0</v>
      </c>
      <c r="L833" s="33">
        <v>6.139424447765399</v>
      </c>
      <c r="M833" s="33">
        <v>0</v>
      </c>
      <c r="N833" s="33">
        <v>2.2916666666666665</v>
      </c>
      <c r="O833" s="33">
        <v>37.373145634680355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45.80423674911242</v>
      </c>
    </row>
    <row r="834" spans="1:22">
      <c r="A834" s="103" t="s">
        <v>886</v>
      </c>
      <c r="B834" s="78">
        <v>0</v>
      </c>
      <c r="C834" s="78">
        <v>0</v>
      </c>
      <c r="D834" s="78">
        <v>0</v>
      </c>
      <c r="E834" s="78">
        <v>1</v>
      </c>
      <c r="F834" s="78">
        <v>0</v>
      </c>
      <c r="G834" s="78">
        <v>0</v>
      </c>
      <c r="H834" s="78">
        <v>0</v>
      </c>
      <c r="I834" s="78">
        <v>0</v>
      </c>
      <c r="J834" s="78">
        <v>0</v>
      </c>
      <c r="K834" s="79">
        <v>0</v>
      </c>
      <c r="L834" s="33">
        <v>0</v>
      </c>
      <c r="M834" s="33">
        <v>0</v>
      </c>
      <c r="N834" s="33">
        <v>0</v>
      </c>
      <c r="O834" s="33">
        <v>4.050789676754011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4.050789676754011</v>
      </c>
    </row>
    <row r="835" spans="1:22">
      <c r="A835" s="103" t="s">
        <v>887</v>
      </c>
      <c r="B835" s="78">
        <v>0</v>
      </c>
      <c r="C835" s="78">
        <v>0</v>
      </c>
      <c r="D835" s="78">
        <v>0</v>
      </c>
      <c r="E835" s="78">
        <v>1</v>
      </c>
      <c r="F835" s="78">
        <v>0</v>
      </c>
      <c r="G835" s="78">
        <v>0</v>
      </c>
      <c r="H835" s="78">
        <v>0</v>
      </c>
      <c r="I835" s="78">
        <v>0</v>
      </c>
      <c r="J835" s="78">
        <v>0</v>
      </c>
      <c r="K835" s="79">
        <v>0</v>
      </c>
      <c r="L835" s="33">
        <v>0</v>
      </c>
      <c r="M835" s="33">
        <v>0</v>
      </c>
      <c r="N835" s="33">
        <v>0</v>
      </c>
      <c r="O835" s="33">
        <v>2.010591242125626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2.010591242125626</v>
      </c>
    </row>
    <row r="836" spans="1:22">
      <c r="A836" s="103" t="s">
        <v>888</v>
      </c>
      <c r="B836" s="78">
        <v>1</v>
      </c>
      <c r="C836" s="78">
        <v>0</v>
      </c>
      <c r="D836" s="78">
        <v>0</v>
      </c>
      <c r="E836" s="78">
        <v>0</v>
      </c>
      <c r="F836" s="78">
        <v>0</v>
      </c>
      <c r="G836" s="78">
        <v>0</v>
      </c>
      <c r="H836" s="78">
        <v>0</v>
      </c>
      <c r="I836" s="78">
        <v>0</v>
      </c>
      <c r="J836" s="78">
        <v>0</v>
      </c>
      <c r="K836" s="79">
        <v>0</v>
      </c>
      <c r="L836" s="33">
        <v>2.016025641025641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2.016025641025641</v>
      </c>
    </row>
    <row r="837" spans="1:22">
      <c r="A837" s="103" t="s">
        <v>889</v>
      </c>
      <c r="B837" s="78">
        <v>0.16572139303272607</v>
      </c>
      <c r="C837" s="78">
        <v>0</v>
      </c>
      <c r="D837" s="78">
        <v>0</v>
      </c>
      <c r="E837" s="78">
        <v>0.83427860696727396</v>
      </c>
      <c r="F837" s="78">
        <v>0</v>
      </c>
      <c r="G837" s="78">
        <v>0</v>
      </c>
      <c r="H837" s="78">
        <v>0</v>
      </c>
      <c r="I837" s="78">
        <v>0</v>
      </c>
      <c r="J837" s="78">
        <v>0</v>
      </c>
      <c r="K837" s="79">
        <v>0</v>
      </c>
      <c r="L837" s="33">
        <v>2</v>
      </c>
      <c r="M837" s="33">
        <v>0</v>
      </c>
      <c r="N837" s="33">
        <v>0</v>
      </c>
      <c r="O837" s="33">
        <v>10.068447913692394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12.068447913692394</v>
      </c>
    </row>
    <row r="838" spans="1:22">
      <c r="A838" s="103" t="s">
        <v>890</v>
      </c>
      <c r="B838" s="78">
        <v>0.16452454996250279</v>
      </c>
      <c r="C838" s="78">
        <v>1.3764302040744419E-2</v>
      </c>
      <c r="D838" s="78">
        <v>1.1901876317811208E-2</v>
      </c>
      <c r="E838" s="78">
        <v>0.78372139874312097</v>
      </c>
      <c r="F838" s="78">
        <v>1.8460121383701771E-2</v>
      </c>
      <c r="G838" s="78">
        <v>1.7185257307165255E-3</v>
      </c>
      <c r="H838" s="78">
        <v>1.9651030979665166E-3</v>
      </c>
      <c r="I838" s="78">
        <v>0</v>
      </c>
      <c r="J838" s="78">
        <v>1.3865009042290687E-3</v>
      </c>
      <c r="K838" s="79">
        <v>2.557621819207199E-3</v>
      </c>
      <c r="L838" s="33">
        <v>118.94456143064274</v>
      </c>
      <c r="M838" s="33">
        <v>9.9510308340510978</v>
      </c>
      <c r="N838" s="33">
        <v>8.6045727470244078</v>
      </c>
      <c r="O838" s="33">
        <v>566.59871173363649</v>
      </c>
      <c r="P838" s="33">
        <v>13.345917326266939</v>
      </c>
      <c r="Q838" s="33">
        <v>1.2424242424242424</v>
      </c>
      <c r="R838" s="33">
        <v>1.4206896551724137</v>
      </c>
      <c r="S838" s="33">
        <v>0</v>
      </c>
      <c r="T838" s="33">
        <v>1.0023837902264601</v>
      </c>
      <c r="U838" s="33">
        <v>1.8490566037735849</v>
      </c>
      <c r="V838" s="33">
        <v>722.95934836321806</v>
      </c>
    </row>
    <row r="839" spans="1:22">
      <c r="A839" s="103" t="s">
        <v>891</v>
      </c>
      <c r="B839" s="78">
        <v>0.17791237726453452</v>
      </c>
      <c r="C839" s="78">
        <v>1.7794274544228977E-2</v>
      </c>
      <c r="D839" s="78">
        <v>0</v>
      </c>
      <c r="E839" s="78">
        <v>0.76923381975518101</v>
      </c>
      <c r="F839" s="78">
        <v>3.5059528436055226E-2</v>
      </c>
      <c r="G839" s="78">
        <v>0</v>
      </c>
      <c r="H839" s="78">
        <v>0</v>
      </c>
      <c r="I839" s="78">
        <v>0</v>
      </c>
      <c r="J839" s="78">
        <v>0</v>
      </c>
      <c r="K839" s="79">
        <v>0</v>
      </c>
      <c r="L839" s="33">
        <v>10.158522434128647</v>
      </c>
      <c r="M839" s="33">
        <v>1.016025641025641</v>
      </c>
      <c r="N839" s="33">
        <v>0</v>
      </c>
      <c r="O839" s="33">
        <v>43.922065093057441</v>
      </c>
      <c r="P839" s="33">
        <v>2.0018450184501844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57.098458186661929</v>
      </c>
    </row>
    <row r="840" spans="1:22">
      <c r="A840" s="103" t="s">
        <v>892</v>
      </c>
      <c r="B840" s="78">
        <v>9.637346375214835E-2</v>
      </c>
      <c r="C840" s="78">
        <v>4.6998006441330682E-2</v>
      </c>
      <c r="D840" s="78">
        <v>0</v>
      </c>
      <c r="E840" s="78">
        <v>0.85662852980652104</v>
      </c>
      <c r="F840" s="78">
        <v>0</v>
      </c>
      <c r="G840" s="78">
        <v>0</v>
      </c>
      <c r="H840" s="78">
        <v>0</v>
      </c>
      <c r="I840" s="78">
        <v>0</v>
      </c>
      <c r="J840" s="78">
        <v>0</v>
      </c>
      <c r="K840" s="79">
        <v>0</v>
      </c>
      <c r="L840" s="33">
        <v>5.8418712991048416</v>
      </c>
      <c r="M840" s="33">
        <v>2.8488786669622401</v>
      </c>
      <c r="N840" s="33">
        <v>0</v>
      </c>
      <c r="O840" s="33">
        <v>51.926260896268097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60.617010862335171</v>
      </c>
    </row>
    <row r="841" spans="1:22">
      <c r="A841" s="103" t="s">
        <v>893</v>
      </c>
      <c r="B841" s="78">
        <v>5.0562094551644787E-2</v>
      </c>
      <c r="C841" s="78">
        <v>0</v>
      </c>
      <c r="D841" s="78">
        <v>0</v>
      </c>
      <c r="E841" s="78">
        <v>0.89928101235130531</v>
      </c>
      <c r="F841" s="78">
        <v>5.015689309704973E-2</v>
      </c>
      <c r="G841" s="78">
        <v>0</v>
      </c>
      <c r="H841" s="78">
        <v>0</v>
      </c>
      <c r="I841" s="78">
        <v>0</v>
      </c>
      <c r="J841" s="78">
        <v>0</v>
      </c>
      <c r="K841" s="79">
        <v>0</v>
      </c>
      <c r="L841" s="33">
        <v>1.0080786793115559</v>
      </c>
      <c r="M841" s="33">
        <v>0</v>
      </c>
      <c r="N841" s="33">
        <v>0</v>
      </c>
      <c r="O841" s="33">
        <v>17.929360389433725</v>
      </c>
      <c r="P841" s="33">
        <v>1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19.937439068745284</v>
      </c>
    </row>
    <row r="842" spans="1:22">
      <c r="A842" s="103" t="s">
        <v>894</v>
      </c>
      <c r="B842" s="78">
        <v>0.21980474757675988</v>
      </c>
      <c r="C842" s="78">
        <v>1.2558162604705365E-2</v>
      </c>
      <c r="D842" s="78">
        <v>0</v>
      </c>
      <c r="E842" s="78">
        <v>0.75772606244541552</v>
      </c>
      <c r="F842" s="78">
        <v>0</v>
      </c>
      <c r="G842" s="78">
        <v>0</v>
      </c>
      <c r="H842" s="78">
        <v>0</v>
      </c>
      <c r="I842" s="78">
        <v>0</v>
      </c>
      <c r="J842" s="78">
        <v>9.9110273731190367E-3</v>
      </c>
      <c r="K842" s="79">
        <v>0</v>
      </c>
      <c r="L842" s="33">
        <v>17.783434295832347</v>
      </c>
      <c r="M842" s="33">
        <v>1.016025641025641</v>
      </c>
      <c r="N842" s="33">
        <v>0</v>
      </c>
      <c r="O842" s="33">
        <v>61.304279340154359</v>
      </c>
      <c r="P842" s="33">
        <v>0</v>
      </c>
      <c r="Q842" s="33">
        <v>0</v>
      </c>
      <c r="R842" s="33">
        <v>0</v>
      </c>
      <c r="S842" s="33">
        <v>0</v>
      </c>
      <c r="T842" s="33">
        <v>0.80185758513931893</v>
      </c>
      <c r="U842" s="33">
        <v>0</v>
      </c>
      <c r="V842" s="33">
        <v>80.905596862151683</v>
      </c>
    </row>
    <row r="843" spans="1:22">
      <c r="A843" s="103" t="s">
        <v>895</v>
      </c>
      <c r="B843" s="78">
        <v>0.24999170635770007</v>
      </c>
      <c r="C843" s="78">
        <v>0</v>
      </c>
      <c r="D843" s="78">
        <v>0</v>
      </c>
      <c r="E843" s="78">
        <v>0.75000829364230004</v>
      </c>
      <c r="F843" s="78">
        <v>0</v>
      </c>
      <c r="G843" s="78">
        <v>0</v>
      </c>
      <c r="H843" s="78">
        <v>0</v>
      </c>
      <c r="I843" s="78">
        <v>0</v>
      </c>
      <c r="J843" s="78">
        <v>0</v>
      </c>
      <c r="K843" s="79">
        <v>0</v>
      </c>
      <c r="L843" s="33">
        <v>17.823531065160317</v>
      </c>
      <c r="M843" s="33">
        <v>0</v>
      </c>
      <c r="N843" s="33">
        <v>0</v>
      </c>
      <c r="O843" s="33">
        <v>53.472958425805274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71.296489490965584</v>
      </c>
    </row>
    <row r="844" spans="1:22">
      <c r="A844" s="103" t="s">
        <v>896</v>
      </c>
      <c r="B844" s="78">
        <v>0.24050261402223841</v>
      </c>
      <c r="C844" s="78">
        <v>0</v>
      </c>
      <c r="D844" s="78">
        <v>0</v>
      </c>
      <c r="E844" s="78">
        <v>0.75949738597776162</v>
      </c>
      <c r="F844" s="78">
        <v>0</v>
      </c>
      <c r="G844" s="78">
        <v>0</v>
      </c>
      <c r="H844" s="78">
        <v>0</v>
      </c>
      <c r="I844" s="78">
        <v>0</v>
      </c>
      <c r="J844" s="78">
        <v>0</v>
      </c>
      <c r="K844" s="79">
        <v>0</v>
      </c>
      <c r="L844" s="33">
        <v>9.2477497930457986</v>
      </c>
      <c r="M844" s="33">
        <v>0</v>
      </c>
      <c r="N844" s="33">
        <v>0</v>
      </c>
      <c r="O844" s="33">
        <v>29.204014361961235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38.451764155007034</v>
      </c>
    </row>
    <row r="845" spans="1:22">
      <c r="A845" s="103" t="s">
        <v>897</v>
      </c>
      <c r="B845" s="78">
        <v>0.17900071598787362</v>
      </c>
      <c r="C845" s="78">
        <v>3.0110179905900706E-2</v>
      </c>
      <c r="D845" s="78">
        <v>0</v>
      </c>
      <c r="E845" s="78">
        <v>0.79088910410622615</v>
      </c>
      <c r="F845" s="78">
        <v>0</v>
      </c>
      <c r="G845" s="78">
        <v>0</v>
      </c>
      <c r="H845" s="78">
        <v>0</v>
      </c>
      <c r="I845" s="78">
        <v>0</v>
      </c>
      <c r="J845" s="78">
        <v>0</v>
      </c>
      <c r="K845" s="79">
        <v>0</v>
      </c>
      <c r="L845" s="33">
        <v>26.336057246025234</v>
      </c>
      <c r="M845" s="33">
        <v>4.4300572615789999</v>
      </c>
      <c r="N845" s="33">
        <v>0</v>
      </c>
      <c r="O845" s="33">
        <v>116.36210841977993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147.12822292738409</v>
      </c>
    </row>
    <row r="846" spans="1:22">
      <c r="A846" s="103" t="s">
        <v>898</v>
      </c>
      <c r="B846" s="78">
        <v>0.2216595207394062</v>
      </c>
      <c r="C846" s="78">
        <v>2.4115311244017956E-2</v>
      </c>
      <c r="D846" s="78">
        <v>1.1151299572233654E-2</v>
      </c>
      <c r="E846" s="78">
        <v>0.7163721885215546</v>
      </c>
      <c r="F846" s="78">
        <v>2.1203175242979481E-2</v>
      </c>
      <c r="G846" s="78">
        <v>0</v>
      </c>
      <c r="H846" s="78">
        <v>5.4985046798077921E-3</v>
      </c>
      <c r="I846" s="78">
        <v>0</v>
      </c>
      <c r="J846" s="78">
        <v>0</v>
      </c>
      <c r="K846" s="79">
        <v>0</v>
      </c>
      <c r="L846" s="33">
        <v>40.638364416491513</v>
      </c>
      <c r="M846" s="33">
        <v>4.4212258651576759</v>
      </c>
      <c r="N846" s="33">
        <v>2.0444444444444447</v>
      </c>
      <c r="O846" s="33">
        <v>131.33744022303566</v>
      </c>
      <c r="P846" s="33">
        <v>3.887323943661972</v>
      </c>
      <c r="Q846" s="33">
        <v>0</v>
      </c>
      <c r="R846" s="33">
        <v>1.0080786793115559</v>
      </c>
      <c r="S846" s="33">
        <v>0</v>
      </c>
      <c r="T846" s="33">
        <v>0</v>
      </c>
      <c r="U846" s="33">
        <v>0</v>
      </c>
      <c r="V846" s="33">
        <v>183.33687757210288</v>
      </c>
    </row>
    <row r="847" spans="1:22">
      <c r="A847" s="103" t="s">
        <v>899</v>
      </c>
      <c r="B847" s="78">
        <v>0</v>
      </c>
      <c r="C847" s="78">
        <v>0</v>
      </c>
      <c r="D847" s="78">
        <v>0</v>
      </c>
      <c r="E847" s="78">
        <v>1</v>
      </c>
      <c r="F847" s="78">
        <v>0</v>
      </c>
      <c r="G847" s="78">
        <v>0</v>
      </c>
      <c r="H847" s="78">
        <v>0</v>
      </c>
      <c r="I847" s="78">
        <v>0</v>
      </c>
      <c r="J847" s="78">
        <v>0</v>
      </c>
      <c r="K847" s="79">
        <v>0</v>
      </c>
      <c r="L847" s="33">
        <v>0</v>
      </c>
      <c r="M847" s="33">
        <v>0</v>
      </c>
      <c r="N847" s="33">
        <v>0</v>
      </c>
      <c r="O847" s="33">
        <v>10.636234714902955</v>
      </c>
      <c r="P847" s="33">
        <v>0</v>
      </c>
      <c r="Q847" s="33">
        <v>0</v>
      </c>
      <c r="R847" s="33">
        <v>0</v>
      </c>
      <c r="S847" s="33">
        <v>0</v>
      </c>
      <c r="T847" s="33">
        <v>0</v>
      </c>
      <c r="U847" s="33">
        <v>0</v>
      </c>
      <c r="V847" s="33">
        <v>10.636234714902955</v>
      </c>
    </row>
    <row r="848" spans="1:22">
      <c r="A848" s="103" t="s">
        <v>900</v>
      </c>
      <c r="B848" s="78">
        <v>0.30190024961249512</v>
      </c>
      <c r="C848" s="78">
        <v>6.8388494823216159E-3</v>
      </c>
      <c r="D848" s="78">
        <v>1.0560448988483833E-2</v>
      </c>
      <c r="E848" s="78">
        <v>0.65715644917219751</v>
      </c>
      <c r="F848" s="78">
        <v>7.9353580492643773E-3</v>
      </c>
      <c r="G848" s="78">
        <v>0</v>
      </c>
      <c r="H848" s="78">
        <v>0</v>
      </c>
      <c r="I848" s="78">
        <v>2.3260233822833881E-3</v>
      </c>
      <c r="J848" s="78">
        <v>7.3200227165942013E-3</v>
      </c>
      <c r="K848" s="79">
        <v>5.9625985963599748E-3</v>
      </c>
      <c r="L848" s="33">
        <v>185.13757333351492</v>
      </c>
      <c r="M848" s="33">
        <v>4.193862042761908</v>
      </c>
      <c r="N848" s="33">
        <v>6.4760989815337648</v>
      </c>
      <c r="O848" s="33">
        <v>402.99519611650732</v>
      </c>
      <c r="P848" s="33">
        <v>4.8662859161563832</v>
      </c>
      <c r="Q848" s="33">
        <v>0</v>
      </c>
      <c r="R848" s="33">
        <v>0</v>
      </c>
      <c r="S848" s="33">
        <v>1.4264126149802892</v>
      </c>
      <c r="T848" s="33">
        <v>4.4889371381306873</v>
      </c>
      <c r="U848" s="33">
        <v>3.6565091824495775</v>
      </c>
      <c r="V848" s="33">
        <v>613.24087532603482</v>
      </c>
    </row>
    <row r="849" spans="1:22">
      <c r="A849" s="103" t="s">
        <v>901</v>
      </c>
      <c r="B849" s="78">
        <v>0.24120451742421181</v>
      </c>
      <c r="C849" s="78">
        <v>1.4571216503806073E-2</v>
      </c>
      <c r="D849" s="78">
        <v>1.0579962350058401E-2</v>
      </c>
      <c r="E849" s="78">
        <v>0.71189234630218312</v>
      </c>
      <c r="F849" s="78">
        <v>1.5133531689209931E-2</v>
      </c>
      <c r="G849" s="78">
        <v>8.3430219714665792E-4</v>
      </c>
      <c r="H849" s="78">
        <v>0</v>
      </c>
      <c r="I849" s="78">
        <v>0</v>
      </c>
      <c r="J849" s="78">
        <v>5.7841235333833743E-3</v>
      </c>
      <c r="K849" s="79">
        <v>0</v>
      </c>
      <c r="L849" s="33">
        <v>289.10929187186554</v>
      </c>
      <c r="M849" s="33">
        <v>17.465154177515213</v>
      </c>
      <c r="N849" s="33">
        <v>12.681211180124222</v>
      </c>
      <c r="O849" s="33">
        <v>853.27876246386427</v>
      </c>
      <c r="P849" s="33">
        <v>18.139148789212264</v>
      </c>
      <c r="Q849" s="33">
        <v>1</v>
      </c>
      <c r="R849" s="33">
        <v>0</v>
      </c>
      <c r="S849" s="33">
        <v>0</v>
      </c>
      <c r="T849" s="33">
        <v>6.9328878111136172</v>
      </c>
      <c r="U849" s="33">
        <v>0</v>
      </c>
      <c r="V849" s="33">
        <v>1198.6064562936958</v>
      </c>
    </row>
    <row r="850" spans="1:22">
      <c r="A850" s="103" t="s">
        <v>902</v>
      </c>
      <c r="B850" s="78">
        <v>0.33046812321117336</v>
      </c>
      <c r="C850" s="78">
        <v>3.3088162041697698E-2</v>
      </c>
      <c r="D850" s="78">
        <v>4.2376553214885065E-2</v>
      </c>
      <c r="E850" s="78">
        <v>0.57131240552047347</v>
      </c>
      <c r="F850" s="78">
        <v>1.4976432642281269E-2</v>
      </c>
      <c r="G850" s="78">
        <v>0</v>
      </c>
      <c r="H850" s="78">
        <v>0</v>
      </c>
      <c r="I850" s="78">
        <v>0</v>
      </c>
      <c r="J850" s="78">
        <v>0</v>
      </c>
      <c r="K850" s="79">
        <v>7.7783233694895251E-3</v>
      </c>
      <c r="L850" s="33">
        <v>85.06224154686258</v>
      </c>
      <c r="M850" s="33">
        <v>8.5168675410610888</v>
      </c>
      <c r="N850" s="33">
        <v>10.907692307692308</v>
      </c>
      <c r="O850" s="33">
        <v>147.05537515958065</v>
      </c>
      <c r="P850" s="33">
        <v>3.8549222797927465</v>
      </c>
      <c r="Q850" s="33">
        <v>0</v>
      </c>
      <c r="R850" s="33">
        <v>0</v>
      </c>
      <c r="S850" s="33">
        <v>0</v>
      </c>
      <c r="T850" s="33">
        <v>0</v>
      </c>
      <c r="U850" s="33">
        <v>2.0021344717182497</v>
      </c>
      <c r="V850" s="33">
        <v>257.39923330670752</v>
      </c>
    </row>
    <row r="851" spans="1:22">
      <c r="A851" s="103" t="s">
        <v>903</v>
      </c>
      <c r="B851" s="78">
        <v>0.12446852431241745</v>
      </c>
      <c r="C851" s="78">
        <v>7.0868538345326512E-2</v>
      </c>
      <c r="D851" s="78">
        <v>0</v>
      </c>
      <c r="E851" s="78">
        <v>0.78392930041316455</v>
      </c>
      <c r="F851" s="78">
        <v>2.073363692909139E-2</v>
      </c>
      <c r="G851" s="78">
        <v>0</v>
      </c>
      <c r="H851" s="78">
        <v>0</v>
      </c>
      <c r="I851" s="78">
        <v>0</v>
      </c>
      <c r="J851" s="78">
        <v>0</v>
      </c>
      <c r="K851" s="79">
        <v>0</v>
      </c>
      <c r="L851" s="33">
        <v>6.0288719007901168</v>
      </c>
      <c r="M851" s="33">
        <v>3.4326536916898363</v>
      </c>
      <c r="N851" s="33">
        <v>0</v>
      </c>
      <c r="O851" s="33">
        <v>37.97112047061907</v>
      </c>
      <c r="P851" s="33">
        <v>1.0042735042735045</v>
      </c>
      <c r="Q851" s="33">
        <v>0</v>
      </c>
      <c r="R851" s="33">
        <v>0</v>
      </c>
      <c r="S851" s="33">
        <v>0</v>
      </c>
      <c r="T851" s="33">
        <v>0</v>
      </c>
      <c r="U851" s="33">
        <v>0</v>
      </c>
      <c r="V851" s="33">
        <v>48.436919567372534</v>
      </c>
    </row>
    <row r="852" spans="1:22">
      <c r="A852" s="103" t="s">
        <v>904</v>
      </c>
      <c r="B852" s="78">
        <v>0.40172798709325958</v>
      </c>
      <c r="C852" s="78">
        <v>0</v>
      </c>
      <c r="D852" s="78">
        <v>6.0817797327857123E-2</v>
      </c>
      <c r="E852" s="78">
        <v>0.50465751337520437</v>
      </c>
      <c r="F852" s="78">
        <v>3.2796702203678745E-2</v>
      </c>
      <c r="G852" s="78">
        <v>0</v>
      </c>
      <c r="H852" s="78">
        <v>0</v>
      </c>
      <c r="I852" s="78">
        <v>0</v>
      </c>
      <c r="J852" s="78">
        <v>0</v>
      </c>
      <c r="K852" s="79">
        <v>0</v>
      </c>
      <c r="L852" s="33">
        <v>12.260772574558045</v>
      </c>
      <c r="M852" s="33">
        <v>0</v>
      </c>
      <c r="N852" s="33">
        <v>1.8561643835616437</v>
      </c>
      <c r="O852" s="33">
        <v>15.402190532717263</v>
      </c>
      <c r="P852" s="33">
        <v>1.0009581603321622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3">
        <v>30.520085651169119</v>
      </c>
    </row>
    <row r="853" spans="1:22">
      <c r="A853" s="103" t="s">
        <v>905</v>
      </c>
      <c r="B853" s="78">
        <v>0.1431598840125046</v>
      </c>
      <c r="C853" s="78">
        <v>0</v>
      </c>
      <c r="D853" s="78">
        <v>0</v>
      </c>
      <c r="E853" s="78">
        <v>0.85684011598749543</v>
      </c>
      <c r="F853" s="78">
        <v>0</v>
      </c>
      <c r="G853" s="78">
        <v>0</v>
      </c>
      <c r="H853" s="78">
        <v>0</v>
      </c>
      <c r="I853" s="78">
        <v>0</v>
      </c>
      <c r="J853" s="78">
        <v>0</v>
      </c>
      <c r="K853" s="79">
        <v>0</v>
      </c>
      <c r="L853" s="33">
        <v>5.8529184940570804</v>
      </c>
      <c r="M853" s="33">
        <v>0</v>
      </c>
      <c r="N853" s="33">
        <v>0</v>
      </c>
      <c r="O853" s="33">
        <v>35.030870525678679</v>
      </c>
      <c r="P853" s="33">
        <v>0</v>
      </c>
      <c r="Q853" s="33">
        <v>0</v>
      </c>
      <c r="R853" s="33">
        <v>0</v>
      </c>
      <c r="S853" s="33">
        <v>0</v>
      </c>
      <c r="T853" s="33">
        <v>0</v>
      </c>
      <c r="U853" s="33">
        <v>0</v>
      </c>
      <c r="V853" s="33">
        <v>40.883789019735758</v>
      </c>
    </row>
    <row r="854" spans="1:22">
      <c r="A854" s="103" t="s">
        <v>906</v>
      </c>
      <c r="B854" s="78">
        <v>0.30720227632478991</v>
      </c>
      <c r="C854" s="78">
        <v>3.6098017311174659E-2</v>
      </c>
      <c r="D854" s="78">
        <v>0</v>
      </c>
      <c r="E854" s="78">
        <v>0.65187256413579819</v>
      </c>
      <c r="F854" s="78">
        <v>0</v>
      </c>
      <c r="G854" s="78">
        <v>0</v>
      </c>
      <c r="H854" s="78">
        <v>0</v>
      </c>
      <c r="I854" s="78">
        <v>0</v>
      </c>
      <c r="J854" s="78">
        <v>4.8271422282369176E-3</v>
      </c>
      <c r="K854" s="79">
        <v>0</v>
      </c>
      <c r="L854" s="33">
        <v>63.640610075206652</v>
      </c>
      <c r="M854" s="33">
        <v>7.4781341846559233</v>
      </c>
      <c r="N854" s="33">
        <v>0</v>
      </c>
      <c r="O854" s="33">
        <v>135.04316494396943</v>
      </c>
      <c r="P854" s="33">
        <v>0</v>
      </c>
      <c r="Q854" s="33">
        <v>0</v>
      </c>
      <c r="R854" s="33">
        <v>0</v>
      </c>
      <c r="S854" s="33">
        <v>0</v>
      </c>
      <c r="T854" s="33">
        <v>1</v>
      </c>
      <c r="U854" s="33">
        <v>0</v>
      </c>
      <c r="V854" s="33">
        <v>207.16190920383207</v>
      </c>
    </row>
    <row r="855" spans="1:22">
      <c r="A855" s="103" t="s">
        <v>907</v>
      </c>
      <c r="B855" s="78">
        <v>0.25878136590845641</v>
      </c>
      <c r="C855" s="78">
        <v>4.0815827874801522E-2</v>
      </c>
      <c r="D855" s="78">
        <v>2.6219342226291482E-2</v>
      </c>
      <c r="E855" s="78">
        <v>0.66325446688388745</v>
      </c>
      <c r="F855" s="78">
        <v>5.4580229328526682E-3</v>
      </c>
      <c r="G855" s="78">
        <v>0</v>
      </c>
      <c r="H855" s="78">
        <v>0</v>
      </c>
      <c r="I855" s="78">
        <v>0</v>
      </c>
      <c r="J855" s="78">
        <v>5.4709741737102857E-3</v>
      </c>
      <c r="K855" s="79">
        <v>0</v>
      </c>
      <c r="L855" s="33">
        <v>47.413022827517288</v>
      </c>
      <c r="M855" s="33">
        <v>7.4781341846559233</v>
      </c>
      <c r="N855" s="33">
        <v>4.8038167938931293</v>
      </c>
      <c r="O855" s="33">
        <v>121.51917920528662</v>
      </c>
      <c r="P855" s="33">
        <v>0.99999999999999989</v>
      </c>
      <c r="Q855" s="33">
        <v>0</v>
      </c>
      <c r="R855" s="33">
        <v>0</v>
      </c>
      <c r="S855" s="33">
        <v>0</v>
      </c>
      <c r="T855" s="33">
        <v>1.0023728813559323</v>
      </c>
      <c r="U855" s="33">
        <v>0</v>
      </c>
      <c r="V855" s="33">
        <v>183.21652589270892</v>
      </c>
    </row>
    <row r="856" spans="1:22">
      <c r="A856" s="103" t="s">
        <v>908</v>
      </c>
      <c r="B856" s="78">
        <v>0.18596510485527781</v>
      </c>
      <c r="C856" s="78">
        <v>2.147116671985537E-2</v>
      </c>
      <c r="D856" s="78">
        <v>7.1570555732851223E-3</v>
      </c>
      <c r="E856" s="78">
        <v>0.76032207399717522</v>
      </c>
      <c r="F856" s="78">
        <v>8.4115656297937755E-3</v>
      </c>
      <c r="G856" s="78">
        <v>0</v>
      </c>
      <c r="H856" s="78">
        <v>0</v>
      </c>
      <c r="I856" s="78">
        <v>7.1570555732851223E-3</v>
      </c>
      <c r="J856" s="78">
        <v>9.5159776513275441E-3</v>
      </c>
      <c r="K856" s="79">
        <v>0</v>
      </c>
      <c r="L856" s="33">
        <v>26.399866947275552</v>
      </c>
      <c r="M856" s="33">
        <v>3.0480769230769234</v>
      </c>
      <c r="N856" s="33">
        <v>1.016025641025641</v>
      </c>
      <c r="O856" s="33">
        <v>107.93638734655522</v>
      </c>
      <c r="P856" s="33">
        <v>1.1941176470588235</v>
      </c>
      <c r="Q856" s="33">
        <v>0</v>
      </c>
      <c r="R856" s="33">
        <v>0</v>
      </c>
      <c r="S856" s="33">
        <v>1.016025641025641</v>
      </c>
      <c r="T856" s="33">
        <v>1.3509015256588073</v>
      </c>
      <c r="U856" s="33">
        <v>0</v>
      </c>
      <c r="V856" s="33">
        <v>141.96140167167661</v>
      </c>
    </row>
    <row r="857" spans="1:22">
      <c r="A857" s="103" t="s">
        <v>909</v>
      </c>
      <c r="B857" s="78">
        <v>0.29404853945561826</v>
      </c>
      <c r="C857" s="78">
        <v>0</v>
      </c>
      <c r="D857" s="78">
        <v>0</v>
      </c>
      <c r="E857" s="78">
        <v>0.65089363243524456</v>
      </c>
      <c r="F857" s="78">
        <v>4.4075720139054836E-2</v>
      </c>
      <c r="G857" s="78">
        <v>0</v>
      </c>
      <c r="H857" s="78">
        <v>1.0982107970082229E-2</v>
      </c>
      <c r="I857" s="78">
        <v>0</v>
      </c>
      <c r="J857" s="78">
        <v>0</v>
      </c>
      <c r="K857" s="79">
        <v>0</v>
      </c>
      <c r="L857" s="33">
        <v>33.266203069970913</v>
      </c>
      <c r="M857" s="33">
        <v>0</v>
      </c>
      <c r="N857" s="33">
        <v>0</v>
      </c>
      <c r="O857" s="33">
        <v>73.636685268453704</v>
      </c>
      <c r="P857" s="33">
        <v>4.9863599367488378</v>
      </c>
      <c r="Q857" s="33">
        <v>0</v>
      </c>
      <c r="R857" s="33">
        <v>1.2424242424242424</v>
      </c>
      <c r="S857" s="33">
        <v>0</v>
      </c>
      <c r="T857" s="33">
        <v>0</v>
      </c>
      <c r="U857" s="33">
        <v>0</v>
      </c>
      <c r="V857" s="33">
        <v>113.13167251759771</v>
      </c>
    </row>
    <row r="858" spans="1:22">
      <c r="A858" s="103" t="s">
        <v>910</v>
      </c>
      <c r="B858" s="78">
        <v>0.37834012049854365</v>
      </c>
      <c r="C858" s="78">
        <v>8.1851281909982535E-3</v>
      </c>
      <c r="D858" s="78">
        <v>1.1180558369802503E-2</v>
      </c>
      <c r="E858" s="78">
        <v>0.60229419294065556</v>
      </c>
      <c r="F858" s="78">
        <v>0</v>
      </c>
      <c r="G858" s="78">
        <v>0</v>
      </c>
      <c r="H858" s="78">
        <v>0</v>
      </c>
      <c r="I858" s="78">
        <v>0</v>
      </c>
      <c r="J858" s="78">
        <v>0</v>
      </c>
      <c r="K858" s="79">
        <v>0</v>
      </c>
      <c r="L858" s="33">
        <v>46.963621642237165</v>
      </c>
      <c r="M858" s="33">
        <v>1.016025641025641</v>
      </c>
      <c r="N858" s="33">
        <v>1.3878504672897196</v>
      </c>
      <c r="O858" s="33">
        <v>74.76319602929982</v>
      </c>
      <c r="P858" s="33">
        <v>0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124.13069377985235</v>
      </c>
    </row>
    <row r="859" spans="1:22">
      <c r="A859" s="103" t="s">
        <v>911</v>
      </c>
      <c r="B859" s="78">
        <v>0.19006636792457957</v>
      </c>
      <c r="C859" s="78">
        <v>4.4084041667200875E-2</v>
      </c>
      <c r="D859" s="78">
        <v>0</v>
      </c>
      <c r="E859" s="78">
        <v>0.73958485885740688</v>
      </c>
      <c r="F859" s="78">
        <v>1.0504347983583131E-2</v>
      </c>
      <c r="G859" s="78">
        <v>0</v>
      </c>
      <c r="H859" s="78">
        <v>0</v>
      </c>
      <c r="I859" s="78">
        <v>0</v>
      </c>
      <c r="J859" s="78">
        <v>7.4584194660393443E-3</v>
      </c>
      <c r="K859" s="79">
        <v>8.3019641011902526E-3</v>
      </c>
      <c r="L859" s="33">
        <v>44.498478547513542</v>
      </c>
      <c r="M859" s="33">
        <v>10.320988420181969</v>
      </c>
      <c r="N859" s="33">
        <v>0</v>
      </c>
      <c r="O859" s="33">
        <v>173.15215382550667</v>
      </c>
      <c r="P859" s="33">
        <v>2.4592857142857145</v>
      </c>
      <c r="Q859" s="33">
        <v>0</v>
      </c>
      <c r="R859" s="33">
        <v>0</v>
      </c>
      <c r="S859" s="33">
        <v>0</v>
      </c>
      <c r="T859" s="33">
        <v>1.7461706783369801</v>
      </c>
      <c r="U859" s="33">
        <v>1.943661971830986</v>
      </c>
      <c r="V859" s="33">
        <v>234.12073915765586</v>
      </c>
    </row>
    <row r="860" spans="1:22">
      <c r="A860" s="103" t="s">
        <v>912</v>
      </c>
      <c r="B860" s="78">
        <v>0.22753354533823811</v>
      </c>
      <c r="C860" s="78">
        <v>4.5912877194954571E-2</v>
      </c>
      <c r="D860" s="78">
        <v>0</v>
      </c>
      <c r="E860" s="78">
        <v>0.72655357746680738</v>
      </c>
      <c r="F860" s="78">
        <v>0</v>
      </c>
      <c r="G860" s="78">
        <v>0</v>
      </c>
      <c r="H860" s="78">
        <v>0</v>
      </c>
      <c r="I860" s="78">
        <v>0</v>
      </c>
      <c r="J860" s="78">
        <v>0</v>
      </c>
      <c r="K860" s="79">
        <v>0</v>
      </c>
      <c r="L860" s="33">
        <v>5.0351868665404567</v>
      </c>
      <c r="M860" s="33">
        <v>1.016025641025641</v>
      </c>
      <c r="N860" s="33">
        <v>0</v>
      </c>
      <c r="O860" s="33">
        <v>16.078213986691889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22.129426494257984</v>
      </c>
    </row>
    <row r="861" spans="1:22">
      <c r="A861" s="103" t="s">
        <v>913</v>
      </c>
      <c r="B861" s="78">
        <v>0.17558949733318691</v>
      </c>
      <c r="C861" s="78">
        <v>0</v>
      </c>
      <c r="D861" s="78">
        <v>0</v>
      </c>
      <c r="E861" s="78">
        <v>0.82441050266681293</v>
      </c>
      <c r="F861" s="78">
        <v>0</v>
      </c>
      <c r="G861" s="78">
        <v>0</v>
      </c>
      <c r="H861" s="78">
        <v>0</v>
      </c>
      <c r="I861" s="78">
        <v>0</v>
      </c>
      <c r="J861" s="78">
        <v>0</v>
      </c>
      <c r="K861" s="79">
        <v>0</v>
      </c>
      <c r="L861" s="33">
        <v>12.857725245768723</v>
      </c>
      <c r="M861" s="33">
        <v>0</v>
      </c>
      <c r="N861" s="33">
        <v>0</v>
      </c>
      <c r="O861" s="33">
        <v>60.368324381623054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73.226049627391788</v>
      </c>
    </row>
    <row r="862" spans="1:22">
      <c r="A862" s="103" t="s">
        <v>914</v>
      </c>
      <c r="B862" s="78">
        <v>0.15467382666973334</v>
      </c>
      <c r="C862" s="78">
        <v>0</v>
      </c>
      <c r="D862" s="78">
        <v>1.2824401224578787E-2</v>
      </c>
      <c r="E862" s="78">
        <v>0.83250177210568777</v>
      </c>
      <c r="F862" s="78">
        <v>0</v>
      </c>
      <c r="G862" s="78">
        <v>0</v>
      </c>
      <c r="H862" s="78">
        <v>0</v>
      </c>
      <c r="I862" s="78">
        <v>0</v>
      </c>
      <c r="J862" s="78">
        <v>0</v>
      </c>
      <c r="K862" s="79">
        <v>0</v>
      </c>
      <c r="L862" s="33">
        <v>12.254184124465143</v>
      </c>
      <c r="M862" s="33">
        <v>0</v>
      </c>
      <c r="N862" s="33">
        <v>1.016025641025641</v>
      </c>
      <c r="O862" s="33">
        <v>65.95576135262759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79.22597111811838</v>
      </c>
    </row>
    <row r="863" spans="1:22">
      <c r="A863" s="103" t="s">
        <v>915</v>
      </c>
      <c r="B863" s="78">
        <v>0.50201154451635477</v>
      </c>
      <c r="C863" s="78">
        <v>0</v>
      </c>
      <c r="D863" s="78">
        <v>0</v>
      </c>
      <c r="E863" s="78">
        <v>0.49798845548364534</v>
      </c>
      <c r="F863" s="78">
        <v>0</v>
      </c>
      <c r="G863" s="78">
        <v>0</v>
      </c>
      <c r="H863" s="78">
        <v>0</v>
      </c>
      <c r="I863" s="78">
        <v>0</v>
      </c>
      <c r="J863" s="78">
        <v>0</v>
      </c>
      <c r="K863" s="79">
        <v>0</v>
      </c>
      <c r="L863" s="33">
        <v>1.0080786793115559</v>
      </c>
      <c r="M863" s="33">
        <v>0</v>
      </c>
      <c r="N863" s="33">
        <v>0</v>
      </c>
      <c r="O863" s="33">
        <v>1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2.0080786793115557</v>
      </c>
    </row>
    <row r="864" spans="1:22">
      <c r="A864" s="103" t="s">
        <v>916</v>
      </c>
      <c r="B864" s="78">
        <v>0.3448241778060222</v>
      </c>
      <c r="C864" s="78">
        <v>0</v>
      </c>
      <c r="D864" s="78">
        <v>1.9292642946144144E-2</v>
      </c>
      <c r="E864" s="78">
        <v>0.59755713663337384</v>
      </c>
      <c r="F864" s="78">
        <v>0</v>
      </c>
      <c r="G864" s="78">
        <v>0</v>
      </c>
      <c r="H864" s="78">
        <v>1.9033399668315729E-2</v>
      </c>
      <c r="I864" s="78">
        <v>0</v>
      </c>
      <c r="J864" s="78">
        <v>1.9292642946144144E-2</v>
      </c>
      <c r="K864" s="79">
        <v>0</v>
      </c>
      <c r="L864" s="33">
        <v>18.159782839215652</v>
      </c>
      <c r="M864" s="33">
        <v>0</v>
      </c>
      <c r="N864" s="33">
        <v>1.016025641025641</v>
      </c>
      <c r="O864" s="33">
        <v>31.469683780091554</v>
      </c>
      <c r="P864" s="33">
        <v>0</v>
      </c>
      <c r="Q864" s="33">
        <v>0</v>
      </c>
      <c r="R864" s="33">
        <v>1.0023728813559323</v>
      </c>
      <c r="S864" s="33">
        <v>0</v>
      </c>
      <c r="T864" s="33">
        <v>1.016025641025641</v>
      </c>
      <c r="U864" s="33">
        <v>0</v>
      </c>
      <c r="V864" s="33">
        <v>52.663890782714418</v>
      </c>
    </row>
    <row r="865" spans="1:22">
      <c r="A865" s="103" t="s">
        <v>917</v>
      </c>
      <c r="B865" s="78">
        <v>0.24329183587680078</v>
      </c>
      <c r="C865" s="78">
        <v>3.4539644266810568E-2</v>
      </c>
      <c r="D865" s="78">
        <v>0</v>
      </c>
      <c r="E865" s="78">
        <v>0.70352063775978513</v>
      </c>
      <c r="F865" s="78">
        <v>1.8647882096603688E-2</v>
      </c>
      <c r="G865" s="78">
        <v>0</v>
      </c>
      <c r="H865" s="78">
        <v>0</v>
      </c>
      <c r="I865" s="78">
        <v>0</v>
      </c>
      <c r="J865" s="78">
        <v>0</v>
      </c>
      <c r="K865" s="79">
        <v>0</v>
      </c>
      <c r="L865" s="33">
        <v>33.913526822448532</v>
      </c>
      <c r="M865" s="33">
        <v>4.8146340301919137</v>
      </c>
      <c r="N865" s="33">
        <v>0</v>
      </c>
      <c r="O865" s="33">
        <v>98.066858400025936</v>
      </c>
      <c r="P865" s="33">
        <v>2.5994108983799702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139.39443015104632</v>
      </c>
    </row>
    <row r="866" spans="1:22">
      <c r="A866" s="103" t="s">
        <v>918</v>
      </c>
      <c r="B866" s="78">
        <v>0.29662191244875175</v>
      </c>
      <c r="C866" s="78">
        <v>0</v>
      </c>
      <c r="D866" s="78">
        <v>0</v>
      </c>
      <c r="E866" s="78">
        <v>0.7033780875512482</v>
      </c>
      <c r="F866" s="78">
        <v>0</v>
      </c>
      <c r="G866" s="78">
        <v>0</v>
      </c>
      <c r="H866" s="78">
        <v>0</v>
      </c>
      <c r="I866" s="78">
        <v>0</v>
      </c>
      <c r="J866" s="78">
        <v>0</v>
      </c>
      <c r="K866" s="79">
        <v>0</v>
      </c>
      <c r="L866" s="33">
        <v>16.026612221617881</v>
      </c>
      <c r="M866" s="33">
        <v>0</v>
      </c>
      <c r="N866" s="33">
        <v>0</v>
      </c>
      <c r="O866" s="33">
        <v>38.003827031203151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54.030439252821033</v>
      </c>
    </row>
    <row r="867" spans="1:22">
      <c r="A867" s="103" t="s">
        <v>919</v>
      </c>
      <c r="B867" s="78">
        <v>0.25980240420764783</v>
      </c>
      <c r="C867" s="78">
        <v>2.1387024998280154E-2</v>
      </c>
      <c r="D867" s="78">
        <v>0</v>
      </c>
      <c r="E867" s="78">
        <v>0.71881057079407218</v>
      </c>
      <c r="F867" s="78">
        <v>0</v>
      </c>
      <c r="G867" s="78">
        <v>0</v>
      </c>
      <c r="H867" s="78">
        <v>0</v>
      </c>
      <c r="I867" s="78">
        <v>0</v>
      </c>
      <c r="J867" s="78">
        <v>0</v>
      </c>
      <c r="K867" s="79">
        <v>0</v>
      </c>
      <c r="L867" s="33">
        <v>14.263982350303424</v>
      </c>
      <c r="M867" s="33">
        <v>1.1742160278745644</v>
      </c>
      <c r="N867" s="33">
        <v>0</v>
      </c>
      <c r="O867" s="33">
        <v>39.464997740449526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54.903196118627505</v>
      </c>
    </row>
    <row r="868" spans="1:22">
      <c r="A868" s="103" t="s">
        <v>920</v>
      </c>
      <c r="B868" s="78">
        <v>0.10948039566295788</v>
      </c>
      <c r="C868" s="78">
        <v>0</v>
      </c>
      <c r="D868" s="78">
        <v>0</v>
      </c>
      <c r="E868" s="78">
        <v>0.81005822511707015</v>
      </c>
      <c r="F868" s="78">
        <v>0</v>
      </c>
      <c r="G868" s="78">
        <v>0</v>
      </c>
      <c r="H868" s="78">
        <v>0</v>
      </c>
      <c r="I868" s="78">
        <v>0</v>
      </c>
      <c r="J868" s="78">
        <v>8.0461379219971957E-2</v>
      </c>
      <c r="K868" s="79">
        <v>0</v>
      </c>
      <c r="L868" s="33">
        <v>3.4179968576396105</v>
      </c>
      <c r="M868" s="33">
        <v>0</v>
      </c>
      <c r="N868" s="33">
        <v>0</v>
      </c>
      <c r="O868" s="33">
        <v>25.290157668767606</v>
      </c>
      <c r="P868" s="33">
        <v>0</v>
      </c>
      <c r="Q868" s="33">
        <v>0</v>
      </c>
      <c r="R868" s="33">
        <v>0</v>
      </c>
      <c r="S868" s="33">
        <v>0</v>
      </c>
      <c r="T868" s="33">
        <v>2.5120181532944867</v>
      </c>
      <c r="U868" s="33">
        <v>0</v>
      </c>
      <c r="V868" s="33">
        <v>31.220172679701705</v>
      </c>
    </row>
    <row r="869" spans="1:22">
      <c r="A869" s="103" t="s">
        <v>921</v>
      </c>
      <c r="B869" s="78">
        <v>0.26209420085779939</v>
      </c>
      <c r="C869" s="78">
        <v>0</v>
      </c>
      <c r="D869" s="78">
        <v>0</v>
      </c>
      <c r="E869" s="78">
        <v>0.73790579914220089</v>
      </c>
      <c r="F869" s="78">
        <v>0</v>
      </c>
      <c r="G869" s="78">
        <v>0</v>
      </c>
      <c r="H869" s="78">
        <v>0</v>
      </c>
      <c r="I869" s="78">
        <v>0</v>
      </c>
      <c r="J869" s="78">
        <v>0</v>
      </c>
      <c r="K869" s="79">
        <v>0</v>
      </c>
      <c r="L869" s="33">
        <v>7.5860076242416898</v>
      </c>
      <c r="M869" s="33">
        <v>0</v>
      </c>
      <c r="N869" s="33">
        <v>0</v>
      </c>
      <c r="O869" s="33">
        <v>21.357813335602899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28.943820959844579</v>
      </c>
    </row>
    <row r="870" spans="1:22">
      <c r="A870" s="103" t="s">
        <v>922</v>
      </c>
      <c r="B870" s="78">
        <v>8.318235969686788E-2</v>
      </c>
      <c r="C870" s="78">
        <v>0</v>
      </c>
      <c r="D870" s="78">
        <v>0</v>
      </c>
      <c r="E870" s="78">
        <v>0.91681764030313218</v>
      </c>
      <c r="F870" s="78">
        <v>0</v>
      </c>
      <c r="G870" s="78">
        <v>0</v>
      </c>
      <c r="H870" s="78">
        <v>0</v>
      </c>
      <c r="I870" s="78">
        <v>0</v>
      </c>
      <c r="J870" s="78">
        <v>0</v>
      </c>
      <c r="K870" s="79">
        <v>0</v>
      </c>
      <c r="L870" s="33">
        <v>1</v>
      </c>
      <c r="M870" s="33">
        <v>0</v>
      </c>
      <c r="N870" s="33">
        <v>0</v>
      </c>
      <c r="O870" s="33">
        <v>11.021779661507411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12.021779661507411</v>
      </c>
    </row>
    <row r="871" spans="1:22">
      <c r="A871" s="103" t="s">
        <v>923</v>
      </c>
      <c r="B871" s="78">
        <v>0.19738102597125087</v>
      </c>
      <c r="C871" s="78">
        <v>3.5704436514243425E-2</v>
      </c>
      <c r="D871" s="78">
        <v>2.9759611741225014E-2</v>
      </c>
      <c r="E871" s="78">
        <v>0.69905963187546827</v>
      </c>
      <c r="F871" s="78">
        <v>3.3735481582551158E-2</v>
      </c>
      <c r="G871" s="78">
        <v>0</v>
      </c>
      <c r="H871" s="78">
        <v>0</v>
      </c>
      <c r="I871" s="78">
        <v>0</v>
      </c>
      <c r="J871" s="78">
        <v>0</v>
      </c>
      <c r="K871" s="79">
        <v>4.3598123152612184E-3</v>
      </c>
      <c r="L871" s="33">
        <v>45.598530160679132</v>
      </c>
      <c r="M871" s="33">
        <v>8.2483603337937623</v>
      </c>
      <c r="N871" s="33">
        <v>6.875</v>
      </c>
      <c r="O871" s="33">
        <v>161.4952174421752</v>
      </c>
      <c r="P871" s="33">
        <v>7.7934966993790518</v>
      </c>
      <c r="Q871" s="33">
        <v>0</v>
      </c>
      <c r="R871" s="33">
        <v>0</v>
      </c>
      <c r="S871" s="33">
        <v>0</v>
      </c>
      <c r="T871" s="33">
        <v>0</v>
      </c>
      <c r="U871" s="33">
        <v>1.0071942446043165</v>
      </c>
      <c r="V871" s="33">
        <v>231.01779888063149</v>
      </c>
    </row>
    <row r="872" spans="1:22">
      <c r="A872" s="103" t="s">
        <v>924</v>
      </c>
      <c r="B872" s="78">
        <v>0.21502964933324481</v>
      </c>
      <c r="C872" s="78">
        <v>0</v>
      </c>
      <c r="D872" s="78">
        <v>0</v>
      </c>
      <c r="E872" s="78">
        <v>0.78497035066675525</v>
      </c>
      <c r="F872" s="78">
        <v>0</v>
      </c>
      <c r="G872" s="78">
        <v>0</v>
      </c>
      <c r="H872" s="78">
        <v>0</v>
      </c>
      <c r="I872" s="78">
        <v>0</v>
      </c>
      <c r="J872" s="78">
        <v>0</v>
      </c>
      <c r="K872" s="79">
        <v>0</v>
      </c>
      <c r="L872" s="33">
        <v>3.9371015911258347</v>
      </c>
      <c r="M872" s="33">
        <v>0</v>
      </c>
      <c r="N872" s="33">
        <v>0</v>
      </c>
      <c r="O872" s="33">
        <v>14.372473871299182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18.309575462425016</v>
      </c>
    </row>
    <row r="873" spans="1:22">
      <c r="A873" s="103" t="s">
        <v>925</v>
      </c>
      <c r="B873" s="78">
        <v>0.21611984992503694</v>
      </c>
      <c r="C873" s="78">
        <v>2.7787393408409897E-2</v>
      </c>
      <c r="D873" s="78">
        <v>0</v>
      </c>
      <c r="E873" s="78">
        <v>0.75609275666655307</v>
      </c>
      <c r="F873" s="78">
        <v>0</v>
      </c>
      <c r="G873" s="78">
        <v>0</v>
      </c>
      <c r="H873" s="78">
        <v>0</v>
      </c>
      <c r="I873" s="78">
        <v>0</v>
      </c>
      <c r="J873" s="78">
        <v>0</v>
      </c>
      <c r="K873" s="79">
        <v>0</v>
      </c>
      <c r="L873" s="33">
        <v>7.9022636571587803</v>
      </c>
      <c r="M873" s="33">
        <v>1.016025641025641</v>
      </c>
      <c r="N873" s="33">
        <v>0</v>
      </c>
      <c r="O873" s="33">
        <v>27.64597659363324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36.564265891817662</v>
      </c>
    </row>
    <row r="874" spans="1:22">
      <c r="A874" s="103" t="s">
        <v>926</v>
      </c>
      <c r="B874" s="78">
        <v>0.16642508223798255</v>
      </c>
      <c r="C874" s="78">
        <v>8.9830062225429413E-2</v>
      </c>
      <c r="D874" s="78">
        <v>0</v>
      </c>
      <c r="E874" s="78">
        <v>0.74374485553658809</v>
      </c>
      <c r="F874" s="78">
        <v>0</v>
      </c>
      <c r="G874" s="78">
        <v>0</v>
      </c>
      <c r="H874" s="78">
        <v>0</v>
      </c>
      <c r="I874" s="78">
        <v>0</v>
      </c>
      <c r="J874" s="78">
        <v>0</v>
      </c>
      <c r="K874" s="79">
        <v>0</v>
      </c>
      <c r="L874" s="33">
        <v>7.0401299613628376</v>
      </c>
      <c r="M874" s="33">
        <v>3.8</v>
      </c>
      <c r="N874" s="33">
        <v>0</v>
      </c>
      <c r="O874" s="33">
        <v>31.461966974336299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42.302096935699133</v>
      </c>
    </row>
    <row r="875" spans="1:22">
      <c r="A875" s="103" t="s">
        <v>927</v>
      </c>
      <c r="B875" s="78">
        <v>0.18271275470994572</v>
      </c>
      <c r="C875" s="78">
        <v>1.5781299888488351E-2</v>
      </c>
      <c r="D875" s="78">
        <v>0</v>
      </c>
      <c r="E875" s="78">
        <v>0.74248288815301133</v>
      </c>
      <c r="F875" s="78">
        <v>0</v>
      </c>
      <c r="G875" s="78">
        <v>0</v>
      </c>
      <c r="H875" s="78">
        <v>5.9023057248554542E-2</v>
      </c>
      <c r="I875" s="78">
        <v>0</v>
      </c>
      <c r="J875" s="78">
        <v>0</v>
      </c>
      <c r="K875" s="79">
        <v>0</v>
      </c>
      <c r="L875" s="33">
        <v>11.763343009731965</v>
      </c>
      <c r="M875" s="33">
        <v>1.016025641025641</v>
      </c>
      <c r="N875" s="33">
        <v>0</v>
      </c>
      <c r="O875" s="33">
        <v>47.802250620464754</v>
      </c>
      <c r="P875" s="33">
        <v>0</v>
      </c>
      <c r="Q875" s="33">
        <v>0</v>
      </c>
      <c r="R875" s="33">
        <v>3.8</v>
      </c>
      <c r="S875" s="33">
        <v>0</v>
      </c>
      <c r="T875" s="33">
        <v>0</v>
      </c>
      <c r="U875" s="33">
        <v>0</v>
      </c>
      <c r="V875" s="33">
        <v>64.381619271222362</v>
      </c>
    </row>
    <row r="876" spans="1:22">
      <c r="A876" s="103" t="s">
        <v>928</v>
      </c>
      <c r="B876" s="78">
        <v>0.30431348796143726</v>
      </c>
      <c r="C876" s="78">
        <v>6.6412898910787124E-2</v>
      </c>
      <c r="D876" s="78">
        <v>7.4897827635982323E-2</v>
      </c>
      <c r="E876" s="78">
        <v>0.55437578549179312</v>
      </c>
      <c r="F876" s="78">
        <v>0</v>
      </c>
      <c r="G876" s="78">
        <v>0</v>
      </c>
      <c r="H876" s="78">
        <v>0</v>
      </c>
      <c r="I876" s="78">
        <v>0</v>
      </c>
      <c r="J876" s="78">
        <v>0</v>
      </c>
      <c r="K876" s="79">
        <v>0</v>
      </c>
      <c r="L876" s="33">
        <v>9.3111522535435576</v>
      </c>
      <c r="M876" s="33">
        <v>2.0320512820512819</v>
      </c>
      <c r="N876" s="33">
        <v>2.2916666666666665</v>
      </c>
      <c r="O876" s="33">
        <v>16.962367915305826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30.597238117567336</v>
      </c>
    </row>
    <row r="877" spans="1:22">
      <c r="A877" s="103" t="s">
        <v>929</v>
      </c>
      <c r="B877" s="78">
        <v>0.15447850815211037</v>
      </c>
      <c r="C877" s="78">
        <v>0</v>
      </c>
      <c r="D877" s="78">
        <v>6.1235863524617771E-3</v>
      </c>
      <c r="E877" s="78">
        <v>0.81315376190757349</v>
      </c>
      <c r="F877" s="78">
        <v>1.3348754159498566E-2</v>
      </c>
      <c r="G877" s="78">
        <v>8.0650359978821345E-3</v>
      </c>
      <c r="H877" s="78">
        <v>4.830353430473347E-3</v>
      </c>
      <c r="I877" s="78">
        <v>0</v>
      </c>
      <c r="J877" s="78">
        <v>0</v>
      </c>
      <c r="K877" s="79">
        <v>0</v>
      </c>
      <c r="L877" s="33">
        <v>57.811424134856431</v>
      </c>
      <c r="M877" s="33">
        <v>0</v>
      </c>
      <c r="N877" s="33">
        <v>2.2916666666666665</v>
      </c>
      <c r="O877" s="33">
        <v>304.31143839247767</v>
      </c>
      <c r="P877" s="33">
        <v>4.9955848073495135</v>
      </c>
      <c r="Q877" s="33">
        <v>3.0182270809952767</v>
      </c>
      <c r="R877" s="33">
        <v>1.8076923076923079</v>
      </c>
      <c r="S877" s="33">
        <v>0</v>
      </c>
      <c r="T877" s="33">
        <v>0</v>
      </c>
      <c r="U877" s="33">
        <v>0</v>
      </c>
      <c r="V877" s="33">
        <v>374.23603339003796</v>
      </c>
    </row>
    <row r="878" spans="1:22">
      <c r="A878" s="103" t="s">
        <v>930</v>
      </c>
      <c r="B878" s="78">
        <v>0.19905794693594728</v>
      </c>
      <c r="C878" s="78">
        <v>0</v>
      </c>
      <c r="D878" s="78">
        <v>5.7201642077028669E-3</v>
      </c>
      <c r="E878" s="78">
        <v>0.77860671764970291</v>
      </c>
      <c r="F878" s="78">
        <v>0</v>
      </c>
      <c r="G878" s="78">
        <v>0</v>
      </c>
      <c r="H878" s="78">
        <v>0</v>
      </c>
      <c r="I878" s="78">
        <v>0</v>
      </c>
      <c r="J878" s="78">
        <v>1.6615171206646729E-2</v>
      </c>
      <c r="K878" s="79">
        <v>0</v>
      </c>
      <c r="L878" s="33">
        <v>35.002846286712177</v>
      </c>
      <c r="M878" s="33">
        <v>0</v>
      </c>
      <c r="N878" s="33">
        <v>1.0058479532163742</v>
      </c>
      <c r="O878" s="33">
        <v>136.9121488250035</v>
      </c>
      <c r="P878" s="33">
        <v>0</v>
      </c>
      <c r="Q878" s="33">
        <v>0</v>
      </c>
      <c r="R878" s="33">
        <v>0</v>
      </c>
      <c r="S878" s="33">
        <v>0</v>
      </c>
      <c r="T878" s="33">
        <v>2.9216531805223602</v>
      </c>
      <c r="U878" s="33">
        <v>0</v>
      </c>
      <c r="V878" s="33">
        <v>175.84249624545444</v>
      </c>
    </row>
    <row r="879" spans="1:22">
      <c r="A879" s="103" t="s">
        <v>931</v>
      </c>
      <c r="B879" s="78">
        <v>0.18932168660425158</v>
      </c>
      <c r="C879" s="78">
        <v>1.1346016871023518E-2</v>
      </c>
      <c r="D879" s="78">
        <v>2.306348287582265E-2</v>
      </c>
      <c r="E879" s="78">
        <v>0.76040410622976817</v>
      </c>
      <c r="F879" s="78">
        <v>3.4080584613199092E-3</v>
      </c>
      <c r="G879" s="78">
        <v>2.5160163137261074E-3</v>
      </c>
      <c r="H879" s="78">
        <v>0</v>
      </c>
      <c r="I879" s="78">
        <v>0</v>
      </c>
      <c r="J879" s="78">
        <v>7.3959249162580702E-3</v>
      </c>
      <c r="K879" s="79">
        <v>2.5447077278300013E-3</v>
      </c>
      <c r="L879" s="33">
        <v>75.246605346479114</v>
      </c>
      <c r="M879" s="33">
        <v>4.5095164165372896</v>
      </c>
      <c r="N879" s="33">
        <v>9.1666666666666661</v>
      </c>
      <c r="O879" s="33">
        <v>302.22542758621614</v>
      </c>
      <c r="P879" s="33">
        <v>1.3545454545454545</v>
      </c>
      <c r="Q879" s="33">
        <v>1</v>
      </c>
      <c r="R879" s="33">
        <v>0</v>
      </c>
      <c r="S879" s="33">
        <v>0</v>
      </c>
      <c r="T879" s="33">
        <v>2.9395377430224356</v>
      </c>
      <c r="U879" s="33">
        <v>1.0114035087719297</v>
      </c>
      <c r="V879" s="33">
        <v>397.45370272223903</v>
      </c>
    </row>
    <row r="880" spans="1:22">
      <c r="A880" s="103" t="s">
        <v>932</v>
      </c>
      <c r="B880" s="78">
        <v>0.23800440577660292</v>
      </c>
      <c r="C880" s="78">
        <v>0</v>
      </c>
      <c r="D880" s="78">
        <v>3.4183240854265856E-2</v>
      </c>
      <c r="E880" s="78">
        <v>0.70521807944285064</v>
      </c>
      <c r="F880" s="78">
        <v>0</v>
      </c>
      <c r="G880" s="78">
        <v>9.066112614245737E-3</v>
      </c>
      <c r="H880" s="78">
        <v>0</v>
      </c>
      <c r="I880" s="78">
        <v>0</v>
      </c>
      <c r="J880" s="78">
        <v>0</v>
      </c>
      <c r="K880" s="79">
        <v>1.3528161312034813E-2</v>
      </c>
      <c r="L880" s="33">
        <v>26.4578992321679</v>
      </c>
      <c r="M880" s="33">
        <v>0</v>
      </c>
      <c r="N880" s="33">
        <v>3.8</v>
      </c>
      <c r="O880" s="33">
        <v>78.395981039591987</v>
      </c>
      <c r="P880" s="33">
        <v>0</v>
      </c>
      <c r="Q880" s="33">
        <v>1.0078397212543555</v>
      </c>
      <c r="R880" s="33">
        <v>0</v>
      </c>
      <c r="S880" s="33">
        <v>0</v>
      </c>
      <c r="T880" s="33">
        <v>0</v>
      </c>
      <c r="U880" s="33">
        <v>1.5038659793814433</v>
      </c>
      <c r="V880" s="33">
        <v>111.16558597239569</v>
      </c>
    </row>
    <row r="881" spans="1:22">
      <c r="A881" s="103" t="s">
        <v>933</v>
      </c>
      <c r="B881" s="78">
        <v>0.3252925244958198</v>
      </c>
      <c r="C881" s="78">
        <v>0</v>
      </c>
      <c r="D881" s="78">
        <v>0</v>
      </c>
      <c r="E881" s="78">
        <v>0.67470747550418009</v>
      </c>
      <c r="F881" s="78">
        <v>0</v>
      </c>
      <c r="G881" s="78">
        <v>0</v>
      </c>
      <c r="H881" s="78">
        <v>0</v>
      </c>
      <c r="I881" s="78">
        <v>0</v>
      </c>
      <c r="J881" s="78">
        <v>0</v>
      </c>
      <c r="K881" s="79">
        <v>0</v>
      </c>
      <c r="L881" s="33">
        <v>6.0720285520805142</v>
      </c>
      <c r="M881" s="33">
        <v>0</v>
      </c>
      <c r="N881" s="33">
        <v>0</v>
      </c>
      <c r="O881" s="33">
        <v>12.594335089357985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18.666363641438501</v>
      </c>
    </row>
    <row r="882" spans="1:22">
      <c r="A882" s="103" t="s">
        <v>934</v>
      </c>
      <c r="B882" s="78">
        <v>0.45989830562662465</v>
      </c>
      <c r="C882" s="78">
        <v>7.76242293558868E-3</v>
      </c>
      <c r="D882" s="78">
        <v>0</v>
      </c>
      <c r="E882" s="78">
        <v>0.51699640653770262</v>
      </c>
      <c r="F882" s="78">
        <v>7.684665530566734E-3</v>
      </c>
      <c r="G882" s="78">
        <v>7.6581993695175087E-3</v>
      </c>
      <c r="H882" s="78">
        <v>0</v>
      </c>
      <c r="I882" s="78">
        <v>0</v>
      </c>
      <c r="J882" s="78">
        <v>0</v>
      </c>
      <c r="K882" s="79">
        <v>0</v>
      </c>
      <c r="L882" s="33">
        <v>60.196213818573789</v>
      </c>
      <c r="M882" s="33">
        <v>1.016025641025641</v>
      </c>
      <c r="N882" s="33">
        <v>0</v>
      </c>
      <c r="O882" s="33">
        <v>67.669799715774744</v>
      </c>
      <c r="P882" s="33">
        <v>1.0058479532163742</v>
      </c>
      <c r="Q882" s="33">
        <v>1.0023837902264601</v>
      </c>
      <c r="R882" s="33">
        <v>0</v>
      </c>
      <c r="S882" s="33">
        <v>0</v>
      </c>
      <c r="T882" s="33">
        <v>0</v>
      </c>
      <c r="U882" s="33">
        <v>0</v>
      </c>
      <c r="V882" s="33">
        <v>130.89027091881698</v>
      </c>
    </row>
    <row r="883" spans="1:22">
      <c r="A883" s="103" t="s">
        <v>935</v>
      </c>
      <c r="B883" s="78">
        <v>0.30405346363705948</v>
      </c>
      <c r="C883" s="78">
        <v>0</v>
      </c>
      <c r="D883" s="78">
        <v>0</v>
      </c>
      <c r="E883" s="78">
        <v>0.69594653636294068</v>
      </c>
      <c r="F883" s="78">
        <v>0</v>
      </c>
      <c r="G883" s="78">
        <v>0</v>
      </c>
      <c r="H883" s="78">
        <v>0</v>
      </c>
      <c r="I883" s="78">
        <v>0</v>
      </c>
      <c r="J883" s="78">
        <v>0</v>
      </c>
      <c r="K883" s="79">
        <v>0</v>
      </c>
      <c r="L883" s="33">
        <v>13.212012530100674</v>
      </c>
      <c r="M883" s="33">
        <v>0</v>
      </c>
      <c r="N883" s="33">
        <v>0</v>
      </c>
      <c r="O883" s="33">
        <v>30.240913057589729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43.452925587690395</v>
      </c>
    </row>
    <row r="884" spans="1:22">
      <c r="A884" s="103" t="s">
        <v>936</v>
      </c>
      <c r="B884" s="78">
        <v>0.13942496675304497</v>
      </c>
      <c r="C884" s="78">
        <v>0</v>
      </c>
      <c r="D884" s="78">
        <v>0</v>
      </c>
      <c r="E884" s="78">
        <v>0.83181001860369885</v>
      </c>
      <c r="F884" s="78">
        <v>0</v>
      </c>
      <c r="G884" s="78">
        <v>1.2866024181694587E-2</v>
      </c>
      <c r="H884" s="78">
        <v>0</v>
      </c>
      <c r="I884" s="78">
        <v>0</v>
      </c>
      <c r="J884" s="78">
        <v>1.2986119483703248E-2</v>
      </c>
      <c r="K884" s="79">
        <v>2.9128709778583209E-3</v>
      </c>
      <c r="L884" s="33">
        <v>48.410966931367518</v>
      </c>
      <c r="M884" s="33">
        <v>0</v>
      </c>
      <c r="N884" s="33">
        <v>0</v>
      </c>
      <c r="O884" s="33">
        <v>288.82006029185169</v>
      </c>
      <c r="P884" s="33">
        <v>0</v>
      </c>
      <c r="Q884" s="33">
        <v>4.4673252266318979</v>
      </c>
      <c r="R884" s="33">
        <v>0</v>
      </c>
      <c r="S884" s="33">
        <v>0</v>
      </c>
      <c r="T884" s="33">
        <v>4.5090245709426755</v>
      </c>
      <c r="U884" s="33">
        <v>1.0114035087719297</v>
      </c>
      <c r="V884" s="33">
        <v>347.21878052956572</v>
      </c>
    </row>
    <row r="885" spans="1:22">
      <c r="A885" s="103" t="s">
        <v>937</v>
      </c>
      <c r="B885" s="78">
        <v>0.26506150559613739</v>
      </c>
      <c r="C885" s="78">
        <v>0</v>
      </c>
      <c r="D885" s="78">
        <v>0</v>
      </c>
      <c r="E885" s="78">
        <v>0.73493849440386272</v>
      </c>
      <c r="F885" s="78">
        <v>0</v>
      </c>
      <c r="G885" s="78">
        <v>0</v>
      </c>
      <c r="H885" s="78">
        <v>0</v>
      </c>
      <c r="I885" s="78">
        <v>0</v>
      </c>
      <c r="J885" s="78">
        <v>0</v>
      </c>
      <c r="K885" s="79">
        <v>0</v>
      </c>
      <c r="L885" s="33">
        <v>11.443791948343057</v>
      </c>
      <c r="M885" s="33">
        <v>0</v>
      </c>
      <c r="N885" s="33">
        <v>0</v>
      </c>
      <c r="O885" s="33">
        <v>31.730308050090752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43.174099998433803</v>
      </c>
    </row>
    <row r="886" spans="1:22">
      <c r="A886" s="103" t="s">
        <v>938</v>
      </c>
      <c r="B886" s="78">
        <v>0.11766445393460472</v>
      </c>
      <c r="C886" s="78">
        <v>0</v>
      </c>
      <c r="D886" s="78">
        <v>3.8211567352630926E-2</v>
      </c>
      <c r="E886" s="78">
        <v>0.77375304843066661</v>
      </c>
      <c r="F886" s="78">
        <v>3.8211567352630926E-2</v>
      </c>
      <c r="G886" s="78">
        <v>1.1906720384820844E-2</v>
      </c>
      <c r="H886" s="78">
        <v>0</v>
      </c>
      <c r="I886" s="78">
        <v>0</v>
      </c>
      <c r="J886" s="78">
        <v>2.0252642544645948E-2</v>
      </c>
      <c r="K886" s="79">
        <v>0</v>
      </c>
      <c r="L886" s="33">
        <v>11.701297694105516</v>
      </c>
      <c r="M886" s="33">
        <v>0</v>
      </c>
      <c r="N886" s="33">
        <v>3.8</v>
      </c>
      <c r="O886" s="33">
        <v>76.946898223322719</v>
      </c>
      <c r="P886" s="33">
        <v>3.8</v>
      </c>
      <c r="Q886" s="33">
        <v>1.1840796019900497</v>
      </c>
      <c r="R886" s="33">
        <v>0</v>
      </c>
      <c r="S886" s="33">
        <v>0</v>
      </c>
      <c r="T886" s="33">
        <v>2.014050901378579</v>
      </c>
      <c r="U886" s="33">
        <v>0</v>
      </c>
      <c r="V886" s="33">
        <v>99.446326420796865</v>
      </c>
    </row>
    <row r="887" spans="1:22">
      <c r="A887" s="103" t="s">
        <v>939</v>
      </c>
      <c r="B887" s="78">
        <v>0.20064650288157346</v>
      </c>
      <c r="C887" s="78">
        <v>0</v>
      </c>
      <c r="D887" s="78">
        <v>0</v>
      </c>
      <c r="E887" s="78">
        <v>0.79935349711842663</v>
      </c>
      <c r="F887" s="78">
        <v>0</v>
      </c>
      <c r="G887" s="78">
        <v>0</v>
      </c>
      <c r="H887" s="78">
        <v>0</v>
      </c>
      <c r="I887" s="78">
        <v>0</v>
      </c>
      <c r="J887" s="78">
        <v>0</v>
      </c>
      <c r="K887" s="79">
        <v>0</v>
      </c>
      <c r="L887" s="33">
        <v>2.01140350877193</v>
      </c>
      <c r="M887" s="33">
        <v>0</v>
      </c>
      <c r="N887" s="33">
        <v>0</v>
      </c>
      <c r="O887" s="33">
        <v>8.0132093296542166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10.024612838426146</v>
      </c>
    </row>
    <row r="888" spans="1:22">
      <c r="A888" s="103" t="s">
        <v>940</v>
      </c>
      <c r="B888" s="78">
        <v>0.42181309859214317</v>
      </c>
      <c r="C888" s="78">
        <v>0</v>
      </c>
      <c r="D888" s="78">
        <v>0</v>
      </c>
      <c r="E888" s="78">
        <v>0.57818690140785678</v>
      </c>
      <c r="F888" s="78">
        <v>0</v>
      </c>
      <c r="G888" s="78">
        <v>0</v>
      </c>
      <c r="H888" s="78">
        <v>0</v>
      </c>
      <c r="I888" s="78">
        <v>0</v>
      </c>
      <c r="J888" s="78">
        <v>0</v>
      </c>
      <c r="K888" s="79">
        <v>0</v>
      </c>
      <c r="L888" s="33">
        <v>14.650775837461881</v>
      </c>
      <c r="M888" s="33">
        <v>0</v>
      </c>
      <c r="N888" s="33">
        <v>0</v>
      </c>
      <c r="O888" s="33">
        <v>20.082085437735063</v>
      </c>
      <c r="P888" s="33">
        <v>0</v>
      </c>
      <c r="Q888" s="33">
        <v>0</v>
      </c>
      <c r="R888" s="33">
        <v>0</v>
      </c>
      <c r="S888" s="33">
        <v>0</v>
      </c>
      <c r="T888" s="33">
        <v>0</v>
      </c>
      <c r="U888" s="33">
        <v>0</v>
      </c>
      <c r="V888" s="33">
        <v>34.732861275196946</v>
      </c>
    </row>
    <row r="889" spans="1:22">
      <c r="A889" s="103" t="s">
        <v>941</v>
      </c>
      <c r="B889" s="78">
        <v>0.13947085472635495</v>
      </c>
      <c r="C889" s="78">
        <v>9.8559616068431589E-3</v>
      </c>
      <c r="D889" s="78">
        <v>1.2470238157486093E-2</v>
      </c>
      <c r="E889" s="78">
        <v>0.80393746486315298</v>
      </c>
      <c r="F889" s="78">
        <v>1.0208259779691359E-2</v>
      </c>
      <c r="G889" s="78">
        <v>7.1912962685690748E-3</v>
      </c>
      <c r="H889" s="78">
        <v>2.2535747193693878E-3</v>
      </c>
      <c r="I889" s="78">
        <v>0</v>
      </c>
      <c r="J889" s="78">
        <v>9.1087385500808627E-3</v>
      </c>
      <c r="K889" s="79">
        <v>5.5036113284522362E-3</v>
      </c>
      <c r="L889" s="33">
        <v>76.892046016624732</v>
      </c>
      <c r="M889" s="33">
        <v>5.4337162764104399</v>
      </c>
      <c r="N889" s="33">
        <v>6.875</v>
      </c>
      <c r="O889" s="33">
        <v>443.22089130400315</v>
      </c>
      <c r="P889" s="33">
        <v>5.6279427144097314</v>
      </c>
      <c r="Q889" s="33">
        <v>3.9646525769624237</v>
      </c>
      <c r="R889" s="33">
        <v>1.2424242424242424</v>
      </c>
      <c r="S889" s="33">
        <v>0</v>
      </c>
      <c r="T889" s="33">
        <v>5.0217627555262485</v>
      </c>
      <c r="U889" s="33">
        <v>3.0342105263157895</v>
      </c>
      <c r="V889" s="33">
        <v>551.31264641267671</v>
      </c>
    </row>
    <row r="890" spans="1:22">
      <c r="A890" s="103" t="s">
        <v>942</v>
      </c>
      <c r="B890" s="78">
        <v>0.35589977550978669</v>
      </c>
      <c r="C890" s="78">
        <v>0</v>
      </c>
      <c r="D890" s="78">
        <v>3.7611414836675364E-2</v>
      </c>
      <c r="E890" s="78">
        <v>0.59004995581951492</v>
      </c>
      <c r="F890" s="78">
        <v>1.6438853834022958E-2</v>
      </c>
      <c r="G890" s="78">
        <v>0</v>
      </c>
      <c r="H890" s="78">
        <v>0</v>
      </c>
      <c r="I890" s="78">
        <v>0</v>
      </c>
      <c r="J890" s="78">
        <v>0</v>
      </c>
      <c r="K890" s="79">
        <v>0</v>
      </c>
      <c r="L890" s="33">
        <v>21.685003229780719</v>
      </c>
      <c r="M890" s="33">
        <v>0</v>
      </c>
      <c r="N890" s="33">
        <v>2.2916666666666665</v>
      </c>
      <c r="O890" s="33">
        <v>35.951793392817983</v>
      </c>
      <c r="P890" s="33">
        <v>1.0016207455429498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60.930084034808324</v>
      </c>
    </row>
    <row r="891" spans="1:22">
      <c r="A891" s="103" t="s">
        <v>943</v>
      </c>
      <c r="B891" s="78">
        <v>0.39515769296726205</v>
      </c>
      <c r="C891" s="78">
        <v>0</v>
      </c>
      <c r="D891" s="78">
        <v>0</v>
      </c>
      <c r="E891" s="78">
        <v>0.55827286655253938</v>
      </c>
      <c r="F891" s="78">
        <v>0</v>
      </c>
      <c r="G891" s="78">
        <v>0</v>
      </c>
      <c r="H891" s="78">
        <v>0</v>
      </c>
      <c r="I891" s="78">
        <v>0</v>
      </c>
      <c r="J891" s="78">
        <v>4.6569440480198614E-2</v>
      </c>
      <c r="K891" s="79">
        <v>0</v>
      </c>
      <c r="L891" s="33">
        <v>10.047321998874622</v>
      </c>
      <c r="M891" s="33">
        <v>0</v>
      </c>
      <c r="N891" s="33">
        <v>0</v>
      </c>
      <c r="O891" s="33">
        <v>14.194705944780456</v>
      </c>
      <c r="P891" s="33">
        <v>0</v>
      </c>
      <c r="Q891" s="33">
        <v>0</v>
      </c>
      <c r="R891" s="33">
        <v>0</v>
      </c>
      <c r="S891" s="33">
        <v>0</v>
      </c>
      <c r="T891" s="33">
        <v>1.1840796019900497</v>
      </c>
      <c r="U891" s="33">
        <v>0</v>
      </c>
      <c r="V891" s="33">
        <v>25.426107545645127</v>
      </c>
    </row>
    <row r="892" spans="1:22">
      <c r="A892" s="103" t="s">
        <v>944</v>
      </c>
      <c r="B892" s="78">
        <v>0.37978063285333064</v>
      </c>
      <c r="C892" s="78">
        <v>0</v>
      </c>
      <c r="D892" s="78">
        <v>0.10464170390051793</v>
      </c>
      <c r="E892" s="78">
        <v>0.44964744117360789</v>
      </c>
      <c r="F892" s="78">
        <v>2.1979356213313012E-2</v>
      </c>
      <c r="G892" s="78">
        <v>2.1979356213313012E-2</v>
      </c>
      <c r="H892" s="78">
        <v>0</v>
      </c>
      <c r="I892" s="78">
        <v>0</v>
      </c>
      <c r="J892" s="78">
        <v>0</v>
      </c>
      <c r="K892" s="79">
        <v>2.1971509645917396E-2</v>
      </c>
      <c r="L892" s="33">
        <v>17.482251826189636</v>
      </c>
      <c r="M892" s="33">
        <v>0</v>
      </c>
      <c r="N892" s="33">
        <v>4.816919191919192</v>
      </c>
      <c r="O892" s="33">
        <v>20.698395651561896</v>
      </c>
      <c r="P892" s="33">
        <v>1.0117647058823529</v>
      </c>
      <c r="Q892" s="33">
        <v>1.0117647058823529</v>
      </c>
      <c r="R892" s="33">
        <v>0</v>
      </c>
      <c r="S892" s="33">
        <v>0</v>
      </c>
      <c r="T892" s="33">
        <v>0</v>
      </c>
      <c r="U892" s="33">
        <v>1.0114035087719297</v>
      </c>
      <c r="V892" s="33">
        <v>46.032499590207365</v>
      </c>
    </row>
    <row r="893" spans="1:22">
      <c r="A893" s="103" t="s">
        <v>945</v>
      </c>
      <c r="B893" s="78">
        <v>0</v>
      </c>
      <c r="C893" s="78">
        <v>0</v>
      </c>
      <c r="D893" s="78">
        <v>0</v>
      </c>
      <c r="E893" s="78">
        <v>1</v>
      </c>
      <c r="F893" s="78">
        <v>0</v>
      </c>
      <c r="G893" s="78">
        <v>0</v>
      </c>
      <c r="H893" s="78">
        <v>0</v>
      </c>
      <c r="I893" s="78">
        <v>0</v>
      </c>
      <c r="J893" s="78">
        <v>0</v>
      </c>
      <c r="K893" s="79">
        <v>0</v>
      </c>
      <c r="L893" s="33">
        <v>0</v>
      </c>
      <c r="M893" s="33">
        <v>0</v>
      </c>
      <c r="N893" s="33">
        <v>0</v>
      </c>
      <c r="O893" s="33">
        <v>1.0009581603321622</v>
      </c>
      <c r="P893" s="33">
        <v>0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1.0009581603321622</v>
      </c>
    </row>
    <row r="894" spans="1:22">
      <c r="A894" s="103" t="s">
        <v>946</v>
      </c>
      <c r="B894" s="78">
        <v>0.15798738538263707</v>
      </c>
      <c r="C894" s="78">
        <v>0</v>
      </c>
      <c r="D894" s="78">
        <v>0</v>
      </c>
      <c r="E894" s="78">
        <v>0.84201261461736299</v>
      </c>
      <c r="F894" s="78">
        <v>0</v>
      </c>
      <c r="G894" s="78">
        <v>0</v>
      </c>
      <c r="H894" s="78">
        <v>0</v>
      </c>
      <c r="I894" s="78">
        <v>0</v>
      </c>
      <c r="J894" s="78">
        <v>0</v>
      </c>
      <c r="K894" s="79">
        <v>0</v>
      </c>
      <c r="L894" s="33">
        <v>2.0033557046979866</v>
      </c>
      <c r="M894" s="33">
        <v>0</v>
      </c>
      <c r="N894" s="33">
        <v>0</v>
      </c>
      <c r="O894" s="33">
        <v>10.677123181929357</v>
      </c>
      <c r="P894" s="33">
        <v>0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12.680478886627343</v>
      </c>
    </row>
    <row r="895" spans="1:22">
      <c r="A895" s="103" t="s">
        <v>947</v>
      </c>
      <c r="B895" s="78">
        <v>0.29517058211073138</v>
      </c>
      <c r="C895" s="78">
        <v>0</v>
      </c>
      <c r="D895" s="78">
        <v>0</v>
      </c>
      <c r="E895" s="78">
        <v>0.70482941788926867</v>
      </c>
      <c r="F895" s="78">
        <v>0</v>
      </c>
      <c r="G895" s="78">
        <v>0</v>
      </c>
      <c r="H895" s="78">
        <v>0</v>
      </c>
      <c r="I895" s="78">
        <v>0</v>
      </c>
      <c r="J895" s="78">
        <v>0</v>
      </c>
      <c r="K895" s="79">
        <v>0</v>
      </c>
      <c r="L895" s="33">
        <v>1.6066790352504638</v>
      </c>
      <c r="M895" s="33">
        <v>0</v>
      </c>
      <c r="N895" s="33">
        <v>0</v>
      </c>
      <c r="O895" s="33">
        <v>3.8365430628369683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5.443222098087432</v>
      </c>
    </row>
    <row r="896" spans="1:22">
      <c r="A896" s="103" t="s">
        <v>948</v>
      </c>
      <c r="B896" s="78">
        <v>0.16057522654927864</v>
      </c>
      <c r="C896" s="78">
        <v>0</v>
      </c>
      <c r="D896" s="78">
        <v>3.0520186449858273E-2</v>
      </c>
      <c r="E896" s="78">
        <v>0.74300053757900864</v>
      </c>
      <c r="F896" s="78">
        <v>0</v>
      </c>
      <c r="G896" s="78">
        <v>3.5383862971996194E-2</v>
      </c>
      <c r="H896" s="78">
        <v>0</v>
      </c>
      <c r="I896" s="78">
        <v>3.0520186449858273E-2</v>
      </c>
      <c r="J896" s="78">
        <v>0</v>
      </c>
      <c r="K896" s="79">
        <v>0</v>
      </c>
      <c r="L896" s="33">
        <v>5.3455947182893429</v>
      </c>
      <c r="M896" s="33">
        <v>0</v>
      </c>
      <c r="N896" s="33">
        <v>1.016025641025641</v>
      </c>
      <c r="O896" s="33">
        <v>24.734698089618441</v>
      </c>
      <c r="P896" s="33">
        <v>0</v>
      </c>
      <c r="Q896" s="33">
        <v>1.1779388083735909</v>
      </c>
      <c r="R896" s="33">
        <v>0</v>
      </c>
      <c r="S896" s="33">
        <v>1.016025641025641</v>
      </c>
      <c r="T896" s="33">
        <v>0</v>
      </c>
      <c r="U896" s="33">
        <v>0</v>
      </c>
      <c r="V896" s="33">
        <v>33.290282898332656</v>
      </c>
    </row>
    <row r="897" spans="1:22">
      <c r="A897" s="103" t="s">
        <v>949</v>
      </c>
      <c r="B897" s="78">
        <v>0.2002423917294279</v>
      </c>
      <c r="C897" s="78">
        <v>0</v>
      </c>
      <c r="D897" s="78">
        <v>5.7699044821040192E-2</v>
      </c>
      <c r="E897" s="78">
        <v>0.70309567576334997</v>
      </c>
      <c r="F897" s="78">
        <v>0</v>
      </c>
      <c r="G897" s="78">
        <v>0</v>
      </c>
      <c r="H897" s="78">
        <v>0</v>
      </c>
      <c r="I897" s="78">
        <v>0</v>
      </c>
      <c r="J897" s="78">
        <v>3.2205174811674064E-2</v>
      </c>
      <c r="K897" s="79">
        <v>6.7577128745075982E-3</v>
      </c>
      <c r="L897" s="33">
        <v>29.969586065726961</v>
      </c>
      <c r="M897" s="33">
        <v>0</v>
      </c>
      <c r="N897" s="33">
        <v>8.6356164383561627</v>
      </c>
      <c r="O897" s="33">
        <v>105.22989755187528</v>
      </c>
      <c r="P897" s="33">
        <v>0</v>
      </c>
      <c r="Q897" s="33">
        <v>0</v>
      </c>
      <c r="R897" s="33">
        <v>0</v>
      </c>
      <c r="S897" s="33">
        <v>0</v>
      </c>
      <c r="T897" s="33">
        <v>4.8200371057513918</v>
      </c>
      <c r="U897" s="33">
        <v>1.0114035087719297</v>
      </c>
      <c r="V897" s="33">
        <v>149.66654067048177</v>
      </c>
    </row>
    <row r="898" spans="1:22">
      <c r="A898" s="103" t="s">
        <v>950</v>
      </c>
      <c r="B898" s="78">
        <v>0.11861925621043332</v>
      </c>
      <c r="C898" s="78">
        <v>0</v>
      </c>
      <c r="D898" s="78">
        <v>0</v>
      </c>
      <c r="E898" s="78">
        <v>0.67546821989601746</v>
      </c>
      <c r="F898" s="78">
        <v>0.11225813466948856</v>
      </c>
      <c r="G898" s="78">
        <v>4.7463892502576453E-2</v>
      </c>
      <c r="H898" s="78">
        <v>0</v>
      </c>
      <c r="I898" s="78">
        <v>0</v>
      </c>
      <c r="J898" s="78">
        <v>0</v>
      </c>
      <c r="K898" s="79">
        <v>4.6190496721484259E-2</v>
      </c>
      <c r="L898" s="33">
        <v>4.0153274854134917</v>
      </c>
      <c r="M898" s="33">
        <v>0</v>
      </c>
      <c r="N898" s="33">
        <v>0</v>
      </c>
      <c r="O898" s="33">
        <v>22.864973154613708</v>
      </c>
      <c r="P898" s="33">
        <v>3.8</v>
      </c>
      <c r="Q898" s="33">
        <v>1.6066790352504638</v>
      </c>
      <c r="R898" s="33">
        <v>0</v>
      </c>
      <c r="S898" s="33">
        <v>0</v>
      </c>
      <c r="T898" s="33">
        <v>0</v>
      </c>
      <c r="U898" s="33">
        <v>1.563573883161512</v>
      </c>
      <c r="V898" s="33">
        <v>33.850553558439174</v>
      </c>
    </row>
    <row r="899" spans="1:22">
      <c r="A899" s="103" t="s">
        <v>951</v>
      </c>
      <c r="B899" s="78">
        <v>0.39914730310456836</v>
      </c>
      <c r="C899" s="78">
        <v>0</v>
      </c>
      <c r="D899" s="78">
        <v>0</v>
      </c>
      <c r="E899" s="78">
        <v>0.60085269689543164</v>
      </c>
      <c r="F899" s="78">
        <v>0</v>
      </c>
      <c r="G899" s="78">
        <v>0</v>
      </c>
      <c r="H899" s="78">
        <v>0</v>
      </c>
      <c r="I899" s="78">
        <v>0</v>
      </c>
      <c r="J899" s="78">
        <v>0</v>
      </c>
      <c r="K899" s="79">
        <v>0</v>
      </c>
      <c r="L899" s="33">
        <v>19.04000368762846</v>
      </c>
      <c r="M899" s="33">
        <v>0</v>
      </c>
      <c r="N899" s="33">
        <v>0</v>
      </c>
      <c r="O899" s="33">
        <v>28.661693253664343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47.701696941292802</v>
      </c>
    </row>
    <row r="900" spans="1:22">
      <c r="A900" s="103" t="s">
        <v>952</v>
      </c>
      <c r="B900" s="78">
        <v>0.13643948796896202</v>
      </c>
      <c r="C900" s="78">
        <v>0</v>
      </c>
      <c r="D900" s="78">
        <v>0</v>
      </c>
      <c r="E900" s="78">
        <v>0.8635605120310379</v>
      </c>
      <c r="F900" s="78">
        <v>0</v>
      </c>
      <c r="G900" s="78">
        <v>0</v>
      </c>
      <c r="H900" s="78">
        <v>0</v>
      </c>
      <c r="I900" s="78">
        <v>0</v>
      </c>
      <c r="J900" s="78">
        <v>0</v>
      </c>
      <c r="K900" s="79">
        <v>0</v>
      </c>
      <c r="L900" s="33">
        <v>7.1046840493243986</v>
      </c>
      <c r="M900" s="33">
        <v>0</v>
      </c>
      <c r="N900" s="33">
        <v>0</v>
      </c>
      <c r="O900" s="33">
        <v>44.967367488575015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52.072051537899419</v>
      </c>
    </row>
    <row r="901" spans="1:22">
      <c r="A901" s="103" t="s">
        <v>953</v>
      </c>
      <c r="B901" s="78">
        <v>0.21121078216921813</v>
      </c>
      <c r="C901" s="78">
        <v>0</v>
      </c>
      <c r="D901" s="78">
        <v>0</v>
      </c>
      <c r="E901" s="78">
        <v>0.77255907684597203</v>
      </c>
      <c r="F901" s="78">
        <v>1.6230140984809769E-2</v>
      </c>
      <c r="G901" s="78">
        <v>0</v>
      </c>
      <c r="H901" s="78">
        <v>0</v>
      </c>
      <c r="I901" s="78">
        <v>0</v>
      </c>
      <c r="J901" s="78">
        <v>0</v>
      </c>
      <c r="K901" s="79">
        <v>0</v>
      </c>
      <c r="L901" s="33">
        <v>19.60829665287935</v>
      </c>
      <c r="M901" s="33">
        <v>0</v>
      </c>
      <c r="N901" s="33">
        <v>0</v>
      </c>
      <c r="O901" s="33">
        <v>71.722510589131218</v>
      </c>
      <c r="P901" s="33">
        <v>1.5067669172932332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92.837574159303813</v>
      </c>
    </row>
    <row r="902" spans="1:22">
      <c r="A902" s="103" t="s">
        <v>954</v>
      </c>
      <c r="B902" s="78">
        <v>0.21118871078253112</v>
      </c>
      <c r="C902" s="78">
        <v>3.7502626070658792E-3</v>
      </c>
      <c r="D902" s="78">
        <v>3.18374993709899E-3</v>
      </c>
      <c r="E902" s="78">
        <v>0.77146784104351462</v>
      </c>
      <c r="F902" s="78">
        <v>3.18374993709899E-3</v>
      </c>
      <c r="G902" s="78">
        <v>3.1901430092618386E-3</v>
      </c>
      <c r="H902" s="78">
        <v>0</v>
      </c>
      <c r="I902" s="78">
        <v>0</v>
      </c>
      <c r="J902" s="78">
        <v>0</v>
      </c>
      <c r="K902" s="79">
        <v>4.0355426834281054E-3</v>
      </c>
      <c r="L902" s="33">
        <v>66.333322325862298</v>
      </c>
      <c r="M902" s="33">
        <v>1.1779388083735909</v>
      </c>
      <c r="N902" s="33">
        <v>1</v>
      </c>
      <c r="O902" s="33">
        <v>242.31420692118508</v>
      </c>
      <c r="P902" s="33">
        <v>1</v>
      </c>
      <c r="Q902" s="33">
        <v>1.0020080321285139</v>
      </c>
      <c r="R902" s="33">
        <v>0</v>
      </c>
      <c r="S902" s="33">
        <v>0</v>
      </c>
      <c r="T902" s="33">
        <v>0</v>
      </c>
      <c r="U902" s="33">
        <v>1.2675438596491226</v>
      </c>
      <c r="V902" s="33">
        <v>314.09501994719875</v>
      </c>
    </row>
    <row r="903" spans="1:22">
      <c r="A903" s="103" t="s">
        <v>955</v>
      </c>
      <c r="B903" s="78">
        <v>0.17102748551417782</v>
      </c>
      <c r="C903" s="78">
        <v>4.9167529370116793E-2</v>
      </c>
      <c r="D903" s="78">
        <v>0</v>
      </c>
      <c r="E903" s="78">
        <v>0.76676472482750946</v>
      </c>
      <c r="F903" s="78">
        <v>0</v>
      </c>
      <c r="G903" s="78">
        <v>0</v>
      </c>
      <c r="H903" s="78">
        <v>0</v>
      </c>
      <c r="I903" s="78">
        <v>0</v>
      </c>
      <c r="J903" s="78">
        <v>1.3040260288195748E-2</v>
      </c>
      <c r="K903" s="79">
        <v>0</v>
      </c>
      <c r="L903" s="33">
        <v>13.218163557937016</v>
      </c>
      <c r="M903" s="33">
        <v>3.8</v>
      </c>
      <c r="N903" s="33">
        <v>0</v>
      </c>
      <c r="O903" s="33">
        <v>59.260776200714247</v>
      </c>
      <c r="P903" s="33">
        <v>0</v>
      </c>
      <c r="Q903" s="33">
        <v>0</v>
      </c>
      <c r="R903" s="33">
        <v>0</v>
      </c>
      <c r="S903" s="33">
        <v>0</v>
      </c>
      <c r="T903" s="33">
        <v>1.0078397212543555</v>
      </c>
      <c r="U903" s="33">
        <v>0</v>
      </c>
      <c r="V903" s="33">
        <v>77.286779479905633</v>
      </c>
    </row>
    <row r="904" spans="1:22">
      <c r="A904" s="103" t="s">
        <v>956</v>
      </c>
      <c r="B904" s="78">
        <v>0.30627750321207609</v>
      </c>
      <c r="C904" s="78">
        <v>2.0425202196784453E-2</v>
      </c>
      <c r="D904" s="78">
        <v>6.2608342393591088E-2</v>
      </c>
      <c r="E904" s="78">
        <v>0.59624012220495304</v>
      </c>
      <c r="F904" s="78">
        <v>1.444882999259548E-2</v>
      </c>
      <c r="G904" s="78">
        <v>0</v>
      </c>
      <c r="H904" s="78">
        <v>0</v>
      </c>
      <c r="I904" s="78">
        <v>0</v>
      </c>
      <c r="J904" s="78">
        <v>0</v>
      </c>
      <c r="K904" s="79">
        <v>0</v>
      </c>
      <c r="L904" s="33">
        <v>22.421483081234118</v>
      </c>
      <c r="M904" s="33">
        <v>1.4952561669829223</v>
      </c>
      <c r="N904" s="33">
        <v>4.583333333333333</v>
      </c>
      <c r="O904" s="33">
        <v>43.648611707254545</v>
      </c>
      <c r="P904" s="33">
        <v>1.0577472841623785</v>
      </c>
      <c r="Q904" s="33">
        <v>0</v>
      </c>
      <c r="R904" s="33">
        <v>0</v>
      </c>
      <c r="S904" s="33">
        <v>0</v>
      </c>
      <c r="T904" s="33">
        <v>0</v>
      </c>
      <c r="U904" s="33">
        <v>0</v>
      </c>
      <c r="V904" s="33">
        <v>73.20643157296729</v>
      </c>
    </row>
    <row r="905" spans="1:22">
      <c r="A905" s="103" t="s">
        <v>957</v>
      </c>
      <c r="B905" s="78">
        <v>0.30218215189949732</v>
      </c>
      <c r="C905" s="78">
        <v>0</v>
      </c>
      <c r="D905" s="78">
        <v>0</v>
      </c>
      <c r="E905" s="78">
        <v>0.69781784810050285</v>
      </c>
      <c r="F905" s="78">
        <v>0</v>
      </c>
      <c r="G905" s="78">
        <v>0</v>
      </c>
      <c r="H905" s="78">
        <v>0</v>
      </c>
      <c r="I905" s="78">
        <v>0</v>
      </c>
      <c r="J905" s="78">
        <v>0</v>
      </c>
      <c r="K905" s="79">
        <v>0</v>
      </c>
      <c r="L905" s="33">
        <v>7.9850689331507745</v>
      </c>
      <c r="M905" s="33">
        <v>0</v>
      </c>
      <c r="N905" s="33">
        <v>0</v>
      </c>
      <c r="O905" s="33">
        <v>18.439618570585473</v>
      </c>
      <c r="P905" s="33">
        <v>0</v>
      </c>
      <c r="Q905" s="33">
        <v>0</v>
      </c>
      <c r="R905" s="33">
        <v>0</v>
      </c>
      <c r="S905" s="33">
        <v>0</v>
      </c>
      <c r="T905" s="33">
        <v>0</v>
      </c>
      <c r="U905" s="33">
        <v>0</v>
      </c>
      <c r="V905" s="33">
        <v>26.424687503736244</v>
      </c>
    </row>
    <row r="906" spans="1:22">
      <c r="A906" s="103" t="s">
        <v>958</v>
      </c>
      <c r="B906" s="78">
        <v>0.17936772609517238</v>
      </c>
      <c r="C906" s="78">
        <v>0</v>
      </c>
      <c r="D906" s="78">
        <v>0</v>
      </c>
      <c r="E906" s="78">
        <v>0.78183491273159345</v>
      </c>
      <c r="F906" s="78">
        <v>0</v>
      </c>
      <c r="G906" s="78">
        <v>0</v>
      </c>
      <c r="H906" s="78">
        <v>0</v>
      </c>
      <c r="I906" s="78">
        <v>0</v>
      </c>
      <c r="J906" s="78">
        <v>3.8797361173234145E-2</v>
      </c>
      <c r="K906" s="79">
        <v>0</v>
      </c>
      <c r="L906" s="33">
        <v>9.5655940610801959</v>
      </c>
      <c r="M906" s="33">
        <v>0</v>
      </c>
      <c r="N906" s="33">
        <v>0</v>
      </c>
      <c r="O906" s="33">
        <v>41.69487767271066</v>
      </c>
      <c r="P906" s="33">
        <v>0</v>
      </c>
      <c r="Q906" s="33">
        <v>0</v>
      </c>
      <c r="R906" s="33">
        <v>0</v>
      </c>
      <c r="S906" s="33">
        <v>0</v>
      </c>
      <c r="T906" s="33">
        <v>2.069044502617801</v>
      </c>
      <c r="U906" s="33">
        <v>0</v>
      </c>
      <c r="V906" s="33">
        <v>53.329516236408658</v>
      </c>
    </row>
    <row r="907" spans="1:22">
      <c r="A907" s="103" t="s">
        <v>959</v>
      </c>
      <c r="B907" s="78">
        <v>0.12115126024664449</v>
      </c>
      <c r="C907" s="78">
        <v>8.3492977104824579E-3</v>
      </c>
      <c r="D907" s="78">
        <v>0</v>
      </c>
      <c r="E907" s="78">
        <v>0.84208988281587005</v>
      </c>
      <c r="F907" s="78">
        <v>7.0948487450627267E-3</v>
      </c>
      <c r="G907" s="78">
        <v>7.0880572497738987E-3</v>
      </c>
      <c r="H907" s="78">
        <v>0</v>
      </c>
      <c r="I907" s="78">
        <v>0</v>
      </c>
      <c r="J907" s="78">
        <v>1.4226653232166504E-2</v>
      </c>
      <c r="K907" s="79">
        <v>0</v>
      </c>
      <c r="L907" s="33">
        <v>17.0923083684897</v>
      </c>
      <c r="M907" s="33">
        <v>1.1779388083735909</v>
      </c>
      <c r="N907" s="33">
        <v>0</v>
      </c>
      <c r="O907" s="33">
        <v>118.80404646036568</v>
      </c>
      <c r="P907" s="33">
        <v>1.0009581603321622</v>
      </c>
      <c r="Q907" s="33">
        <v>1</v>
      </c>
      <c r="R907" s="33">
        <v>0</v>
      </c>
      <c r="S907" s="33">
        <v>0</v>
      </c>
      <c r="T907" s="33">
        <v>2.0071301247771833</v>
      </c>
      <c r="U907" s="33">
        <v>0</v>
      </c>
      <c r="V907" s="33">
        <v>141.0823819223383</v>
      </c>
    </row>
    <row r="908" spans="1:22">
      <c r="A908" s="103" t="s">
        <v>960</v>
      </c>
      <c r="B908" s="78">
        <v>0.4236474794135402</v>
      </c>
      <c r="C908" s="78">
        <v>0</v>
      </c>
      <c r="D908" s="78">
        <v>0</v>
      </c>
      <c r="E908" s="78">
        <v>0.5763525205864598</v>
      </c>
      <c r="F908" s="78">
        <v>0</v>
      </c>
      <c r="G908" s="78">
        <v>0</v>
      </c>
      <c r="H908" s="78">
        <v>0</v>
      </c>
      <c r="I908" s="78">
        <v>0</v>
      </c>
      <c r="J908" s="78">
        <v>0</v>
      </c>
      <c r="K908" s="79">
        <v>0</v>
      </c>
      <c r="L908" s="33">
        <v>11.455877616747181</v>
      </c>
      <c r="M908" s="33">
        <v>0</v>
      </c>
      <c r="N908" s="33">
        <v>0</v>
      </c>
      <c r="O908" s="33">
        <v>15.585184052274613</v>
      </c>
      <c r="P908" s="33">
        <v>0</v>
      </c>
      <c r="Q908" s="33">
        <v>0</v>
      </c>
      <c r="R908" s="33">
        <v>0</v>
      </c>
      <c r="S908" s="33">
        <v>0</v>
      </c>
      <c r="T908" s="33">
        <v>0</v>
      </c>
      <c r="U908" s="33">
        <v>0</v>
      </c>
      <c r="V908" s="33">
        <v>27.041061669021794</v>
      </c>
    </row>
    <row r="909" spans="1:22">
      <c r="A909" s="103" t="s">
        <v>961</v>
      </c>
      <c r="B909" s="78">
        <v>0.293537349373723</v>
      </c>
      <c r="C909" s="78">
        <v>3.2414807699031066E-2</v>
      </c>
      <c r="D909" s="78">
        <v>5.1555267842208923E-2</v>
      </c>
      <c r="E909" s="78">
        <v>0.62249257508503686</v>
      </c>
      <c r="F909" s="78">
        <v>0</v>
      </c>
      <c r="G909" s="78">
        <v>0</v>
      </c>
      <c r="H909" s="78">
        <v>0</v>
      </c>
      <c r="I909" s="78">
        <v>0</v>
      </c>
      <c r="J909" s="78">
        <v>0</v>
      </c>
      <c r="K909" s="79">
        <v>0</v>
      </c>
      <c r="L909" s="33">
        <v>13.047934520295698</v>
      </c>
      <c r="M909" s="33">
        <v>1.4408602150537635</v>
      </c>
      <c r="N909" s="33">
        <v>2.2916666666666665</v>
      </c>
      <c r="O909" s="33">
        <v>27.670217696007118</v>
      </c>
      <c r="P909" s="33">
        <v>0</v>
      </c>
      <c r="Q909" s="33">
        <v>0</v>
      </c>
      <c r="R909" s="33">
        <v>0</v>
      </c>
      <c r="S909" s="33">
        <v>0</v>
      </c>
      <c r="T909" s="33">
        <v>0</v>
      </c>
      <c r="U909" s="33">
        <v>0</v>
      </c>
      <c r="V909" s="33">
        <v>44.450679098023251</v>
      </c>
    </row>
    <row r="910" spans="1:22">
      <c r="A910" s="103" t="s">
        <v>962</v>
      </c>
      <c r="B910" s="78">
        <v>0.3024360527118623</v>
      </c>
      <c r="C910" s="78">
        <v>0</v>
      </c>
      <c r="D910" s="78">
        <v>0</v>
      </c>
      <c r="E910" s="78">
        <v>0.66859808631777606</v>
      </c>
      <c r="F910" s="78">
        <v>0</v>
      </c>
      <c r="G910" s="78">
        <v>0</v>
      </c>
      <c r="H910" s="78">
        <v>0</v>
      </c>
      <c r="I910" s="78">
        <v>0</v>
      </c>
      <c r="J910" s="78">
        <v>0</v>
      </c>
      <c r="K910" s="79">
        <v>2.8965860970361516E-2</v>
      </c>
      <c r="L910" s="33">
        <v>15.236578386500266</v>
      </c>
      <c r="M910" s="33">
        <v>0</v>
      </c>
      <c r="N910" s="33">
        <v>0</v>
      </c>
      <c r="O910" s="33">
        <v>33.683640094821605</v>
      </c>
      <c r="P910" s="33">
        <v>0</v>
      </c>
      <c r="Q910" s="33">
        <v>0</v>
      </c>
      <c r="R910" s="33">
        <v>0</v>
      </c>
      <c r="S910" s="33">
        <v>0</v>
      </c>
      <c r="T910" s="33">
        <v>0</v>
      </c>
      <c r="U910" s="33">
        <v>1.4592857142857143</v>
      </c>
      <c r="V910" s="33">
        <v>50.379504195607595</v>
      </c>
    </row>
    <row r="911" spans="1:22">
      <c r="A911" s="103" t="s">
        <v>963</v>
      </c>
      <c r="B911" s="78">
        <v>0.18690593987829146</v>
      </c>
      <c r="C911" s="78">
        <v>0</v>
      </c>
      <c r="D911" s="78">
        <v>0</v>
      </c>
      <c r="E911" s="78">
        <v>0.81309406012170848</v>
      </c>
      <c r="F911" s="78">
        <v>0</v>
      </c>
      <c r="G911" s="78">
        <v>0</v>
      </c>
      <c r="H911" s="78">
        <v>0</v>
      </c>
      <c r="I911" s="78">
        <v>0</v>
      </c>
      <c r="J911" s="78">
        <v>0</v>
      </c>
      <c r="K911" s="79">
        <v>0</v>
      </c>
      <c r="L911" s="33">
        <v>2.2069243156199674</v>
      </c>
      <c r="M911" s="33">
        <v>0</v>
      </c>
      <c r="N911" s="33">
        <v>0</v>
      </c>
      <c r="O911" s="33">
        <v>9.6007491968273193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11.807673512447288</v>
      </c>
    </row>
    <row r="912" spans="1:22">
      <c r="A912" s="103" t="s">
        <v>964</v>
      </c>
      <c r="B912" s="78">
        <v>0.26104309186140495</v>
      </c>
      <c r="C912" s="78">
        <v>0</v>
      </c>
      <c r="D912" s="78">
        <v>0</v>
      </c>
      <c r="E912" s="78">
        <v>0.73895690813859494</v>
      </c>
      <c r="F912" s="78">
        <v>0</v>
      </c>
      <c r="G912" s="78">
        <v>0</v>
      </c>
      <c r="H912" s="78">
        <v>0</v>
      </c>
      <c r="I912" s="78">
        <v>0</v>
      </c>
      <c r="J912" s="78">
        <v>0</v>
      </c>
      <c r="K912" s="79">
        <v>0</v>
      </c>
      <c r="L912" s="33">
        <v>2.0033557046979866</v>
      </c>
      <c r="M912" s="33">
        <v>0</v>
      </c>
      <c r="N912" s="33">
        <v>0</v>
      </c>
      <c r="O912" s="33">
        <v>5.6710695804638354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7.6744252851618224</v>
      </c>
    </row>
    <row r="913" spans="1:22">
      <c r="A913" s="103" t="s">
        <v>965</v>
      </c>
      <c r="B913" s="78">
        <v>0.2779150136334772</v>
      </c>
      <c r="C913" s="78">
        <v>0</v>
      </c>
      <c r="D913" s="78">
        <v>0</v>
      </c>
      <c r="E913" s="78">
        <v>0.72208498636652285</v>
      </c>
      <c r="F913" s="78">
        <v>0</v>
      </c>
      <c r="G913" s="78">
        <v>0</v>
      </c>
      <c r="H913" s="78">
        <v>0</v>
      </c>
      <c r="I913" s="78">
        <v>0</v>
      </c>
      <c r="J913" s="78">
        <v>0</v>
      </c>
      <c r="K913" s="79">
        <v>0</v>
      </c>
      <c r="L913" s="33">
        <v>3.0085323806754452</v>
      </c>
      <c r="M913" s="33">
        <v>0</v>
      </c>
      <c r="N913" s="33">
        <v>0</v>
      </c>
      <c r="O913" s="33">
        <v>7.8168359264977312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10.825368307173175</v>
      </c>
    </row>
    <row r="914" spans="1:22">
      <c r="A914" s="103" t="s">
        <v>966</v>
      </c>
      <c r="B914" s="78">
        <v>0.49279391346556284</v>
      </c>
      <c r="C914" s="78">
        <v>0</v>
      </c>
      <c r="D914" s="78">
        <v>0</v>
      </c>
      <c r="E914" s="78">
        <v>0.40683729264351193</v>
      </c>
      <c r="F914" s="78">
        <v>0</v>
      </c>
      <c r="G914" s="78">
        <v>0.10036879389092532</v>
      </c>
      <c r="H914" s="78">
        <v>0</v>
      </c>
      <c r="I914" s="78">
        <v>0</v>
      </c>
      <c r="J914" s="78">
        <v>0</v>
      </c>
      <c r="K914" s="79">
        <v>0</v>
      </c>
      <c r="L914" s="33">
        <v>4.9483236883638622</v>
      </c>
      <c r="M914" s="33">
        <v>0</v>
      </c>
      <c r="N914" s="33">
        <v>0</v>
      </c>
      <c r="O914" s="33">
        <v>4.0852018612409129</v>
      </c>
      <c r="P914" s="33">
        <v>0</v>
      </c>
      <c r="Q914" s="33">
        <v>1.0078397212543555</v>
      </c>
      <c r="R914" s="33">
        <v>0</v>
      </c>
      <c r="S914" s="33">
        <v>0</v>
      </c>
      <c r="T914" s="33">
        <v>0</v>
      </c>
      <c r="U914" s="33">
        <v>0</v>
      </c>
      <c r="V914" s="33">
        <v>10.04136527085913</v>
      </c>
    </row>
    <row r="915" spans="1:22">
      <c r="A915" s="103" t="s">
        <v>967</v>
      </c>
      <c r="B915" s="78">
        <v>0.27489932918178211</v>
      </c>
      <c r="C915" s="78">
        <v>3.2198176231179022E-2</v>
      </c>
      <c r="D915" s="78">
        <v>0</v>
      </c>
      <c r="E915" s="78">
        <v>0.667960245393872</v>
      </c>
      <c r="F915" s="78">
        <v>2.494224919316685E-2</v>
      </c>
      <c r="G915" s="78">
        <v>0</v>
      </c>
      <c r="H915" s="78">
        <v>0</v>
      </c>
      <c r="I915" s="78">
        <v>0</v>
      </c>
      <c r="J915" s="78">
        <v>0</v>
      </c>
      <c r="K915" s="79">
        <v>0</v>
      </c>
      <c r="L915" s="33">
        <v>32.443373295137732</v>
      </c>
      <c r="M915" s="33">
        <v>3.8</v>
      </c>
      <c r="N915" s="33">
        <v>0</v>
      </c>
      <c r="O915" s="33">
        <v>78.832071551891389</v>
      </c>
      <c r="P915" s="33">
        <v>2.943661971830986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118.01910681886011</v>
      </c>
    </row>
    <row r="916" spans="1:22">
      <c r="A916" s="103" t="s">
        <v>968</v>
      </c>
      <c r="B916" s="78">
        <v>0.18832145442319936</v>
      </c>
      <c r="C916" s="78">
        <v>0</v>
      </c>
      <c r="D916" s="78">
        <v>8.5762163786394632E-2</v>
      </c>
      <c r="E916" s="78">
        <v>0.70631794223603084</v>
      </c>
      <c r="F916" s="78">
        <v>1.9598439554375392E-2</v>
      </c>
      <c r="G916" s="78">
        <v>0</v>
      </c>
      <c r="H916" s="78">
        <v>0</v>
      </c>
      <c r="I916" s="78">
        <v>0</v>
      </c>
      <c r="J916" s="78">
        <v>0</v>
      </c>
      <c r="K916" s="79">
        <v>0</v>
      </c>
      <c r="L916" s="33">
        <v>9.6090024871983353</v>
      </c>
      <c r="M916" s="33">
        <v>0</v>
      </c>
      <c r="N916" s="33">
        <v>4.3759689922480618</v>
      </c>
      <c r="O916" s="33">
        <v>36.0394989752306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51.024470454676987</v>
      </c>
    </row>
    <row r="917" spans="1:22">
      <c r="A917" s="103" t="s">
        <v>969</v>
      </c>
      <c r="B917" s="78">
        <v>9.862597092694815E-2</v>
      </c>
      <c r="C917" s="78">
        <v>0</v>
      </c>
      <c r="D917" s="78">
        <v>0</v>
      </c>
      <c r="E917" s="78">
        <v>0.52701253289705596</v>
      </c>
      <c r="F917" s="78">
        <v>0.37436149617599584</v>
      </c>
      <c r="G917" s="78">
        <v>0</v>
      </c>
      <c r="H917" s="78">
        <v>0</v>
      </c>
      <c r="I917" s="78">
        <v>0</v>
      </c>
      <c r="J917" s="78">
        <v>0</v>
      </c>
      <c r="K917" s="79">
        <v>0</v>
      </c>
      <c r="L917" s="33">
        <v>1.0011144130757801</v>
      </c>
      <c r="M917" s="33">
        <v>0</v>
      </c>
      <c r="N917" s="33">
        <v>0</v>
      </c>
      <c r="O917" s="33">
        <v>5.349502140218295</v>
      </c>
      <c r="P917" s="33">
        <v>3.8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10.150616553294075</v>
      </c>
    </row>
    <row r="918" spans="1:22">
      <c r="A918" s="103" t="s">
        <v>970</v>
      </c>
      <c r="B918" s="78">
        <v>0.32774541816713265</v>
      </c>
      <c r="C918" s="78">
        <v>0</v>
      </c>
      <c r="D918" s="78">
        <v>0</v>
      </c>
      <c r="E918" s="78">
        <v>0.67225458183286735</v>
      </c>
      <c r="F918" s="78">
        <v>0</v>
      </c>
      <c r="G918" s="78">
        <v>0</v>
      </c>
      <c r="H918" s="78">
        <v>0</v>
      </c>
      <c r="I918" s="78">
        <v>0</v>
      </c>
      <c r="J918" s="78">
        <v>0</v>
      </c>
      <c r="K918" s="79">
        <v>0</v>
      </c>
      <c r="L918" s="33">
        <v>1.9518304256888277</v>
      </c>
      <c r="M918" s="33">
        <v>0</v>
      </c>
      <c r="N918" s="33">
        <v>0</v>
      </c>
      <c r="O918" s="33">
        <v>4.003494401136054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5.9553248268248815</v>
      </c>
    </row>
    <row r="919" spans="1:22">
      <c r="A919" s="103" t="s">
        <v>971</v>
      </c>
      <c r="B919" s="78">
        <v>0.18078800923352531</v>
      </c>
      <c r="C919" s="78">
        <v>0</v>
      </c>
      <c r="D919" s="78">
        <v>5.6921604287698525E-2</v>
      </c>
      <c r="E919" s="78">
        <v>0.76229038647877634</v>
      </c>
      <c r="F919" s="78">
        <v>0</v>
      </c>
      <c r="G919" s="78">
        <v>0</v>
      </c>
      <c r="H919" s="78">
        <v>0</v>
      </c>
      <c r="I919" s="78">
        <v>0</v>
      </c>
      <c r="J919" s="78">
        <v>0</v>
      </c>
      <c r="K919" s="79">
        <v>0</v>
      </c>
      <c r="L919" s="33">
        <v>7.2785343926617356</v>
      </c>
      <c r="M919" s="33">
        <v>0</v>
      </c>
      <c r="N919" s="33">
        <v>2.2916666666666665</v>
      </c>
      <c r="O919" s="33">
        <v>30.689849502210755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40.260050561539153</v>
      </c>
    </row>
    <row r="920" spans="1:22">
      <c r="A920" s="103" t="s">
        <v>972</v>
      </c>
      <c r="B920" s="78">
        <v>0.11394784093603748</v>
      </c>
      <c r="C920" s="78">
        <v>0</v>
      </c>
      <c r="D920" s="78">
        <v>0</v>
      </c>
      <c r="E920" s="78">
        <v>0.7712060359323929</v>
      </c>
      <c r="F920" s="78">
        <v>0</v>
      </c>
      <c r="G920" s="78">
        <v>0</v>
      </c>
      <c r="H920" s="78">
        <v>0</v>
      </c>
      <c r="I920" s="78">
        <v>0.11484612313156985</v>
      </c>
      <c r="J920" s="78">
        <v>0</v>
      </c>
      <c r="K920" s="79">
        <v>0</v>
      </c>
      <c r="L920" s="33">
        <v>1.0080786793115559</v>
      </c>
      <c r="M920" s="33">
        <v>0</v>
      </c>
      <c r="N920" s="33">
        <v>0</v>
      </c>
      <c r="O920" s="33">
        <v>6.822738858353854</v>
      </c>
      <c r="P920" s="33">
        <v>0</v>
      </c>
      <c r="Q920" s="33">
        <v>0</v>
      </c>
      <c r="R920" s="33">
        <v>0</v>
      </c>
      <c r="S920" s="33">
        <v>1.016025641025641</v>
      </c>
      <c r="T920" s="33">
        <v>0</v>
      </c>
      <c r="U920" s="33">
        <v>0</v>
      </c>
      <c r="V920" s="33">
        <v>8.8468431786910493</v>
      </c>
    </row>
    <row r="921" spans="1:22">
      <c r="A921" s="103" t="s">
        <v>973</v>
      </c>
      <c r="B921" s="78">
        <v>0</v>
      </c>
      <c r="C921" s="78">
        <v>0</v>
      </c>
      <c r="D921" s="78">
        <v>0</v>
      </c>
      <c r="E921" s="78">
        <v>1</v>
      </c>
      <c r="F921" s="78">
        <v>0</v>
      </c>
      <c r="G921" s="78">
        <v>0</v>
      </c>
      <c r="H921" s="78">
        <v>0</v>
      </c>
      <c r="I921" s="78">
        <v>0</v>
      </c>
      <c r="J921" s="78">
        <v>0</v>
      </c>
      <c r="K921" s="79">
        <v>0</v>
      </c>
      <c r="L921" s="33">
        <v>0</v>
      </c>
      <c r="M921" s="33">
        <v>0</v>
      </c>
      <c r="N921" s="33">
        <v>0</v>
      </c>
      <c r="O921" s="33">
        <v>2.0047369086809343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2.0047369086809343</v>
      </c>
    </row>
    <row r="922" spans="1:22">
      <c r="A922" s="103" t="s">
        <v>974</v>
      </c>
      <c r="B922" s="78">
        <v>0.59709958111265693</v>
      </c>
      <c r="C922" s="78">
        <v>0</v>
      </c>
      <c r="D922" s="78">
        <v>0</v>
      </c>
      <c r="E922" s="78">
        <v>0.40290041888734296</v>
      </c>
      <c r="F922" s="78">
        <v>0</v>
      </c>
      <c r="G922" s="78">
        <v>0</v>
      </c>
      <c r="H922" s="78">
        <v>0</v>
      </c>
      <c r="I922" s="78">
        <v>0</v>
      </c>
      <c r="J922" s="78">
        <v>0</v>
      </c>
      <c r="K922" s="79">
        <v>0</v>
      </c>
      <c r="L922" s="33">
        <v>3.392063492063492</v>
      </c>
      <c r="M922" s="33">
        <v>0</v>
      </c>
      <c r="N922" s="33">
        <v>0</v>
      </c>
      <c r="O922" s="33">
        <v>2.2888373147041126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5.680900806767605</v>
      </c>
    </row>
    <row r="923" spans="1:22">
      <c r="A923" s="103" t="s">
        <v>975</v>
      </c>
      <c r="B923" s="78">
        <v>0.37419351816455892</v>
      </c>
      <c r="C923" s="78">
        <v>3.2257943989356719E-2</v>
      </c>
      <c r="D923" s="78">
        <v>5.2456793250692246E-2</v>
      </c>
      <c r="E923" s="78">
        <v>0.53645424202324121</v>
      </c>
      <c r="F923" s="78">
        <v>0</v>
      </c>
      <c r="G923" s="78">
        <v>0</v>
      </c>
      <c r="H923" s="78">
        <v>0</v>
      </c>
      <c r="I923" s="78">
        <v>4.6375025721509281E-3</v>
      </c>
      <c r="J923" s="78">
        <v>0</v>
      </c>
      <c r="K923" s="79">
        <v>0</v>
      </c>
      <c r="L923" s="33">
        <v>16.347297639074252</v>
      </c>
      <c r="M923" s="33">
        <v>1.4092446448703495</v>
      </c>
      <c r="N923" s="33">
        <v>2.2916666666666665</v>
      </c>
      <c r="O923" s="33">
        <v>23.43594086587386</v>
      </c>
      <c r="P923" s="33">
        <v>0</v>
      </c>
      <c r="Q923" s="33">
        <v>0</v>
      </c>
      <c r="R923" s="33">
        <v>0</v>
      </c>
      <c r="S923" s="33">
        <v>0.20259740259740261</v>
      </c>
      <c r="T923" s="33">
        <v>0</v>
      </c>
      <c r="U923" s="33">
        <v>0</v>
      </c>
      <c r="V923" s="33">
        <v>43.686747219082527</v>
      </c>
    </row>
    <row r="924" spans="1:22">
      <c r="A924" s="103" t="s">
        <v>976</v>
      </c>
      <c r="B924" s="78">
        <v>0.12700326760346711</v>
      </c>
      <c r="C924" s="78">
        <v>0</v>
      </c>
      <c r="D924" s="78">
        <v>0</v>
      </c>
      <c r="E924" s="78">
        <v>0.84181204291254486</v>
      </c>
      <c r="F924" s="78">
        <v>0</v>
      </c>
      <c r="G924" s="78">
        <v>0</v>
      </c>
      <c r="H924" s="78">
        <v>0</v>
      </c>
      <c r="I924" s="78">
        <v>0</v>
      </c>
      <c r="J924" s="78">
        <v>3.1184689483988115E-2</v>
      </c>
      <c r="K924" s="79">
        <v>0</v>
      </c>
      <c r="L924" s="33">
        <v>4.1016543331067989</v>
      </c>
      <c r="M924" s="33">
        <v>0</v>
      </c>
      <c r="N924" s="33">
        <v>0</v>
      </c>
      <c r="O924" s="33">
        <v>27.186875413743024</v>
      </c>
      <c r="P924" s="33">
        <v>0</v>
      </c>
      <c r="Q924" s="33">
        <v>0</v>
      </c>
      <c r="R924" s="33">
        <v>0</v>
      </c>
      <c r="S924" s="33">
        <v>0</v>
      </c>
      <c r="T924" s="33">
        <v>1.0071301247771836</v>
      </c>
      <c r="U924" s="33">
        <v>0</v>
      </c>
      <c r="V924" s="33">
        <v>32.295659871627002</v>
      </c>
    </row>
    <row r="925" spans="1:22">
      <c r="A925" s="103" t="s">
        <v>977</v>
      </c>
      <c r="B925" s="78">
        <v>0.35367266134999009</v>
      </c>
      <c r="C925" s="78">
        <v>0</v>
      </c>
      <c r="D925" s="78">
        <v>3.8035281069113837E-2</v>
      </c>
      <c r="E925" s="78">
        <v>0.60829205758089577</v>
      </c>
      <c r="F925" s="78">
        <v>0</v>
      </c>
      <c r="G925" s="78">
        <v>0</v>
      </c>
      <c r="H925" s="78">
        <v>0</v>
      </c>
      <c r="I925" s="78">
        <v>0</v>
      </c>
      <c r="J925" s="78">
        <v>0</v>
      </c>
      <c r="K925" s="79">
        <v>0</v>
      </c>
      <c r="L925" s="33">
        <v>21.309158921536635</v>
      </c>
      <c r="M925" s="33">
        <v>0</v>
      </c>
      <c r="N925" s="33">
        <v>2.2916666666666665</v>
      </c>
      <c r="O925" s="33">
        <v>36.650251891741775</v>
      </c>
      <c r="P925" s="33">
        <v>0</v>
      </c>
      <c r="Q925" s="33">
        <v>0</v>
      </c>
      <c r="R925" s="33">
        <v>0</v>
      </c>
      <c r="S925" s="33">
        <v>0</v>
      </c>
      <c r="T925" s="33">
        <v>0</v>
      </c>
      <c r="U925" s="33">
        <v>0</v>
      </c>
      <c r="V925" s="33">
        <v>60.251077479945096</v>
      </c>
    </row>
    <row r="926" spans="1:22">
      <c r="A926" s="103" t="s">
        <v>978</v>
      </c>
      <c r="B926" s="78">
        <v>0.11157305891058353</v>
      </c>
      <c r="C926" s="78">
        <v>0</v>
      </c>
      <c r="D926" s="78">
        <v>0</v>
      </c>
      <c r="E926" s="78">
        <v>0.88842694108941644</v>
      </c>
      <c r="F926" s="78">
        <v>0</v>
      </c>
      <c r="G926" s="78">
        <v>0</v>
      </c>
      <c r="H926" s="78">
        <v>0</v>
      </c>
      <c r="I926" s="78">
        <v>0</v>
      </c>
      <c r="J926" s="78">
        <v>0</v>
      </c>
      <c r="K926" s="79">
        <v>0</v>
      </c>
      <c r="L926" s="33">
        <v>2.4280333605232389</v>
      </c>
      <c r="M926" s="33">
        <v>0</v>
      </c>
      <c r="N926" s="33">
        <v>0</v>
      </c>
      <c r="O926" s="33">
        <v>19.333791440471995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21.761824800995235</v>
      </c>
    </row>
    <row r="927" spans="1:22">
      <c r="A927" s="103" t="s">
        <v>979</v>
      </c>
      <c r="B927" s="78">
        <v>0.24336894107739504</v>
      </c>
      <c r="C927" s="78">
        <v>0</v>
      </c>
      <c r="D927" s="78">
        <v>0</v>
      </c>
      <c r="E927" s="78">
        <v>0.75663105892260507</v>
      </c>
      <c r="F927" s="78">
        <v>0</v>
      </c>
      <c r="G927" s="78">
        <v>0</v>
      </c>
      <c r="H927" s="78">
        <v>0</v>
      </c>
      <c r="I927" s="78">
        <v>0</v>
      </c>
      <c r="J927" s="78">
        <v>0</v>
      </c>
      <c r="K927" s="79">
        <v>0</v>
      </c>
      <c r="L927" s="33">
        <v>1.0015910898965792</v>
      </c>
      <c r="M927" s="33">
        <v>0</v>
      </c>
      <c r="N927" s="33">
        <v>0</v>
      </c>
      <c r="O927" s="33">
        <v>3.1139344388029029</v>
      </c>
      <c r="P927" s="33">
        <v>0</v>
      </c>
      <c r="Q927" s="33">
        <v>0</v>
      </c>
      <c r="R927" s="33">
        <v>0</v>
      </c>
      <c r="S927" s="33">
        <v>0</v>
      </c>
      <c r="T927" s="33">
        <v>0</v>
      </c>
      <c r="U927" s="33">
        <v>0</v>
      </c>
      <c r="V927" s="33">
        <v>4.1155255286994814</v>
      </c>
    </row>
    <row r="928" spans="1:22">
      <c r="A928" s="103" t="s">
        <v>980</v>
      </c>
      <c r="B928" s="78">
        <v>0.4225354158050823</v>
      </c>
      <c r="C928" s="78">
        <v>0</v>
      </c>
      <c r="D928" s="78">
        <v>0</v>
      </c>
      <c r="E928" s="78">
        <v>0.57746458419491775</v>
      </c>
      <c r="F928" s="78">
        <v>0</v>
      </c>
      <c r="G928" s="78">
        <v>0</v>
      </c>
      <c r="H928" s="78">
        <v>0</v>
      </c>
      <c r="I928" s="78">
        <v>0</v>
      </c>
      <c r="J928" s="78">
        <v>0</v>
      </c>
      <c r="K928" s="79">
        <v>0</v>
      </c>
      <c r="L928" s="33">
        <v>2.9762436224489797</v>
      </c>
      <c r="M928" s="33">
        <v>0</v>
      </c>
      <c r="N928" s="33">
        <v>0</v>
      </c>
      <c r="O928" s="33">
        <v>4.0675295409867118</v>
      </c>
      <c r="P928" s="33">
        <v>0</v>
      </c>
      <c r="Q928" s="33">
        <v>0</v>
      </c>
      <c r="R928" s="33">
        <v>0</v>
      </c>
      <c r="S928" s="33">
        <v>0</v>
      </c>
      <c r="T928" s="33">
        <v>0</v>
      </c>
      <c r="U928" s="33">
        <v>0</v>
      </c>
      <c r="V928" s="33">
        <v>7.0437731634356915</v>
      </c>
    </row>
    <row r="929" spans="1:22">
      <c r="A929" s="103" t="s">
        <v>981</v>
      </c>
      <c r="B929" s="78">
        <v>0.37505290733719193</v>
      </c>
      <c r="C929" s="78">
        <v>0</v>
      </c>
      <c r="D929" s="78">
        <v>0</v>
      </c>
      <c r="E929" s="78">
        <v>0.62494709266280812</v>
      </c>
      <c r="F929" s="78">
        <v>0</v>
      </c>
      <c r="G929" s="78">
        <v>0</v>
      </c>
      <c r="H929" s="78">
        <v>0</v>
      </c>
      <c r="I929" s="78">
        <v>0</v>
      </c>
      <c r="J929" s="78">
        <v>0</v>
      </c>
      <c r="K929" s="79">
        <v>0</v>
      </c>
      <c r="L929" s="33">
        <v>6.9585293400052191</v>
      </c>
      <c r="M929" s="33">
        <v>0</v>
      </c>
      <c r="N929" s="33">
        <v>0</v>
      </c>
      <c r="O929" s="33">
        <v>11.594931262152285</v>
      </c>
      <c r="P929" s="33">
        <v>0</v>
      </c>
      <c r="Q929" s="33">
        <v>0</v>
      </c>
      <c r="R929" s="33">
        <v>0</v>
      </c>
      <c r="S929" s="33">
        <v>0</v>
      </c>
      <c r="T929" s="33">
        <v>0</v>
      </c>
      <c r="U929" s="33">
        <v>0</v>
      </c>
      <c r="V929" s="33">
        <v>18.553460602157504</v>
      </c>
    </row>
    <row r="930" spans="1:22">
      <c r="A930" s="103" t="s">
        <v>982</v>
      </c>
      <c r="B930" s="78">
        <v>0.20519464283294819</v>
      </c>
      <c r="C930" s="78">
        <v>0</v>
      </c>
      <c r="D930" s="78">
        <v>4.2625745106363529E-2</v>
      </c>
      <c r="E930" s="78">
        <v>0.63119269811057011</v>
      </c>
      <c r="F930" s="78">
        <v>5.5842432303060394E-2</v>
      </c>
      <c r="G930" s="78">
        <v>2.3109494867582216E-2</v>
      </c>
      <c r="H930" s="78">
        <v>0</v>
      </c>
      <c r="I930" s="78">
        <v>0</v>
      </c>
      <c r="J930" s="78">
        <v>2.1910044827618741E-2</v>
      </c>
      <c r="K930" s="79">
        <v>2.0124941951856885E-2</v>
      </c>
      <c r="L930" s="33">
        <v>11.031777203787541</v>
      </c>
      <c r="M930" s="33">
        <v>0</v>
      </c>
      <c r="N930" s="33">
        <v>2.2916666666666665</v>
      </c>
      <c r="O930" s="33">
        <v>33.934498104232468</v>
      </c>
      <c r="P930" s="33">
        <v>3.0022288261515602</v>
      </c>
      <c r="Q930" s="33">
        <v>1.2424242424242424</v>
      </c>
      <c r="R930" s="33">
        <v>0</v>
      </c>
      <c r="S930" s="33">
        <v>0</v>
      </c>
      <c r="T930" s="33">
        <v>1.1779388083735909</v>
      </c>
      <c r="U930" s="33">
        <v>1.0819672131147542</v>
      </c>
      <c r="V930" s="33">
        <v>53.762501064750822</v>
      </c>
    </row>
    <row r="931" spans="1:22">
      <c r="A931" s="103" t="s">
        <v>983</v>
      </c>
      <c r="B931" s="78">
        <v>0.47157160313908064</v>
      </c>
      <c r="C931" s="78">
        <v>6.2532172428377266E-3</v>
      </c>
      <c r="D931" s="78">
        <v>6.2541933898829808E-3</v>
      </c>
      <c r="E931" s="78">
        <v>0.48058715256407908</v>
      </c>
      <c r="F931" s="78">
        <v>1.8751819353028661E-2</v>
      </c>
      <c r="G931" s="78">
        <v>1.0037295708344166E-2</v>
      </c>
      <c r="H931" s="78">
        <v>0</v>
      </c>
      <c r="I931" s="78">
        <v>0</v>
      </c>
      <c r="J931" s="78">
        <v>6.5447186027463508E-3</v>
      </c>
      <c r="K931" s="79">
        <v>0</v>
      </c>
      <c r="L931" s="33">
        <v>75.484894577047697</v>
      </c>
      <c r="M931" s="33">
        <v>1.0009581603321622</v>
      </c>
      <c r="N931" s="33">
        <v>1.0011144130757801</v>
      </c>
      <c r="O931" s="33">
        <v>76.928021757247009</v>
      </c>
      <c r="P931" s="33">
        <v>3.00162074554295</v>
      </c>
      <c r="Q931" s="33">
        <v>1.6066790352504638</v>
      </c>
      <c r="R931" s="33">
        <v>0</v>
      </c>
      <c r="S931" s="33">
        <v>0</v>
      </c>
      <c r="T931" s="33">
        <v>1.0476190476190477</v>
      </c>
      <c r="U931" s="33">
        <v>0</v>
      </c>
      <c r="V931" s="33">
        <v>160.07090773611517</v>
      </c>
    </row>
    <row r="932" spans="1:22">
      <c r="A932" s="103" t="s">
        <v>984</v>
      </c>
      <c r="B932" s="78">
        <v>0.27451360094748734</v>
      </c>
      <c r="C932" s="78">
        <v>0</v>
      </c>
      <c r="D932" s="78">
        <v>0</v>
      </c>
      <c r="E932" s="78">
        <v>0.72548639905251255</v>
      </c>
      <c r="F932" s="78">
        <v>0</v>
      </c>
      <c r="G932" s="78">
        <v>0</v>
      </c>
      <c r="H932" s="78">
        <v>0</v>
      </c>
      <c r="I932" s="78">
        <v>0</v>
      </c>
      <c r="J932" s="78">
        <v>0</v>
      </c>
      <c r="K932" s="79">
        <v>0</v>
      </c>
      <c r="L932" s="33">
        <v>5.0201734228801396</v>
      </c>
      <c r="M932" s="33">
        <v>0</v>
      </c>
      <c r="N932" s="33">
        <v>0</v>
      </c>
      <c r="O932" s="33">
        <v>13.267348235620364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18.287521658500506</v>
      </c>
    </row>
    <row r="933" spans="1:22">
      <c r="A933" s="103" t="s">
        <v>985</v>
      </c>
      <c r="B933" s="78">
        <v>0.40633993270163921</v>
      </c>
      <c r="C933" s="78">
        <v>0</v>
      </c>
      <c r="D933" s="78">
        <v>0</v>
      </c>
      <c r="E933" s="78">
        <v>0.59366006729836085</v>
      </c>
      <c r="F933" s="78">
        <v>0</v>
      </c>
      <c r="G933" s="78">
        <v>0</v>
      </c>
      <c r="H933" s="78">
        <v>0</v>
      </c>
      <c r="I933" s="78">
        <v>0</v>
      </c>
      <c r="J933" s="78">
        <v>0</v>
      </c>
      <c r="K933" s="79">
        <v>0</v>
      </c>
      <c r="L933" s="33">
        <v>2.0648774089395623</v>
      </c>
      <c r="M933" s="33">
        <v>0</v>
      </c>
      <c r="N933" s="33">
        <v>0</v>
      </c>
      <c r="O933" s="33">
        <v>3.0167728123684374</v>
      </c>
      <c r="P933" s="33">
        <v>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5.0816502213079993</v>
      </c>
    </row>
    <row r="934" spans="1:22">
      <c r="A934" s="103" t="s">
        <v>986</v>
      </c>
      <c r="B934" s="78">
        <v>0</v>
      </c>
      <c r="C934" s="78">
        <v>0</v>
      </c>
      <c r="D934" s="78">
        <v>0</v>
      </c>
      <c r="E934" s="78">
        <v>0.67173653715064752</v>
      </c>
      <c r="F934" s="78">
        <v>0</v>
      </c>
      <c r="G934" s="78">
        <v>0</v>
      </c>
      <c r="H934" s="78">
        <v>0</v>
      </c>
      <c r="I934" s="78">
        <v>0</v>
      </c>
      <c r="J934" s="78">
        <v>0</v>
      </c>
      <c r="K934" s="79">
        <v>0.32826346284935248</v>
      </c>
      <c r="L934" s="33">
        <v>0</v>
      </c>
      <c r="M934" s="33">
        <v>0</v>
      </c>
      <c r="N934" s="33">
        <v>0</v>
      </c>
      <c r="O934" s="33">
        <v>2.0463335496430886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1</v>
      </c>
      <c r="V934" s="33">
        <v>3.0463335496430886</v>
      </c>
    </row>
    <row r="935" spans="1:22">
      <c r="A935" s="103" t="s">
        <v>987</v>
      </c>
      <c r="B935" s="78">
        <v>0.17157983548421427</v>
      </c>
      <c r="C935" s="78">
        <v>2.4432035366614528E-2</v>
      </c>
      <c r="D935" s="78">
        <v>1.2794898946422356E-2</v>
      </c>
      <c r="E935" s="78">
        <v>0.78475417820476179</v>
      </c>
      <c r="F935" s="78">
        <v>0</v>
      </c>
      <c r="G935" s="78">
        <v>0</v>
      </c>
      <c r="H935" s="78">
        <v>0</v>
      </c>
      <c r="I935" s="78">
        <v>0</v>
      </c>
      <c r="J935" s="78">
        <v>6.4390519979872027E-3</v>
      </c>
      <c r="K935" s="79">
        <v>0</v>
      </c>
      <c r="L935" s="33">
        <v>30.731293095618391</v>
      </c>
      <c r="M935" s="33">
        <v>4.3759689922480618</v>
      </c>
      <c r="N935" s="33">
        <v>2.2916666666666665</v>
      </c>
      <c r="O935" s="33">
        <v>140.55562292831578</v>
      </c>
      <c r="P935" s="33">
        <v>0</v>
      </c>
      <c r="Q935" s="33">
        <v>0</v>
      </c>
      <c r="R935" s="33">
        <v>0</v>
      </c>
      <c r="S935" s="33">
        <v>0</v>
      </c>
      <c r="T935" s="33">
        <v>1.1532846715328466</v>
      </c>
      <c r="U935" s="33">
        <v>0</v>
      </c>
      <c r="V935" s="33">
        <v>179.10783635438173</v>
      </c>
    </row>
    <row r="936" spans="1:22">
      <c r="A936" s="103" t="s">
        <v>988</v>
      </c>
      <c r="B936" s="78">
        <v>0.22944591770651199</v>
      </c>
      <c r="C936" s="78">
        <v>0</v>
      </c>
      <c r="D936" s="78">
        <v>0</v>
      </c>
      <c r="E936" s="78">
        <v>0.77055408229348776</v>
      </c>
      <c r="F936" s="78">
        <v>0</v>
      </c>
      <c r="G936" s="78">
        <v>0</v>
      </c>
      <c r="H936" s="78">
        <v>0</v>
      </c>
      <c r="I936" s="78">
        <v>0</v>
      </c>
      <c r="J936" s="78">
        <v>0</v>
      </c>
      <c r="K936" s="79">
        <v>0</v>
      </c>
      <c r="L936" s="33">
        <v>8.5345826095505757</v>
      </c>
      <c r="M936" s="33">
        <v>0</v>
      </c>
      <c r="N936" s="33">
        <v>0</v>
      </c>
      <c r="O936" s="33">
        <v>28.661906632272839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37.196489241823421</v>
      </c>
    </row>
    <row r="937" spans="1:22">
      <c r="A937" s="103" t="s">
        <v>989</v>
      </c>
      <c r="B937" s="78">
        <v>0.16249834554271411</v>
      </c>
      <c r="C937" s="78">
        <v>8.3534399527834549E-2</v>
      </c>
      <c r="D937" s="78">
        <v>8.3534399527834549E-2</v>
      </c>
      <c r="E937" s="78">
        <v>0.64453853670740069</v>
      </c>
      <c r="F937" s="78">
        <v>2.5894318694216024E-2</v>
      </c>
      <c r="G937" s="78">
        <v>0</v>
      </c>
      <c r="H937" s="78">
        <v>0</v>
      </c>
      <c r="I937" s="78">
        <v>0</v>
      </c>
      <c r="J937" s="78">
        <v>0</v>
      </c>
      <c r="K937" s="79">
        <v>0</v>
      </c>
      <c r="L937" s="33">
        <v>7.3920889663731657</v>
      </c>
      <c r="M937" s="33">
        <v>3.8</v>
      </c>
      <c r="N937" s="33">
        <v>3.8</v>
      </c>
      <c r="O937" s="33">
        <v>29.320213628542426</v>
      </c>
      <c r="P937" s="33">
        <v>1.1779388083735909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45.490241403289183</v>
      </c>
    </row>
    <row r="938" spans="1:22">
      <c r="A938" s="103" t="s">
        <v>990</v>
      </c>
      <c r="B938" s="78">
        <v>0.19138637361013949</v>
      </c>
      <c r="C938" s="78">
        <v>0</v>
      </c>
      <c r="D938" s="78">
        <v>0</v>
      </c>
      <c r="E938" s="78">
        <v>0.75617796730616338</v>
      </c>
      <c r="F938" s="78">
        <v>3.3502165864390837E-2</v>
      </c>
      <c r="G938" s="78">
        <v>8.8163594379975889E-3</v>
      </c>
      <c r="H938" s="78">
        <v>0</v>
      </c>
      <c r="I938" s="78">
        <v>0</v>
      </c>
      <c r="J938" s="78">
        <v>1.0117133781308711E-2</v>
      </c>
      <c r="K938" s="79">
        <v>0</v>
      </c>
      <c r="L938" s="33">
        <v>21.708095609768836</v>
      </c>
      <c r="M938" s="33">
        <v>0</v>
      </c>
      <c r="N938" s="33">
        <v>0</v>
      </c>
      <c r="O938" s="33">
        <v>85.769865966116953</v>
      </c>
      <c r="P938" s="33">
        <v>3.8</v>
      </c>
      <c r="Q938" s="33">
        <v>1</v>
      </c>
      <c r="R938" s="33">
        <v>0</v>
      </c>
      <c r="S938" s="33">
        <v>0</v>
      </c>
      <c r="T938" s="33">
        <v>1.1475409836065575</v>
      </c>
      <c r="U938" s="33">
        <v>0</v>
      </c>
      <c r="V938" s="33">
        <v>113.42550255949234</v>
      </c>
    </row>
    <row r="939" spans="1:22">
      <c r="A939" s="103" t="s">
        <v>991</v>
      </c>
      <c r="B939" s="78">
        <v>0.10123424603073751</v>
      </c>
      <c r="C939" s="78">
        <v>0</v>
      </c>
      <c r="D939" s="78">
        <v>0</v>
      </c>
      <c r="E939" s="78">
        <v>0.84829691328108292</v>
      </c>
      <c r="F939" s="78">
        <v>0</v>
      </c>
      <c r="G939" s="78">
        <v>5.046884068817966E-2</v>
      </c>
      <c r="H939" s="78">
        <v>0</v>
      </c>
      <c r="I939" s="78">
        <v>0</v>
      </c>
      <c r="J939" s="78">
        <v>0</v>
      </c>
      <c r="K939" s="79">
        <v>0</v>
      </c>
      <c r="L939" s="33">
        <v>2.0058761931190476</v>
      </c>
      <c r="M939" s="33">
        <v>0</v>
      </c>
      <c r="N939" s="33">
        <v>0</v>
      </c>
      <c r="O939" s="33">
        <v>16.808329688455931</v>
      </c>
      <c r="P939" s="33">
        <v>0</v>
      </c>
      <c r="Q939" s="33">
        <v>1</v>
      </c>
      <c r="R939" s="33">
        <v>0</v>
      </c>
      <c r="S939" s="33">
        <v>0</v>
      </c>
      <c r="T939" s="33">
        <v>0</v>
      </c>
      <c r="U939" s="33">
        <v>0</v>
      </c>
      <c r="V939" s="33">
        <v>19.814205881574978</v>
      </c>
    </row>
    <row r="940" spans="1:22">
      <c r="A940" s="103" t="s">
        <v>992</v>
      </c>
      <c r="B940" s="78">
        <v>0.26070730151319355</v>
      </c>
      <c r="C940" s="78">
        <v>0</v>
      </c>
      <c r="D940" s="78">
        <v>0</v>
      </c>
      <c r="E940" s="78">
        <v>0.73929269848680634</v>
      </c>
      <c r="F940" s="78">
        <v>0</v>
      </c>
      <c r="G940" s="78">
        <v>0</v>
      </c>
      <c r="H940" s="78">
        <v>0</v>
      </c>
      <c r="I940" s="78">
        <v>0</v>
      </c>
      <c r="J940" s="78">
        <v>0</v>
      </c>
      <c r="K940" s="79">
        <v>0</v>
      </c>
      <c r="L940" s="33">
        <v>15.831385921960015</v>
      </c>
      <c r="M940" s="33">
        <v>0</v>
      </c>
      <c r="N940" s="33">
        <v>0</v>
      </c>
      <c r="O940" s="33">
        <v>44.893364900405572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60.724750822365593</v>
      </c>
    </row>
    <row r="941" spans="1:22">
      <c r="A941" s="103" t="s">
        <v>993</v>
      </c>
      <c r="B941" s="78">
        <v>0.11514336841231658</v>
      </c>
      <c r="C941" s="78">
        <v>0</v>
      </c>
      <c r="D941" s="78">
        <v>0.10875951339152395</v>
      </c>
      <c r="E941" s="78">
        <v>0.77609711819615923</v>
      </c>
      <c r="F941" s="78">
        <v>0</v>
      </c>
      <c r="G941" s="78">
        <v>0</v>
      </c>
      <c r="H941" s="78">
        <v>0</v>
      </c>
      <c r="I941" s="78">
        <v>0</v>
      </c>
      <c r="J941" s="78">
        <v>0</v>
      </c>
      <c r="K941" s="79">
        <v>0</v>
      </c>
      <c r="L941" s="33">
        <v>4.0230485253430945</v>
      </c>
      <c r="M941" s="33">
        <v>0</v>
      </c>
      <c r="N941" s="33">
        <v>3.8</v>
      </c>
      <c r="O941" s="33">
        <v>27.116423724044033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34.939472249387137</v>
      </c>
    </row>
    <row r="942" spans="1:22">
      <c r="A942" s="103" t="s">
        <v>994</v>
      </c>
      <c r="B942" s="78">
        <v>0.26755980057466239</v>
      </c>
      <c r="C942" s="78">
        <v>0</v>
      </c>
      <c r="D942" s="78">
        <v>0</v>
      </c>
      <c r="E942" s="78">
        <v>0.73244019942533767</v>
      </c>
      <c r="F942" s="78">
        <v>0</v>
      </c>
      <c r="G942" s="78">
        <v>0</v>
      </c>
      <c r="H942" s="78">
        <v>0</v>
      </c>
      <c r="I942" s="78">
        <v>0</v>
      </c>
      <c r="J942" s="78">
        <v>0</v>
      </c>
      <c r="K942" s="79">
        <v>0</v>
      </c>
      <c r="L942" s="33">
        <v>6.662506442222428</v>
      </c>
      <c r="M942" s="33">
        <v>0</v>
      </c>
      <c r="N942" s="33">
        <v>0</v>
      </c>
      <c r="O942" s="33">
        <v>18.238492990101715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24.900999432324141</v>
      </c>
    </row>
    <row r="943" spans="1:22">
      <c r="A943" s="103" t="s">
        <v>995</v>
      </c>
      <c r="B943" s="78">
        <v>0.18403563914734511</v>
      </c>
      <c r="C943" s="78">
        <v>0</v>
      </c>
      <c r="D943" s="78">
        <v>0</v>
      </c>
      <c r="E943" s="78">
        <v>0.815964360852655</v>
      </c>
      <c r="F943" s="78">
        <v>0</v>
      </c>
      <c r="G943" s="78">
        <v>0</v>
      </c>
      <c r="H943" s="78">
        <v>0</v>
      </c>
      <c r="I943" s="78">
        <v>0</v>
      </c>
      <c r="J943" s="78">
        <v>0</v>
      </c>
      <c r="K943" s="79">
        <v>0</v>
      </c>
      <c r="L943" s="33">
        <v>4.7655837201721898</v>
      </c>
      <c r="M943" s="33">
        <v>0</v>
      </c>
      <c r="N943" s="33">
        <v>0</v>
      </c>
      <c r="O943" s="33">
        <v>21.129312193747527</v>
      </c>
      <c r="P943" s="33">
        <v>0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25.894895913919715</v>
      </c>
    </row>
    <row r="944" spans="1:22">
      <c r="A944" s="103" t="s">
        <v>996</v>
      </c>
      <c r="B944" s="78">
        <v>0.31244806548720055</v>
      </c>
      <c r="C944" s="78">
        <v>0</v>
      </c>
      <c r="D944" s="78">
        <v>0</v>
      </c>
      <c r="E944" s="78">
        <v>0.68755193451279961</v>
      </c>
      <c r="F944" s="78">
        <v>0</v>
      </c>
      <c r="G944" s="78">
        <v>0</v>
      </c>
      <c r="H944" s="78">
        <v>0</v>
      </c>
      <c r="I944" s="78">
        <v>0</v>
      </c>
      <c r="J944" s="78">
        <v>0</v>
      </c>
      <c r="K944" s="79">
        <v>0</v>
      </c>
      <c r="L944" s="33">
        <v>6.8602092352092345</v>
      </c>
      <c r="M944" s="33">
        <v>0</v>
      </c>
      <c r="N944" s="33">
        <v>0</v>
      </c>
      <c r="O944" s="33">
        <v>15.096109247710816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21.956318482920047</v>
      </c>
    </row>
    <row r="945" spans="1:22">
      <c r="A945" s="103" t="s">
        <v>997</v>
      </c>
      <c r="B945" s="78">
        <v>0.21393596162771986</v>
      </c>
      <c r="C945" s="78">
        <v>1.0786727788666062E-2</v>
      </c>
      <c r="D945" s="78">
        <v>1.2272289303808678E-2</v>
      </c>
      <c r="E945" s="78">
        <v>0.76300502127980552</v>
      </c>
      <c r="F945" s="78">
        <v>0</v>
      </c>
      <c r="G945" s="78">
        <v>0</v>
      </c>
      <c r="H945" s="78">
        <v>0</v>
      </c>
      <c r="I945" s="78">
        <v>0</v>
      </c>
      <c r="J945" s="78">
        <v>0</v>
      </c>
      <c r="K945" s="79">
        <v>0</v>
      </c>
      <c r="L945" s="33">
        <v>39.949344407271305</v>
      </c>
      <c r="M945" s="33">
        <v>2.0142602495543671</v>
      </c>
      <c r="N945" s="33">
        <v>2.2916666666666665</v>
      </c>
      <c r="O945" s="33">
        <v>142.47978763208926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186.73505895558156</v>
      </c>
    </row>
    <row r="946" spans="1:22">
      <c r="A946" s="103" t="s">
        <v>998</v>
      </c>
      <c r="B946" s="78">
        <v>0.41829487808551036</v>
      </c>
      <c r="C946" s="78">
        <v>0</v>
      </c>
      <c r="D946" s="78">
        <v>0</v>
      </c>
      <c r="E946" s="78">
        <v>0.58170512191448975</v>
      </c>
      <c r="F946" s="78">
        <v>0</v>
      </c>
      <c r="G946" s="78">
        <v>0</v>
      </c>
      <c r="H946" s="78">
        <v>0</v>
      </c>
      <c r="I946" s="78">
        <v>0</v>
      </c>
      <c r="J946" s="78">
        <v>0</v>
      </c>
      <c r="K946" s="79">
        <v>0</v>
      </c>
      <c r="L946" s="33">
        <v>14.751484508696606</v>
      </c>
      <c r="M946" s="33">
        <v>0</v>
      </c>
      <c r="N946" s="33">
        <v>0</v>
      </c>
      <c r="O946" s="33">
        <v>20.514270061888933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35.265754570585536</v>
      </c>
    </row>
    <row r="947" spans="1:22">
      <c r="A947" s="103" t="s">
        <v>999</v>
      </c>
      <c r="B947" s="78">
        <v>0.28728979122082532</v>
      </c>
      <c r="C947" s="78">
        <v>0</v>
      </c>
      <c r="D947" s="78">
        <v>0</v>
      </c>
      <c r="E947" s="78">
        <v>0.71271020877917479</v>
      </c>
      <c r="F947" s="78">
        <v>0</v>
      </c>
      <c r="G947" s="78">
        <v>0</v>
      </c>
      <c r="H947" s="78">
        <v>0</v>
      </c>
      <c r="I947" s="78">
        <v>0</v>
      </c>
      <c r="J947" s="78">
        <v>0</v>
      </c>
      <c r="K947" s="79">
        <v>0</v>
      </c>
      <c r="L947" s="33">
        <v>6.7741640204193079</v>
      </c>
      <c r="M947" s="33">
        <v>0</v>
      </c>
      <c r="N947" s="33">
        <v>0</v>
      </c>
      <c r="O947" s="33">
        <v>16.805386062557176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23.579550082976482</v>
      </c>
    </row>
    <row r="948" spans="1:22">
      <c r="A948" s="103" t="s">
        <v>1000</v>
      </c>
      <c r="B948" s="78">
        <v>0.18452713141981958</v>
      </c>
      <c r="C948" s="78">
        <v>3.7656506934488493E-2</v>
      </c>
      <c r="D948" s="78">
        <v>0</v>
      </c>
      <c r="E948" s="78">
        <v>0.7778163616456919</v>
      </c>
      <c r="F948" s="78">
        <v>0</v>
      </c>
      <c r="G948" s="78">
        <v>0</v>
      </c>
      <c r="H948" s="78">
        <v>0</v>
      </c>
      <c r="I948" s="78">
        <v>0</v>
      </c>
      <c r="J948" s="78">
        <v>0</v>
      </c>
      <c r="K948" s="79">
        <v>0</v>
      </c>
      <c r="L948" s="33">
        <v>5.7722207127550664</v>
      </c>
      <c r="M948" s="33">
        <v>1.1779388083735909</v>
      </c>
      <c r="N948" s="33">
        <v>0</v>
      </c>
      <c r="O948" s="33">
        <v>24.330989588714857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31.281149109843515</v>
      </c>
    </row>
    <row r="949" spans="1:22">
      <c r="A949" s="103" t="s">
        <v>1001</v>
      </c>
      <c r="B949" s="78">
        <v>0.30354678659224066</v>
      </c>
      <c r="C949" s="78">
        <v>1.0306270878399311E-2</v>
      </c>
      <c r="D949" s="78">
        <v>1.1725663272603642E-2</v>
      </c>
      <c r="E949" s="78">
        <v>0.64700452323525215</v>
      </c>
      <c r="F949" s="78">
        <v>1.1446564250321428E-2</v>
      </c>
      <c r="G949" s="78">
        <v>5.3836088764649759E-3</v>
      </c>
      <c r="H949" s="78">
        <v>0</v>
      </c>
      <c r="I949" s="78">
        <v>0</v>
      </c>
      <c r="J949" s="78">
        <v>1.0586582894717681E-2</v>
      </c>
      <c r="K949" s="79">
        <v>0</v>
      </c>
      <c r="L949" s="33">
        <v>59.325262583014329</v>
      </c>
      <c r="M949" s="33">
        <v>2.0142602495543671</v>
      </c>
      <c r="N949" s="33">
        <v>2.2916666666666665</v>
      </c>
      <c r="O949" s="33">
        <v>126.4507315799419</v>
      </c>
      <c r="P949" s="33">
        <v>2.2371194814717956</v>
      </c>
      <c r="Q949" s="33">
        <v>1.0521739130434782</v>
      </c>
      <c r="R949" s="33">
        <v>0</v>
      </c>
      <c r="S949" s="33">
        <v>0</v>
      </c>
      <c r="T949" s="33">
        <v>2.069044502617801</v>
      </c>
      <c r="U949" s="33">
        <v>0</v>
      </c>
      <c r="V949" s="33">
        <v>195.44025897631036</v>
      </c>
    </row>
    <row r="950" spans="1:22">
      <c r="A950" s="103" t="s">
        <v>1002</v>
      </c>
      <c r="B950" s="78">
        <v>0.13103237050397626</v>
      </c>
      <c r="C950" s="78">
        <v>0</v>
      </c>
      <c r="D950" s="78">
        <v>0</v>
      </c>
      <c r="E950" s="78">
        <v>0.82303948115473291</v>
      </c>
      <c r="F950" s="78">
        <v>2.2991218466355448E-2</v>
      </c>
      <c r="G950" s="78">
        <v>0</v>
      </c>
      <c r="H950" s="78">
        <v>0</v>
      </c>
      <c r="I950" s="78">
        <v>0</v>
      </c>
      <c r="J950" s="78">
        <v>2.2936929874935483E-2</v>
      </c>
      <c r="K950" s="79">
        <v>0</v>
      </c>
      <c r="L950" s="33">
        <v>5.7127249033953298</v>
      </c>
      <c r="M950" s="33">
        <v>0</v>
      </c>
      <c r="N950" s="33">
        <v>0</v>
      </c>
      <c r="O950" s="33">
        <v>35.882722127258887</v>
      </c>
      <c r="P950" s="33">
        <v>1.0023668639053254</v>
      </c>
      <c r="Q950" s="33">
        <v>0</v>
      </c>
      <c r="R950" s="33">
        <v>0</v>
      </c>
      <c r="S950" s="33">
        <v>0</v>
      </c>
      <c r="T950" s="33">
        <v>1</v>
      </c>
      <c r="U950" s="33">
        <v>0</v>
      </c>
      <c r="V950" s="33">
        <v>43.597813894559536</v>
      </c>
    </row>
    <row r="951" spans="1:22">
      <c r="A951" s="103" t="s">
        <v>1003</v>
      </c>
      <c r="B951" s="78">
        <v>0.27135857824925097</v>
      </c>
      <c r="C951" s="78">
        <v>3.0153497970005255E-2</v>
      </c>
      <c r="D951" s="78">
        <v>2.2870850045833634E-2</v>
      </c>
      <c r="E951" s="78">
        <v>0.67561707373491031</v>
      </c>
      <c r="F951" s="78">
        <v>0</v>
      </c>
      <c r="G951" s="78">
        <v>0</v>
      </c>
      <c r="H951" s="78">
        <v>0</v>
      </c>
      <c r="I951" s="78">
        <v>0</v>
      </c>
      <c r="J951" s="78">
        <v>0</v>
      </c>
      <c r="K951" s="79">
        <v>0</v>
      </c>
      <c r="L951" s="33">
        <v>27.190218432705397</v>
      </c>
      <c r="M951" s="33">
        <v>3.0213903743315504</v>
      </c>
      <c r="N951" s="33">
        <v>2.2916666666666665</v>
      </c>
      <c r="O951" s="33">
        <v>67.697052108092507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100.2003275817961</v>
      </c>
    </row>
    <row r="952" spans="1:22">
      <c r="A952" s="103" t="s">
        <v>1004</v>
      </c>
      <c r="B952" s="78">
        <v>0.41618606387383716</v>
      </c>
      <c r="C952" s="78">
        <v>0</v>
      </c>
      <c r="D952" s="78">
        <v>0</v>
      </c>
      <c r="E952" s="78">
        <v>0.58381393612616284</v>
      </c>
      <c r="F952" s="78">
        <v>0</v>
      </c>
      <c r="G952" s="78">
        <v>0</v>
      </c>
      <c r="H952" s="78">
        <v>0</v>
      </c>
      <c r="I952" s="78">
        <v>0</v>
      </c>
      <c r="J952" s="78">
        <v>0</v>
      </c>
      <c r="K952" s="79">
        <v>0</v>
      </c>
      <c r="L952" s="33">
        <v>7.7267919830426166</v>
      </c>
      <c r="M952" s="33">
        <v>0</v>
      </c>
      <c r="N952" s="33">
        <v>0</v>
      </c>
      <c r="O952" s="33">
        <v>10.838923339383268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18.565715322425884</v>
      </c>
    </row>
    <row r="953" spans="1:22">
      <c r="A953" s="103" t="s">
        <v>1005</v>
      </c>
      <c r="B953" s="78">
        <v>0.21067241187294661</v>
      </c>
      <c r="C953" s="78">
        <v>0</v>
      </c>
      <c r="D953" s="78">
        <v>0</v>
      </c>
      <c r="E953" s="78">
        <v>0.78932758812705328</v>
      </c>
      <c r="F953" s="78">
        <v>0</v>
      </c>
      <c r="G953" s="78">
        <v>0</v>
      </c>
      <c r="H953" s="78">
        <v>0</v>
      </c>
      <c r="I953" s="78">
        <v>0</v>
      </c>
      <c r="J953" s="78">
        <v>0</v>
      </c>
      <c r="K953" s="79">
        <v>0</v>
      </c>
      <c r="L953" s="33">
        <v>2.179053221449371</v>
      </c>
      <c r="M953" s="33">
        <v>0</v>
      </c>
      <c r="N953" s="33">
        <v>0</v>
      </c>
      <c r="O953" s="33">
        <v>8.1642717639005156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10.343324985349888</v>
      </c>
    </row>
    <row r="954" spans="1:22">
      <c r="A954" s="103" t="s">
        <v>1006</v>
      </c>
      <c r="B954" s="78">
        <v>0.15646476902275416</v>
      </c>
      <c r="C954" s="78">
        <v>0</v>
      </c>
      <c r="D954" s="78">
        <v>0</v>
      </c>
      <c r="E954" s="78">
        <v>0.84353523097724592</v>
      </c>
      <c r="F954" s="78">
        <v>0</v>
      </c>
      <c r="G954" s="78">
        <v>0</v>
      </c>
      <c r="H954" s="78">
        <v>0</v>
      </c>
      <c r="I954" s="78">
        <v>0</v>
      </c>
      <c r="J954" s="78">
        <v>0</v>
      </c>
      <c r="K954" s="79">
        <v>0</v>
      </c>
      <c r="L954" s="33">
        <v>1.8833129919055787</v>
      </c>
      <c r="M954" s="33">
        <v>0</v>
      </c>
      <c r="N954" s="33">
        <v>0</v>
      </c>
      <c r="O954" s="33">
        <v>10.153345507438095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12.036658499343673</v>
      </c>
    </row>
    <row r="955" spans="1:22">
      <c r="A955" s="103" t="s">
        <v>1007</v>
      </c>
      <c r="B955" s="78">
        <v>0</v>
      </c>
      <c r="C955" s="78">
        <v>0</v>
      </c>
      <c r="D955" s="78">
        <v>0</v>
      </c>
      <c r="E955" s="78">
        <v>1</v>
      </c>
      <c r="F955" s="78">
        <v>0</v>
      </c>
      <c r="G955" s="78">
        <v>0</v>
      </c>
      <c r="H955" s="78">
        <v>0</v>
      </c>
      <c r="I955" s="78">
        <v>0</v>
      </c>
      <c r="J955" s="78">
        <v>0</v>
      </c>
      <c r="K955" s="79">
        <v>0</v>
      </c>
      <c r="L955" s="33">
        <v>0</v>
      </c>
      <c r="M955" s="33">
        <v>0</v>
      </c>
      <c r="N955" s="33">
        <v>0</v>
      </c>
      <c r="O955" s="33">
        <v>2.1782213740701151</v>
      </c>
      <c r="P955" s="33">
        <v>0</v>
      </c>
      <c r="Q955" s="33">
        <v>0</v>
      </c>
      <c r="R955" s="33">
        <v>0</v>
      </c>
      <c r="S955" s="33">
        <v>0</v>
      </c>
      <c r="T955" s="33">
        <v>0</v>
      </c>
      <c r="U955" s="33">
        <v>0</v>
      </c>
      <c r="V955" s="33">
        <v>2.1782213740701151</v>
      </c>
    </row>
    <row r="956" spans="1:22">
      <c r="A956" s="103" t="s">
        <v>1008</v>
      </c>
      <c r="B956" s="78">
        <v>0.51164411999417758</v>
      </c>
      <c r="C956" s="78">
        <v>0</v>
      </c>
      <c r="D956" s="78">
        <v>0</v>
      </c>
      <c r="E956" s="78">
        <v>0.48835588000582236</v>
      </c>
      <c r="F956" s="78">
        <v>0</v>
      </c>
      <c r="G956" s="78">
        <v>0</v>
      </c>
      <c r="H956" s="78">
        <v>0</v>
      </c>
      <c r="I956" s="78">
        <v>0</v>
      </c>
      <c r="J956" s="78">
        <v>0</v>
      </c>
      <c r="K956" s="79">
        <v>0</v>
      </c>
      <c r="L956" s="33">
        <v>8.6733848040959121</v>
      </c>
      <c r="M956" s="33">
        <v>0</v>
      </c>
      <c r="N956" s="33">
        <v>0</v>
      </c>
      <c r="O956" s="33">
        <v>8.2786028473885089</v>
      </c>
      <c r="P956" s="33">
        <v>0</v>
      </c>
      <c r="Q956" s="33">
        <v>0</v>
      </c>
      <c r="R956" s="33">
        <v>0</v>
      </c>
      <c r="S956" s="33">
        <v>0</v>
      </c>
      <c r="T956" s="33">
        <v>0</v>
      </c>
      <c r="U956" s="33">
        <v>0</v>
      </c>
      <c r="V956" s="33">
        <v>16.951987651484423</v>
      </c>
    </row>
    <row r="957" spans="1:22">
      <c r="A957" s="103" t="s">
        <v>1009</v>
      </c>
      <c r="B957" s="78">
        <v>0.1851252688358416</v>
      </c>
      <c r="C957" s="78">
        <v>2.9596125680346218E-2</v>
      </c>
      <c r="D957" s="78">
        <v>2.6211425364528532E-2</v>
      </c>
      <c r="E957" s="78">
        <v>0.73077085512988571</v>
      </c>
      <c r="F957" s="78">
        <v>0</v>
      </c>
      <c r="G957" s="78">
        <v>0</v>
      </c>
      <c r="H957" s="78">
        <v>0</v>
      </c>
      <c r="I957" s="78">
        <v>0</v>
      </c>
      <c r="J957" s="78">
        <v>2.8296324989398446E-2</v>
      </c>
      <c r="K957" s="79">
        <v>0</v>
      </c>
      <c r="L957" s="33">
        <v>16.185514593301271</v>
      </c>
      <c r="M957" s="33">
        <v>2.5875912408759123</v>
      </c>
      <c r="N957" s="33">
        <v>2.2916666666666665</v>
      </c>
      <c r="O957" s="33">
        <v>63.891344571401078</v>
      </c>
      <c r="P957" s="33">
        <v>0</v>
      </c>
      <c r="Q957" s="33">
        <v>0</v>
      </c>
      <c r="R957" s="33">
        <v>0</v>
      </c>
      <c r="S957" s="33">
        <v>0</v>
      </c>
      <c r="T957" s="33">
        <v>2.4739495798319329</v>
      </c>
      <c r="U957" s="33">
        <v>0</v>
      </c>
      <c r="V957" s="33">
        <v>87.430066652076817</v>
      </c>
    </row>
    <row r="958" spans="1:22">
      <c r="A958" s="103" t="s">
        <v>1010</v>
      </c>
      <c r="B958" s="78">
        <v>0.58847047366990668</v>
      </c>
      <c r="C958" s="78">
        <v>0</v>
      </c>
      <c r="D958" s="78">
        <v>0</v>
      </c>
      <c r="E958" s="78">
        <v>0.41152952633009326</v>
      </c>
      <c r="F958" s="78">
        <v>0</v>
      </c>
      <c r="G958" s="78">
        <v>0</v>
      </c>
      <c r="H958" s="78">
        <v>0</v>
      </c>
      <c r="I958" s="78">
        <v>0</v>
      </c>
      <c r="J958" s="78">
        <v>0</v>
      </c>
      <c r="K958" s="79">
        <v>0</v>
      </c>
      <c r="L958" s="33">
        <v>10.671632505511296</v>
      </c>
      <c r="M958" s="33">
        <v>0</v>
      </c>
      <c r="N958" s="33">
        <v>0</v>
      </c>
      <c r="O958" s="33">
        <v>7.4628924757664921</v>
      </c>
      <c r="P958" s="33">
        <v>0</v>
      </c>
      <c r="Q958" s="33">
        <v>0</v>
      </c>
      <c r="R958" s="33">
        <v>0</v>
      </c>
      <c r="S958" s="33">
        <v>0</v>
      </c>
      <c r="T958" s="33">
        <v>0</v>
      </c>
      <c r="U958" s="33">
        <v>0</v>
      </c>
      <c r="V958" s="33">
        <v>18.134524981277789</v>
      </c>
    </row>
    <row r="959" spans="1:22">
      <c r="A959" s="103" t="s">
        <v>1011</v>
      </c>
      <c r="B959" s="78">
        <v>0.34958343992461094</v>
      </c>
      <c r="C959" s="78">
        <v>0</v>
      </c>
      <c r="D959" s="78">
        <v>0</v>
      </c>
      <c r="E959" s="78">
        <v>0.65041656007538928</v>
      </c>
      <c r="F959" s="78">
        <v>0</v>
      </c>
      <c r="G959" s="78">
        <v>0</v>
      </c>
      <c r="H959" s="78">
        <v>0</v>
      </c>
      <c r="I959" s="78">
        <v>0</v>
      </c>
      <c r="J959" s="78">
        <v>0</v>
      </c>
      <c r="K959" s="79">
        <v>0</v>
      </c>
      <c r="L959" s="33">
        <v>6.4334129692832764</v>
      </c>
      <c r="M959" s="33">
        <v>0</v>
      </c>
      <c r="N959" s="33">
        <v>0</v>
      </c>
      <c r="O959" s="33">
        <v>11.969669770192796</v>
      </c>
      <c r="P959" s="33">
        <v>0</v>
      </c>
      <c r="Q959" s="33">
        <v>0</v>
      </c>
      <c r="R959" s="33">
        <v>0</v>
      </c>
      <c r="S959" s="33">
        <v>0</v>
      </c>
      <c r="T959" s="33">
        <v>0</v>
      </c>
      <c r="U959" s="33">
        <v>0</v>
      </c>
      <c r="V959" s="33">
        <v>18.403082739476069</v>
      </c>
    </row>
    <row r="960" spans="1:22">
      <c r="A960" s="103" t="s">
        <v>1012</v>
      </c>
      <c r="B960" s="78">
        <v>0.16704421908622497</v>
      </c>
      <c r="C960" s="78">
        <v>0</v>
      </c>
      <c r="D960" s="78">
        <v>0</v>
      </c>
      <c r="E960" s="78">
        <v>0.7876856380463978</v>
      </c>
      <c r="F960" s="78">
        <v>1.9226701603905345E-2</v>
      </c>
      <c r="G960" s="78">
        <v>0</v>
      </c>
      <c r="H960" s="78">
        <v>0</v>
      </c>
      <c r="I960" s="78">
        <v>0</v>
      </c>
      <c r="J960" s="78">
        <v>0</v>
      </c>
      <c r="K960" s="79">
        <v>2.6043441263471783E-2</v>
      </c>
      <c r="L960" s="33">
        <v>8.6881370776719606</v>
      </c>
      <c r="M960" s="33">
        <v>0</v>
      </c>
      <c r="N960" s="33">
        <v>0</v>
      </c>
      <c r="O960" s="33">
        <v>40.968318657756797</v>
      </c>
      <c r="P960" s="33">
        <v>1</v>
      </c>
      <c r="Q960" s="33">
        <v>0</v>
      </c>
      <c r="R960" s="33">
        <v>0</v>
      </c>
      <c r="S960" s="33">
        <v>0</v>
      </c>
      <c r="T960" s="33">
        <v>0</v>
      </c>
      <c r="U960" s="33">
        <v>1.3545454545454545</v>
      </c>
      <c r="V960" s="33">
        <v>52.011001189974216</v>
      </c>
    </row>
    <row r="961" spans="1:22">
      <c r="A961" s="103" t="s">
        <v>1013</v>
      </c>
      <c r="B961" s="78">
        <v>0.43923361377830017</v>
      </c>
      <c r="C961" s="78">
        <v>0</v>
      </c>
      <c r="D961" s="78">
        <v>0</v>
      </c>
      <c r="E961" s="78">
        <v>0.56076638622169983</v>
      </c>
      <c r="F961" s="78">
        <v>0</v>
      </c>
      <c r="G961" s="78">
        <v>0</v>
      </c>
      <c r="H961" s="78">
        <v>0</v>
      </c>
      <c r="I961" s="78">
        <v>0</v>
      </c>
      <c r="J961" s="78">
        <v>0</v>
      </c>
      <c r="K961" s="79">
        <v>0</v>
      </c>
      <c r="L961" s="33">
        <v>1.1779388083735909</v>
      </c>
      <c r="M961" s="33">
        <v>0</v>
      </c>
      <c r="N961" s="33">
        <v>0</v>
      </c>
      <c r="O961" s="33">
        <v>1.5038659793814433</v>
      </c>
      <c r="P961" s="33">
        <v>0</v>
      </c>
      <c r="Q961" s="33">
        <v>0</v>
      </c>
      <c r="R961" s="33">
        <v>0</v>
      </c>
      <c r="S961" s="33">
        <v>0</v>
      </c>
      <c r="T961" s="33">
        <v>0</v>
      </c>
      <c r="U961" s="33">
        <v>0</v>
      </c>
      <c r="V961" s="33">
        <v>2.6818047877550342</v>
      </c>
    </row>
    <row r="962" spans="1:22">
      <c r="A962" s="103" t="s">
        <v>1014</v>
      </c>
      <c r="B962" s="78">
        <v>0.40805121858135779</v>
      </c>
      <c r="C962" s="78">
        <v>0</v>
      </c>
      <c r="D962" s="78">
        <v>0</v>
      </c>
      <c r="E962" s="78">
        <v>0.59194878141864216</v>
      </c>
      <c r="F962" s="78">
        <v>0</v>
      </c>
      <c r="G962" s="78">
        <v>0</v>
      </c>
      <c r="H962" s="78">
        <v>0</v>
      </c>
      <c r="I962" s="78">
        <v>0</v>
      </c>
      <c r="J962" s="78">
        <v>0</v>
      </c>
      <c r="K962" s="79">
        <v>0</v>
      </c>
      <c r="L962" s="33">
        <v>1.4952561669829223</v>
      </c>
      <c r="M962" s="33">
        <v>0</v>
      </c>
      <c r="N962" s="33">
        <v>0</v>
      </c>
      <c r="O962" s="33">
        <v>2.1691273684501327</v>
      </c>
      <c r="P962" s="33">
        <v>0</v>
      </c>
      <c r="Q962" s="33">
        <v>0</v>
      </c>
      <c r="R962" s="33">
        <v>0</v>
      </c>
      <c r="S962" s="33">
        <v>0</v>
      </c>
      <c r="T962" s="33">
        <v>0</v>
      </c>
      <c r="U962" s="33">
        <v>0</v>
      </c>
      <c r="V962" s="33">
        <v>3.6643835354330552</v>
      </c>
    </row>
    <row r="963" spans="1:22">
      <c r="A963" s="103" t="s">
        <v>1015</v>
      </c>
      <c r="B963" s="78">
        <v>0.26849659881137844</v>
      </c>
      <c r="C963" s="78">
        <v>0</v>
      </c>
      <c r="D963" s="78">
        <v>0</v>
      </c>
      <c r="E963" s="78">
        <v>0.73150340118862156</v>
      </c>
      <c r="F963" s="78">
        <v>0</v>
      </c>
      <c r="G963" s="78">
        <v>0</v>
      </c>
      <c r="H963" s="78">
        <v>0</v>
      </c>
      <c r="I963" s="78">
        <v>0</v>
      </c>
      <c r="J963" s="78">
        <v>0</v>
      </c>
      <c r="K963" s="79">
        <v>0</v>
      </c>
      <c r="L963" s="33">
        <v>1.4952561669829223</v>
      </c>
      <c r="M963" s="33">
        <v>0</v>
      </c>
      <c r="N963" s="33">
        <v>0</v>
      </c>
      <c r="O963" s="33">
        <v>4.0737386493475256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5.5689948163304477</v>
      </c>
    </row>
    <row r="964" spans="1:22">
      <c r="A964" s="103" t="s">
        <v>1016</v>
      </c>
      <c r="B964" s="78">
        <v>0.33889165072745914</v>
      </c>
      <c r="C964" s="78">
        <v>0</v>
      </c>
      <c r="D964" s="78">
        <v>0</v>
      </c>
      <c r="E964" s="78">
        <v>0.66110834927254081</v>
      </c>
      <c r="F964" s="78">
        <v>0</v>
      </c>
      <c r="G964" s="78">
        <v>0</v>
      </c>
      <c r="H964" s="78">
        <v>0</v>
      </c>
      <c r="I964" s="78">
        <v>0</v>
      </c>
      <c r="J964" s="78">
        <v>0</v>
      </c>
      <c r="K964" s="79">
        <v>0</v>
      </c>
      <c r="L964" s="33">
        <v>2.6066790352504636</v>
      </c>
      <c r="M964" s="33">
        <v>0</v>
      </c>
      <c r="N964" s="33">
        <v>0</v>
      </c>
      <c r="O964" s="33">
        <v>5.0850980553181886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7.6917770905686522</v>
      </c>
    </row>
    <row r="965" spans="1:22">
      <c r="A965" s="103" t="s">
        <v>1017</v>
      </c>
      <c r="B965" s="78">
        <v>0.53557841836438835</v>
      </c>
      <c r="C965" s="78">
        <v>0</v>
      </c>
      <c r="D965" s="78">
        <v>0.12790682162325306</v>
      </c>
      <c r="E965" s="78">
        <v>0.33651476001235875</v>
      </c>
      <c r="F965" s="78">
        <v>0</v>
      </c>
      <c r="G965" s="78">
        <v>0</v>
      </c>
      <c r="H965" s="78">
        <v>0</v>
      </c>
      <c r="I965" s="78">
        <v>0</v>
      </c>
      <c r="J965" s="78">
        <v>0</v>
      </c>
      <c r="K965" s="79">
        <v>0</v>
      </c>
      <c r="L965" s="33">
        <v>9.5957916331226514</v>
      </c>
      <c r="M965" s="33">
        <v>0</v>
      </c>
      <c r="N965" s="33">
        <v>2.2916666666666665</v>
      </c>
      <c r="O965" s="33">
        <v>6.0292300955859055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17.916688395375221</v>
      </c>
    </row>
    <row r="966" spans="1:22">
      <c r="A966" s="103" t="s">
        <v>1018</v>
      </c>
      <c r="B966" s="78">
        <v>0.20390741112276395</v>
      </c>
      <c r="C966" s="78">
        <v>0</v>
      </c>
      <c r="D966" s="78">
        <v>0</v>
      </c>
      <c r="E966" s="78">
        <v>0.76458023199818403</v>
      </c>
      <c r="F966" s="78">
        <v>1.4178951773977863E-2</v>
      </c>
      <c r="G966" s="78">
        <v>0</v>
      </c>
      <c r="H966" s="78">
        <v>0</v>
      </c>
      <c r="I966" s="78">
        <v>0</v>
      </c>
      <c r="J966" s="78">
        <v>1.7333405105074459E-2</v>
      </c>
      <c r="K966" s="79">
        <v>0</v>
      </c>
      <c r="L966" s="33">
        <v>16.939930165874859</v>
      </c>
      <c r="M966" s="33">
        <v>0</v>
      </c>
      <c r="N966" s="33">
        <v>0</v>
      </c>
      <c r="O966" s="33">
        <v>63.518710109363447</v>
      </c>
      <c r="P966" s="33">
        <v>1.1779388083735909</v>
      </c>
      <c r="Q966" s="33">
        <v>0</v>
      </c>
      <c r="R966" s="33">
        <v>0</v>
      </c>
      <c r="S966" s="33">
        <v>0</v>
      </c>
      <c r="T966" s="33">
        <v>1.4400000000000002</v>
      </c>
      <c r="U966" s="33">
        <v>0</v>
      </c>
      <c r="V966" s="33">
        <v>83.076579083611875</v>
      </c>
    </row>
    <row r="967" spans="1:22">
      <c r="A967" s="103" t="s">
        <v>1019</v>
      </c>
      <c r="B967" s="78">
        <v>0.29703689095014518</v>
      </c>
      <c r="C967" s="78">
        <v>0</v>
      </c>
      <c r="D967" s="78">
        <v>0</v>
      </c>
      <c r="E967" s="78">
        <v>0.63887632076521228</v>
      </c>
      <c r="F967" s="78">
        <v>2.1274435776533804E-2</v>
      </c>
      <c r="G967" s="78">
        <v>0</v>
      </c>
      <c r="H967" s="78">
        <v>0</v>
      </c>
      <c r="I967" s="78">
        <v>0</v>
      </c>
      <c r="J967" s="78">
        <v>4.2812352508108685E-2</v>
      </c>
      <c r="K967" s="79">
        <v>0</v>
      </c>
      <c r="L967" s="33">
        <v>14.031614730613807</v>
      </c>
      <c r="M967" s="33">
        <v>0</v>
      </c>
      <c r="N967" s="33">
        <v>0</v>
      </c>
      <c r="O967" s="33">
        <v>30.179639858249477</v>
      </c>
      <c r="P967" s="33">
        <v>1.0049751243781095</v>
      </c>
      <c r="Q967" s="33">
        <v>0</v>
      </c>
      <c r="R967" s="33">
        <v>0</v>
      </c>
      <c r="S967" s="33">
        <v>0</v>
      </c>
      <c r="T967" s="33">
        <v>2.0223967271655661</v>
      </c>
      <c r="U967" s="33">
        <v>0</v>
      </c>
      <c r="V967" s="33">
        <v>47.238626440406961</v>
      </c>
    </row>
    <row r="968" spans="1:22">
      <c r="A968" s="103" t="s">
        <v>1020</v>
      </c>
      <c r="B968" s="78">
        <v>1</v>
      </c>
      <c r="C968" s="78">
        <v>0</v>
      </c>
      <c r="D968" s="78">
        <v>0</v>
      </c>
      <c r="E968" s="78">
        <v>0</v>
      </c>
      <c r="F968" s="78">
        <v>0</v>
      </c>
      <c r="G968" s="78">
        <v>0</v>
      </c>
      <c r="H968" s="78">
        <v>0</v>
      </c>
      <c r="I968" s="78">
        <v>0</v>
      </c>
      <c r="J968" s="78">
        <v>0</v>
      </c>
      <c r="K968" s="79">
        <v>0</v>
      </c>
      <c r="L968" s="33">
        <v>2.0011144130757801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2.0011144130757801</v>
      </c>
    </row>
    <row r="969" spans="1:22">
      <c r="A969" s="103" t="s">
        <v>1021</v>
      </c>
      <c r="B969" s="78">
        <v>0</v>
      </c>
      <c r="C969" s="78">
        <v>0</v>
      </c>
      <c r="D969" s="78">
        <v>0</v>
      </c>
      <c r="E969" s="78">
        <v>1</v>
      </c>
      <c r="F969" s="78">
        <v>0</v>
      </c>
      <c r="G969" s="78">
        <v>0</v>
      </c>
      <c r="H969" s="78">
        <v>0</v>
      </c>
      <c r="I969" s="78">
        <v>0</v>
      </c>
      <c r="J969" s="78">
        <v>0</v>
      </c>
      <c r="K969" s="79">
        <v>0</v>
      </c>
      <c r="L969" s="33">
        <v>0</v>
      </c>
      <c r="M969" s="33">
        <v>0</v>
      </c>
      <c r="N969" s="33">
        <v>0</v>
      </c>
      <c r="O969" s="33">
        <v>1.2300884955752212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1.2300884955752212</v>
      </c>
    </row>
    <row r="970" spans="1:22">
      <c r="A970" s="103" t="s">
        <v>1022</v>
      </c>
      <c r="B970" s="78">
        <v>0.43025986121495946</v>
      </c>
      <c r="C970" s="78">
        <v>0</v>
      </c>
      <c r="D970" s="78">
        <v>0</v>
      </c>
      <c r="E970" s="78">
        <v>0.5697401387850406</v>
      </c>
      <c r="F970" s="78">
        <v>0</v>
      </c>
      <c r="G970" s="78">
        <v>0</v>
      </c>
      <c r="H970" s="78">
        <v>0</v>
      </c>
      <c r="I970" s="78">
        <v>0</v>
      </c>
      <c r="J970" s="78">
        <v>0</v>
      </c>
      <c r="K970" s="79">
        <v>0</v>
      </c>
      <c r="L970" s="33">
        <v>1.0635538261997406</v>
      </c>
      <c r="M970" s="33">
        <v>0</v>
      </c>
      <c r="N970" s="33">
        <v>0</v>
      </c>
      <c r="O970" s="33">
        <v>1.4083333333333332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2.4718871595330736</v>
      </c>
    </row>
    <row r="971" spans="1:22">
      <c r="A971" s="103" t="s">
        <v>1023</v>
      </c>
      <c r="B971" s="78">
        <v>1</v>
      </c>
      <c r="C971" s="78">
        <v>0</v>
      </c>
      <c r="D971" s="78">
        <v>0</v>
      </c>
      <c r="E971" s="78">
        <v>0</v>
      </c>
      <c r="F971" s="78">
        <v>0</v>
      </c>
      <c r="G971" s="78">
        <v>0</v>
      </c>
      <c r="H971" s="78">
        <v>0</v>
      </c>
      <c r="I971" s="78">
        <v>0</v>
      </c>
      <c r="J971" s="78">
        <v>0</v>
      </c>
      <c r="K971" s="79">
        <v>0</v>
      </c>
      <c r="L971" s="33">
        <v>1.5281501340482575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1.5281501340482575</v>
      </c>
    </row>
    <row r="972" spans="1:22">
      <c r="A972" s="103" t="s">
        <v>1024</v>
      </c>
      <c r="B972" s="78">
        <v>0</v>
      </c>
      <c r="C972" s="78">
        <v>0</v>
      </c>
      <c r="D972" s="78">
        <v>0</v>
      </c>
      <c r="E972" s="78">
        <v>1</v>
      </c>
      <c r="F972" s="78">
        <v>0</v>
      </c>
      <c r="G972" s="78">
        <v>0</v>
      </c>
      <c r="H972" s="78">
        <v>0</v>
      </c>
      <c r="I972" s="78">
        <v>0</v>
      </c>
      <c r="J972" s="78">
        <v>0</v>
      </c>
      <c r="K972" s="79">
        <v>0</v>
      </c>
      <c r="L972" s="33">
        <v>0</v>
      </c>
      <c r="M972" s="33">
        <v>0</v>
      </c>
      <c r="N972" s="33">
        <v>0</v>
      </c>
      <c r="O972" s="33">
        <v>3.0166256878585642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3.0166256878585642</v>
      </c>
    </row>
    <row r="973" spans="1:22">
      <c r="A973" s="103" t="s">
        <v>1025</v>
      </c>
      <c r="B973" s="78">
        <v>0</v>
      </c>
      <c r="C973" s="78">
        <v>0</v>
      </c>
      <c r="D973" s="78">
        <v>0</v>
      </c>
      <c r="E973" s="78">
        <v>1</v>
      </c>
      <c r="F973" s="78">
        <v>0</v>
      </c>
      <c r="G973" s="78">
        <v>0</v>
      </c>
      <c r="H973" s="78">
        <v>0</v>
      </c>
      <c r="I973" s="78">
        <v>0</v>
      </c>
      <c r="J973" s="78">
        <v>0</v>
      </c>
      <c r="K973" s="79">
        <v>0</v>
      </c>
      <c r="L973" s="33">
        <v>0</v>
      </c>
      <c r="M973" s="33">
        <v>0</v>
      </c>
      <c r="N973" s="33">
        <v>0</v>
      </c>
      <c r="O973" s="33">
        <v>1.0044543429844097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1.0044543429844097</v>
      </c>
    </row>
    <row r="974" spans="1:22">
      <c r="A974" s="103" t="s">
        <v>1026</v>
      </c>
      <c r="B974" s="78">
        <v>0.41987038395261178</v>
      </c>
      <c r="C974" s="78">
        <v>0</v>
      </c>
      <c r="D974" s="78">
        <v>0</v>
      </c>
      <c r="E974" s="78">
        <v>0.58012961604738833</v>
      </c>
      <c r="F974" s="78">
        <v>0</v>
      </c>
      <c r="G974" s="78">
        <v>0</v>
      </c>
      <c r="H974" s="78">
        <v>0</v>
      </c>
      <c r="I974" s="78">
        <v>0</v>
      </c>
      <c r="J974" s="78">
        <v>0</v>
      </c>
      <c r="K974" s="79">
        <v>0</v>
      </c>
      <c r="L974" s="33">
        <v>5.0858927550656636</v>
      </c>
      <c r="M974" s="33">
        <v>0</v>
      </c>
      <c r="N974" s="33">
        <v>0</v>
      </c>
      <c r="O974" s="33">
        <v>7.0271138999588025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12.113006655024465</v>
      </c>
    </row>
    <row r="975" spans="1:22">
      <c r="A975" s="103" t="s">
        <v>1027</v>
      </c>
      <c r="B975" s="78">
        <v>0.24807917172007621</v>
      </c>
      <c r="C975" s="78">
        <v>0</v>
      </c>
      <c r="D975" s="78">
        <v>0</v>
      </c>
      <c r="E975" s="78">
        <v>0.75192082827992379</v>
      </c>
      <c r="F975" s="78">
        <v>0</v>
      </c>
      <c r="G975" s="78">
        <v>0</v>
      </c>
      <c r="H975" s="78">
        <v>0</v>
      </c>
      <c r="I975" s="78">
        <v>0</v>
      </c>
      <c r="J975" s="78">
        <v>0</v>
      </c>
      <c r="K975" s="79">
        <v>0</v>
      </c>
      <c r="L975" s="33">
        <v>2.0028179905885573</v>
      </c>
      <c r="M975" s="33">
        <v>0</v>
      </c>
      <c r="N975" s="33">
        <v>0</v>
      </c>
      <c r="O975" s="33">
        <v>6.0704836763827696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8.0733016669713269</v>
      </c>
    </row>
    <row r="976" spans="1:22">
      <c r="A976" s="103" t="s">
        <v>1028</v>
      </c>
      <c r="B976" s="78">
        <v>0.36444285690839218</v>
      </c>
      <c r="C976" s="78">
        <v>0</v>
      </c>
      <c r="D976" s="78">
        <v>0</v>
      </c>
      <c r="E976" s="78">
        <v>0.63555714309160782</v>
      </c>
      <c r="F976" s="78">
        <v>0</v>
      </c>
      <c r="G976" s="78">
        <v>0</v>
      </c>
      <c r="H976" s="78">
        <v>0</v>
      </c>
      <c r="I976" s="78">
        <v>0</v>
      </c>
      <c r="J976" s="78">
        <v>0</v>
      </c>
      <c r="K976" s="79">
        <v>0</v>
      </c>
      <c r="L976" s="33">
        <v>2.1790060442327155</v>
      </c>
      <c r="M976" s="33">
        <v>0</v>
      </c>
      <c r="N976" s="33">
        <v>0</v>
      </c>
      <c r="O976" s="33">
        <v>3.8</v>
      </c>
      <c r="P976" s="33">
        <v>0</v>
      </c>
      <c r="Q976" s="33">
        <v>0</v>
      </c>
      <c r="R976" s="33">
        <v>0</v>
      </c>
      <c r="S976" s="33">
        <v>0</v>
      </c>
      <c r="T976" s="33">
        <v>0</v>
      </c>
      <c r="U976" s="33">
        <v>0</v>
      </c>
      <c r="V976" s="33">
        <v>5.9790060442327153</v>
      </c>
    </row>
    <row r="977" spans="1:22">
      <c r="A977" s="103" t="s">
        <v>1029</v>
      </c>
      <c r="B977" s="78">
        <v>6.7980301565679219E-2</v>
      </c>
      <c r="C977" s="78">
        <v>0</v>
      </c>
      <c r="D977" s="78">
        <v>0</v>
      </c>
      <c r="E977" s="78">
        <v>0.93201969843432075</v>
      </c>
      <c r="F977" s="78">
        <v>0</v>
      </c>
      <c r="G977" s="78">
        <v>0</v>
      </c>
      <c r="H977" s="78">
        <v>0</v>
      </c>
      <c r="I977" s="78">
        <v>0</v>
      </c>
      <c r="J977" s="78">
        <v>0</v>
      </c>
      <c r="K977" s="79">
        <v>0</v>
      </c>
      <c r="L977" s="33">
        <v>1.0071301247771836</v>
      </c>
      <c r="M977" s="33">
        <v>0</v>
      </c>
      <c r="N977" s="33">
        <v>0</v>
      </c>
      <c r="O977" s="33">
        <v>13.807898664174923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14.815028788952107</v>
      </c>
    </row>
    <row r="978" spans="1:22">
      <c r="A978" s="103" t="s">
        <v>1030</v>
      </c>
      <c r="B978" s="78">
        <v>0.14386969451060086</v>
      </c>
      <c r="C978" s="78">
        <v>2.164424574192244E-3</v>
      </c>
      <c r="D978" s="78">
        <v>1.0233117338213697E-2</v>
      </c>
      <c r="E978" s="78">
        <v>0.82526433920594233</v>
      </c>
      <c r="F978" s="78">
        <v>7.1301480976203877E-3</v>
      </c>
      <c r="G978" s="78">
        <v>2.7592047583388964E-3</v>
      </c>
      <c r="H978" s="78">
        <v>0</v>
      </c>
      <c r="I978" s="78">
        <v>4.0129506885805085E-4</v>
      </c>
      <c r="J978" s="78">
        <v>8.1777764462331558E-3</v>
      </c>
      <c r="K978" s="79">
        <v>0</v>
      </c>
      <c r="L978" s="33">
        <v>364.25889559336349</v>
      </c>
      <c r="M978" s="33">
        <v>5.4800346082079834</v>
      </c>
      <c r="N978" s="33">
        <v>25.908889518218615</v>
      </c>
      <c r="O978" s="33">
        <v>2089.4593388435492</v>
      </c>
      <c r="P978" s="33">
        <v>18.052584877525764</v>
      </c>
      <c r="Q978" s="33">
        <v>6.9859387788887179</v>
      </c>
      <c r="R978" s="33">
        <v>0</v>
      </c>
      <c r="S978" s="33">
        <v>1.016025641025641</v>
      </c>
      <c r="T978" s="33">
        <v>20.705040257764772</v>
      </c>
      <c r="U978" s="33">
        <v>0</v>
      </c>
      <c r="V978" s="33">
        <v>2531.8667481185453</v>
      </c>
    </row>
    <row r="979" spans="1:22">
      <c r="A979" s="103" t="s">
        <v>1031</v>
      </c>
      <c r="B979" s="78">
        <v>0.27374056572726213</v>
      </c>
      <c r="C979" s="78">
        <v>1.0150637934479356E-2</v>
      </c>
      <c r="D979" s="78">
        <v>0</v>
      </c>
      <c r="E979" s="78">
        <v>0.70090220410591431</v>
      </c>
      <c r="F979" s="78">
        <v>0</v>
      </c>
      <c r="G979" s="78">
        <v>5.0393875055247065E-3</v>
      </c>
      <c r="H979" s="78">
        <v>0</v>
      </c>
      <c r="I979" s="78">
        <v>0</v>
      </c>
      <c r="J979" s="78">
        <v>1.016720472681929E-2</v>
      </c>
      <c r="K979" s="79">
        <v>0</v>
      </c>
      <c r="L979" s="33">
        <v>54.320205665303362</v>
      </c>
      <c r="M979" s="33">
        <v>2.0142602495543671</v>
      </c>
      <c r="N979" s="33">
        <v>0</v>
      </c>
      <c r="O979" s="33">
        <v>139.08480015428694</v>
      </c>
      <c r="P979" s="33">
        <v>0</v>
      </c>
      <c r="Q979" s="33">
        <v>1</v>
      </c>
      <c r="R979" s="33">
        <v>0</v>
      </c>
      <c r="S979" s="33">
        <v>0</v>
      </c>
      <c r="T979" s="33">
        <v>2.0175477110408617</v>
      </c>
      <c r="U979" s="33">
        <v>0</v>
      </c>
      <c r="V979" s="33">
        <v>198.43681378018556</v>
      </c>
    </row>
    <row r="980" spans="1:22">
      <c r="A980" s="103" t="s">
        <v>1032</v>
      </c>
      <c r="B980" s="78">
        <v>0.22768677406040083</v>
      </c>
      <c r="C980" s="78">
        <v>0</v>
      </c>
      <c r="D980" s="78">
        <v>1.4481714008561491E-2</v>
      </c>
      <c r="E980" s="78">
        <v>0.72516521679153856</v>
      </c>
      <c r="F980" s="78">
        <v>1.4289346495418678E-2</v>
      </c>
      <c r="G980" s="78">
        <v>0</v>
      </c>
      <c r="H980" s="78">
        <v>0</v>
      </c>
      <c r="I980" s="78">
        <v>0</v>
      </c>
      <c r="J980" s="78">
        <v>1.8376948644080373E-2</v>
      </c>
      <c r="K980" s="79">
        <v>0</v>
      </c>
      <c r="L980" s="33">
        <v>60.549286960528178</v>
      </c>
      <c r="M980" s="33">
        <v>0</v>
      </c>
      <c r="N980" s="33">
        <v>3.8511567516525025</v>
      </c>
      <c r="O980" s="33">
        <v>192.84491594428977</v>
      </c>
      <c r="P980" s="33">
        <v>3.8</v>
      </c>
      <c r="Q980" s="33">
        <v>0</v>
      </c>
      <c r="R980" s="33">
        <v>0</v>
      </c>
      <c r="S980" s="33">
        <v>0</v>
      </c>
      <c r="T980" s="33">
        <v>4.8870257901503376</v>
      </c>
      <c r="U980" s="33">
        <v>0</v>
      </c>
      <c r="V980" s="33">
        <v>265.9323854466208</v>
      </c>
    </row>
    <row r="981" spans="1:22">
      <c r="A981" s="103" t="s">
        <v>1033</v>
      </c>
      <c r="B981" s="78">
        <v>0.21550527484396298</v>
      </c>
      <c r="C981" s="78">
        <v>1.5127703661462525E-2</v>
      </c>
      <c r="D981" s="78">
        <v>0</v>
      </c>
      <c r="E981" s="78">
        <v>0.75002638978889935</v>
      </c>
      <c r="F981" s="78">
        <v>0</v>
      </c>
      <c r="G981" s="78">
        <v>1.2887424730635305E-2</v>
      </c>
      <c r="H981" s="78">
        <v>0</v>
      </c>
      <c r="I981" s="78">
        <v>0</v>
      </c>
      <c r="J981" s="78">
        <v>6.4532069750399823E-3</v>
      </c>
      <c r="K981" s="79">
        <v>0</v>
      </c>
      <c r="L981" s="33">
        <v>33.561210918561699</v>
      </c>
      <c r="M981" s="33">
        <v>2.3558776167471818</v>
      </c>
      <c r="N981" s="33">
        <v>0</v>
      </c>
      <c r="O981" s="33">
        <v>116.80360900872756</v>
      </c>
      <c r="P981" s="33">
        <v>0</v>
      </c>
      <c r="Q981" s="33">
        <v>2.0069930069930071</v>
      </c>
      <c r="R981" s="33">
        <v>0</v>
      </c>
      <c r="S981" s="33">
        <v>0</v>
      </c>
      <c r="T981" s="33">
        <v>1.0049751243781095</v>
      </c>
      <c r="U981" s="33">
        <v>0</v>
      </c>
      <c r="V981" s="33">
        <v>155.73266567540753</v>
      </c>
    </row>
    <row r="982" spans="1:22">
      <c r="A982" s="103" t="s">
        <v>1034</v>
      </c>
      <c r="B982" s="78">
        <v>0.14815201579175255</v>
      </c>
      <c r="C982" s="78">
        <v>0</v>
      </c>
      <c r="D982" s="78">
        <v>1.2023495777556849E-2</v>
      </c>
      <c r="E982" s="78">
        <v>0.82625671296625358</v>
      </c>
      <c r="F982" s="78">
        <v>0</v>
      </c>
      <c r="G982" s="78">
        <v>5.514465558850456E-3</v>
      </c>
      <c r="H982" s="78">
        <v>0</v>
      </c>
      <c r="I982" s="78">
        <v>0</v>
      </c>
      <c r="J982" s="78">
        <v>8.0533099055865587E-3</v>
      </c>
      <c r="K982" s="79">
        <v>0</v>
      </c>
      <c r="L982" s="33">
        <v>53.732139301867818</v>
      </c>
      <c r="M982" s="33">
        <v>0</v>
      </c>
      <c r="N982" s="33">
        <v>4.3607111692844676</v>
      </c>
      <c r="O982" s="33">
        <v>299.66882706888998</v>
      </c>
      <c r="P982" s="33">
        <v>0</v>
      </c>
      <c r="Q982" s="33">
        <v>2</v>
      </c>
      <c r="R982" s="33">
        <v>0</v>
      </c>
      <c r="S982" s="33">
        <v>0</v>
      </c>
      <c r="T982" s="33">
        <v>2.9207943434015569</v>
      </c>
      <c r="U982" s="33">
        <v>0</v>
      </c>
      <c r="V982" s="33">
        <v>362.68247188344384</v>
      </c>
    </row>
    <row r="983" spans="1:22">
      <c r="A983" s="103" t="s">
        <v>1035</v>
      </c>
      <c r="B983" s="78">
        <v>0.2851836414651327</v>
      </c>
      <c r="C983" s="78">
        <v>8.9255884940467808E-3</v>
      </c>
      <c r="D983" s="78">
        <v>4.230655735609528E-2</v>
      </c>
      <c r="E983" s="78">
        <v>0.63042195342581708</v>
      </c>
      <c r="F983" s="78">
        <v>0</v>
      </c>
      <c r="G983" s="78">
        <v>8.1983835150544332E-3</v>
      </c>
      <c r="H983" s="78">
        <v>0</v>
      </c>
      <c r="I983" s="78">
        <v>0</v>
      </c>
      <c r="J983" s="78">
        <v>1.0236177828845545E-2</v>
      </c>
      <c r="K983" s="79">
        <v>1.4727697915008156E-2</v>
      </c>
      <c r="L983" s="33">
        <v>37.636608389367133</v>
      </c>
      <c r="M983" s="33">
        <v>1.1779388083735909</v>
      </c>
      <c r="N983" s="33">
        <v>5.583333333333333</v>
      </c>
      <c r="O983" s="33">
        <v>83.19882605906146</v>
      </c>
      <c r="P983" s="33">
        <v>0</v>
      </c>
      <c r="Q983" s="33">
        <v>1.0819672131147542</v>
      </c>
      <c r="R983" s="33">
        <v>0</v>
      </c>
      <c r="S983" s="33">
        <v>0</v>
      </c>
      <c r="T983" s="33">
        <v>1.3509015256588073</v>
      </c>
      <c r="U983" s="33">
        <v>1.943661971830986</v>
      </c>
      <c r="V983" s="33">
        <v>131.97323730074007</v>
      </c>
    </row>
    <row r="984" spans="1:22">
      <c r="A984" s="103" t="s">
        <v>1036</v>
      </c>
      <c r="B984" s="78">
        <v>0.53291563875541037</v>
      </c>
      <c r="C984" s="78">
        <v>0</v>
      </c>
      <c r="D984" s="78">
        <v>0</v>
      </c>
      <c r="E984" s="78">
        <v>0.46708436124458969</v>
      </c>
      <c r="F984" s="78">
        <v>0</v>
      </c>
      <c r="G984" s="78">
        <v>0</v>
      </c>
      <c r="H984" s="78">
        <v>0</v>
      </c>
      <c r="I984" s="78">
        <v>0</v>
      </c>
      <c r="J984" s="78">
        <v>0</v>
      </c>
      <c r="K984" s="79">
        <v>0</v>
      </c>
      <c r="L984" s="33">
        <v>4.2507527252496615</v>
      </c>
      <c r="M984" s="33">
        <v>0</v>
      </c>
      <c r="N984" s="33">
        <v>0</v>
      </c>
      <c r="O984" s="33">
        <v>3.7256555767791864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7.9764083020288474</v>
      </c>
    </row>
    <row r="985" spans="1:22">
      <c r="A985" s="103" t="s">
        <v>1037</v>
      </c>
      <c r="B985" s="78">
        <v>0.14554035944274871</v>
      </c>
      <c r="C985" s="78">
        <v>0</v>
      </c>
      <c r="D985" s="78">
        <v>1.4529623562179583E-2</v>
      </c>
      <c r="E985" s="78">
        <v>0.82501311406339295</v>
      </c>
      <c r="F985" s="78">
        <v>0</v>
      </c>
      <c r="G985" s="78">
        <v>5.6446178050069502E-3</v>
      </c>
      <c r="H985" s="78">
        <v>0</v>
      </c>
      <c r="I985" s="78">
        <v>0</v>
      </c>
      <c r="J985" s="78">
        <v>9.2722851266722108E-3</v>
      </c>
      <c r="K985" s="79">
        <v>0</v>
      </c>
      <c r="L985" s="33">
        <v>92.153947782339074</v>
      </c>
      <c r="M985" s="33">
        <v>0</v>
      </c>
      <c r="N985" s="33">
        <v>9.1999372282219003</v>
      </c>
      <c r="O985" s="33">
        <v>522.38578854857178</v>
      </c>
      <c r="P985" s="33">
        <v>0</v>
      </c>
      <c r="Q985" s="33">
        <v>3.5740863664590092</v>
      </c>
      <c r="R985" s="33">
        <v>0</v>
      </c>
      <c r="S985" s="33">
        <v>0</v>
      </c>
      <c r="T985" s="33">
        <v>5.8710702835829975</v>
      </c>
      <c r="U985" s="33">
        <v>0</v>
      </c>
      <c r="V985" s="33">
        <v>633.18483020917449</v>
      </c>
    </row>
    <row r="986" spans="1:22">
      <c r="A986" s="103" t="s">
        <v>1038</v>
      </c>
      <c r="B986" s="78">
        <v>0.26254659202134134</v>
      </c>
      <c r="C986" s="78">
        <v>1.6741606747488879E-2</v>
      </c>
      <c r="D986" s="78">
        <v>1.4541889323444451E-2</v>
      </c>
      <c r="E986" s="78">
        <v>0.6835051315093611</v>
      </c>
      <c r="F986" s="78">
        <v>0</v>
      </c>
      <c r="G986" s="78">
        <v>7.1560087844569102E-3</v>
      </c>
      <c r="H986" s="78">
        <v>0</v>
      </c>
      <c r="I986" s="78">
        <v>0</v>
      </c>
      <c r="J986" s="78">
        <v>1.5508771613907449E-2</v>
      </c>
      <c r="K986" s="79">
        <v>0</v>
      </c>
      <c r="L986" s="33">
        <v>36.945536281283573</v>
      </c>
      <c r="M986" s="33">
        <v>2.3558776167471818</v>
      </c>
      <c r="N986" s="33">
        <v>2.0463335496430886</v>
      </c>
      <c r="O986" s="33">
        <v>96.182789653464368</v>
      </c>
      <c r="P986" s="33">
        <v>0</v>
      </c>
      <c r="Q986" s="33">
        <v>1.0069930069930071</v>
      </c>
      <c r="R986" s="33">
        <v>0</v>
      </c>
      <c r="S986" s="33">
        <v>0</v>
      </c>
      <c r="T986" s="33">
        <v>2.1823931513580006</v>
      </c>
      <c r="U986" s="33">
        <v>0</v>
      </c>
      <c r="V986" s="33">
        <v>140.71992325948921</v>
      </c>
    </row>
    <row r="987" spans="1:22">
      <c r="A987" s="103" t="s">
        <v>1039</v>
      </c>
      <c r="B987" s="78">
        <v>0.23256842768689148</v>
      </c>
      <c r="C987" s="78">
        <v>0</v>
      </c>
      <c r="D987" s="78">
        <v>0</v>
      </c>
      <c r="E987" s="78">
        <v>0.75301010520667822</v>
      </c>
      <c r="F987" s="78">
        <v>0</v>
      </c>
      <c r="G987" s="78">
        <v>1.4421467106430393E-2</v>
      </c>
      <c r="H987" s="78">
        <v>0</v>
      </c>
      <c r="I987" s="78">
        <v>0</v>
      </c>
      <c r="J987" s="78">
        <v>0</v>
      </c>
      <c r="K987" s="79">
        <v>0</v>
      </c>
      <c r="L987" s="33">
        <v>29.129318741069483</v>
      </c>
      <c r="M987" s="33">
        <v>0</v>
      </c>
      <c r="N987" s="33">
        <v>0</v>
      </c>
      <c r="O987" s="33">
        <v>94.314914487629409</v>
      </c>
      <c r="P987" s="33">
        <v>0</v>
      </c>
      <c r="Q987" s="33">
        <v>1.8062963930023499</v>
      </c>
      <c r="R987" s="33">
        <v>0</v>
      </c>
      <c r="S987" s="33">
        <v>0</v>
      </c>
      <c r="T987" s="33">
        <v>0</v>
      </c>
      <c r="U987" s="33">
        <v>0</v>
      </c>
      <c r="V987" s="33">
        <v>125.25052962170123</v>
      </c>
    </row>
    <row r="988" spans="1:22">
      <c r="A988" s="103" t="s">
        <v>1040</v>
      </c>
      <c r="B988" s="78">
        <v>0.36437920753102815</v>
      </c>
      <c r="C988" s="78">
        <v>0</v>
      </c>
      <c r="D988" s="78">
        <v>0</v>
      </c>
      <c r="E988" s="78">
        <v>0.57011060306120542</v>
      </c>
      <c r="F988" s="78">
        <v>0</v>
      </c>
      <c r="G988" s="78">
        <v>6.5510189407766428E-2</v>
      </c>
      <c r="H988" s="78">
        <v>0</v>
      </c>
      <c r="I988" s="78">
        <v>0</v>
      </c>
      <c r="J988" s="78">
        <v>0</v>
      </c>
      <c r="K988" s="79">
        <v>0</v>
      </c>
      <c r="L988" s="33">
        <v>5.6057819748177593</v>
      </c>
      <c r="M988" s="33">
        <v>0</v>
      </c>
      <c r="N988" s="33">
        <v>0</v>
      </c>
      <c r="O988" s="33">
        <v>8.770851015204661</v>
      </c>
      <c r="P988" s="33">
        <v>0</v>
      </c>
      <c r="Q988" s="33">
        <v>1.0078397212543555</v>
      </c>
      <c r="R988" s="33">
        <v>0</v>
      </c>
      <c r="S988" s="33">
        <v>0</v>
      </c>
      <c r="T988" s="33">
        <v>0</v>
      </c>
      <c r="U988" s="33">
        <v>0</v>
      </c>
      <c r="V988" s="33">
        <v>15.384472711276775</v>
      </c>
    </row>
    <row r="989" spans="1:22">
      <c r="A989" s="103" t="s">
        <v>1041</v>
      </c>
      <c r="B989" s="78">
        <v>0.35152479006769771</v>
      </c>
      <c r="C989" s="78">
        <v>0</v>
      </c>
      <c r="D989" s="78">
        <v>1.4128858956483933E-2</v>
      </c>
      <c r="E989" s="78">
        <v>0.6157983771203217</v>
      </c>
      <c r="F989" s="78">
        <v>1.4659869034173678E-2</v>
      </c>
      <c r="G989" s="78">
        <v>0</v>
      </c>
      <c r="H989" s="78">
        <v>0</v>
      </c>
      <c r="I989" s="78">
        <v>0</v>
      </c>
      <c r="J989" s="78">
        <v>3.8881048213228841E-3</v>
      </c>
      <c r="K989" s="79">
        <v>0</v>
      </c>
      <c r="L989" s="33">
        <v>91.119108850384407</v>
      </c>
      <c r="M989" s="33">
        <v>0</v>
      </c>
      <c r="N989" s="33">
        <v>3.6623563218390802</v>
      </c>
      <c r="O989" s="33">
        <v>159.62174202254877</v>
      </c>
      <c r="P989" s="33">
        <v>3.8</v>
      </c>
      <c r="Q989" s="33">
        <v>0</v>
      </c>
      <c r="R989" s="33">
        <v>0</v>
      </c>
      <c r="S989" s="33">
        <v>0</v>
      </c>
      <c r="T989" s="33">
        <v>1.0078397212543555</v>
      </c>
      <c r="U989" s="33">
        <v>0</v>
      </c>
      <c r="V989" s="33">
        <v>259.21104691602665</v>
      </c>
    </row>
    <row r="990" spans="1:22">
      <c r="A990" s="103" t="s">
        <v>1042</v>
      </c>
      <c r="B990" s="78">
        <v>0.39012391767521604</v>
      </c>
      <c r="C990" s="78">
        <v>8.0666419077416555E-3</v>
      </c>
      <c r="D990" s="78">
        <v>0</v>
      </c>
      <c r="E990" s="78">
        <v>0.59018005012336516</v>
      </c>
      <c r="F990" s="78">
        <v>0</v>
      </c>
      <c r="G990" s="78">
        <v>6.2217663222981267E-3</v>
      </c>
      <c r="H990" s="78">
        <v>0</v>
      </c>
      <c r="I990" s="78">
        <v>0</v>
      </c>
      <c r="J990" s="78">
        <v>5.4076239713792577E-3</v>
      </c>
      <c r="K990" s="79">
        <v>0</v>
      </c>
      <c r="L990" s="33">
        <v>72.314502176124947</v>
      </c>
      <c r="M990" s="33">
        <v>1.4952561669829223</v>
      </c>
      <c r="N990" s="33">
        <v>0</v>
      </c>
      <c r="O990" s="33">
        <v>109.39748778612997</v>
      </c>
      <c r="P990" s="33">
        <v>0</v>
      </c>
      <c r="Q990" s="33">
        <v>1.1532846715328466</v>
      </c>
      <c r="R990" s="33">
        <v>0</v>
      </c>
      <c r="S990" s="33">
        <v>0</v>
      </c>
      <c r="T990" s="33">
        <v>1.0023728813559323</v>
      </c>
      <c r="U990" s="33">
        <v>0</v>
      </c>
      <c r="V990" s="33">
        <v>185.36290368212659</v>
      </c>
    </row>
    <row r="991" spans="1:22">
      <c r="A991" s="103" t="s">
        <v>1043</v>
      </c>
      <c r="B991" s="78">
        <v>0.23338262880784036</v>
      </c>
      <c r="C991" s="78">
        <v>0</v>
      </c>
      <c r="D991" s="78">
        <v>2.0173398283590875E-2</v>
      </c>
      <c r="E991" s="78">
        <v>0.73156726713817488</v>
      </c>
      <c r="F991" s="78">
        <v>0</v>
      </c>
      <c r="G991" s="78">
        <v>4.4370267706796288E-3</v>
      </c>
      <c r="H991" s="78">
        <v>0</v>
      </c>
      <c r="I991" s="78">
        <v>0</v>
      </c>
      <c r="J991" s="78">
        <v>1.043967899971418E-2</v>
      </c>
      <c r="K991" s="79">
        <v>0</v>
      </c>
      <c r="L991" s="33">
        <v>53.023807243522739</v>
      </c>
      <c r="M991" s="33">
        <v>0</v>
      </c>
      <c r="N991" s="33">
        <v>4.583333333333333</v>
      </c>
      <c r="O991" s="33">
        <v>166.20980728751712</v>
      </c>
      <c r="P991" s="33">
        <v>0</v>
      </c>
      <c r="Q991" s="33">
        <v>1.0080786793115559</v>
      </c>
      <c r="R991" s="33">
        <v>0</v>
      </c>
      <c r="S991" s="33">
        <v>0</v>
      </c>
      <c r="T991" s="33">
        <v>2.3718625923134717</v>
      </c>
      <c r="U991" s="33">
        <v>0</v>
      </c>
      <c r="V991" s="33">
        <v>227.19688913599825</v>
      </c>
    </row>
    <row r="992" spans="1:22">
      <c r="A992" s="103" t="s">
        <v>1044</v>
      </c>
      <c r="B992" s="78">
        <v>0.39627827043196379</v>
      </c>
      <c r="C992" s="78">
        <v>5.2069150389123181E-3</v>
      </c>
      <c r="D992" s="78">
        <v>2.4766609307738854E-2</v>
      </c>
      <c r="E992" s="78">
        <v>0.56063454334585916</v>
      </c>
      <c r="F992" s="78">
        <v>0</v>
      </c>
      <c r="G992" s="78">
        <v>2.4971143779825128E-3</v>
      </c>
      <c r="H992" s="78">
        <v>0</v>
      </c>
      <c r="I992" s="78">
        <v>0</v>
      </c>
      <c r="J992" s="78">
        <v>1.06165474975438E-2</v>
      </c>
      <c r="K992" s="79">
        <v>0</v>
      </c>
      <c r="L992" s="33">
        <v>166.97419314503699</v>
      </c>
      <c r="M992" s="33">
        <v>2.1939644493992319</v>
      </c>
      <c r="N992" s="33">
        <v>10.435557320844961</v>
      </c>
      <c r="O992" s="33">
        <v>236.22668086839516</v>
      </c>
      <c r="P992" s="33">
        <v>0</v>
      </c>
      <c r="Q992" s="33">
        <v>1.0521739130434782</v>
      </c>
      <c r="R992" s="33">
        <v>0</v>
      </c>
      <c r="S992" s="33">
        <v>0</v>
      </c>
      <c r="T992" s="33">
        <v>4.47334508262594</v>
      </c>
      <c r="U992" s="33">
        <v>0</v>
      </c>
      <c r="V992" s="33">
        <v>421.3559147793456</v>
      </c>
    </row>
    <row r="993" spans="1:22">
      <c r="A993" s="103" t="s">
        <v>1045</v>
      </c>
      <c r="B993" s="78">
        <v>0.44109771486793747</v>
      </c>
      <c r="C993" s="78">
        <v>0</v>
      </c>
      <c r="D993" s="78">
        <v>0</v>
      </c>
      <c r="E993" s="78">
        <v>0.4589664603061076</v>
      </c>
      <c r="F993" s="78">
        <v>5.9092849032955197E-2</v>
      </c>
      <c r="G993" s="78">
        <v>0</v>
      </c>
      <c r="H993" s="78">
        <v>0</v>
      </c>
      <c r="I993" s="78">
        <v>0</v>
      </c>
      <c r="J993" s="78">
        <v>4.0842975792999732E-2</v>
      </c>
      <c r="K993" s="79">
        <v>0</v>
      </c>
      <c r="L993" s="33">
        <v>28.36504490692921</v>
      </c>
      <c r="M993" s="33">
        <v>0</v>
      </c>
      <c r="N993" s="33">
        <v>0</v>
      </c>
      <c r="O993" s="33">
        <v>29.514104967092816</v>
      </c>
      <c r="P993" s="33">
        <v>3.8</v>
      </c>
      <c r="Q993" s="33">
        <v>0</v>
      </c>
      <c r="R993" s="33">
        <v>0</v>
      </c>
      <c r="S993" s="33">
        <v>0</v>
      </c>
      <c r="T993" s="33">
        <v>2.6264312950428979</v>
      </c>
      <c r="U993" s="33">
        <v>0</v>
      </c>
      <c r="V993" s="33">
        <v>64.305581169064922</v>
      </c>
    </row>
    <row r="994" spans="1:22">
      <c r="A994" s="103" t="s">
        <v>1046</v>
      </c>
      <c r="B994" s="78">
        <v>0.40934877870386588</v>
      </c>
      <c r="C994" s="78">
        <v>2.3154226528316644E-2</v>
      </c>
      <c r="D994" s="78">
        <v>0</v>
      </c>
      <c r="E994" s="78">
        <v>0.54752542435715468</v>
      </c>
      <c r="F994" s="78">
        <v>0</v>
      </c>
      <c r="G994" s="78">
        <v>0</v>
      </c>
      <c r="H994" s="78">
        <v>0</v>
      </c>
      <c r="I994" s="78">
        <v>1.997157041066315E-2</v>
      </c>
      <c r="J994" s="78">
        <v>0</v>
      </c>
      <c r="K994" s="79">
        <v>0</v>
      </c>
      <c r="L994" s="33">
        <v>20.82504513834315</v>
      </c>
      <c r="M994" s="33">
        <v>1.1779388083735909</v>
      </c>
      <c r="N994" s="33">
        <v>0</v>
      </c>
      <c r="O994" s="33">
        <v>27.854588238253736</v>
      </c>
      <c r="P994" s="33">
        <v>0</v>
      </c>
      <c r="Q994" s="33">
        <v>0</v>
      </c>
      <c r="R994" s="33">
        <v>0</v>
      </c>
      <c r="S994" s="33">
        <v>1.016025641025641</v>
      </c>
      <c r="T994" s="33">
        <v>0</v>
      </c>
      <c r="U994" s="33">
        <v>0</v>
      </c>
      <c r="V994" s="33">
        <v>50.8735978259961</v>
      </c>
    </row>
    <row r="995" spans="1:22">
      <c r="A995" s="103" t="s">
        <v>1047</v>
      </c>
      <c r="B995" s="78">
        <v>0.53142924352016374</v>
      </c>
      <c r="C995" s="78">
        <v>6.60949860910604E-3</v>
      </c>
      <c r="D995" s="78">
        <v>6.60949860910604E-3</v>
      </c>
      <c r="E995" s="78">
        <v>0.41579887671053556</v>
      </c>
      <c r="F995" s="78">
        <v>0</v>
      </c>
      <c r="G995" s="78">
        <v>0</v>
      </c>
      <c r="H995" s="78">
        <v>0</v>
      </c>
      <c r="I995" s="78">
        <v>0</v>
      </c>
      <c r="J995" s="78">
        <v>3.9552882551088429E-2</v>
      </c>
      <c r="K995" s="79">
        <v>0</v>
      </c>
      <c r="L995" s="33">
        <v>114.68908940872312</v>
      </c>
      <c r="M995" s="33">
        <v>1.4264126149802892</v>
      </c>
      <c r="N995" s="33">
        <v>1.4264126149802892</v>
      </c>
      <c r="O995" s="33">
        <v>89.734607435640427</v>
      </c>
      <c r="P995" s="33">
        <v>0</v>
      </c>
      <c r="Q995" s="33">
        <v>0</v>
      </c>
      <c r="R995" s="33">
        <v>0</v>
      </c>
      <c r="S995" s="33">
        <v>0</v>
      </c>
      <c r="T995" s="33">
        <v>8.5360076408787009</v>
      </c>
      <c r="U995" s="33">
        <v>0</v>
      </c>
      <c r="V995" s="33">
        <v>215.81252971520286</v>
      </c>
    </row>
    <row r="996" spans="1:22">
      <c r="A996" s="103" t="s">
        <v>1048</v>
      </c>
      <c r="B996" s="78">
        <v>0.40262061592325676</v>
      </c>
      <c r="C996" s="78">
        <v>0</v>
      </c>
      <c r="D996" s="78">
        <v>0</v>
      </c>
      <c r="E996" s="78">
        <v>0.59737938407674329</v>
      </c>
      <c r="F996" s="78">
        <v>0</v>
      </c>
      <c r="G996" s="78">
        <v>0</v>
      </c>
      <c r="H996" s="78">
        <v>0</v>
      </c>
      <c r="I996" s="78">
        <v>0</v>
      </c>
      <c r="J996" s="78">
        <v>0</v>
      </c>
      <c r="K996" s="79">
        <v>0</v>
      </c>
      <c r="L996" s="33">
        <v>5.4673473165221402</v>
      </c>
      <c r="M996" s="33">
        <v>0</v>
      </c>
      <c r="N996" s="33">
        <v>0</v>
      </c>
      <c r="O996" s="33">
        <v>8.112054980066338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13.579402296588478</v>
      </c>
    </row>
    <row r="997" spans="1:22">
      <c r="A997" s="103" t="s">
        <v>1049</v>
      </c>
      <c r="B997" s="78">
        <v>0.49490150119889925</v>
      </c>
      <c r="C997" s="78">
        <v>1.5681003511042582E-2</v>
      </c>
      <c r="D997" s="78">
        <v>2.8475138074362159E-2</v>
      </c>
      <c r="E997" s="78">
        <v>0.428671858422081</v>
      </c>
      <c r="F997" s="78">
        <v>1.6616661753521146E-2</v>
      </c>
      <c r="G997" s="78">
        <v>0</v>
      </c>
      <c r="H997" s="78">
        <v>0</v>
      </c>
      <c r="I997" s="78">
        <v>0</v>
      </c>
      <c r="J997" s="78">
        <v>9.0777232764072888E-3</v>
      </c>
      <c r="K997" s="79">
        <v>6.5761137636866441E-3</v>
      </c>
      <c r="L997" s="33">
        <v>113.17710695755747</v>
      </c>
      <c r="M997" s="33">
        <v>3.5860279414627239</v>
      </c>
      <c r="N997" s="33">
        <v>6.5118690076029839</v>
      </c>
      <c r="O997" s="33">
        <v>98.031306538374068</v>
      </c>
      <c r="P997" s="33">
        <v>3.8</v>
      </c>
      <c r="Q997" s="33">
        <v>0</v>
      </c>
      <c r="R997" s="33">
        <v>0</v>
      </c>
      <c r="S997" s="33">
        <v>0</v>
      </c>
      <c r="T997" s="33">
        <v>2.0759493670886076</v>
      </c>
      <c r="U997" s="33">
        <v>1.5038659793814433</v>
      </c>
      <c r="V997" s="33">
        <v>228.68612579146728</v>
      </c>
    </row>
    <row r="998" spans="1:22">
      <c r="A998" s="103" t="s">
        <v>1050</v>
      </c>
      <c r="B998" s="78">
        <v>0.5978519840195583</v>
      </c>
      <c r="C998" s="78">
        <v>3.6735266305952398E-2</v>
      </c>
      <c r="D998" s="78">
        <v>0</v>
      </c>
      <c r="E998" s="78">
        <v>0.36541274967448922</v>
      </c>
      <c r="F998" s="78">
        <v>0</v>
      </c>
      <c r="G998" s="78">
        <v>0</v>
      </c>
      <c r="H998" s="78">
        <v>0</v>
      </c>
      <c r="I998" s="78">
        <v>0</v>
      </c>
      <c r="J998" s="78">
        <v>0</v>
      </c>
      <c r="K998" s="79">
        <v>0</v>
      </c>
      <c r="L998" s="33">
        <v>51.71970187598847</v>
      </c>
      <c r="M998" s="33">
        <v>3.1779388083735909</v>
      </c>
      <c r="N998" s="33">
        <v>0</v>
      </c>
      <c r="O998" s="33">
        <v>31.611567712438195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86.509208396800261</v>
      </c>
    </row>
    <row r="999" spans="1:22">
      <c r="A999" s="103" t="s">
        <v>1051</v>
      </c>
      <c r="B999" s="78">
        <v>0.25495691672072512</v>
      </c>
      <c r="C999" s="78">
        <v>2.6497492436007926E-3</v>
      </c>
      <c r="D999" s="78">
        <v>3.6344271183513881E-3</v>
      </c>
      <c r="E999" s="78">
        <v>0.72065201752228936</v>
      </c>
      <c r="F999" s="78">
        <v>0</v>
      </c>
      <c r="G999" s="78">
        <v>0</v>
      </c>
      <c r="H999" s="78">
        <v>0</v>
      </c>
      <c r="I999" s="78">
        <v>5.2994984872015852E-3</v>
      </c>
      <c r="J999" s="78">
        <v>1.2807390907832211E-2</v>
      </c>
      <c r="K999" s="79">
        <v>0</v>
      </c>
      <c r="L999" s="33">
        <v>97.761237358852028</v>
      </c>
      <c r="M999" s="33">
        <v>1.016025641025641</v>
      </c>
      <c r="N999" s="33">
        <v>1.3935926773455378</v>
      </c>
      <c r="O999" s="33">
        <v>276.32838459253765</v>
      </c>
      <c r="P999" s="33">
        <v>0</v>
      </c>
      <c r="Q999" s="33">
        <v>0</v>
      </c>
      <c r="R999" s="33">
        <v>0</v>
      </c>
      <c r="S999" s="33">
        <v>2.0320512820512819</v>
      </c>
      <c r="T999" s="33">
        <v>4.910893960408524</v>
      </c>
      <c r="U999" s="33">
        <v>0</v>
      </c>
      <c r="V999" s="33">
        <v>383.44218551222048</v>
      </c>
    </row>
    <row r="1000" spans="1:22">
      <c r="A1000" s="103" t="s">
        <v>1052</v>
      </c>
      <c r="B1000" s="78">
        <v>0.5066562851222054</v>
      </c>
      <c r="C1000" s="78">
        <v>1.6654452014012184E-2</v>
      </c>
      <c r="D1000" s="78">
        <v>0</v>
      </c>
      <c r="E1000" s="78">
        <v>0.47668926286378244</v>
      </c>
      <c r="F1000" s="78">
        <v>0</v>
      </c>
      <c r="G1000" s="78">
        <v>0</v>
      </c>
      <c r="H1000" s="78">
        <v>0</v>
      </c>
      <c r="I1000" s="78">
        <v>0</v>
      </c>
      <c r="J1000" s="78">
        <v>0</v>
      </c>
      <c r="K1000" s="79">
        <v>0</v>
      </c>
      <c r="L1000" s="33">
        <v>30.421672517110217</v>
      </c>
      <c r="M1000" s="33">
        <v>1</v>
      </c>
      <c r="N1000" s="33">
        <v>0</v>
      </c>
      <c r="O1000" s="33">
        <v>28.622332482793254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60.044004999903471</v>
      </c>
    </row>
    <row r="1001" spans="1:22">
      <c r="A1001" s="103" t="s">
        <v>1053</v>
      </c>
      <c r="B1001" s="78">
        <v>0.22821142194586874</v>
      </c>
      <c r="C1001" s="78">
        <v>0</v>
      </c>
      <c r="D1001" s="78">
        <v>0</v>
      </c>
      <c r="E1001" s="78">
        <v>0.72743004289459023</v>
      </c>
      <c r="F1001" s="78">
        <v>0</v>
      </c>
      <c r="G1001" s="78">
        <v>0</v>
      </c>
      <c r="H1001" s="78">
        <v>4.4358535159541045E-2</v>
      </c>
      <c r="I1001" s="78">
        <v>0</v>
      </c>
      <c r="J1001" s="78">
        <v>0</v>
      </c>
      <c r="K1001" s="79">
        <v>0</v>
      </c>
      <c r="L1001" s="33">
        <v>6.0601435430028907</v>
      </c>
      <c r="M1001" s="33">
        <v>0</v>
      </c>
      <c r="N1001" s="33">
        <v>0</v>
      </c>
      <c r="O1001" s="33">
        <v>19.31687046969811</v>
      </c>
      <c r="P1001" s="33">
        <v>0</v>
      </c>
      <c r="Q1001" s="33">
        <v>0</v>
      </c>
      <c r="R1001" s="33">
        <v>1.1779388083735909</v>
      </c>
      <c r="S1001" s="33">
        <v>0</v>
      </c>
      <c r="T1001" s="33">
        <v>0</v>
      </c>
      <c r="U1001" s="33">
        <v>0</v>
      </c>
      <c r="V1001" s="33">
        <v>26.55495282107459</v>
      </c>
    </row>
    <row r="1002" spans="1:22">
      <c r="A1002" s="103" t="s">
        <v>1054</v>
      </c>
      <c r="B1002" s="78">
        <v>0.46380121336668234</v>
      </c>
      <c r="C1002" s="78">
        <v>0</v>
      </c>
      <c r="D1002" s="78">
        <v>0</v>
      </c>
      <c r="E1002" s="78">
        <v>0.53619878663331766</v>
      </c>
      <c r="F1002" s="78">
        <v>0</v>
      </c>
      <c r="G1002" s="78">
        <v>0</v>
      </c>
      <c r="H1002" s="78">
        <v>0</v>
      </c>
      <c r="I1002" s="78">
        <v>0</v>
      </c>
      <c r="J1002" s="78">
        <v>0</v>
      </c>
      <c r="K1002" s="79">
        <v>0</v>
      </c>
      <c r="L1002" s="33">
        <v>8.2616899641958561</v>
      </c>
      <c r="M1002" s="33">
        <v>0</v>
      </c>
      <c r="N1002" s="33">
        <v>0</v>
      </c>
      <c r="O1002" s="33">
        <v>9.5513077729707874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17.812997737166643</v>
      </c>
    </row>
    <row r="1003" spans="1:22">
      <c r="A1003" s="103" t="s">
        <v>1055</v>
      </c>
      <c r="B1003" s="78">
        <v>0.62872819991091711</v>
      </c>
      <c r="C1003" s="78">
        <v>0</v>
      </c>
      <c r="D1003" s="78">
        <v>5.5562222791686516E-2</v>
      </c>
      <c r="E1003" s="78">
        <v>0.31570957729739657</v>
      </c>
      <c r="F1003" s="78">
        <v>0</v>
      </c>
      <c r="G1003" s="78">
        <v>0</v>
      </c>
      <c r="H1003" s="78">
        <v>0</v>
      </c>
      <c r="I1003" s="78">
        <v>0</v>
      </c>
      <c r="J1003" s="78">
        <v>0</v>
      </c>
      <c r="K1003" s="79">
        <v>0</v>
      </c>
      <c r="L1003" s="33">
        <v>56.329109042119065</v>
      </c>
      <c r="M1003" s="33">
        <v>0</v>
      </c>
      <c r="N1003" s="33">
        <v>4.9779388083735903</v>
      </c>
      <c r="O1003" s="33">
        <v>28.285098724291494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89.592146574784138</v>
      </c>
    </row>
    <row r="1004" spans="1:22">
      <c r="A1004" s="103" t="s">
        <v>1056</v>
      </c>
      <c r="B1004" s="78">
        <v>0.18784265032247893</v>
      </c>
      <c r="C1004" s="78">
        <v>3.5979971276714129E-3</v>
      </c>
      <c r="D1004" s="78">
        <v>1.2559951617751058E-2</v>
      </c>
      <c r="E1004" s="78">
        <v>0.76361852814348352</v>
      </c>
      <c r="F1004" s="78">
        <v>1.1108495061101538E-2</v>
      </c>
      <c r="G1004" s="78">
        <v>4.1337348224094878E-3</v>
      </c>
      <c r="H1004" s="78">
        <v>1.5821530930766727E-3</v>
      </c>
      <c r="I1004" s="78">
        <v>1.402916169245609E-3</v>
      </c>
      <c r="J1004" s="78">
        <v>1.3423311182855915E-2</v>
      </c>
      <c r="K1004" s="79">
        <v>7.3026245992623595E-4</v>
      </c>
      <c r="L1004" s="33">
        <v>272.08033293746905</v>
      </c>
      <c r="M1004" s="33">
        <v>5.211512160440094</v>
      </c>
      <c r="N1004" s="33">
        <v>18.192438256005932</v>
      </c>
      <c r="O1004" s="33">
        <v>1106.0618183240997</v>
      </c>
      <c r="P1004" s="33">
        <v>16.090078741276411</v>
      </c>
      <c r="Q1004" s="33">
        <v>5.9875004149778563</v>
      </c>
      <c r="R1004" s="33">
        <v>2.2916666666666665</v>
      </c>
      <c r="S1004" s="33">
        <v>2.0320512820512819</v>
      </c>
      <c r="T1004" s="33">
        <v>19.44296979139051</v>
      </c>
      <c r="U1004" s="33">
        <v>1.0577472841623785</v>
      </c>
      <c r="V1004" s="33">
        <v>1448.4481158585393</v>
      </c>
    </row>
    <row r="1005" spans="1:22">
      <c r="A1005" s="103" t="s">
        <v>1057</v>
      </c>
      <c r="B1005" s="78">
        <v>0.25397891090398361</v>
      </c>
      <c r="C1005" s="78">
        <v>2.8797419376786471E-2</v>
      </c>
      <c r="D1005" s="78">
        <v>1.497934688827763E-2</v>
      </c>
      <c r="E1005" s="78">
        <v>0.63931659332490365</v>
      </c>
      <c r="F1005" s="78">
        <v>1.4129875660204223E-2</v>
      </c>
      <c r="G1005" s="78">
        <v>1.4129875660204223E-2</v>
      </c>
      <c r="H1005" s="78">
        <v>0</v>
      </c>
      <c r="I1005" s="78">
        <v>1.5111911552917471E-2</v>
      </c>
      <c r="J1005" s="78">
        <v>1.95560666327225E-2</v>
      </c>
      <c r="K1005" s="79">
        <v>0</v>
      </c>
      <c r="L1005" s="33">
        <v>68.303492871726277</v>
      </c>
      <c r="M1005" s="33">
        <v>7.7445970695970701</v>
      </c>
      <c r="N1005" s="33">
        <v>4.0284514559296758</v>
      </c>
      <c r="O1005" s="33">
        <v>171.9337885949607</v>
      </c>
      <c r="P1005" s="33">
        <v>3.8</v>
      </c>
      <c r="Q1005" s="33">
        <v>3.8</v>
      </c>
      <c r="R1005" s="33">
        <v>0</v>
      </c>
      <c r="S1005" s="33">
        <v>4.0641025641025639</v>
      </c>
      <c r="T1005" s="33">
        <v>5.2592857142857143</v>
      </c>
      <c r="U1005" s="33">
        <v>0</v>
      </c>
      <c r="V1005" s="33">
        <v>268.93371827060207</v>
      </c>
    </row>
    <row r="1006" spans="1:22">
      <c r="A1006" s="103" t="s">
        <v>1058</v>
      </c>
      <c r="B1006" s="78">
        <v>0.22087648584865266</v>
      </c>
      <c r="C1006" s="78">
        <v>8.8137915460774242E-3</v>
      </c>
      <c r="D1006" s="78">
        <v>1.3136108648537899E-2</v>
      </c>
      <c r="E1006" s="78">
        <v>0.72012359520403202</v>
      </c>
      <c r="F1006" s="78">
        <v>2.1821134700512066E-3</v>
      </c>
      <c r="G1006" s="78">
        <v>0</v>
      </c>
      <c r="H1006" s="78">
        <v>0</v>
      </c>
      <c r="I1006" s="78">
        <v>2.874741347715884E-2</v>
      </c>
      <c r="J1006" s="78">
        <v>6.1204918054904691E-3</v>
      </c>
      <c r="K1006" s="79">
        <v>0</v>
      </c>
      <c r="L1006" s="33">
        <v>101.48426928573262</v>
      </c>
      <c r="M1006" s="33">
        <v>4.0495989930921441</v>
      </c>
      <c r="N1006" s="33">
        <v>6.0355378361475926</v>
      </c>
      <c r="O1006" s="33">
        <v>330.8691578186918</v>
      </c>
      <c r="P1006" s="33">
        <v>1.0025974025974025</v>
      </c>
      <c r="Q1006" s="33">
        <v>0</v>
      </c>
      <c r="R1006" s="33">
        <v>0</v>
      </c>
      <c r="S1006" s="33">
        <v>13.208333333333332</v>
      </c>
      <c r="T1006" s="33">
        <v>2.812131115555339</v>
      </c>
      <c r="U1006" s="33">
        <v>0</v>
      </c>
      <c r="V1006" s="33">
        <v>459.46162578514998</v>
      </c>
    </row>
    <row r="1007" spans="1:22">
      <c r="A1007" s="103" t="s">
        <v>1059</v>
      </c>
      <c r="B1007" s="78">
        <v>0.20920801745610276</v>
      </c>
      <c r="C1007" s="78">
        <v>8.6668987680280779E-3</v>
      </c>
      <c r="D1007" s="78">
        <v>1.4040487559732508E-2</v>
      </c>
      <c r="E1007" s="78">
        <v>0.7451560558866388</v>
      </c>
      <c r="F1007" s="78">
        <v>4.2862127961069618E-3</v>
      </c>
      <c r="G1007" s="78">
        <v>8.5471501497565404E-3</v>
      </c>
      <c r="H1007" s="78">
        <v>0</v>
      </c>
      <c r="I1007" s="78">
        <v>4.333449384014039E-3</v>
      </c>
      <c r="J1007" s="78">
        <v>5.7617279996204822E-3</v>
      </c>
      <c r="K1007" s="79">
        <v>0</v>
      </c>
      <c r="L1007" s="33">
        <v>49.051157913063477</v>
      </c>
      <c r="M1007" s="33">
        <v>2.0320512820512819</v>
      </c>
      <c r="N1007" s="33">
        <v>3.2919492323631907</v>
      </c>
      <c r="O1007" s="33">
        <v>174.71016556447395</v>
      </c>
      <c r="P1007" s="33">
        <v>1.004950495049505</v>
      </c>
      <c r="Q1007" s="33">
        <v>2.0039748801230393</v>
      </c>
      <c r="R1007" s="33">
        <v>0</v>
      </c>
      <c r="S1007" s="33">
        <v>1.016025641025641</v>
      </c>
      <c r="T1007" s="33">
        <v>1.3509015256588073</v>
      </c>
      <c r="U1007" s="33">
        <v>0</v>
      </c>
      <c r="V1007" s="33">
        <v>234.46117653380887</v>
      </c>
    </row>
    <row r="1008" spans="1:22">
      <c r="A1008" s="103" t="s">
        <v>1060</v>
      </c>
      <c r="B1008" s="78">
        <v>0.42882529450225576</v>
      </c>
      <c r="C1008" s="78">
        <v>0</v>
      </c>
      <c r="D1008" s="78">
        <v>3.1261517154136997E-2</v>
      </c>
      <c r="E1008" s="78">
        <v>0.5098687372405043</v>
      </c>
      <c r="F1008" s="78">
        <v>0</v>
      </c>
      <c r="G1008" s="78">
        <v>2.004621489163972E-2</v>
      </c>
      <c r="H1008" s="78">
        <v>0</v>
      </c>
      <c r="I1008" s="78">
        <v>0</v>
      </c>
      <c r="J1008" s="78">
        <v>9.9982362114629866E-3</v>
      </c>
      <c r="K1008" s="79">
        <v>0</v>
      </c>
      <c r="L1008" s="33">
        <v>42.890094355903209</v>
      </c>
      <c r="M1008" s="33">
        <v>0</v>
      </c>
      <c r="N1008" s="33">
        <v>3.1267031997399339</v>
      </c>
      <c r="O1008" s="33">
        <v>50.995868316847655</v>
      </c>
      <c r="P1008" s="33">
        <v>0</v>
      </c>
      <c r="Q1008" s="33">
        <v>2.0049751243781095</v>
      </c>
      <c r="R1008" s="33">
        <v>0</v>
      </c>
      <c r="S1008" s="33">
        <v>0</v>
      </c>
      <c r="T1008" s="33">
        <v>1</v>
      </c>
      <c r="U1008" s="33">
        <v>0</v>
      </c>
      <c r="V1008" s="33">
        <v>100.01764099686893</v>
      </c>
    </row>
    <row r="1009" spans="1:22">
      <c r="A1009" s="103" t="s">
        <v>1061</v>
      </c>
      <c r="B1009" s="78">
        <v>0.37785207155821826</v>
      </c>
      <c r="C1009" s="78">
        <v>2.9299635972349421E-2</v>
      </c>
      <c r="D1009" s="78">
        <v>9.2292966235139814E-3</v>
      </c>
      <c r="E1009" s="78">
        <v>0.53588654589130669</v>
      </c>
      <c r="F1009" s="78">
        <v>1.0901530850397533E-2</v>
      </c>
      <c r="G1009" s="78">
        <v>1.132421789191719E-2</v>
      </c>
      <c r="H1009" s="78">
        <v>0</v>
      </c>
      <c r="I1009" s="78">
        <v>1.7690964450649026E-3</v>
      </c>
      <c r="J1009" s="78">
        <v>2.3737604767232235E-2</v>
      </c>
      <c r="K1009" s="79">
        <v>0</v>
      </c>
      <c r="L1009" s="33">
        <v>217.00761102581987</v>
      </c>
      <c r="M1009" s="33">
        <v>16.827336634850404</v>
      </c>
      <c r="N1009" s="33">
        <v>5.3005600934196417</v>
      </c>
      <c r="O1009" s="33">
        <v>307.76980691194393</v>
      </c>
      <c r="P1009" s="33">
        <v>6.260955925458096</v>
      </c>
      <c r="Q1009" s="33">
        <v>6.5037131100713328</v>
      </c>
      <c r="R1009" s="33">
        <v>0</v>
      </c>
      <c r="S1009" s="33">
        <v>1.016025641025641</v>
      </c>
      <c r="T1009" s="33">
        <v>13.632956624451094</v>
      </c>
      <c r="U1009" s="33">
        <v>0</v>
      </c>
      <c r="V1009" s="33">
        <v>574.31896596703984</v>
      </c>
    </row>
    <row r="1010" spans="1:22">
      <c r="A1010" s="103" t="s">
        <v>1062</v>
      </c>
      <c r="B1010" s="78">
        <v>0.149774792512719</v>
      </c>
      <c r="C1010" s="78">
        <v>4.1461777902078556E-2</v>
      </c>
      <c r="D1010" s="78">
        <v>1.1111573680760479E-2</v>
      </c>
      <c r="E1010" s="78">
        <v>0.7414335111124053</v>
      </c>
      <c r="F1010" s="78">
        <v>3.0066988554558606E-3</v>
      </c>
      <c r="G1010" s="78">
        <v>0</v>
      </c>
      <c r="H1010" s="78">
        <v>0</v>
      </c>
      <c r="I1010" s="78">
        <v>4.2557682252489078E-2</v>
      </c>
      <c r="J1010" s="78">
        <v>1.0653963684091848E-2</v>
      </c>
      <c r="K1010" s="79">
        <v>0</v>
      </c>
      <c r="L1010" s="33">
        <v>50.060301718767683</v>
      </c>
      <c r="M1010" s="33">
        <v>13.858067013501797</v>
      </c>
      <c r="N1010" s="33">
        <v>3.7139008620689653</v>
      </c>
      <c r="O1010" s="33">
        <v>247.81463321032709</v>
      </c>
      <c r="P1010" s="33">
        <v>1.004950495049505</v>
      </c>
      <c r="Q1010" s="33">
        <v>0</v>
      </c>
      <c r="R1010" s="33">
        <v>0</v>
      </c>
      <c r="S1010" s="33">
        <v>14.224358974358974</v>
      </c>
      <c r="T1010" s="33">
        <v>3.5609505950818785</v>
      </c>
      <c r="U1010" s="33">
        <v>0</v>
      </c>
      <c r="V1010" s="33">
        <v>334.23716286915584</v>
      </c>
    </row>
    <row r="1011" spans="1:22">
      <c r="A1011" s="103" t="s">
        <v>1063</v>
      </c>
      <c r="B1011" s="78">
        <v>0.33195210576357587</v>
      </c>
      <c r="C1011" s="78">
        <v>6.9599754761915465E-3</v>
      </c>
      <c r="D1011" s="78">
        <v>0</v>
      </c>
      <c r="E1011" s="78">
        <v>0.64732649914277418</v>
      </c>
      <c r="F1011" s="78">
        <v>0</v>
      </c>
      <c r="G1011" s="78">
        <v>6.8807098087292811E-3</v>
      </c>
      <c r="H1011" s="78">
        <v>0</v>
      </c>
      <c r="I1011" s="78">
        <v>0</v>
      </c>
      <c r="J1011" s="78">
        <v>6.8807098087292811E-3</v>
      </c>
      <c r="K1011" s="79">
        <v>0</v>
      </c>
      <c r="L1011" s="33">
        <v>48.458770034747523</v>
      </c>
      <c r="M1011" s="33">
        <v>1.016025641025641</v>
      </c>
      <c r="N1011" s="33">
        <v>0</v>
      </c>
      <c r="O1011" s="33">
        <v>94.49750555792339</v>
      </c>
      <c r="P1011" s="33">
        <v>0</v>
      </c>
      <c r="Q1011" s="33">
        <v>1.0044543429844097</v>
      </c>
      <c r="R1011" s="33">
        <v>0</v>
      </c>
      <c r="S1011" s="33">
        <v>0</v>
      </c>
      <c r="T1011" s="33">
        <v>1.0044543429844097</v>
      </c>
      <c r="U1011" s="33">
        <v>0</v>
      </c>
      <c r="V1011" s="33">
        <v>145.98120991966536</v>
      </c>
    </row>
    <row r="1012" spans="1:22">
      <c r="A1012" s="103" t="s">
        <v>1064</v>
      </c>
      <c r="B1012" s="78">
        <v>0.24770654166788972</v>
      </c>
      <c r="C1012" s="78">
        <v>5.0235184148929649E-3</v>
      </c>
      <c r="D1012" s="78">
        <v>1.8870248130978297E-2</v>
      </c>
      <c r="E1012" s="78">
        <v>0.70071332479318005</v>
      </c>
      <c r="F1012" s="78">
        <v>2.3541834813014043E-3</v>
      </c>
      <c r="G1012" s="78">
        <v>0</v>
      </c>
      <c r="H1012" s="78">
        <v>0</v>
      </c>
      <c r="I1012" s="78">
        <v>5.9797769517030861E-3</v>
      </c>
      <c r="J1012" s="78">
        <v>1.8161891843413266E-2</v>
      </c>
      <c r="K1012" s="79">
        <v>1.1905147166405784E-3</v>
      </c>
      <c r="L1012" s="33">
        <v>210.43945268952132</v>
      </c>
      <c r="M1012" s="33">
        <v>4.2677373745872513</v>
      </c>
      <c r="N1012" s="33">
        <v>16.031246740841738</v>
      </c>
      <c r="O1012" s="33">
        <v>595.29202405737919</v>
      </c>
      <c r="P1012" s="33">
        <v>2</v>
      </c>
      <c r="Q1012" s="33">
        <v>0</v>
      </c>
      <c r="R1012" s="33">
        <v>0</v>
      </c>
      <c r="S1012" s="33">
        <v>5.0801282051282053</v>
      </c>
      <c r="T1012" s="33">
        <v>15.429461626647115</v>
      </c>
      <c r="U1012" s="33">
        <v>1.0114035087719297</v>
      </c>
      <c r="V1012" s="33">
        <v>849.55145420287727</v>
      </c>
    </row>
    <row r="1013" spans="1:22">
      <c r="A1013" s="103" t="s">
        <v>1065</v>
      </c>
      <c r="B1013" s="78">
        <v>0.28512722833442239</v>
      </c>
      <c r="C1013" s="78">
        <v>2.1729138429842476E-2</v>
      </c>
      <c r="D1013" s="78">
        <v>9.8021034557333568E-3</v>
      </c>
      <c r="E1013" s="78">
        <v>0.65274228076555196</v>
      </c>
      <c r="F1013" s="78">
        <v>0</v>
      </c>
      <c r="G1013" s="78">
        <v>0</v>
      </c>
      <c r="H1013" s="78">
        <v>0</v>
      </c>
      <c r="I1013" s="78">
        <v>2.1729138429842476E-2</v>
      </c>
      <c r="J1013" s="78">
        <v>8.8701105846073127E-3</v>
      </c>
      <c r="K1013" s="79">
        <v>0</v>
      </c>
      <c r="L1013" s="33">
        <v>66.66085171248227</v>
      </c>
      <c r="M1013" s="33">
        <v>5.0801282051282053</v>
      </c>
      <c r="N1013" s="33">
        <v>2.2916666666666665</v>
      </c>
      <c r="O1013" s="33">
        <v>152.60680868242017</v>
      </c>
      <c r="P1013" s="33">
        <v>0</v>
      </c>
      <c r="Q1013" s="33">
        <v>0</v>
      </c>
      <c r="R1013" s="33">
        <v>0</v>
      </c>
      <c r="S1013" s="33">
        <v>5.0801282051282053</v>
      </c>
      <c r="T1013" s="33">
        <v>2.0737729251880195</v>
      </c>
      <c r="U1013" s="33">
        <v>0</v>
      </c>
      <c r="V1013" s="33">
        <v>233.79335639701353</v>
      </c>
    </row>
    <row r="1014" spans="1:22">
      <c r="A1014" s="103" t="s">
        <v>1066</v>
      </c>
      <c r="B1014" s="78">
        <v>0.20822845252804181</v>
      </c>
      <c r="C1014" s="78">
        <v>1.6565032701541957E-2</v>
      </c>
      <c r="D1014" s="78">
        <v>1.7343143191311704E-2</v>
      </c>
      <c r="E1014" s="78">
        <v>0.70996347475411647</v>
      </c>
      <c r="F1014" s="78">
        <v>1.7134213322497066E-2</v>
      </c>
      <c r="G1014" s="78">
        <v>7.3855088252618101E-3</v>
      </c>
      <c r="H1014" s="78">
        <v>0</v>
      </c>
      <c r="I1014" s="78">
        <v>2.7202740382688594E-3</v>
      </c>
      <c r="J1014" s="78">
        <v>1.4785556969145342E-2</v>
      </c>
      <c r="K1014" s="79">
        <v>5.8743436698151493E-3</v>
      </c>
      <c r="L1014" s="33">
        <v>388.86789342410873</v>
      </c>
      <c r="M1014" s="33">
        <v>30.935298672896835</v>
      </c>
      <c r="N1014" s="33">
        <v>32.388424714676432</v>
      </c>
      <c r="O1014" s="33">
        <v>1325.8610794243602</v>
      </c>
      <c r="P1014" s="33">
        <v>31.998246922098435</v>
      </c>
      <c r="Q1014" s="33">
        <v>13.7924823619287</v>
      </c>
      <c r="R1014" s="33">
        <v>0</v>
      </c>
      <c r="S1014" s="33">
        <v>5.0801282051282053</v>
      </c>
      <c r="T1014" s="33">
        <v>27.612116989244807</v>
      </c>
      <c r="U1014" s="33">
        <v>10.970372302135974</v>
      </c>
      <c r="V1014" s="33">
        <v>1867.5060430165781</v>
      </c>
    </row>
    <row r="1015" spans="1:22">
      <c r="A1015" s="103" t="s">
        <v>1067</v>
      </c>
      <c r="B1015" s="78">
        <v>0.25340631616494363</v>
      </c>
      <c r="C1015" s="78">
        <v>5.9733558457895257E-3</v>
      </c>
      <c r="D1015" s="78">
        <v>0</v>
      </c>
      <c r="E1015" s="78">
        <v>0.72783203516800632</v>
      </c>
      <c r="F1015" s="78">
        <v>0</v>
      </c>
      <c r="G1015" s="78">
        <v>8.4645219947790951E-3</v>
      </c>
      <c r="H1015" s="78">
        <v>0</v>
      </c>
      <c r="I1015" s="78">
        <v>0</v>
      </c>
      <c r="J1015" s="78">
        <v>4.3237708264816906E-3</v>
      </c>
      <c r="K1015" s="79">
        <v>0</v>
      </c>
      <c r="L1015" s="33">
        <v>85.525397142793565</v>
      </c>
      <c r="M1015" s="33">
        <v>2.016025641025641</v>
      </c>
      <c r="N1015" s="33">
        <v>0</v>
      </c>
      <c r="O1015" s="33">
        <v>245.6455103529218</v>
      </c>
      <c r="P1015" s="33">
        <v>0</v>
      </c>
      <c r="Q1015" s="33">
        <v>2.8568017411064925</v>
      </c>
      <c r="R1015" s="33">
        <v>0</v>
      </c>
      <c r="S1015" s="33">
        <v>0</v>
      </c>
      <c r="T1015" s="33">
        <v>1.4592857142857143</v>
      </c>
      <c r="U1015" s="33">
        <v>0</v>
      </c>
      <c r="V1015" s="33">
        <v>337.50302059213311</v>
      </c>
    </row>
    <row r="1016" spans="1:22">
      <c r="A1016" s="103" t="s">
        <v>1068</v>
      </c>
      <c r="B1016" s="78">
        <v>0.32311717159375225</v>
      </c>
      <c r="C1016" s="78">
        <v>5.4247361398944436E-3</v>
      </c>
      <c r="D1016" s="78">
        <v>2.4703161919455686E-3</v>
      </c>
      <c r="E1016" s="78">
        <v>0.62811948478296331</v>
      </c>
      <c r="F1016" s="78">
        <v>8.3939602192892229E-3</v>
      </c>
      <c r="G1016" s="78">
        <v>2.1043948982997079E-3</v>
      </c>
      <c r="H1016" s="78">
        <v>0</v>
      </c>
      <c r="I1016" s="78">
        <v>0</v>
      </c>
      <c r="J1016" s="78">
        <v>3.0369936173855888E-2</v>
      </c>
      <c r="K1016" s="79">
        <v>0</v>
      </c>
      <c r="L1016" s="33">
        <v>153.58736788591628</v>
      </c>
      <c r="M1016" s="33">
        <v>2.5785412180121452</v>
      </c>
      <c r="N1016" s="33">
        <v>1.1742160278745644</v>
      </c>
      <c r="O1016" s="33">
        <v>298.5641954893199</v>
      </c>
      <c r="P1016" s="33">
        <v>3.9899032597395028</v>
      </c>
      <c r="Q1016" s="33">
        <v>1.0002825656965244</v>
      </c>
      <c r="R1016" s="33">
        <v>0</v>
      </c>
      <c r="S1016" s="33">
        <v>0</v>
      </c>
      <c r="T1016" s="33">
        <v>14.435749535683271</v>
      </c>
      <c r="U1016" s="33">
        <v>0</v>
      </c>
      <c r="V1016" s="33">
        <v>475.33025598224202</v>
      </c>
    </row>
    <row r="1017" spans="1:22">
      <c r="A1017" s="103" t="s">
        <v>1069</v>
      </c>
      <c r="B1017" s="78">
        <v>0.24060834672026943</v>
      </c>
      <c r="C1017" s="78">
        <v>1.0818860158360605E-2</v>
      </c>
      <c r="D1017" s="78">
        <v>1.7746589581673886E-2</v>
      </c>
      <c r="E1017" s="78">
        <v>0.68107709248248005</v>
      </c>
      <c r="F1017" s="78">
        <v>1.3819301257272489E-2</v>
      </c>
      <c r="G1017" s="78">
        <v>9.9363784133324577E-3</v>
      </c>
      <c r="H1017" s="78">
        <v>0</v>
      </c>
      <c r="I1017" s="78">
        <v>1.0203012523448551E-2</v>
      </c>
      <c r="J1017" s="78">
        <v>1.4774759193801916E-2</v>
      </c>
      <c r="K1017" s="79">
        <v>1.0156596693605866E-3</v>
      </c>
      <c r="L1017" s="33">
        <v>239.60006826489138</v>
      </c>
      <c r="M1017" s="33">
        <v>10.773523312161728</v>
      </c>
      <c r="N1017" s="33">
        <v>17.672221821055668</v>
      </c>
      <c r="O1017" s="33">
        <v>678.22301294549709</v>
      </c>
      <c r="P1017" s="33">
        <v>13.761390948191291</v>
      </c>
      <c r="Q1017" s="33">
        <v>9.8947396405500054</v>
      </c>
      <c r="R1017" s="33">
        <v>0</v>
      </c>
      <c r="S1017" s="33">
        <v>10.160256410256411</v>
      </c>
      <c r="T1017" s="33">
        <v>14.712845001789995</v>
      </c>
      <c r="U1017" s="33">
        <v>1.0114035087719297</v>
      </c>
      <c r="V1017" s="33">
        <v>995.80946185316554</v>
      </c>
    </row>
    <row r="1018" spans="1:22">
      <c r="A1018" s="103" t="s">
        <v>1070</v>
      </c>
      <c r="B1018" s="78">
        <v>0.22824101158882884</v>
      </c>
      <c r="C1018" s="78">
        <v>2.2862810048695965E-2</v>
      </c>
      <c r="D1018" s="78">
        <v>1.0088902493297771E-2</v>
      </c>
      <c r="E1018" s="78">
        <v>0.70585992796667107</v>
      </c>
      <c r="F1018" s="78">
        <v>0</v>
      </c>
      <c r="G1018" s="78">
        <v>4.3643400611436687E-3</v>
      </c>
      <c r="H1018" s="78">
        <v>0</v>
      </c>
      <c r="I1018" s="78">
        <v>1.8339488354563751E-2</v>
      </c>
      <c r="J1018" s="78">
        <v>1.0243519486799265E-2</v>
      </c>
      <c r="K1018" s="79">
        <v>0</v>
      </c>
      <c r="L1018" s="33">
        <v>164.38208651836507</v>
      </c>
      <c r="M1018" s="33">
        <v>16.466087287801138</v>
      </c>
      <c r="N1018" s="33">
        <v>7.2661562047238784</v>
      </c>
      <c r="O1018" s="33">
        <v>508.36931952392092</v>
      </c>
      <c r="P1018" s="33">
        <v>0</v>
      </c>
      <c r="Q1018" s="33">
        <v>3.1432533554438518</v>
      </c>
      <c r="R1018" s="33">
        <v>0</v>
      </c>
      <c r="S1018" s="33">
        <v>13.208333333333332</v>
      </c>
      <c r="T1018" s="33">
        <v>7.3775133347420319</v>
      </c>
      <c r="U1018" s="33">
        <v>0</v>
      </c>
      <c r="V1018" s="33">
        <v>720.21274955832996</v>
      </c>
    </row>
    <row r="1019" spans="1:22">
      <c r="A1019" s="103" t="s">
        <v>1071</v>
      </c>
      <c r="B1019" s="78">
        <v>0.33022298514547188</v>
      </c>
      <c r="C1019" s="78">
        <v>2.2920242863310254E-2</v>
      </c>
      <c r="D1019" s="78">
        <v>2.3455185319536748E-2</v>
      </c>
      <c r="E1019" s="78">
        <v>0.55775018308277757</v>
      </c>
      <c r="F1019" s="78">
        <v>1.2721340047906432E-2</v>
      </c>
      <c r="G1019" s="78">
        <v>2.5799373595009008E-2</v>
      </c>
      <c r="H1019" s="78">
        <v>0</v>
      </c>
      <c r="I1019" s="78">
        <v>9.1157428355372935E-3</v>
      </c>
      <c r="J1019" s="78">
        <v>1.8014947110450961E-2</v>
      </c>
      <c r="K1019" s="79">
        <v>0</v>
      </c>
      <c r="L1019" s="33">
        <v>478.47941092917972</v>
      </c>
      <c r="M1019" s="33">
        <v>33.21048139262394</v>
      </c>
      <c r="N1019" s="33">
        <v>33.98559082730943</v>
      </c>
      <c r="O1019" s="33">
        <v>808.15688505003811</v>
      </c>
      <c r="P1019" s="33">
        <v>18.43269416776247</v>
      </c>
      <c r="Q1019" s="33">
        <v>37.382222423565338</v>
      </c>
      <c r="R1019" s="33">
        <v>0</v>
      </c>
      <c r="S1019" s="33">
        <v>13.208333333333332</v>
      </c>
      <c r="T1019" s="33">
        <v>26.102911272307903</v>
      </c>
      <c r="U1019" s="33">
        <v>0</v>
      </c>
      <c r="V1019" s="33">
        <v>1448.95852939612</v>
      </c>
    </row>
    <row r="1020" spans="1:22">
      <c r="A1020" s="103" t="s">
        <v>1072</v>
      </c>
      <c r="B1020" s="78">
        <v>0.40348627785767227</v>
      </c>
      <c r="C1020" s="78">
        <v>1.4413078207794063E-2</v>
      </c>
      <c r="D1020" s="78">
        <v>2.9350932720096725E-2</v>
      </c>
      <c r="E1020" s="78">
        <v>0.50521067632486316</v>
      </c>
      <c r="F1020" s="78">
        <v>0</v>
      </c>
      <c r="G1020" s="78">
        <v>1.4185742589374599E-2</v>
      </c>
      <c r="H1020" s="78">
        <v>0</v>
      </c>
      <c r="I1020" s="78">
        <v>0</v>
      </c>
      <c r="J1020" s="78">
        <v>3.3353292300199344E-2</v>
      </c>
      <c r="K1020" s="79">
        <v>0</v>
      </c>
      <c r="L1020" s="33">
        <v>28.443084689827337</v>
      </c>
      <c r="M1020" s="33">
        <v>1.016025641025641</v>
      </c>
      <c r="N1020" s="33">
        <v>2.069044502617801</v>
      </c>
      <c r="O1020" s="33">
        <v>35.613974604563595</v>
      </c>
      <c r="P1020" s="33">
        <v>0</v>
      </c>
      <c r="Q1020" s="33">
        <v>1</v>
      </c>
      <c r="R1020" s="33">
        <v>0</v>
      </c>
      <c r="S1020" s="33">
        <v>0</v>
      </c>
      <c r="T1020" s="33">
        <v>2.3511840913553317</v>
      </c>
      <c r="U1020" s="33">
        <v>0</v>
      </c>
      <c r="V1020" s="33">
        <v>70.493313529389695</v>
      </c>
    </row>
    <row r="1021" spans="1:22">
      <c r="A1021" s="103" t="s">
        <v>1073</v>
      </c>
      <c r="B1021" s="78">
        <v>0.392774764596513</v>
      </c>
      <c r="C1021" s="78">
        <v>3.0322555830249832E-2</v>
      </c>
      <c r="D1021" s="78">
        <v>1.5468733955406736E-2</v>
      </c>
      <c r="E1021" s="78">
        <v>0.3701880558469236</v>
      </c>
      <c r="F1021" s="78">
        <v>2.41950775471131E-2</v>
      </c>
      <c r="G1021" s="78">
        <v>0.12377645714686614</v>
      </c>
      <c r="H1021" s="78">
        <v>0</v>
      </c>
      <c r="I1021" s="78">
        <v>1.8860207458845823E-2</v>
      </c>
      <c r="J1021" s="78">
        <v>2.4414147618081812E-2</v>
      </c>
      <c r="K1021" s="79">
        <v>0</v>
      </c>
      <c r="L1021" s="33">
        <v>126.95594134327375</v>
      </c>
      <c r="M1021" s="33">
        <v>9.8011098633537763</v>
      </c>
      <c r="N1021" s="33">
        <v>4.9999334420446608</v>
      </c>
      <c r="O1021" s="33">
        <v>119.65527661218746</v>
      </c>
      <c r="P1021" s="33">
        <v>7.8205351329603232</v>
      </c>
      <c r="Q1021" s="33">
        <v>40.008060724976836</v>
      </c>
      <c r="R1021" s="33">
        <v>0</v>
      </c>
      <c r="S1021" s="33">
        <v>6.0961538461538467</v>
      </c>
      <c r="T1021" s="33">
        <v>7.8913447917950537</v>
      </c>
      <c r="U1021" s="33">
        <v>0</v>
      </c>
      <c r="V1021" s="33">
        <v>323.22835575674571</v>
      </c>
    </row>
    <row r="1022" spans="1:22">
      <c r="A1022" s="103" t="s">
        <v>1074</v>
      </c>
      <c r="B1022" s="78">
        <v>0.47352066413936106</v>
      </c>
      <c r="C1022" s="78">
        <v>0</v>
      </c>
      <c r="D1022" s="78">
        <v>0</v>
      </c>
      <c r="E1022" s="78">
        <v>0.47030525960761627</v>
      </c>
      <c r="F1022" s="78">
        <v>0</v>
      </c>
      <c r="G1022" s="78">
        <v>5.6174076253022641E-2</v>
      </c>
      <c r="H1022" s="78">
        <v>0</v>
      </c>
      <c r="I1022" s="78">
        <v>0</v>
      </c>
      <c r="J1022" s="78">
        <v>0</v>
      </c>
      <c r="K1022" s="79">
        <v>0</v>
      </c>
      <c r="L1022" s="33">
        <v>9.2383257754806447</v>
      </c>
      <c r="M1022" s="33">
        <v>0</v>
      </c>
      <c r="N1022" s="33">
        <v>0</v>
      </c>
      <c r="O1022" s="33">
        <v>9.1755936566655034</v>
      </c>
      <c r="P1022" s="33">
        <v>0</v>
      </c>
      <c r="Q1022" s="33">
        <v>1.095948827292111</v>
      </c>
      <c r="R1022" s="33">
        <v>0</v>
      </c>
      <c r="S1022" s="33">
        <v>0</v>
      </c>
      <c r="T1022" s="33">
        <v>0</v>
      </c>
      <c r="U1022" s="33">
        <v>0</v>
      </c>
      <c r="V1022" s="33">
        <v>19.50986825943826</v>
      </c>
    </row>
    <row r="1023" spans="1:22">
      <c r="A1023" s="103" t="s">
        <v>1075</v>
      </c>
      <c r="B1023" s="78">
        <v>0.26677560141535811</v>
      </c>
      <c r="C1023" s="78">
        <v>6.121786895523177E-2</v>
      </c>
      <c r="D1023" s="78">
        <v>0</v>
      </c>
      <c r="E1023" s="78">
        <v>0.63108496810684844</v>
      </c>
      <c r="F1023" s="78">
        <v>1.3541255780266043E-2</v>
      </c>
      <c r="G1023" s="78">
        <v>0</v>
      </c>
      <c r="H1023" s="78">
        <v>0</v>
      </c>
      <c r="I1023" s="78">
        <v>2.7380305742295358E-2</v>
      </c>
      <c r="J1023" s="78">
        <v>0</v>
      </c>
      <c r="K1023" s="79">
        <v>0</v>
      </c>
      <c r="L1023" s="33">
        <v>19.798964554244403</v>
      </c>
      <c r="M1023" s="33">
        <v>4.5433330900598454</v>
      </c>
      <c r="N1023" s="33">
        <v>0</v>
      </c>
      <c r="O1023" s="33">
        <v>46.836475479667428</v>
      </c>
      <c r="P1023" s="33">
        <v>1.0049751243781095</v>
      </c>
      <c r="Q1023" s="33">
        <v>0</v>
      </c>
      <c r="R1023" s="33">
        <v>0</v>
      </c>
      <c r="S1023" s="33">
        <v>2.0320512820512819</v>
      </c>
      <c r="T1023" s="33">
        <v>0</v>
      </c>
      <c r="U1023" s="33">
        <v>0</v>
      </c>
      <c r="V1023" s="33">
        <v>74.215799530401085</v>
      </c>
    </row>
    <row r="1024" spans="1:22">
      <c r="A1024" s="103" t="s">
        <v>1076</v>
      </c>
      <c r="B1024" s="78">
        <v>0.25941425656847539</v>
      </c>
      <c r="C1024" s="78">
        <v>4.1659488820779855E-2</v>
      </c>
      <c r="D1024" s="78">
        <v>0</v>
      </c>
      <c r="E1024" s="78">
        <v>0.65320944434519612</v>
      </c>
      <c r="F1024" s="78">
        <v>6.5012054707616913E-3</v>
      </c>
      <c r="G1024" s="78">
        <v>2.6004821883046765E-2</v>
      </c>
      <c r="H1024" s="78">
        <v>0</v>
      </c>
      <c r="I1024" s="78">
        <v>6.6053914558700513E-3</v>
      </c>
      <c r="J1024" s="78">
        <v>6.6053914558700513E-3</v>
      </c>
      <c r="K1024" s="79">
        <v>0</v>
      </c>
      <c r="L1024" s="33">
        <v>39.902485429072591</v>
      </c>
      <c r="M1024" s="33">
        <v>6.4079637242874226</v>
      </c>
      <c r="N1024" s="33">
        <v>0</v>
      </c>
      <c r="O1024" s="33">
        <v>100.47512684884656</v>
      </c>
      <c r="P1024" s="33">
        <v>1</v>
      </c>
      <c r="Q1024" s="33">
        <v>4</v>
      </c>
      <c r="R1024" s="33">
        <v>0</v>
      </c>
      <c r="S1024" s="33">
        <v>1.016025641025641</v>
      </c>
      <c r="T1024" s="33">
        <v>1.016025641025641</v>
      </c>
      <c r="U1024" s="33">
        <v>0</v>
      </c>
      <c r="V1024" s="33">
        <v>153.81762728425787</v>
      </c>
    </row>
    <row r="1025" spans="1:22">
      <c r="A1025" s="103" t="s">
        <v>1077</v>
      </c>
      <c r="B1025" s="78">
        <v>0.23810301226566094</v>
      </c>
      <c r="C1025" s="78">
        <v>2.6454092916796505E-2</v>
      </c>
      <c r="D1025" s="78">
        <v>1.031645728711581E-2</v>
      </c>
      <c r="E1025" s="78">
        <v>0.68624401755012587</v>
      </c>
      <c r="F1025" s="78">
        <v>5.1447578824234457E-3</v>
      </c>
      <c r="G1025" s="78">
        <v>0</v>
      </c>
      <c r="H1025" s="78">
        <v>1.6634998237647879E-3</v>
      </c>
      <c r="I1025" s="78">
        <v>1.9908287718802858E-2</v>
      </c>
      <c r="J1025" s="78">
        <v>1.2165874555309037E-2</v>
      </c>
      <c r="K1025" s="79">
        <v>0</v>
      </c>
      <c r="L1025" s="33">
        <v>218.72990000539465</v>
      </c>
      <c r="M1025" s="33">
        <v>24.301671126983955</v>
      </c>
      <c r="N1025" s="33">
        <v>9.4770647769171443</v>
      </c>
      <c r="O1025" s="33">
        <v>630.40817463730571</v>
      </c>
      <c r="P1025" s="33">
        <v>4.7261576679210204</v>
      </c>
      <c r="Q1025" s="33">
        <v>0</v>
      </c>
      <c r="R1025" s="33">
        <v>1.5281501340482575</v>
      </c>
      <c r="S1025" s="33">
        <v>18.288461538461537</v>
      </c>
      <c r="T1025" s="33">
        <v>11.176005291322786</v>
      </c>
      <c r="U1025" s="33">
        <v>0</v>
      </c>
      <c r="V1025" s="33">
        <v>918.63558517835577</v>
      </c>
    </row>
    <row r="1026" spans="1:22">
      <c r="A1026" s="103" t="s">
        <v>1078</v>
      </c>
      <c r="B1026" s="78">
        <v>0.26859957635809251</v>
      </c>
      <c r="C1026" s="78">
        <v>2.320385840297895E-2</v>
      </c>
      <c r="D1026" s="78">
        <v>1.099722019396967E-2</v>
      </c>
      <c r="E1026" s="78">
        <v>0.66525237892821754</v>
      </c>
      <c r="F1026" s="78">
        <v>8.9663664805147997E-3</v>
      </c>
      <c r="G1026" s="78">
        <v>3.0054589951005349E-3</v>
      </c>
      <c r="H1026" s="78">
        <v>0</v>
      </c>
      <c r="I1026" s="78">
        <v>4.1033811730288037E-3</v>
      </c>
      <c r="J1026" s="78">
        <v>1.5871759468097359E-2</v>
      </c>
      <c r="K1026" s="79">
        <v>0</v>
      </c>
      <c r="L1026" s="33">
        <v>266.02847285280063</v>
      </c>
      <c r="M1026" s="33">
        <v>22.981745164808167</v>
      </c>
      <c r="N1026" s="33">
        <v>10.891952003406754</v>
      </c>
      <c r="O1026" s="33">
        <v>658.88441384592795</v>
      </c>
      <c r="P1026" s="33">
        <v>8.8805381385629545</v>
      </c>
      <c r="Q1026" s="33">
        <v>2.9766899766899768</v>
      </c>
      <c r="R1026" s="33">
        <v>0</v>
      </c>
      <c r="S1026" s="33">
        <v>4.0641025641025639</v>
      </c>
      <c r="T1026" s="33">
        <v>15.719830946999581</v>
      </c>
      <c r="U1026" s="33">
        <v>0</v>
      </c>
      <c r="V1026" s="33">
        <v>990.4277454932984</v>
      </c>
    </row>
    <row r="1027" spans="1:22">
      <c r="A1027" s="103" t="s">
        <v>1079</v>
      </c>
      <c r="B1027" s="78">
        <v>0.18164992828444115</v>
      </c>
      <c r="C1027" s="78">
        <v>2.4491903167196093E-2</v>
      </c>
      <c r="D1027" s="78">
        <v>0</v>
      </c>
      <c r="E1027" s="78">
        <v>0.68344974270272441</v>
      </c>
      <c r="F1027" s="78">
        <v>0</v>
      </c>
      <c r="G1027" s="78">
        <v>0</v>
      </c>
      <c r="H1027" s="78">
        <v>0</v>
      </c>
      <c r="I1027" s="78">
        <v>7.0781098465681244E-2</v>
      </c>
      <c r="J1027" s="78">
        <v>3.9627327379957271E-2</v>
      </c>
      <c r="K1027" s="79">
        <v>0</v>
      </c>
      <c r="L1027" s="33">
        <v>26.067098726984305</v>
      </c>
      <c r="M1027" s="33">
        <v>3.514633140241783</v>
      </c>
      <c r="N1027" s="33">
        <v>0</v>
      </c>
      <c r="O1027" s="33">
        <v>98.076294806277062</v>
      </c>
      <c r="P1027" s="33">
        <v>0</v>
      </c>
      <c r="Q1027" s="33">
        <v>0</v>
      </c>
      <c r="R1027" s="33">
        <v>0</v>
      </c>
      <c r="S1027" s="33">
        <v>10.157217782217781</v>
      </c>
      <c r="T1027" s="33">
        <v>5.6865943458142905</v>
      </c>
      <c r="U1027" s="33">
        <v>0</v>
      </c>
      <c r="V1027" s="33">
        <v>143.5018388015352</v>
      </c>
    </row>
    <row r="1028" spans="1:22">
      <c r="A1028" s="103" t="s">
        <v>1080</v>
      </c>
      <c r="B1028" s="78">
        <v>0.2197467402569459</v>
      </c>
      <c r="C1028" s="78">
        <v>1.7065231740426887E-2</v>
      </c>
      <c r="D1028" s="78">
        <v>4.6602557607306715E-3</v>
      </c>
      <c r="E1028" s="78">
        <v>0.73654529443289374</v>
      </c>
      <c r="F1028" s="78">
        <v>1.2381217918849004E-2</v>
      </c>
      <c r="G1028" s="78">
        <v>1.7137187015996312E-3</v>
      </c>
      <c r="H1028" s="78">
        <v>0</v>
      </c>
      <c r="I1028" s="78">
        <v>9.3868199293230758E-4</v>
      </c>
      <c r="J1028" s="78">
        <v>6.948859195621407E-3</v>
      </c>
      <c r="K1028" s="79">
        <v>0</v>
      </c>
      <c r="L1028" s="33">
        <v>237.85299421308846</v>
      </c>
      <c r="M1028" s="33">
        <v>18.471338694966008</v>
      </c>
      <c r="N1028" s="33">
        <v>5.0442422271770093</v>
      </c>
      <c r="O1028" s="33">
        <v>797.23368569462593</v>
      </c>
      <c r="P1028" s="33">
        <v>13.401380837593083</v>
      </c>
      <c r="Q1028" s="33">
        <v>1.8549222797927463</v>
      </c>
      <c r="R1028" s="33">
        <v>0</v>
      </c>
      <c r="S1028" s="33">
        <v>1.016025641025641</v>
      </c>
      <c r="T1028" s="33">
        <v>7.5214174467894619</v>
      </c>
      <c r="U1028" s="33">
        <v>0</v>
      </c>
      <c r="V1028" s="33">
        <v>1082.3960070350588</v>
      </c>
    </row>
    <row r="1029" spans="1:22">
      <c r="A1029" s="103" t="s">
        <v>1081</v>
      </c>
      <c r="B1029" s="78">
        <v>0.1521539638527846</v>
      </c>
      <c r="C1029" s="78">
        <v>6.4049605002254491E-3</v>
      </c>
      <c r="D1029" s="78">
        <v>1.633493562209249E-2</v>
      </c>
      <c r="E1029" s="78">
        <v>0.78024749962784479</v>
      </c>
      <c r="F1029" s="78">
        <v>5.8466555632727627E-3</v>
      </c>
      <c r="G1029" s="78">
        <v>1.2287633534422537E-2</v>
      </c>
      <c r="H1029" s="78">
        <v>0</v>
      </c>
      <c r="I1029" s="78">
        <v>0</v>
      </c>
      <c r="J1029" s="78">
        <v>2.6724351299357189E-2</v>
      </c>
      <c r="K1029" s="79">
        <v>0</v>
      </c>
      <c r="L1029" s="33">
        <v>24.136343799883882</v>
      </c>
      <c r="M1029" s="33">
        <v>1.016025641025641</v>
      </c>
      <c r="N1029" s="33">
        <v>2.5912280701754384</v>
      </c>
      <c r="O1029" s="33">
        <v>123.77148398341106</v>
      </c>
      <c r="P1029" s="33">
        <v>0.92746113989637313</v>
      </c>
      <c r="Q1029" s="33">
        <v>1.9492002703311559</v>
      </c>
      <c r="R1029" s="33">
        <v>0</v>
      </c>
      <c r="S1029" s="33">
        <v>0</v>
      </c>
      <c r="T1029" s="33">
        <v>4.2393120393120398</v>
      </c>
      <c r="U1029" s="33">
        <v>0</v>
      </c>
      <c r="V1029" s="33">
        <v>158.63105494403561</v>
      </c>
    </row>
    <row r="1030" spans="1:22">
      <c r="A1030" s="103" t="s">
        <v>1082</v>
      </c>
      <c r="B1030" s="78">
        <v>0.16348153142667368</v>
      </c>
      <c r="C1030" s="78">
        <v>2.9941426225483816E-2</v>
      </c>
      <c r="D1030" s="78">
        <v>0</v>
      </c>
      <c r="E1030" s="78">
        <v>0.75667581258651562</v>
      </c>
      <c r="F1030" s="78">
        <v>1.4712004004819715E-2</v>
      </c>
      <c r="G1030" s="78">
        <v>2.6070786501834176E-3</v>
      </c>
      <c r="H1030" s="78">
        <v>0</v>
      </c>
      <c r="I1030" s="78">
        <v>1.0570416290245833E-2</v>
      </c>
      <c r="J1030" s="78">
        <v>2.201173081607791E-2</v>
      </c>
      <c r="K1030" s="79">
        <v>0</v>
      </c>
      <c r="L1030" s="33">
        <v>62.855207667427308</v>
      </c>
      <c r="M1030" s="33">
        <v>11.511848138674067</v>
      </c>
      <c r="N1030" s="33">
        <v>0</v>
      </c>
      <c r="O1030" s="33">
        <v>290.92592246958043</v>
      </c>
      <c r="P1030" s="33">
        <v>5.6564558629776016</v>
      </c>
      <c r="Q1030" s="33">
        <v>1.0023668639053254</v>
      </c>
      <c r="R1030" s="33">
        <v>0</v>
      </c>
      <c r="S1030" s="33">
        <v>4.0641025641025639</v>
      </c>
      <c r="T1030" s="33">
        <v>8.463047168020017</v>
      </c>
      <c r="U1030" s="33">
        <v>0</v>
      </c>
      <c r="V1030" s="33">
        <v>384.47895073468732</v>
      </c>
    </row>
    <row r="1031" spans="1:22">
      <c r="A1031" s="103" t="s">
        <v>1083</v>
      </c>
      <c r="B1031" s="78">
        <v>0.19660685282055099</v>
      </c>
      <c r="C1031" s="78">
        <v>1.5648053223423958E-2</v>
      </c>
      <c r="D1031" s="78">
        <v>8.6989542712333969E-3</v>
      </c>
      <c r="E1031" s="78">
        <v>0.73875068603357752</v>
      </c>
      <c r="F1031" s="78">
        <v>1.0274088293278314E-2</v>
      </c>
      <c r="G1031" s="78">
        <v>2.9690043027337889E-3</v>
      </c>
      <c r="H1031" s="78">
        <v>0</v>
      </c>
      <c r="I1031" s="78">
        <v>8.8057791810805305E-3</v>
      </c>
      <c r="J1031" s="78">
        <v>1.4457964661626238E-2</v>
      </c>
      <c r="K1031" s="79">
        <v>3.7886172124952052E-3</v>
      </c>
      <c r="L1031" s="33">
        <v>255.27215861560563</v>
      </c>
      <c r="M1031" s="33">
        <v>20.317258870529969</v>
      </c>
      <c r="N1031" s="33">
        <v>11.294625811151157</v>
      </c>
      <c r="O1031" s="33">
        <v>959.18570282326732</v>
      </c>
      <c r="P1031" s="33">
        <v>13.33976236742005</v>
      </c>
      <c r="Q1031" s="33">
        <v>3.8549222797927465</v>
      </c>
      <c r="R1031" s="33">
        <v>0</v>
      </c>
      <c r="S1031" s="33">
        <v>11.433326090105751</v>
      </c>
      <c r="T1031" s="33">
        <v>18.772061072205361</v>
      </c>
      <c r="U1031" s="33">
        <v>4.9190985976700263</v>
      </c>
      <c r="V1031" s="33">
        <v>1298.3889165277481</v>
      </c>
    </row>
    <row r="1032" spans="1:22">
      <c r="A1032" s="103" t="s">
        <v>1084</v>
      </c>
      <c r="B1032" s="78">
        <v>0.28926596336768629</v>
      </c>
      <c r="C1032" s="78">
        <v>3.1482323109027224E-2</v>
      </c>
      <c r="D1032" s="78">
        <v>1.8397588140976126E-2</v>
      </c>
      <c r="E1032" s="78">
        <v>0.62157441686320314</v>
      </c>
      <c r="F1032" s="78">
        <v>2.2898221240116715E-3</v>
      </c>
      <c r="G1032" s="78">
        <v>4.9865953521373739E-3</v>
      </c>
      <c r="H1032" s="78">
        <v>0</v>
      </c>
      <c r="I1032" s="78">
        <v>1.2542401461928634E-2</v>
      </c>
      <c r="J1032" s="78">
        <v>9.7874335065982754E-3</v>
      </c>
      <c r="K1032" s="79">
        <v>9.6734560744313591E-3</v>
      </c>
      <c r="L1032" s="33">
        <v>117.16322298790462</v>
      </c>
      <c r="M1032" s="33">
        <v>12.751484480431849</v>
      </c>
      <c r="N1032" s="33">
        <v>7.4516915046134562</v>
      </c>
      <c r="O1032" s="33">
        <v>251.76021803142964</v>
      </c>
      <c r="P1032" s="33">
        <v>0.92746113989637313</v>
      </c>
      <c r="Q1032" s="33">
        <v>2.0197522597924342</v>
      </c>
      <c r="R1032" s="33">
        <v>0</v>
      </c>
      <c r="S1032" s="33">
        <v>5.0801282051282053</v>
      </c>
      <c r="T1032" s="33">
        <v>3.9642661067429374</v>
      </c>
      <c r="U1032" s="33">
        <v>3.918101106391386</v>
      </c>
      <c r="V1032" s="33">
        <v>405.03632582233087</v>
      </c>
    </row>
    <row r="1033" spans="1:22">
      <c r="A1033" s="103" t="s">
        <v>1085</v>
      </c>
      <c r="B1033" s="78">
        <v>0.30985994819358526</v>
      </c>
      <c r="C1033" s="78">
        <v>3.5739889602164239E-2</v>
      </c>
      <c r="D1033" s="78">
        <v>0</v>
      </c>
      <c r="E1033" s="78">
        <v>0.5974301469995601</v>
      </c>
      <c r="F1033" s="78">
        <v>0</v>
      </c>
      <c r="G1033" s="78">
        <v>0</v>
      </c>
      <c r="H1033" s="78">
        <v>0</v>
      </c>
      <c r="I1033" s="78">
        <v>5.1905654358210485E-2</v>
      </c>
      <c r="J1033" s="78">
        <v>5.0643608464800765E-3</v>
      </c>
      <c r="K1033" s="79">
        <v>0</v>
      </c>
      <c r="L1033" s="33">
        <v>84.914816880343196</v>
      </c>
      <c r="M1033" s="33">
        <v>9.7942512369989672</v>
      </c>
      <c r="N1033" s="33">
        <v>0</v>
      </c>
      <c r="O1033" s="33">
        <v>163.72129352958561</v>
      </c>
      <c r="P1033" s="33">
        <v>0</v>
      </c>
      <c r="Q1033" s="33">
        <v>0</v>
      </c>
      <c r="R1033" s="33">
        <v>0</v>
      </c>
      <c r="S1033" s="33">
        <v>14.224358974358974</v>
      </c>
      <c r="T1033" s="33">
        <v>1.3878504672897196</v>
      </c>
      <c r="U1033" s="33">
        <v>0</v>
      </c>
      <c r="V1033" s="33">
        <v>274.04257108857644</v>
      </c>
    </row>
    <row r="1034" spans="1:22">
      <c r="A1034" s="103" t="s">
        <v>1086</v>
      </c>
      <c r="B1034" s="78">
        <v>0.30669916022916988</v>
      </c>
      <c r="C1034" s="78">
        <v>5.3177275420473825E-2</v>
      </c>
      <c r="D1034" s="78">
        <v>0</v>
      </c>
      <c r="E1034" s="78">
        <v>0.64012356435035622</v>
      </c>
      <c r="F1034" s="78">
        <v>0</v>
      </c>
      <c r="G1034" s="78">
        <v>0</v>
      </c>
      <c r="H1034" s="78">
        <v>0</v>
      </c>
      <c r="I1034" s="78">
        <v>0</v>
      </c>
      <c r="J1034" s="78">
        <v>0</v>
      </c>
      <c r="K1034" s="79">
        <v>0</v>
      </c>
      <c r="L1034" s="33">
        <v>11.627398474517944</v>
      </c>
      <c r="M1034" s="33">
        <v>2.016025641025641</v>
      </c>
      <c r="N1034" s="33">
        <v>0</v>
      </c>
      <c r="O1034" s="33">
        <v>24.267988702899707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37.911412818443296</v>
      </c>
    </row>
    <row r="1035" spans="1:22">
      <c r="A1035" s="103" t="s">
        <v>1087</v>
      </c>
      <c r="B1035" s="78">
        <v>0.1873574747988522</v>
      </c>
      <c r="C1035" s="78">
        <v>2.7923338729430064E-2</v>
      </c>
      <c r="D1035" s="78">
        <v>5.0039775709246224E-3</v>
      </c>
      <c r="E1035" s="78">
        <v>0.74903310672192558</v>
      </c>
      <c r="F1035" s="78">
        <v>3.160669975978316E-3</v>
      </c>
      <c r="G1035" s="78">
        <v>0</v>
      </c>
      <c r="H1035" s="78">
        <v>0</v>
      </c>
      <c r="I1035" s="78">
        <v>2.2355999432480008E-2</v>
      </c>
      <c r="J1035" s="78">
        <v>5.1654327704095133E-3</v>
      </c>
      <c r="K1035" s="79">
        <v>0</v>
      </c>
      <c r="L1035" s="33">
        <v>127.72410310376273</v>
      </c>
      <c r="M1035" s="33">
        <v>19.03571447420504</v>
      </c>
      <c r="N1035" s="33">
        <v>3.4112786152987162</v>
      </c>
      <c r="O1035" s="33">
        <v>510.62591366474282</v>
      </c>
      <c r="P1035" s="33">
        <v>2.1546711083837411</v>
      </c>
      <c r="Q1035" s="33">
        <v>0</v>
      </c>
      <c r="R1035" s="33">
        <v>0</v>
      </c>
      <c r="S1035" s="33">
        <v>15.240384615384615</v>
      </c>
      <c r="T1035" s="33">
        <v>3.5213447899618111</v>
      </c>
      <c r="U1035" s="33">
        <v>0</v>
      </c>
      <c r="V1035" s="33">
        <v>681.71341037173931</v>
      </c>
    </row>
    <row r="1036" spans="1:22">
      <c r="A1036" s="103" t="s">
        <v>1088</v>
      </c>
      <c r="B1036" s="78">
        <v>0.29416617642499343</v>
      </c>
      <c r="C1036" s="78">
        <v>1.2147795860930205E-2</v>
      </c>
      <c r="D1036" s="78">
        <v>0</v>
      </c>
      <c r="E1036" s="78">
        <v>0.69368602771407617</v>
      </c>
      <c r="F1036" s="78">
        <v>0</v>
      </c>
      <c r="G1036" s="78">
        <v>0</v>
      </c>
      <c r="H1036" s="78">
        <v>0</v>
      </c>
      <c r="I1036" s="78">
        <v>0</v>
      </c>
      <c r="J1036" s="78">
        <v>0</v>
      </c>
      <c r="K1036" s="79">
        <v>0</v>
      </c>
      <c r="L1036" s="33">
        <v>24.603671430759398</v>
      </c>
      <c r="M1036" s="33">
        <v>1.016025641025641</v>
      </c>
      <c r="N1036" s="33">
        <v>0</v>
      </c>
      <c r="O1036" s="33">
        <v>58.018985423151094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83.638682494936148</v>
      </c>
    </row>
    <row r="1037" spans="1:22">
      <c r="A1037" s="103" t="s">
        <v>1089</v>
      </c>
      <c r="B1037" s="78">
        <v>0.14985312318415495</v>
      </c>
      <c r="C1037" s="78">
        <v>2.7129253408502446E-2</v>
      </c>
      <c r="D1037" s="78">
        <v>0</v>
      </c>
      <c r="E1037" s="78">
        <v>0.77860265858809896</v>
      </c>
      <c r="F1037" s="78">
        <v>0</v>
      </c>
      <c r="G1037" s="78">
        <v>0</v>
      </c>
      <c r="H1037" s="78">
        <v>0</v>
      </c>
      <c r="I1037" s="78">
        <v>2.4523850458681672E-2</v>
      </c>
      <c r="J1037" s="78">
        <v>1.9891114360562144E-2</v>
      </c>
      <c r="K1037" s="79">
        <v>0</v>
      </c>
      <c r="L1037" s="33">
        <v>18.625290812231629</v>
      </c>
      <c r="M1037" s="33">
        <v>3.3719032577728227</v>
      </c>
      <c r="N1037" s="33">
        <v>0</v>
      </c>
      <c r="O1037" s="33">
        <v>96.772764125568841</v>
      </c>
      <c r="P1037" s="33">
        <v>0</v>
      </c>
      <c r="Q1037" s="33">
        <v>0</v>
      </c>
      <c r="R1037" s="33">
        <v>0</v>
      </c>
      <c r="S1037" s="33">
        <v>3.0480769230769234</v>
      </c>
      <c r="T1037" s="33">
        <v>2.4722727272727272</v>
      </c>
      <c r="U1037" s="33">
        <v>0</v>
      </c>
      <c r="V1037" s="33">
        <v>124.29030784592292</v>
      </c>
    </row>
    <row r="1038" spans="1:22">
      <c r="A1038" s="103" t="s">
        <v>1090</v>
      </c>
      <c r="B1038" s="78">
        <v>0.21155872585454058</v>
      </c>
      <c r="C1038" s="78">
        <v>1.6654100986277676E-2</v>
      </c>
      <c r="D1038" s="78">
        <v>1.8198314324927103E-2</v>
      </c>
      <c r="E1038" s="78">
        <v>0.73306673435557479</v>
      </c>
      <c r="F1038" s="78">
        <v>4.7876470205034227E-3</v>
      </c>
      <c r="G1038" s="78">
        <v>0</v>
      </c>
      <c r="H1038" s="78">
        <v>0</v>
      </c>
      <c r="I1038" s="78">
        <v>1.573447745817683E-2</v>
      </c>
      <c r="J1038" s="78">
        <v>0</v>
      </c>
      <c r="K1038" s="79">
        <v>0</v>
      </c>
      <c r="L1038" s="33">
        <v>40.98307502532731</v>
      </c>
      <c r="M1038" s="33">
        <v>3.2262260393328352</v>
      </c>
      <c r="N1038" s="33">
        <v>3.5253704535249213</v>
      </c>
      <c r="O1038" s="33">
        <v>142.00940590520861</v>
      </c>
      <c r="P1038" s="33">
        <v>0.92746113989637313</v>
      </c>
      <c r="Q1038" s="33">
        <v>0</v>
      </c>
      <c r="R1038" s="33">
        <v>0</v>
      </c>
      <c r="S1038" s="33">
        <v>3.0480769230769234</v>
      </c>
      <c r="T1038" s="33">
        <v>0</v>
      </c>
      <c r="U1038" s="33">
        <v>0</v>
      </c>
      <c r="V1038" s="33">
        <v>193.71961548636691</v>
      </c>
    </row>
    <row r="1039" spans="1:22">
      <c r="A1039" s="103" t="s">
        <v>1091</v>
      </c>
      <c r="B1039" s="78">
        <v>0.39489786564996432</v>
      </c>
      <c r="C1039" s="78">
        <v>0.14639380748753997</v>
      </c>
      <c r="D1039" s="78">
        <v>0</v>
      </c>
      <c r="E1039" s="78">
        <v>0.45870832686249569</v>
      </c>
      <c r="F1039" s="78">
        <v>0</v>
      </c>
      <c r="G1039" s="78">
        <v>0</v>
      </c>
      <c r="H1039" s="78">
        <v>0</v>
      </c>
      <c r="I1039" s="78">
        <v>0</v>
      </c>
      <c r="J1039" s="78">
        <v>0</v>
      </c>
      <c r="K1039" s="79">
        <v>0</v>
      </c>
      <c r="L1039" s="33">
        <v>8.2221993670219717</v>
      </c>
      <c r="M1039" s="33">
        <v>3.0480769230769234</v>
      </c>
      <c r="N1039" s="33">
        <v>0</v>
      </c>
      <c r="O1039" s="33">
        <v>9.5508019739960837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20.821078264094979</v>
      </c>
    </row>
    <row r="1040" spans="1:22">
      <c r="A1040" s="103" t="s">
        <v>1092</v>
      </c>
      <c r="B1040" s="78">
        <v>0.16757123086578427</v>
      </c>
      <c r="C1040" s="78">
        <v>2.774780686697698E-2</v>
      </c>
      <c r="D1040" s="78">
        <v>0</v>
      </c>
      <c r="E1040" s="78">
        <v>0.77693315540026175</v>
      </c>
      <c r="F1040" s="78">
        <v>0</v>
      </c>
      <c r="G1040" s="78">
        <v>0</v>
      </c>
      <c r="H1040" s="78">
        <v>0</v>
      </c>
      <c r="I1040" s="78">
        <v>2.774780686697698E-2</v>
      </c>
      <c r="J1040" s="78">
        <v>0</v>
      </c>
      <c r="K1040" s="79">
        <v>0</v>
      </c>
      <c r="L1040" s="33">
        <v>12.27172064978503</v>
      </c>
      <c r="M1040" s="33">
        <v>2.0320512820512819</v>
      </c>
      <c r="N1040" s="33">
        <v>0</v>
      </c>
      <c r="O1040" s="33">
        <v>56.89703773951814</v>
      </c>
      <c r="P1040" s="33">
        <v>0</v>
      </c>
      <c r="Q1040" s="33">
        <v>0</v>
      </c>
      <c r="R1040" s="33">
        <v>0</v>
      </c>
      <c r="S1040" s="33">
        <v>2.0320512820512819</v>
      </c>
      <c r="T1040" s="33">
        <v>0</v>
      </c>
      <c r="U1040" s="33">
        <v>0</v>
      </c>
      <c r="V1040" s="33">
        <v>73.232860953405734</v>
      </c>
    </row>
    <row r="1041" spans="1:22">
      <c r="A1041" s="103" t="s">
        <v>1093</v>
      </c>
      <c r="B1041" s="78">
        <v>0.22676997499220236</v>
      </c>
      <c r="C1041" s="78">
        <v>1.2080205637754445E-2</v>
      </c>
      <c r="D1041" s="78">
        <v>7.1642859933685665E-3</v>
      </c>
      <c r="E1041" s="78">
        <v>0.73057693777686428</v>
      </c>
      <c r="F1041" s="78">
        <v>7.6709740686238459E-3</v>
      </c>
      <c r="G1041" s="78">
        <v>3.6757344298464674E-3</v>
      </c>
      <c r="H1041" s="78">
        <v>0</v>
      </c>
      <c r="I1041" s="78">
        <v>8.0534704251696287E-3</v>
      </c>
      <c r="J1041" s="78">
        <v>0</v>
      </c>
      <c r="K1041" s="79">
        <v>4.0084166761702655E-3</v>
      </c>
      <c r="L1041" s="33">
        <v>57.218589513096283</v>
      </c>
      <c r="M1041" s="33">
        <v>3.0480769230769234</v>
      </c>
      <c r="N1041" s="33">
        <v>1.8076923076923079</v>
      </c>
      <c r="O1041" s="33">
        <v>184.339138864511</v>
      </c>
      <c r="P1041" s="33">
        <v>1.9355398192079289</v>
      </c>
      <c r="Q1041" s="33">
        <v>0.92746113989637313</v>
      </c>
      <c r="R1041" s="33">
        <v>0</v>
      </c>
      <c r="S1041" s="33">
        <v>2.0320512820512819</v>
      </c>
      <c r="T1041" s="33">
        <v>0</v>
      </c>
      <c r="U1041" s="33">
        <v>1.0114035087719297</v>
      </c>
      <c r="V1041" s="33">
        <v>252.31995335830408</v>
      </c>
    </row>
    <row r="1042" spans="1:22">
      <c r="A1042" s="103" t="s">
        <v>1094</v>
      </c>
      <c r="B1042" s="78">
        <v>0.13919656333319391</v>
      </c>
      <c r="C1042" s="78">
        <v>1.4347150578173267E-2</v>
      </c>
      <c r="D1042" s="78">
        <v>9.1054091829918544E-3</v>
      </c>
      <c r="E1042" s="78">
        <v>0.81771278483461418</v>
      </c>
      <c r="F1042" s="78">
        <v>2.1710095635645789E-3</v>
      </c>
      <c r="G1042" s="78">
        <v>0</v>
      </c>
      <c r="H1042" s="78">
        <v>0</v>
      </c>
      <c r="I1042" s="78">
        <v>1.2183258751344676E-2</v>
      </c>
      <c r="J1042" s="78">
        <v>3.824405716119006E-3</v>
      </c>
      <c r="K1042" s="79">
        <v>1.4594180399987483E-3</v>
      </c>
      <c r="L1042" s="33">
        <v>197.34159524852964</v>
      </c>
      <c r="M1042" s="33">
        <v>20.340226184969364</v>
      </c>
      <c r="N1042" s="33">
        <v>12.908910468292619</v>
      </c>
      <c r="O1042" s="33">
        <v>1159.2868498348851</v>
      </c>
      <c r="P1042" s="33">
        <v>3.0778812372552391</v>
      </c>
      <c r="Q1042" s="33">
        <v>0</v>
      </c>
      <c r="R1042" s="33">
        <v>0</v>
      </c>
      <c r="S1042" s="33">
        <v>17.272435897435898</v>
      </c>
      <c r="T1042" s="33">
        <v>5.4219321714859099</v>
      </c>
      <c r="U1042" s="33">
        <v>2.069044502617801</v>
      </c>
      <c r="V1042" s="33">
        <v>1417.7188755454713</v>
      </c>
    </row>
    <row r="1043" spans="1:22">
      <c r="A1043" s="103" t="s">
        <v>1095</v>
      </c>
      <c r="B1043" s="78">
        <v>0.13363418369001381</v>
      </c>
      <c r="C1043" s="78">
        <v>0</v>
      </c>
      <c r="D1043" s="78">
        <v>4.9804869459375428E-3</v>
      </c>
      <c r="E1043" s="78">
        <v>0.82660047731892017</v>
      </c>
      <c r="F1043" s="78">
        <v>0</v>
      </c>
      <c r="G1043" s="78">
        <v>0</v>
      </c>
      <c r="H1043" s="78">
        <v>0</v>
      </c>
      <c r="I1043" s="78">
        <v>2.4902434729687714E-2</v>
      </c>
      <c r="J1043" s="78">
        <v>9.8824173154407387E-3</v>
      </c>
      <c r="K1043" s="79">
        <v>0</v>
      </c>
      <c r="L1043" s="33">
        <v>27.261542620312138</v>
      </c>
      <c r="M1043" s="33">
        <v>0</v>
      </c>
      <c r="N1043" s="33">
        <v>1.016025641025641</v>
      </c>
      <c r="O1043" s="33">
        <v>168.62754364311684</v>
      </c>
      <c r="P1043" s="33">
        <v>0</v>
      </c>
      <c r="Q1043" s="33">
        <v>0</v>
      </c>
      <c r="R1043" s="33">
        <v>0</v>
      </c>
      <c r="S1043" s="33">
        <v>5.0801282051282053</v>
      </c>
      <c r="T1043" s="33">
        <v>2.016025641025641</v>
      </c>
      <c r="U1043" s="33">
        <v>0</v>
      </c>
      <c r="V1043" s="33">
        <v>204.00126575060847</v>
      </c>
    </row>
    <row r="1044" spans="1:22">
      <c r="A1044" s="103" t="s">
        <v>1096</v>
      </c>
      <c r="B1044" s="78">
        <v>0.17097778832448571</v>
      </c>
      <c r="C1044" s="78">
        <v>0</v>
      </c>
      <c r="D1044" s="78">
        <v>0</v>
      </c>
      <c r="E1044" s="78">
        <v>0.82902221167551438</v>
      </c>
      <c r="F1044" s="78">
        <v>0</v>
      </c>
      <c r="G1044" s="78">
        <v>0</v>
      </c>
      <c r="H1044" s="78">
        <v>0</v>
      </c>
      <c r="I1044" s="78">
        <v>0</v>
      </c>
      <c r="J1044" s="78">
        <v>0</v>
      </c>
      <c r="K1044" s="79">
        <v>0</v>
      </c>
      <c r="L1044" s="33">
        <v>2.3212454329282766</v>
      </c>
      <c r="M1044" s="33">
        <v>0</v>
      </c>
      <c r="N1044" s="33">
        <v>0</v>
      </c>
      <c r="O1044" s="33">
        <v>11.255052726473352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13.576298159401627</v>
      </c>
    </row>
    <row r="1045" spans="1:22">
      <c r="A1045" s="103" t="s">
        <v>1097</v>
      </c>
      <c r="B1045" s="78">
        <v>0.21323409108449795</v>
      </c>
      <c r="C1045" s="78">
        <v>2.8436282531231587E-2</v>
      </c>
      <c r="D1045" s="78">
        <v>5.4315431470290708E-3</v>
      </c>
      <c r="E1045" s="78">
        <v>0.71439450256864678</v>
      </c>
      <c r="F1045" s="78">
        <v>0</v>
      </c>
      <c r="G1045" s="78">
        <v>0</v>
      </c>
      <c r="H1045" s="78">
        <v>0</v>
      </c>
      <c r="I1045" s="78">
        <v>3.3713550330790237E-2</v>
      </c>
      <c r="J1045" s="78">
        <v>4.7900303378047631E-3</v>
      </c>
      <c r="K1045" s="79">
        <v>0</v>
      </c>
      <c r="L1045" s="33">
        <v>89.967334421819771</v>
      </c>
      <c r="M1045" s="33">
        <v>11.997783877751871</v>
      </c>
      <c r="N1045" s="33">
        <v>2.2916666666666665</v>
      </c>
      <c r="O1045" s="33">
        <v>301.41601089590307</v>
      </c>
      <c r="P1045" s="33">
        <v>0</v>
      </c>
      <c r="Q1045" s="33">
        <v>0</v>
      </c>
      <c r="R1045" s="33">
        <v>0</v>
      </c>
      <c r="S1045" s="33">
        <v>14.224358974358974</v>
      </c>
      <c r="T1045" s="33">
        <v>2.0210007654037505</v>
      </c>
      <c r="U1045" s="33">
        <v>0</v>
      </c>
      <c r="V1045" s="33">
        <v>421.91815560190395</v>
      </c>
    </row>
    <row r="1046" spans="1:22">
      <c r="A1046" s="103" t="s">
        <v>1098</v>
      </c>
      <c r="B1046" s="78">
        <v>6.6844109196782631E-2</v>
      </c>
      <c r="C1046" s="78">
        <v>0</v>
      </c>
      <c r="D1046" s="78">
        <v>0</v>
      </c>
      <c r="E1046" s="78">
        <v>0.74038502126637495</v>
      </c>
      <c r="F1046" s="78">
        <v>0</v>
      </c>
      <c r="G1046" s="78">
        <v>0</v>
      </c>
      <c r="H1046" s="78">
        <v>0</v>
      </c>
      <c r="I1046" s="78">
        <v>0.19277086953684247</v>
      </c>
      <c r="J1046" s="78">
        <v>0</v>
      </c>
      <c r="K1046" s="79">
        <v>0</v>
      </c>
      <c r="L1046" s="33">
        <v>1.4092446448703495</v>
      </c>
      <c r="M1046" s="33">
        <v>0</v>
      </c>
      <c r="N1046" s="33">
        <v>0</v>
      </c>
      <c r="O1046" s="33">
        <v>15.609208334129155</v>
      </c>
      <c r="P1046" s="33">
        <v>0</v>
      </c>
      <c r="Q1046" s="33">
        <v>0</v>
      </c>
      <c r="R1046" s="33">
        <v>0</v>
      </c>
      <c r="S1046" s="33">
        <v>4.0641025641025639</v>
      </c>
      <c r="T1046" s="33">
        <v>0</v>
      </c>
      <c r="U1046" s="33">
        <v>0</v>
      </c>
      <c r="V1046" s="33">
        <v>21.082555543102067</v>
      </c>
    </row>
    <row r="1047" spans="1:22">
      <c r="A1047" s="103" t="s">
        <v>1099</v>
      </c>
      <c r="B1047" s="78">
        <v>0.10740811646123932</v>
      </c>
      <c r="C1047" s="78">
        <v>0</v>
      </c>
      <c r="D1047" s="78">
        <v>5.7784959289761621E-2</v>
      </c>
      <c r="E1047" s="78">
        <v>0.75806543573062124</v>
      </c>
      <c r="F1047" s="78">
        <v>0</v>
      </c>
      <c r="G1047" s="78">
        <v>0</v>
      </c>
      <c r="H1047" s="78">
        <v>0</v>
      </c>
      <c r="I1047" s="78">
        <v>5.1238691174417997E-2</v>
      </c>
      <c r="J1047" s="78">
        <v>0</v>
      </c>
      <c r="K1047" s="79">
        <v>2.5502797343959865E-2</v>
      </c>
      <c r="L1047" s="33">
        <v>4.2596482414981178</v>
      </c>
      <c r="M1047" s="33">
        <v>0</v>
      </c>
      <c r="N1047" s="33">
        <v>2.2916666666666665</v>
      </c>
      <c r="O1047" s="33">
        <v>30.063762466365723</v>
      </c>
      <c r="P1047" s="33">
        <v>0</v>
      </c>
      <c r="Q1047" s="33">
        <v>0</v>
      </c>
      <c r="R1047" s="33">
        <v>0</v>
      </c>
      <c r="S1047" s="33">
        <v>2.0320512820512819</v>
      </c>
      <c r="T1047" s="33">
        <v>0</v>
      </c>
      <c r="U1047" s="33">
        <v>1.0114035087719297</v>
      </c>
      <c r="V1047" s="33">
        <v>39.658532165353719</v>
      </c>
    </row>
    <row r="1048" spans="1:22">
      <c r="A1048" s="103" t="s">
        <v>1100</v>
      </c>
      <c r="B1048" s="78">
        <v>0.10092870810793581</v>
      </c>
      <c r="C1048" s="78">
        <v>0</v>
      </c>
      <c r="D1048" s="78">
        <v>0</v>
      </c>
      <c r="E1048" s="78">
        <v>0.83305785383271436</v>
      </c>
      <c r="F1048" s="78">
        <v>0</v>
      </c>
      <c r="G1048" s="78">
        <v>0</v>
      </c>
      <c r="H1048" s="78">
        <v>0</v>
      </c>
      <c r="I1048" s="78">
        <v>1.7386033500407624E-2</v>
      </c>
      <c r="J1048" s="78">
        <v>4.8627404558942114E-2</v>
      </c>
      <c r="K1048" s="79">
        <v>0</v>
      </c>
      <c r="L1048" s="33">
        <v>5.8981915196960273</v>
      </c>
      <c r="M1048" s="33">
        <v>0</v>
      </c>
      <c r="N1048" s="33">
        <v>0</v>
      </c>
      <c r="O1048" s="33">
        <v>48.683222652940586</v>
      </c>
      <c r="P1048" s="33">
        <v>0</v>
      </c>
      <c r="Q1048" s="33">
        <v>0</v>
      </c>
      <c r="R1048" s="33">
        <v>0</v>
      </c>
      <c r="S1048" s="33">
        <v>1.016025641025641</v>
      </c>
      <c r="T1048" s="33">
        <v>2.8417459271117806</v>
      </c>
      <c r="U1048" s="33">
        <v>0</v>
      </c>
      <c r="V1048" s="33">
        <v>58.439185740774043</v>
      </c>
    </row>
    <row r="1049" spans="1:22">
      <c r="A1049" s="103" t="s">
        <v>1101</v>
      </c>
      <c r="B1049" s="78">
        <v>0.2656047872670641</v>
      </c>
      <c r="C1049" s="78">
        <v>0</v>
      </c>
      <c r="D1049" s="78">
        <v>0</v>
      </c>
      <c r="E1049" s="78">
        <v>0.73439521273293595</v>
      </c>
      <c r="F1049" s="78">
        <v>0</v>
      </c>
      <c r="G1049" s="78">
        <v>0</v>
      </c>
      <c r="H1049" s="78">
        <v>0</v>
      </c>
      <c r="I1049" s="78">
        <v>0</v>
      </c>
      <c r="J1049" s="78">
        <v>0</v>
      </c>
      <c r="K1049" s="79">
        <v>0</v>
      </c>
      <c r="L1049" s="33">
        <v>5.2851991642267269</v>
      </c>
      <c r="M1049" s="33">
        <v>0</v>
      </c>
      <c r="N1049" s="33">
        <v>0</v>
      </c>
      <c r="O1049" s="33">
        <v>14.613535412844316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19.898734577071043</v>
      </c>
    </row>
    <row r="1050" spans="1:22">
      <c r="A1050" s="103" t="s">
        <v>1102</v>
      </c>
      <c r="B1050" s="78">
        <v>0.22814293287764004</v>
      </c>
      <c r="C1050" s="78">
        <v>4.4182859204940486E-2</v>
      </c>
      <c r="D1050" s="78">
        <v>0</v>
      </c>
      <c r="E1050" s="78">
        <v>0.72767420791741944</v>
      </c>
      <c r="F1050" s="78">
        <v>0</v>
      </c>
      <c r="G1050" s="78">
        <v>0</v>
      </c>
      <c r="H1050" s="78">
        <v>0</v>
      </c>
      <c r="I1050" s="78">
        <v>0</v>
      </c>
      <c r="J1050" s="78">
        <v>0</v>
      </c>
      <c r="K1050" s="79">
        <v>0</v>
      </c>
      <c r="L1050" s="33">
        <v>5.4617915633938798</v>
      </c>
      <c r="M1050" s="33">
        <v>1.0577472841623785</v>
      </c>
      <c r="N1050" s="33">
        <v>0</v>
      </c>
      <c r="O1050" s="33">
        <v>17.420679218822347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23.940218066378605</v>
      </c>
    </row>
    <row r="1051" spans="1:22">
      <c r="A1051" s="103" t="s">
        <v>1103</v>
      </c>
      <c r="B1051" s="78">
        <v>0.15517161678855595</v>
      </c>
      <c r="C1051" s="78">
        <v>0</v>
      </c>
      <c r="D1051" s="78">
        <v>3.0799818746644649E-2</v>
      </c>
      <c r="E1051" s="78">
        <v>0.81402856446479943</v>
      </c>
      <c r="F1051" s="78">
        <v>0</v>
      </c>
      <c r="G1051" s="78">
        <v>0</v>
      </c>
      <c r="H1051" s="78">
        <v>0</v>
      </c>
      <c r="I1051" s="78">
        <v>0</v>
      </c>
      <c r="J1051" s="78">
        <v>0</v>
      </c>
      <c r="K1051" s="79">
        <v>0</v>
      </c>
      <c r="L1051" s="33">
        <v>5.038069154399178</v>
      </c>
      <c r="M1051" s="33">
        <v>0</v>
      </c>
      <c r="N1051" s="33">
        <v>1</v>
      </c>
      <c r="O1051" s="33">
        <v>26.429654380790151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32.467723535189329</v>
      </c>
    </row>
    <row r="1052" spans="1:22">
      <c r="A1052" s="103" t="s">
        <v>1104</v>
      </c>
      <c r="B1052" s="78">
        <v>0.14080739465500333</v>
      </c>
      <c r="C1052" s="78">
        <v>1.1097723450254999E-2</v>
      </c>
      <c r="D1052" s="78">
        <v>1.9350019720096724E-3</v>
      </c>
      <c r="E1052" s="78">
        <v>0.82028790280609631</v>
      </c>
      <c r="F1052" s="78">
        <v>5.006994153849845E-3</v>
      </c>
      <c r="G1052" s="78">
        <v>0</v>
      </c>
      <c r="H1052" s="78">
        <v>0</v>
      </c>
      <c r="I1052" s="78">
        <v>1.9660116189970066E-3</v>
      </c>
      <c r="J1052" s="78">
        <v>1.2749709193502603E-2</v>
      </c>
      <c r="K1052" s="79">
        <v>6.1492621502864091E-3</v>
      </c>
      <c r="L1052" s="33">
        <v>72.768605247860435</v>
      </c>
      <c r="M1052" s="33">
        <v>5.7352517520842738</v>
      </c>
      <c r="N1052" s="33">
        <v>1</v>
      </c>
      <c r="O1052" s="33">
        <v>423.9209647699501</v>
      </c>
      <c r="P1052" s="33">
        <v>2.5875912408759123</v>
      </c>
      <c r="Q1052" s="33">
        <v>0</v>
      </c>
      <c r="R1052" s="33">
        <v>0</v>
      </c>
      <c r="S1052" s="33">
        <v>1.016025641025641</v>
      </c>
      <c r="T1052" s="33">
        <v>6.5889902842119028</v>
      </c>
      <c r="U1052" s="33">
        <v>3.177910017269828</v>
      </c>
      <c r="V1052" s="33">
        <v>516.79533895327802</v>
      </c>
    </row>
    <row r="1053" spans="1:22">
      <c r="A1053" s="103" t="s">
        <v>1105</v>
      </c>
      <c r="B1053" s="78">
        <v>0.29515366988168373</v>
      </c>
      <c r="C1053" s="78">
        <v>1.5126183652043537E-2</v>
      </c>
      <c r="D1053" s="78">
        <v>3.4117417385524068E-2</v>
      </c>
      <c r="E1053" s="78">
        <v>0.6253503617766617</v>
      </c>
      <c r="F1053" s="78">
        <v>0</v>
      </c>
      <c r="G1053" s="78">
        <v>0</v>
      </c>
      <c r="H1053" s="78">
        <v>0</v>
      </c>
      <c r="I1053" s="78">
        <v>3.0252367304087074E-2</v>
      </c>
      <c r="J1053" s="78">
        <v>0</v>
      </c>
      <c r="K1053" s="79">
        <v>0</v>
      </c>
      <c r="L1053" s="33">
        <v>19.825469764284797</v>
      </c>
      <c r="M1053" s="33">
        <v>1.016025641025641</v>
      </c>
      <c r="N1053" s="33">
        <v>2.2916666666666665</v>
      </c>
      <c r="O1053" s="33">
        <v>42.004779051053688</v>
      </c>
      <c r="P1053" s="33">
        <v>0</v>
      </c>
      <c r="Q1053" s="33">
        <v>0</v>
      </c>
      <c r="R1053" s="33">
        <v>0</v>
      </c>
      <c r="S1053" s="33">
        <v>2.0320512820512819</v>
      </c>
      <c r="T1053" s="33">
        <v>0</v>
      </c>
      <c r="U1053" s="33">
        <v>0</v>
      </c>
      <c r="V1053" s="33">
        <v>67.16999240508207</v>
      </c>
    </row>
    <row r="1054" spans="1:22">
      <c r="A1054" s="103" t="s">
        <v>1106</v>
      </c>
      <c r="B1054" s="78">
        <v>0.34389628145026363</v>
      </c>
      <c r="C1054" s="78">
        <v>2.9941873831197837E-2</v>
      </c>
      <c r="D1054" s="78">
        <v>0</v>
      </c>
      <c r="E1054" s="78">
        <v>0.62616184471853864</v>
      </c>
      <c r="F1054" s="78">
        <v>0</v>
      </c>
      <c r="G1054" s="78">
        <v>0</v>
      </c>
      <c r="H1054" s="78">
        <v>0</v>
      </c>
      <c r="I1054" s="78">
        <v>0</v>
      </c>
      <c r="J1054" s="78">
        <v>0</v>
      </c>
      <c r="K1054" s="79">
        <v>0</v>
      </c>
      <c r="L1054" s="33">
        <v>18.453452473339318</v>
      </c>
      <c r="M1054" s="33">
        <v>1.6066790352504638</v>
      </c>
      <c r="N1054" s="33">
        <v>0</v>
      </c>
      <c r="O1054" s="33">
        <v>33.59980454980046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53.659936058390237</v>
      </c>
    </row>
    <row r="1055" spans="1:22">
      <c r="A1055" s="103" t="s">
        <v>1107</v>
      </c>
      <c r="B1055" s="78">
        <v>0.23372082737714342</v>
      </c>
      <c r="C1055" s="78">
        <v>0</v>
      </c>
      <c r="D1055" s="78">
        <v>0</v>
      </c>
      <c r="E1055" s="78">
        <v>0.7662791726228565</v>
      </c>
      <c r="F1055" s="78">
        <v>0</v>
      </c>
      <c r="G1055" s="78">
        <v>0</v>
      </c>
      <c r="H1055" s="78">
        <v>0</v>
      </c>
      <c r="I1055" s="78">
        <v>0</v>
      </c>
      <c r="J1055" s="78">
        <v>0</v>
      </c>
      <c r="K1055" s="79">
        <v>0</v>
      </c>
      <c r="L1055" s="33">
        <v>1.1779388083735909</v>
      </c>
      <c r="M1055" s="33">
        <v>0</v>
      </c>
      <c r="N1055" s="33">
        <v>0</v>
      </c>
      <c r="O1055" s="33">
        <v>3.8620005996484883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5.0399394080220796</v>
      </c>
    </row>
    <row r="1056" spans="1:22">
      <c r="A1056" s="103" t="s">
        <v>1108</v>
      </c>
      <c r="B1056" s="78">
        <v>0</v>
      </c>
      <c r="C1056" s="78">
        <v>0</v>
      </c>
      <c r="D1056" s="78">
        <v>0</v>
      </c>
      <c r="E1056" s="78">
        <v>1</v>
      </c>
      <c r="F1056" s="78">
        <v>0</v>
      </c>
      <c r="G1056" s="78">
        <v>0</v>
      </c>
      <c r="H1056" s="78">
        <v>0</v>
      </c>
      <c r="I1056" s="78">
        <v>0</v>
      </c>
      <c r="J1056" s="78">
        <v>0</v>
      </c>
      <c r="K1056" s="79">
        <v>0</v>
      </c>
      <c r="L1056" s="33">
        <v>0</v>
      </c>
      <c r="M1056" s="33">
        <v>0</v>
      </c>
      <c r="N1056" s="33">
        <v>0</v>
      </c>
      <c r="O1056" s="33">
        <v>5.5939388809190742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5.5939388809190742</v>
      </c>
    </row>
    <row r="1057" spans="1:22">
      <c r="A1057" s="103" t="s">
        <v>1109</v>
      </c>
      <c r="B1057" s="78">
        <v>0.21780382174418486</v>
      </c>
      <c r="C1057" s="78">
        <v>0</v>
      </c>
      <c r="D1057" s="78">
        <v>0</v>
      </c>
      <c r="E1057" s="78">
        <v>0.75087009090922863</v>
      </c>
      <c r="F1057" s="78">
        <v>3.1326087346586456E-2</v>
      </c>
      <c r="G1057" s="78">
        <v>0</v>
      </c>
      <c r="H1057" s="78">
        <v>0</v>
      </c>
      <c r="I1057" s="78">
        <v>0</v>
      </c>
      <c r="J1057" s="78">
        <v>0</v>
      </c>
      <c r="K1057" s="79">
        <v>0</v>
      </c>
      <c r="L1057" s="33">
        <v>13.51388065033143</v>
      </c>
      <c r="M1057" s="33">
        <v>0</v>
      </c>
      <c r="N1057" s="33">
        <v>0</v>
      </c>
      <c r="O1057" s="33">
        <v>46.58857090381494</v>
      </c>
      <c r="P1057" s="33">
        <v>1.943661971830986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62.046113525977361</v>
      </c>
    </row>
    <row r="1058" spans="1:22">
      <c r="A1058" s="103" t="s">
        <v>1110</v>
      </c>
      <c r="B1058" s="78">
        <v>0.23535953737107126</v>
      </c>
      <c r="C1058" s="78">
        <v>0</v>
      </c>
      <c r="D1058" s="78">
        <v>0</v>
      </c>
      <c r="E1058" s="78">
        <v>0.75615951070249843</v>
      </c>
      <c r="F1058" s="78">
        <v>0</v>
      </c>
      <c r="G1058" s="78">
        <v>0</v>
      </c>
      <c r="H1058" s="78">
        <v>0</v>
      </c>
      <c r="I1058" s="78">
        <v>2.5814603103877422E-3</v>
      </c>
      <c r="J1058" s="78">
        <v>5.8994916160428875E-3</v>
      </c>
      <c r="K1058" s="79">
        <v>0</v>
      </c>
      <c r="L1058" s="33">
        <v>92.634128003704546</v>
      </c>
      <c r="M1058" s="33">
        <v>0</v>
      </c>
      <c r="N1058" s="33">
        <v>0</v>
      </c>
      <c r="O1058" s="33">
        <v>297.61350522710291</v>
      </c>
      <c r="P1058" s="33">
        <v>0</v>
      </c>
      <c r="Q1058" s="33">
        <v>0</v>
      </c>
      <c r="R1058" s="33">
        <v>0</v>
      </c>
      <c r="S1058" s="33">
        <v>1.016025641025641</v>
      </c>
      <c r="T1058" s="33">
        <v>2.3219550294054487</v>
      </c>
      <c r="U1058" s="33">
        <v>0</v>
      </c>
      <c r="V1058" s="33">
        <v>393.58561390123839</v>
      </c>
    </row>
    <row r="1059" spans="1:22">
      <c r="A1059" s="103" t="s">
        <v>1111</v>
      </c>
      <c r="B1059" s="78">
        <v>0.25564308510488448</v>
      </c>
      <c r="C1059" s="78">
        <v>0</v>
      </c>
      <c r="D1059" s="78">
        <v>2.5676067253220893E-2</v>
      </c>
      <c r="E1059" s="78">
        <v>0.71326651389251849</v>
      </c>
      <c r="F1059" s="78">
        <v>5.4143337493762827E-3</v>
      </c>
      <c r="G1059" s="78">
        <v>0</v>
      </c>
      <c r="H1059" s="78">
        <v>0</v>
      </c>
      <c r="I1059" s="78">
        <v>0</v>
      </c>
      <c r="J1059" s="78">
        <v>0</v>
      </c>
      <c r="K1059" s="79">
        <v>0</v>
      </c>
      <c r="L1059" s="33">
        <v>47.215982046606179</v>
      </c>
      <c r="M1059" s="33">
        <v>0</v>
      </c>
      <c r="N1059" s="33">
        <v>4.742239477974314</v>
      </c>
      <c r="O1059" s="33">
        <v>131.73670979826187</v>
      </c>
      <c r="P1059" s="33">
        <v>1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184.69493132284234</v>
      </c>
    </row>
    <row r="1060" spans="1:22">
      <c r="A1060" s="103" t="s">
        <v>1112</v>
      </c>
      <c r="B1060" s="78">
        <v>0.28144100935214122</v>
      </c>
      <c r="C1060" s="78">
        <v>2.5391016012974426E-3</v>
      </c>
      <c r="D1060" s="78">
        <v>1.656342120135465E-2</v>
      </c>
      <c r="E1060" s="78">
        <v>0.67132756871507282</v>
      </c>
      <c r="F1060" s="78">
        <v>2.4004803787401226E-3</v>
      </c>
      <c r="G1060" s="78">
        <v>0</v>
      </c>
      <c r="H1060" s="78">
        <v>0</v>
      </c>
      <c r="I1060" s="78">
        <v>4.8778992311578132E-3</v>
      </c>
      <c r="J1060" s="78">
        <v>1.8311417918938071E-2</v>
      </c>
      <c r="K1060" s="79">
        <v>2.5391016012974426E-3</v>
      </c>
      <c r="L1060" s="33">
        <v>117.24362000403177</v>
      </c>
      <c r="M1060" s="33">
        <v>1.0577472841623785</v>
      </c>
      <c r="N1060" s="33">
        <v>6.9000444027990184</v>
      </c>
      <c r="O1060" s="33">
        <v>279.66384339596851</v>
      </c>
      <c r="P1060" s="33">
        <v>1</v>
      </c>
      <c r="Q1060" s="33">
        <v>0</v>
      </c>
      <c r="R1060" s="33">
        <v>0</v>
      </c>
      <c r="S1060" s="33">
        <v>2.0320512820512819</v>
      </c>
      <c r="T1060" s="33">
        <v>7.6282306163021865</v>
      </c>
      <c r="U1060" s="33">
        <v>1.0577472841623785</v>
      </c>
      <c r="V1060" s="33">
        <v>416.5832842694777</v>
      </c>
    </row>
    <row r="1061" spans="1:22">
      <c r="A1061" s="103" t="s">
        <v>1113</v>
      </c>
      <c r="B1061" s="78">
        <v>0.38107759760272919</v>
      </c>
      <c r="C1061" s="78">
        <v>0</v>
      </c>
      <c r="D1061" s="78">
        <v>0</v>
      </c>
      <c r="E1061" s="78">
        <v>0.61892240239727092</v>
      </c>
      <c r="F1061" s="78">
        <v>0</v>
      </c>
      <c r="G1061" s="78">
        <v>0</v>
      </c>
      <c r="H1061" s="78">
        <v>0</v>
      </c>
      <c r="I1061" s="78">
        <v>0</v>
      </c>
      <c r="J1061" s="78">
        <v>0</v>
      </c>
      <c r="K1061" s="79">
        <v>0</v>
      </c>
      <c r="L1061" s="33">
        <v>32.740517923120137</v>
      </c>
      <c r="M1061" s="33">
        <v>0</v>
      </c>
      <c r="N1061" s="33">
        <v>0</v>
      </c>
      <c r="O1061" s="33">
        <v>53.175101701552499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85.91561962467263</v>
      </c>
    </row>
    <row r="1062" spans="1:22">
      <c r="A1062" s="103" t="s">
        <v>1114</v>
      </c>
      <c r="B1062" s="78">
        <v>0.36669192785518062</v>
      </c>
      <c r="C1062" s="78">
        <v>2.7750644602462675E-2</v>
      </c>
      <c r="D1062" s="78">
        <v>0</v>
      </c>
      <c r="E1062" s="78">
        <v>0.60555742754235653</v>
      </c>
      <c r="F1062" s="78">
        <v>0</v>
      </c>
      <c r="G1062" s="78">
        <v>0</v>
      </c>
      <c r="H1062" s="78">
        <v>0</v>
      </c>
      <c r="I1062" s="78">
        <v>0</v>
      </c>
      <c r="J1062" s="78">
        <v>0</v>
      </c>
      <c r="K1062" s="79">
        <v>0</v>
      </c>
      <c r="L1062" s="33">
        <v>13.976878604782522</v>
      </c>
      <c r="M1062" s="33">
        <v>1.0577472841623785</v>
      </c>
      <c r="N1062" s="33">
        <v>0</v>
      </c>
      <c r="O1062" s="33">
        <v>23.081507963618318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38.116133852563223</v>
      </c>
    </row>
    <row r="1063" spans="1:22">
      <c r="A1063" s="103" t="s">
        <v>1115</v>
      </c>
      <c r="B1063" s="78">
        <v>0.18214506435500702</v>
      </c>
      <c r="C1063" s="78">
        <v>3.0914147224799797E-3</v>
      </c>
      <c r="D1063" s="78">
        <v>0</v>
      </c>
      <c r="E1063" s="78">
        <v>0.80888047950556152</v>
      </c>
      <c r="F1063" s="78">
        <v>0</v>
      </c>
      <c r="G1063" s="78">
        <v>0</v>
      </c>
      <c r="H1063" s="78">
        <v>0</v>
      </c>
      <c r="I1063" s="78">
        <v>0</v>
      </c>
      <c r="J1063" s="78">
        <v>5.8830414169511423E-3</v>
      </c>
      <c r="K1063" s="79">
        <v>0</v>
      </c>
      <c r="L1063" s="33">
        <v>62.322096658235751</v>
      </c>
      <c r="M1063" s="33">
        <v>1.0577472841623785</v>
      </c>
      <c r="N1063" s="33">
        <v>0</v>
      </c>
      <c r="O1063" s="33">
        <v>276.7636202892254</v>
      </c>
      <c r="P1063" s="33">
        <v>0</v>
      </c>
      <c r="Q1063" s="33">
        <v>0</v>
      </c>
      <c r="R1063" s="33">
        <v>0</v>
      </c>
      <c r="S1063" s="33">
        <v>0</v>
      </c>
      <c r="T1063" s="33">
        <v>2.0129201805711983</v>
      </c>
      <c r="U1063" s="33">
        <v>0</v>
      </c>
      <c r="V1063" s="33">
        <v>342.15638441219483</v>
      </c>
    </row>
    <row r="1064" spans="1:22">
      <c r="A1064" s="103" t="s">
        <v>1116</v>
      </c>
      <c r="B1064" s="78">
        <v>0.23629910163411622</v>
      </c>
      <c r="C1064" s="78">
        <v>0</v>
      </c>
      <c r="D1064" s="78">
        <v>7.1899852984040951E-3</v>
      </c>
      <c r="E1064" s="78">
        <v>0.75131549053677638</v>
      </c>
      <c r="F1064" s="78">
        <v>5.1954225307028852E-3</v>
      </c>
      <c r="G1064" s="78">
        <v>0</v>
      </c>
      <c r="H1064" s="78">
        <v>0</v>
      </c>
      <c r="I1064" s="78">
        <v>0</v>
      </c>
      <c r="J1064" s="78">
        <v>0</v>
      </c>
      <c r="K1064" s="79">
        <v>0</v>
      </c>
      <c r="L1064" s="33">
        <v>45.611750930261451</v>
      </c>
      <c r="M1064" s="33">
        <v>0</v>
      </c>
      <c r="N1064" s="33">
        <v>1.3878504672897196</v>
      </c>
      <c r="O1064" s="33">
        <v>145.0230440464062</v>
      </c>
      <c r="P1064" s="33">
        <v>1.0028490028490029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193.02549444680645</v>
      </c>
    </row>
    <row r="1065" spans="1:22">
      <c r="A1065" s="103" t="s">
        <v>1117</v>
      </c>
      <c r="B1065" s="78">
        <v>0.31604209843462949</v>
      </c>
      <c r="C1065" s="78">
        <v>1.4749275850573198E-2</v>
      </c>
      <c r="D1065" s="78">
        <v>2.5003165295403557E-2</v>
      </c>
      <c r="E1065" s="78">
        <v>0.61871009213083084</v>
      </c>
      <c r="F1065" s="78">
        <v>8.7495140637261007E-3</v>
      </c>
      <c r="G1065" s="78">
        <v>0</v>
      </c>
      <c r="H1065" s="78">
        <v>0</v>
      </c>
      <c r="I1065" s="78">
        <v>1.6745854224836956E-2</v>
      </c>
      <c r="J1065" s="78">
        <v>0</v>
      </c>
      <c r="K1065" s="79">
        <v>0</v>
      </c>
      <c r="L1065" s="33">
        <v>95.876529002885079</v>
      </c>
      <c r="M1065" s="33">
        <v>4.4744335671202666</v>
      </c>
      <c r="N1065" s="33">
        <v>7.5851182943101856</v>
      </c>
      <c r="O1065" s="33">
        <v>187.69580504107768</v>
      </c>
      <c r="P1065" s="33">
        <v>2.6543079008997905</v>
      </c>
      <c r="Q1065" s="33">
        <v>0</v>
      </c>
      <c r="R1065" s="33">
        <v>0</v>
      </c>
      <c r="S1065" s="33">
        <v>5.0801282051282053</v>
      </c>
      <c r="T1065" s="33">
        <v>0</v>
      </c>
      <c r="U1065" s="33">
        <v>0</v>
      </c>
      <c r="V1065" s="33">
        <v>303.36632201142118</v>
      </c>
    </row>
    <row r="1066" spans="1:22">
      <c r="A1066" s="103" t="s">
        <v>1118</v>
      </c>
      <c r="B1066" s="78">
        <v>0.19519894344448438</v>
      </c>
      <c r="C1066" s="78">
        <v>6.6899334990341036E-2</v>
      </c>
      <c r="D1066" s="78">
        <v>2.0172496844675203E-2</v>
      </c>
      <c r="E1066" s="78">
        <v>0.71772922472049927</v>
      </c>
      <c r="F1066" s="78">
        <v>0</v>
      </c>
      <c r="G1066" s="78">
        <v>0</v>
      </c>
      <c r="H1066" s="78">
        <v>0</v>
      </c>
      <c r="I1066" s="78">
        <v>0</v>
      </c>
      <c r="J1066" s="78">
        <v>0</v>
      </c>
      <c r="K1066" s="79">
        <v>0</v>
      </c>
      <c r="L1066" s="33">
        <v>22.175287249002871</v>
      </c>
      <c r="M1066" s="33">
        <v>7.6</v>
      </c>
      <c r="N1066" s="33">
        <v>2.2916666666666665</v>
      </c>
      <c r="O1066" s="33">
        <v>81.53656697280104</v>
      </c>
      <c r="P1066" s="33">
        <v>0</v>
      </c>
      <c r="Q1066" s="33">
        <v>0</v>
      </c>
      <c r="R1066" s="33">
        <v>0</v>
      </c>
      <c r="S1066" s="33">
        <v>0</v>
      </c>
      <c r="T1066" s="33">
        <v>0</v>
      </c>
      <c r="U1066" s="33">
        <v>0</v>
      </c>
      <c r="V1066" s="33">
        <v>113.60352088847058</v>
      </c>
    </row>
    <row r="1067" spans="1:22">
      <c r="A1067" s="103" t="s">
        <v>1119</v>
      </c>
      <c r="B1067" s="78">
        <v>0.12557827238509423</v>
      </c>
      <c r="C1067" s="78">
        <v>0</v>
      </c>
      <c r="D1067" s="78">
        <v>7.5909808739372652E-3</v>
      </c>
      <c r="E1067" s="78">
        <v>0.8535211105066256</v>
      </c>
      <c r="F1067" s="78">
        <v>3.3124280177180797E-3</v>
      </c>
      <c r="G1067" s="78">
        <v>0</v>
      </c>
      <c r="H1067" s="78">
        <v>0</v>
      </c>
      <c r="I1067" s="78">
        <v>0</v>
      </c>
      <c r="J1067" s="78">
        <v>9.9972082166252061E-3</v>
      </c>
      <c r="K1067" s="79">
        <v>0</v>
      </c>
      <c r="L1067" s="33">
        <v>37.91124568243589</v>
      </c>
      <c r="M1067" s="33">
        <v>0</v>
      </c>
      <c r="N1067" s="33">
        <v>2.2916666666666665</v>
      </c>
      <c r="O1067" s="33">
        <v>257.67234969066993</v>
      </c>
      <c r="P1067" s="33">
        <v>1</v>
      </c>
      <c r="Q1067" s="33">
        <v>0</v>
      </c>
      <c r="R1067" s="33">
        <v>0</v>
      </c>
      <c r="S1067" s="33">
        <v>0</v>
      </c>
      <c r="T1067" s="33">
        <v>3.0180907066207734</v>
      </c>
      <c r="U1067" s="33">
        <v>0</v>
      </c>
      <c r="V1067" s="33">
        <v>301.89335274639313</v>
      </c>
    </row>
    <row r="1068" spans="1:22">
      <c r="A1068" s="103" t="s">
        <v>1120</v>
      </c>
      <c r="B1068" s="78">
        <v>0.22040435571488101</v>
      </c>
      <c r="C1068" s="78">
        <v>0</v>
      </c>
      <c r="D1068" s="78">
        <v>0</v>
      </c>
      <c r="E1068" s="78">
        <v>0.77959564428511885</v>
      </c>
      <c r="F1068" s="78">
        <v>0</v>
      </c>
      <c r="G1068" s="78">
        <v>0</v>
      </c>
      <c r="H1068" s="78">
        <v>0</v>
      </c>
      <c r="I1068" s="78">
        <v>0</v>
      </c>
      <c r="J1068" s="78">
        <v>0</v>
      </c>
      <c r="K1068" s="79">
        <v>0</v>
      </c>
      <c r="L1068" s="33">
        <v>10.467922951804104</v>
      </c>
      <c r="M1068" s="33">
        <v>0</v>
      </c>
      <c r="N1068" s="33">
        <v>0</v>
      </c>
      <c r="O1068" s="33">
        <v>37.026251643119025</v>
      </c>
      <c r="P1068" s="33">
        <v>0</v>
      </c>
      <c r="Q1068" s="33">
        <v>0</v>
      </c>
      <c r="R1068" s="33">
        <v>0</v>
      </c>
      <c r="S1068" s="33">
        <v>0</v>
      </c>
      <c r="T1068" s="33">
        <v>0</v>
      </c>
      <c r="U1068" s="33">
        <v>0</v>
      </c>
      <c r="V1068" s="33">
        <v>47.494174594923138</v>
      </c>
    </row>
    <row r="1069" spans="1:22">
      <c r="A1069" s="103" t="s">
        <v>1121</v>
      </c>
      <c r="B1069" s="78">
        <v>0.26202729216699577</v>
      </c>
      <c r="C1069" s="78">
        <v>9.0867135037419663E-3</v>
      </c>
      <c r="D1069" s="78">
        <v>5.3185771658175993E-2</v>
      </c>
      <c r="E1069" s="78">
        <v>0.64665997135070097</v>
      </c>
      <c r="F1069" s="78">
        <v>1.0584156994951898E-2</v>
      </c>
      <c r="G1069" s="78">
        <v>0</v>
      </c>
      <c r="H1069" s="78">
        <v>0</v>
      </c>
      <c r="I1069" s="78">
        <v>1.2348832415898974E-2</v>
      </c>
      <c r="J1069" s="78">
        <v>6.1072619095344808E-3</v>
      </c>
      <c r="K1069" s="79">
        <v>0</v>
      </c>
      <c r="L1069" s="33">
        <v>43.117671132603832</v>
      </c>
      <c r="M1069" s="33">
        <v>1.4952561669829223</v>
      </c>
      <c r="N1069" s="33">
        <v>8.7519379844961236</v>
      </c>
      <c r="O1069" s="33">
        <v>106.41056413905321</v>
      </c>
      <c r="P1069" s="33">
        <v>1.7416666666666667</v>
      </c>
      <c r="Q1069" s="33">
        <v>0</v>
      </c>
      <c r="R1069" s="33">
        <v>0</v>
      </c>
      <c r="S1069" s="33">
        <v>2.0320512820512819</v>
      </c>
      <c r="T1069" s="33">
        <v>1.0049751243781095</v>
      </c>
      <c r="U1069" s="33">
        <v>0</v>
      </c>
      <c r="V1069" s="33">
        <v>164.55412249623214</v>
      </c>
    </row>
    <row r="1070" spans="1:22">
      <c r="A1070" s="103" t="s">
        <v>1122</v>
      </c>
      <c r="B1070" s="78">
        <v>0.43041345978634704</v>
      </c>
      <c r="C1070" s="78">
        <v>4.1590057521756485E-2</v>
      </c>
      <c r="D1070" s="78">
        <v>0</v>
      </c>
      <c r="E1070" s="78">
        <v>0.51510423458732646</v>
      </c>
      <c r="F1070" s="78">
        <v>0</v>
      </c>
      <c r="G1070" s="78">
        <v>0</v>
      </c>
      <c r="H1070" s="78">
        <v>0</v>
      </c>
      <c r="I1070" s="78">
        <v>0</v>
      </c>
      <c r="J1070" s="78">
        <v>0</v>
      </c>
      <c r="K1070" s="79">
        <v>1.2892248104570245E-2</v>
      </c>
      <c r="L1070" s="33">
        <v>39.32601310619787</v>
      </c>
      <c r="M1070" s="33">
        <v>3.8</v>
      </c>
      <c r="N1070" s="33">
        <v>0</v>
      </c>
      <c r="O1070" s="33">
        <v>47.064039053273547</v>
      </c>
      <c r="P1070" s="33">
        <v>0</v>
      </c>
      <c r="Q1070" s="33">
        <v>0</v>
      </c>
      <c r="R1070" s="33">
        <v>0</v>
      </c>
      <c r="S1070" s="33">
        <v>0</v>
      </c>
      <c r="T1070" s="33">
        <v>0</v>
      </c>
      <c r="U1070" s="33">
        <v>1.1779388083735909</v>
      </c>
      <c r="V1070" s="33">
        <v>91.367990967844989</v>
      </c>
    </row>
    <row r="1071" spans="1:22">
      <c r="A1071" s="103" t="s">
        <v>1123</v>
      </c>
      <c r="B1071" s="78">
        <v>0.26330240870354538</v>
      </c>
      <c r="C1071" s="78">
        <v>0</v>
      </c>
      <c r="D1071" s="78">
        <v>0</v>
      </c>
      <c r="E1071" s="78">
        <v>0.73669759129645462</v>
      </c>
      <c r="F1071" s="78">
        <v>0</v>
      </c>
      <c r="G1071" s="78">
        <v>0</v>
      </c>
      <c r="H1071" s="78">
        <v>0</v>
      </c>
      <c r="I1071" s="78">
        <v>0</v>
      </c>
      <c r="J1071" s="78">
        <v>0</v>
      </c>
      <c r="K1071" s="79">
        <v>0</v>
      </c>
      <c r="L1071" s="33">
        <v>14.524883970764451</v>
      </c>
      <c r="M1071" s="33">
        <v>0</v>
      </c>
      <c r="N1071" s="33">
        <v>0</v>
      </c>
      <c r="O1071" s="33">
        <v>40.63938149221562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55.164265462980069</v>
      </c>
    </row>
    <row r="1072" spans="1:22">
      <c r="A1072" s="103" t="s">
        <v>1124</v>
      </c>
      <c r="B1072" s="78">
        <v>0.34470337367616483</v>
      </c>
      <c r="C1072" s="78">
        <v>0</v>
      </c>
      <c r="D1072" s="78">
        <v>0</v>
      </c>
      <c r="E1072" s="78">
        <v>0.62089598064006679</v>
      </c>
      <c r="F1072" s="78">
        <v>0</v>
      </c>
      <c r="G1072" s="78">
        <v>0</v>
      </c>
      <c r="H1072" s="78">
        <v>0</v>
      </c>
      <c r="I1072" s="78">
        <v>0</v>
      </c>
      <c r="J1072" s="78">
        <v>3.4400645683768494E-2</v>
      </c>
      <c r="K1072" s="79">
        <v>0</v>
      </c>
      <c r="L1072" s="33">
        <v>21.866332195097232</v>
      </c>
      <c r="M1072" s="33">
        <v>0</v>
      </c>
      <c r="N1072" s="33">
        <v>0</v>
      </c>
      <c r="O1072" s="33">
        <v>39.386669258511958</v>
      </c>
      <c r="P1072" s="33">
        <v>0</v>
      </c>
      <c r="Q1072" s="33">
        <v>0</v>
      </c>
      <c r="R1072" s="33">
        <v>0</v>
      </c>
      <c r="S1072" s="33">
        <v>0</v>
      </c>
      <c r="T1072" s="33">
        <v>2.1822123126470956</v>
      </c>
      <c r="U1072" s="33">
        <v>0</v>
      </c>
      <c r="V1072" s="33">
        <v>63.435213766256275</v>
      </c>
    </row>
    <row r="1073" spans="1:22">
      <c r="A1073" s="103" t="s">
        <v>1125</v>
      </c>
      <c r="B1073" s="78">
        <v>0.34768555271334012</v>
      </c>
      <c r="C1073" s="78">
        <v>0</v>
      </c>
      <c r="D1073" s="78">
        <v>0</v>
      </c>
      <c r="E1073" s="78">
        <v>0.65231444728665977</v>
      </c>
      <c r="F1073" s="78">
        <v>0</v>
      </c>
      <c r="G1073" s="78">
        <v>0</v>
      </c>
      <c r="H1073" s="78">
        <v>0</v>
      </c>
      <c r="I1073" s="78">
        <v>0</v>
      </c>
      <c r="J1073" s="78">
        <v>0</v>
      </c>
      <c r="K1073" s="79">
        <v>0</v>
      </c>
      <c r="L1073" s="33">
        <v>2.6802356020942408</v>
      </c>
      <c r="M1073" s="33">
        <v>0</v>
      </c>
      <c r="N1073" s="33">
        <v>0</v>
      </c>
      <c r="O1073" s="33">
        <v>5.0285563830131812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7.7087919851074229</v>
      </c>
    </row>
    <row r="1074" spans="1:22">
      <c r="A1074" s="103" t="s">
        <v>1126</v>
      </c>
      <c r="B1074" s="78">
        <v>0.29522391087632532</v>
      </c>
      <c r="C1074" s="78">
        <v>0</v>
      </c>
      <c r="D1074" s="78">
        <v>0</v>
      </c>
      <c r="E1074" s="78">
        <v>0.70477608912367451</v>
      </c>
      <c r="F1074" s="78">
        <v>0</v>
      </c>
      <c r="G1074" s="78">
        <v>0</v>
      </c>
      <c r="H1074" s="78">
        <v>0</v>
      </c>
      <c r="I1074" s="78">
        <v>0</v>
      </c>
      <c r="J1074" s="78">
        <v>0</v>
      </c>
      <c r="K1074" s="79">
        <v>0</v>
      </c>
      <c r="L1074" s="33">
        <v>17.048614741571445</v>
      </c>
      <c r="M1074" s="33">
        <v>0</v>
      </c>
      <c r="N1074" s="33">
        <v>0</v>
      </c>
      <c r="O1074" s="33">
        <v>40.699467691742768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57.748082433314224</v>
      </c>
    </row>
    <row r="1075" spans="1:22">
      <c r="A1075" s="103" t="s">
        <v>1127</v>
      </c>
      <c r="B1075" s="78">
        <v>1</v>
      </c>
      <c r="C1075" s="78">
        <v>0</v>
      </c>
      <c r="D1075" s="78">
        <v>0</v>
      </c>
      <c r="E1075" s="78">
        <v>0</v>
      </c>
      <c r="F1075" s="78">
        <v>0</v>
      </c>
      <c r="G1075" s="78">
        <v>0</v>
      </c>
      <c r="H1075" s="78">
        <v>0</v>
      </c>
      <c r="I1075" s="78">
        <v>0</v>
      </c>
      <c r="J1075" s="78">
        <v>0</v>
      </c>
      <c r="K1075" s="79">
        <v>0</v>
      </c>
      <c r="L1075" s="33">
        <v>1.0635538261997406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1.0635538261997406</v>
      </c>
    </row>
    <row r="1076" spans="1:22">
      <c r="A1076" s="103" t="s">
        <v>1128</v>
      </c>
      <c r="B1076" s="78">
        <v>0</v>
      </c>
      <c r="C1076" s="78">
        <v>0</v>
      </c>
      <c r="D1076" s="78">
        <v>0</v>
      </c>
      <c r="E1076" s="78">
        <v>1</v>
      </c>
      <c r="F1076" s="78">
        <v>0</v>
      </c>
      <c r="G1076" s="78">
        <v>0</v>
      </c>
      <c r="H1076" s="78">
        <v>0</v>
      </c>
      <c r="I1076" s="78">
        <v>0</v>
      </c>
      <c r="J1076" s="78">
        <v>0</v>
      </c>
      <c r="K1076" s="79">
        <v>0</v>
      </c>
      <c r="L1076" s="33">
        <v>0</v>
      </c>
      <c r="M1076" s="33">
        <v>0</v>
      </c>
      <c r="N1076" s="33">
        <v>0</v>
      </c>
      <c r="O1076" s="33">
        <v>3.1976910681660251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3.1976910681660251</v>
      </c>
    </row>
    <row r="1077" spans="1:22">
      <c r="A1077" s="103" t="s">
        <v>1129</v>
      </c>
      <c r="B1077" s="78">
        <v>0.23125179065203552</v>
      </c>
      <c r="C1077" s="78">
        <v>0</v>
      </c>
      <c r="D1077" s="78">
        <v>0</v>
      </c>
      <c r="E1077" s="78">
        <v>0.76874820934796417</v>
      </c>
      <c r="F1077" s="78">
        <v>0</v>
      </c>
      <c r="G1077" s="78">
        <v>0</v>
      </c>
      <c r="H1077" s="78">
        <v>0</v>
      </c>
      <c r="I1077" s="78">
        <v>0</v>
      </c>
      <c r="J1077" s="78">
        <v>0</v>
      </c>
      <c r="K1077" s="79">
        <v>0</v>
      </c>
      <c r="L1077" s="33">
        <v>46.983225220136923</v>
      </c>
      <c r="M1077" s="33">
        <v>0</v>
      </c>
      <c r="N1077" s="33">
        <v>0</v>
      </c>
      <c r="O1077" s="33">
        <v>156.18590522276006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203.16913044289703</v>
      </c>
    </row>
    <row r="1078" spans="1:22">
      <c r="A1078" s="103" t="s">
        <v>1130</v>
      </c>
      <c r="B1078" s="78">
        <v>0.26537758993237953</v>
      </c>
      <c r="C1078" s="78">
        <v>4.1897596697599085E-2</v>
      </c>
      <c r="D1078" s="78">
        <v>2.8469391052909854E-2</v>
      </c>
      <c r="E1078" s="78">
        <v>0.66425542231711143</v>
      </c>
      <c r="F1078" s="78">
        <v>0</v>
      </c>
      <c r="G1078" s="78">
        <v>0</v>
      </c>
      <c r="H1078" s="78">
        <v>0</v>
      </c>
      <c r="I1078" s="78">
        <v>0</v>
      </c>
      <c r="J1078" s="78">
        <v>0</v>
      </c>
      <c r="K1078" s="79">
        <v>0</v>
      </c>
      <c r="L1078" s="33">
        <v>9.4708887669491162</v>
      </c>
      <c r="M1078" s="33">
        <v>1.4952561669829223</v>
      </c>
      <c r="N1078" s="33">
        <v>1.016025641025641</v>
      </c>
      <c r="O1078" s="33">
        <v>23.706181140657712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35.688351715615397</v>
      </c>
    </row>
    <row r="1079" spans="1:22">
      <c r="A1079" s="103" t="s">
        <v>1131</v>
      </c>
      <c r="B1079" s="78">
        <v>0.43725598447713865</v>
      </c>
      <c r="C1079" s="78">
        <v>0</v>
      </c>
      <c r="D1079" s="78">
        <v>0</v>
      </c>
      <c r="E1079" s="78">
        <v>0.56274401552286157</v>
      </c>
      <c r="F1079" s="78">
        <v>0</v>
      </c>
      <c r="G1079" s="78">
        <v>0</v>
      </c>
      <c r="H1079" s="78">
        <v>0</v>
      </c>
      <c r="I1079" s="78">
        <v>0</v>
      </c>
      <c r="J1079" s="78">
        <v>0</v>
      </c>
      <c r="K1079" s="79">
        <v>0</v>
      </c>
      <c r="L1079" s="33">
        <v>8.6295876831184</v>
      </c>
      <c r="M1079" s="33">
        <v>0</v>
      </c>
      <c r="N1079" s="33">
        <v>0</v>
      </c>
      <c r="O1079" s="33">
        <v>11.106191790403221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19.735779473521617</v>
      </c>
    </row>
    <row r="1080" spans="1:22">
      <c r="A1080" s="103" t="s">
        <v>1132</v>
      </c>
      <c r="B1080" s="78">
        <v>0</v>
      </c>
      <c r="C1080" s="78">
        <v>0</v>
      </c>
      <c r="D1080" s="78">
        <v>0.42710119919989797</v>
      </c>
      <c r="E1080" s="78">
        <v>0.57289880080010203</v>
      </c>
      <c r="F1080" s="78">
        <v>0</v>
      </c>
      <c r="G1080" s="78">
        <v>0</v>
      </c>
      <c r="H1080" s="78">
        <v>0</v>
      </c>
      <c r="I1080" s="78">
        <v>0</v>
      </c>
      <c r="J1080" s="78">
        <v>0</v>
      </c>
      <c r="K1080" s="79">
        <v>0</v>
      </c>
      <c r="L1080" s="33">
        <v>0</v>
      </c>
      <c r="M1080" s="33">
        <v>0</v>
      </c>
      <c r="N1080" s="33">
        <v>2.2916666666666665</v>
      </c>
      <c r="O1080" s="33">
        <v>3.0739625354046862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5.3656292020713527</v>
      </c>
    </row>
    <row r="1081" spans="1:22">
      <c r="A1081" s="103" t="s">
        <v>1133</v>
      </c>
      <c r="B1081" s="78">
        <v>0.40329661269617428</v>
      </c>
      <c r="C1081" s="78">
        <v>0</v>
      </c>
      <c r="D1081" s="78">
        <v>0</v>
      </c>
      <c r="E1081" s="78">
        <v>0.55009915794773201</v>
      </c>
      <c r="F1081" s="78">
        <v>4.6604229356093679E-2</v>
      </c>
      <c r="G1081" s="78">
        <v>0</v>
      </c>
      <c r="H1081" s="78">
        <v>0</v>
      </c>
      <c r="I1081" s="78">
        <v>0</v>
      </c>
      <c r="J1081" s="78">
        <v>0</v>
      </c>
      <c r="K1081" s="79">
        <v>0</v>
      </c>
      <c r="L1081" s="33">
        <v>8.0259225674468215</v>
      </c>
      <c r="M1081" s="33">
        <v>0</v>
      </c>
      <c r="N1081" s="33">
        <v>0</v>
      </c>
      <c r="O1081" s="33">
        <v>10.947409690823019</v>
      </c>
      <c r="P1081" s="33">
        <v>0.92746113989637313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19.900793398166215</v>
      </c>
    </row>
    <row r="1082" spans="1:22">
      <c r="A1082" s="103" t="s">
        <v>1134</v>
      </c>
      <c r="B1082" s="78">
        <v>0.27522150708183296</v>
      </c>
      <c r="C1082" s="78">
        <v>0</v>
      </c>
      <c r="D1082" s="78">
        <v>0</v>
      </c>
      <c r="E1082" s="78">
        <v>0.72477849291816709</v>
      </c>
      <c r="F1082" s="78">
        <v>0</v>
      </c>
      <c r="G1082" s="78">
        <v>0</v>
      </c>
      <c r="H1082" s="78">
        <v>0</v>
      </c>
      <c r="I1082" s="78">
        <v>0</v>
      </c>
      <c r="J1082" s="78">
        <v>0</v>
      </c>
      <c r="K1082" s="79">
        <v>0</v>
      </c>
      <c r="L1082" s="33">
        <v>3.0991744748201091</v>
      </c>
      <c r="M1082" s="33">
        <v>0</v>
      </c>
      <c r="N1082" s="33">
        <v>0</v>
      </c>
      <c r="O1082" s="33">
        <v>8.1614806523194154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11.260655127139524</v>
      </c>
    </row>
    <row r="1083" spans="1:22">
      <c r="A1083" s="103" t="s">
        <v>1135</v>
      </c>
      <c r="B1083" s="78">
        <v>0.13615525943456291</v>
      </c>
      <c r="C1083" s="78">
        <v>0</v>
      </c>
      <c r="D1083" s="78">
        <v>0</v>
      </c>
      <c r="E1083" s="78">
        <v>0.86384474056543703</v>
      </c>
      <c r="F1083" s="78">
        <v>0</v>
      </c>
      <c r="G1083" s="78">
        <v>0</v>
      </c>
      <c r="H1083" s="78">
        <v>0</v>
      </c>
      <c r="I1083" s="78">
        <v>0</v>
      </c>
      <c r="J1083" s="78">
        <v>0</v>
      </c>
      <c r="K1083" s="79">
        <v>0</v>
      </c>
      <c r="L1083" s="33">
        <v>1.0009581603321622</v>
      </c>
      <c r="M1083" s="33">
        <v>0</v>
      </c>
      <c r="N1083" s="33">
        <v>0</v>
      </c>
      <c r="O1083" s="33">
        <v>6.3506356340539369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7.3515937943860994</v>
      </c>
    </row>
    <row r="1084" spans="1:22">
      <c r="A1084" s="103" t="s">
        <v>1136</v>
      </c>
      <c r="B1084" s="78">
        <v>0.44550585527585451</v>
      </c>
      <c r="C1084" s="78">
        <v>0</v>
      </c>
      <c r="D1084" s="78">
        <v>0</v>
      </c>
      <c r="E1084" s="78">
        <v>0.55449414472414549</v>
      </c>
      <c r="F1084" s="78">
        <v>0</v>
      </c>
      <c r="G1084" s="78">
        <v>0</v>
      </c>
      <c r="H1084" s="78">
        <v>0</v>
      </c>
      <c r="I1084" s="78">
        <v>0</v>
      </c>
      <c r="J1084" s="78">
        <v>0</v>
      </c>
      <c r="K1084" s="79">
        <v>0</v>
      </c>
      <c r="L1084" s="33">
        <v>2.0133333333333336</v>
      </c>
      <c r="M1084" s="33">
        <v>0</v>
      </c>
      <c r="N1084" s="33">
        <v>0</v>
      </c>
      <c r="O1084" s="33">
        <v>2.5058740115099569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4.5192073448432906</v>
      </c>
    </row>
    <row r="1085" spans="1:22">
      <c r="A1085" s="103" t="s">
        <v>1137</v>
      </c>
      <c r="B1085" s="78">
        <v>0.24014900783903653</v>
      </c>
      <c r="C1085" s="78">
        <v>0</v>
      </c>
      <c r="D1085" s="78">
        <v>0</v>
      </c>
      <c r="E1085" s="78">
        <v>0.75985099216096341</v>
      </c>
      <c r="F1085" s="78">
        <v>0</v>
      </c>
      <c r="G1085" s="78">
        <v>0</v>
      </c>
      <c r="H1085" s="78">
        <v>0</v>
      </c>
      <c r="I1085" s="78">
        <v>0</v>
      </c>
      <c r="J1085" s="78">
        <v>0</v>
      </c>
      <c r="K1085" s="79">
        <v>0</v>
      </c>
      <c r="L1085" s="33">
        <v>1.0049180327868852</v>
      </c>
      <c r="M1085" s="33">
        <v>0</v>
      </c>
      <c r="N1085" s="33">
        <v>0</v>
      </c>
      <c r="O1085" s="33">
        <v>3.1796423858863681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4.1845604186732537</v>
      </c>
    </row>
    <row r="1086" spans="1:22">
      <c r="A1086" s="103" t="s">
        <v>1138</v>
      </c>
      <c r="B1086" s="78">
        <v>0</v>
      </c>
      <c r="C1086" s="78">
        <v>0</v>
      </c>
      <c r="D1086" s="78">
        <v>0</v>
      </c>
      <c r="E1086" s="78">
        <v>1</v>
      </c>
      <c r="F1086" s="78">
        <v>0</v>
      </c>
      <c r="G1086" s="78">
        <v>0</v>
      </c>
      <c r="H1086" s="78">
        <v>0</v>
      </c>
      <c r="I1086" s="78">
        <v>0</v>
      </c>
      <c r="J1086" s="78">
        <v>0</v>
      </c>
      <c r="K1086" s="79">
        <v>0</v>
      </c>
      <c r="L1086" s="33">
        <v>0</v>
      </c>
      <c r="M1086" s="33">
        <v>0</v>
      </c>
      <c r="N1086" s="33">
        <v>0</v>
      </c>
      <c r="O1086" s="33">
        <v>2.4342523362346444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2.4342523362346444</v>
      </c>
    </row>
    <row r="1087" spans="1:22">
      <c r="A1087" s="103" t="s">
        <v>1139</v>
      </c>
      <c r="B1087" s="78">
        <v>0.2042849025702731</v>
      </c>
      <c r="C1087" s="78">
        <v>0</v>
      </c>
      <c r="D1087" s="78">
        <v>0</v>
      </c>
      <c r="E1087" s="78">
        <v>0.7957150974297269</v>
      </c>
      <c r="F1087" s="78">
        <v>0</v>
      </c>
      <c r="G1087" s="78">
        <v>0</v>
      </c>
      <c r="H1087" s="78">
        <v>0</v>
      </c>
      <c r="I1087" s="78">
        <v>0</v>
      </c>
      <c r="J1087" s="78">
        <v>0</v>
      </c>
      <c r="K1087" s="79">
        <v>0</v>
      </c>
      <c r="L1087" s="33">
        <v>1.5067669172932332</v>
      </c>
      <c r="M1087" s="33">
        <v>0</v>
      </c>
      <c r="N1087" s="33">
        <v>0</v>
      </c>
      <c r="O1087" s="33">
        <v>5.8690445026178004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7.3758114199110336</v>
      </c>
    </row>
    <row r="1088" spans="1:22">
      <c r="A1088" s="103" t="s">
        <v>1140</v>
      </c>
      <c r="B1088" s="78">
        <v>0.24111217055167022</v>
      </c>
      <c r="C1088" s="78">
        <v>0</v>
      </c>
      <c r="D1088" s="78">
        <v>2.115920628253087E-2</v>
      </c>
      <c r="E1088" s="78">
        <v>0.73772862316579901</v>
      </c>
      <c r="F1088" s="78">
        <v>0</v>
      </c>
      <c r="G1088" s="78">
        <v>0</v>
      </c>
      <c r="H1088" s="78">
        <v>0</v>
      </c>
      <c r="I1088" s="78">
        <v>0</v>
      </c>
      <c r="J1088" s="78">
        <v>0</v>
      </c>
      <c r="K1088" s="79">
        <v>0</v>
      </c>
      <c r="L1088" s="33">
        <v>16.25417499635266</v>
      </c>
      <c r="M1088" s="33">
        <v>0</v>
      </c>
      <c r="N1088" s="33">
        <v>1.4264126149802892</v>
      </c>
      <c r="O1088" s="33">
        <v>49.732745192078568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67.413332803411507</v>
      </c>
    </row>
    <row r="1089" spans="1:22">
      <c r="A1089" s="103" t="s">
        <v>1141</v>
      </c>
      <c r="B1089" s="78">
        <v>0.22799903174674988</v>
      </c>
      <c r="C1089" s="78">
        <v>8.12265011818534E-2</v>
      </c>
      <c r="D1089" s="78">
        <v>0</v>
      </c>
      <c r="E1089" s="78">
        <v>0.69077446707139678</v>
      </c>
      <c r="F1089" s="78">
        <v>0</v>
      </c>
      <c r="G1089" s="78">
        <v>0</v>
      </c>
      <c r="H1089" s="78">
        <v>0</v>
      </c>
      <c r="I1089" s="78">
        <v>0</v>
      </c>
      <c r="J1089" s="78">
        <v>0</v>
      </c>
      <c r="K1089" s="79">
        <v>0</v>
      </c>
      <c r="L1089" s="33">
        <v>5.1447336665660135</v>
      </c>
      <c r="M1089" s="33">
        <v>1.8328530259365994</v>
      </c>
      <c r="N1089" s="33">
        <v>0</v>
      </c>
      <c r="O1089" s="33">
        <v>15.587130478228758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22.56471717073137</v>
      </c>
    </row>
    <row r="1090" spans="1:22">
      <c r="A1090" s="103" t="s">
        <v>1142</v>
      </c>
      <c r="B1090" s="78">
        <v>0</v>
      </c>
      <c r="C1090" s="78">
        <v>0</v>
      </c>
      <c r="D1090" s="78">
        <v>0</v>
      </c>
      <c r="E1090" s="78">
        <v>1</v>
      </c>
      <c r="F1090" s="78">
        <v>0</v>
      </c>
      <c r="G1090" s="78">
        <v>0</v>
      </c>
      <c r="H1090" s="78">
        <v>0</v>
      </c>
      <c r="I1090" s="78">
        <v>0</v>
      </c>
      <c r="J1090" s="78">
        <v>0</v>
      </c>
      <c r="K1090" s="79">
        <v>0</v>
      </c>
      <c r="L1090" s="33">
        <v>0</v>
      </c>
      <c r="M1090" s="33">
        <v>0</v>
      </c>
      <c r="N1090" s="33">
        <v>0</v>
      </c>
      <c r="O1090" s="33">
        <v>1.4342105263157894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1.4342105263157894</v>
      </c>
    </row>
    <row r="1091" spans="1:22">
      <c r="A1091" s="104" t="s">
        <v>51</v>
      </c>
      <c r="B1091" s="108">
        <f>Tableau_DB_PDE_2017.accdb_R_DATA_MODALE_CP_list_CP_2017[[#Totals],[car]]/Tableau_DB_PDE_2017.accdb_R_DATA_MODALE_CP_list_CP_2017[[#Totals],[total]]</f>
        <v>0.34692461813185249</v>
      </c>
      <c r="C1091" s="108">
        <f>Tableau_DB_PDE_2017.accdb_R_DATA_MODALE_CP_list_CP_2017[[#Totals],[carpool]]/Tableau_DB_PDE_2017.accdb_R_DATA_MODALE_CP_list_CP_2017[[#Totals],[total]]</f>
        <v>1.2380983179680494E-2</v>
      </c>
      <c r="D1091" s="108">
        <f>Tableau_DB_PDE_2017.accdb_R_DATA_MODALE_CP_list_CP_2017[[#Totals],[motorbike]]/Tableau_DB_PDE_2017.accdb_R_DATA_MODALE_CP_list_CP_2017[[#Totals],[total]]</f>
        <v>1.5168903040324465E-2</v>
      </c>
      <c r="E1091" s="108">
        <f>Tableau_DB_PDE_2017.accdb_R_DATA_MODALE_CP_list_CP_2017[[#Totals],[train]]/Tableau_DB_PDE_2017.accdb_R_DATA_MODALE_CP_list_CP_2017[[#Totals],[total]]</f>
        <v>0.35519697844831971</v>
      </c>
      <c r="F1091" s="108">
        <f>Tableau_DB_PDE_2017.accdb_R_DATA_MODALE_CP_list_CP_2017[[#Totals],[stib]]/Tableau_DB_PDE_2017.accdb_R_DATA_MODALE_CP_list_CP_2017[[#Totals],[total]]</f>
        <v>0.17432023691621931</v>
      </c>
      <c r="G1091" s="108">
        <f>Tableau_DB_PDE_2017.accdb_R_DATA_MODALE_CP_list_CP_2017[[#Totals],[delijn]]/Tableau_DB_PDE_2017.accdb_R_DATA_MODALE_CP_list_CP_2017[[#Totals],[total]]</f>
        <v>1.15305282462657E-2</v>
      </c>
      <c r="H1091" s="106">
        <f>Tableau_DB_PDE_2017.accdb_R_DATA_MODALE_CP_list_CP_2017[[#Totals],[tec]]/Tableau_DB_PDE_2017.accdb_R_DATA_MODALE_CP_list_CP_2017[[#Totals],[total]]</f>
        <v>3.2063713669909233E-3</v>
      </c>
      <c r="I1091" s="108">
        <f>Tableau_DB_PDE_2017.accdb_R_DATA_MODALE_CP_list_CP_2017[[#Totals],[shuttle]]/Tableau_DB_PDE_2017.accdb_R_DATA_MODALE_CP_list_CP_2017[[#Totals],[total]]</f>
        <v>2.4567703498141642E-3</v>
      </c>
      <c r="J1091" s="108">
        <f>Tableau_DB_PDE_2017.accdb_R_DATA_MODALE_CP_list_CP_2017[[#Totals],[bicycle]]/Tableau_DB_PDE_2017.accdb_R_DATA_MODALE_CP_list_CP_2017[[#Totals],[total]]</f>
        <v>4.4403804141454464E-2</v>
      </c>
      <c r="K1091" s="109">
        <f>Tableau_DB_PDE_2017.accdb_R_DATA_MODALE_CP_list_CP_2017[[#Totals],[walk]]/Tableau_DB_PDE_2017.accdb_R_DATA_MODALE_CP_list_CP_2017[[#Totals],[total]]</f>
        <v>3.4410806179081037E-2</v>
      </c>
      <c r="L1091" s="33">
        <f>SUBTOTAL(109,Tableau_DB_PDE_2017.accdb_R_DATA_MODALE_CP_list_CP_2017[car])</f>
        <v>93997.837584352805</v>
      </c>
      <c r="M1091" s="33">
        <f>SUBTOTAL(109,Tableau_DB_PDE_2017.accdb_R_DATA_MODALE_CP_list_CP_2017[carpool])</f>
        <v>3354.5778686017075</v>
      </c>
      <c r="N1091" s="33">
        <f>SUBTOTAL(109,Tableau_DB_PDE_2017.accdb_R_DATA_MODALE_CP_list_CP_2017[motorbike])</f>
        <v>4109.9536031637481</v>
      </c>
      <c r="O1091" s="33">
        <f>SUBTOTAL(109,Tableau_DB_PDE_2017.accdb_R_DATA_MODALE_CP_list_CP_2017[train])</f>
        <v>96239.200522658328</v>
      </c>
      <c r="P1091" s="33">
        <f>SUBTOTAL(109,Tableau_DB_PDE_2017.accdb_R_DATA_MODALE_CP_list_CP_2017[stib])</f>
        <v>47231.370911501908</v>
      </c>
      <c r="Q1091" s="33">
        <f>SUBTOTAL(109,Tableau_DB_PDE_2017.accdb_R_DATA_MODALE_CP_list_CP_2017[delijn])</f>
        <v>3124.150506212703</v>
      </c>
      <c r="R1091" s="33">
        <f>SUBTOTAL(109,Tableau_DB_PDE_2017.accdb_R_DATA_MODALE_CP_list_CP_2017[tec])</f>
        <v>868.75349640072182</v>
      </c>
      <c r="S1091" s="33">
        <f>SUBTOTAL(109,Tableau_DB_PDE_2017.accdb_R_DATA_MODALE_CP_list_CP_2017[shuttle])</f>
        <v>665.65209920074778</v>
      </c>
      <c r="T1091" s="33">
        <f>SUBTOTAL(109,Tableau_DB_PDE_2017.accdb_R_DATA_MODALE_CP_list_CP_2017[bicycle])</f>
        <v>12031.033116910508</v>
      </c>
      <c r="U1091" s="33">
        <f>SUBTOTAL(109,Tableau_DB_PDE_2017.accdb_R_DATA_MODALE_CP_list_CP_2017[walk])</f>
        <v>9323.4702909972802</v>
      </c>
      <c r="V1091" s="33">
        <f>SUBTOTAL(109,Tableau_DB_PDE_2017.accdb_R_DATA_MODALE_CP_list_CP_2017[total])</f>
        <v>270945.99999999971</v>
      </c>
    </row>
  </sheetData>
  <conditionalFormatting sqref="B3:V1091">
    <cfRule type="cellIs" dxfId="353" priority="1" operator="equal">
      <formula>0</formula>
    </cfRule>
  </conditionalFormatting>
  <hyperlinks>
    <hyperlink ref="I2" location="'2.4.b'!A1" display="vers e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W4451"/>
  <sheetViews>
    <sheetView zoomScaleNormal="100" workbookViewId="0">
      <pane xSplit="3" ySplit="3" topLeftCell="D4" activePane="bottomRight" state="frozen"/>
      <selection activeCell="G7" sqref="G7"/>
      <selection pane="topRight" activeCell="G7" sqref="G7"/>
      <selection pane="bottomLeft" activeCell="G7" sqref="G7"/>
      <selection pane="bottomRight" activeCell="F18" sqref="F18"/>
    </sheetView>
  </sheetViews>
  <sheetFormatPr baseColWidth="10" defaultRowHeight="15"/>
  <cols>
    <col min="1" max="22" width="11.42578125" customWidth="1"/>
  </cols>
  <sheetData>
    <row r="1" spans="1:23" s="1" customFormat="1" ht="15.75">
      <c r="A1" s="38" t="s">
        <v>1351</v>
      </c>
      <c r="B1" s="39"/>
      <c r="C1" s="39"/>
      <c r="D1" s="41"/>
      <c r="E1" s="41"/>
      <c r="G1" s="41"/>
      <c r="H1" s="41"/>
      <c r="I1" s="37" t="s">
        <v>1344</v>
      </c>
      <c r="J1" s="41"/>
      <c r="K1" s="44"/>
    </row>
    <row r="2" spans="1:23" s="1" customFormat="1">
      <c r="A2" s="52" t="s">
        <v>3</v>
      </c>
      <c r="B2" s="40"/>
      <c r="C2" s="40"/>
      <c r="D2" s="41"/>
      <c r="E2" s="41"/>
      <c r="F2" s="41"/>
      <c r="G2" s="41"/>
      <c r="H2" s="41"/>
      <c r="I2" s="37" t="s">
        <v>1334</v>
      </c>
      <c r="J2" s="41"/>
    </row>
    <row r="3" spans="1:23">
      <c r="A3" s="32" t="s">
        <v>55</v>
      </c>
      <c r="B3" s="32" t="s">
        <v>29</v>
      </c>
      <c r="C3" s="76" t="s">
        <v>1180</v>
      </c>
      <c r="D3" s="76" t="s">
        <v>1181</v>
      </c>
      <c r="E3" s="76" t="s">
        <v>1182</v>
      </c>
      <c r="F3" s="76" t="s">
        <v>1183</v>
      </c>
      <c r="G3" s="76" t="s">
        <v>1184</v>
      </c>
      <c r="H3" s="76" t="s">
        <v>1223</v>
      </c>
      <c r="I3" s="76" t="s">
        <v>1186</v>
      </c>
      <c r="J3" s="76" t="s">
        <v>1224</v>
      </c>
      <c r="K3" s="76" t="s">
        <v>1187</v>
      </c>
      <c r="L3" s="77" t="s">
        <v>1188</v>
      </c>
      <c r="M3" s="68" t="s">
        <v>1169</v>
      </c>
      <c r="N3" s="68" t="s">
        <v>1170</v>
      </c>
      <c r="O3" s="68" t="s">
        <v>1171</v>
      </c>
      <c r="P3" s="68" t="s">
        <v>1172</v>
      </c>
      <c r="Q3" s="68" t="s">
        <v>1173</v>
      </c>
      <c r="R3" s="68" t="s">
        <v>1174</v>
      </c>
      <c r="S3" s="68" t="s">
        <v>1175</v>
      </c>
      <c r="T3" s="68" t="s">
        <v>1176</v>
      </c>
      <c r="U3" s="68" t="s">
        <v>1177</v>
      </c>
      <c r="V3" s="68" t="s">
        <v>1178</v>
      </c>
      <c r="W3" s="68" t="s">
        <v>1179</v>
      </c>
    </row>
    <row r="4" spans="1:23">
      <c r="A4" s="105" t="s">
        <v>56</v>
      </c>
      <c r="B4">
        <v>2011</v>
      </c>
      <c r="C4" s="76">
        <v>0.18417736137384805</v>
      </c>
      <c r="D4" s="76">
        <v>2.617624067588694E-3</v>
      </c>
      <c r="E4" s="76">
        <v>7.3767137336504555E-3</v>
      </c>
      <c r="F4" s="76">
        <v>3.8987542044021543E-2</v>
      </c>
      <c r="G4" s="76">
        <v>0.41778325428368523</v>
      </c>
      <c r="H4" s="76">
        <v>4.3287388302785468E-3</v>
      </c>
      <c r="I4" s="76">
        <v>6.8044699111197908E-4</v>
      </c>
      <c r="J4" s="76">
        <v>7.0824820535730932E-3</v>
      </c>
      <c r="K4" s="76">
        <v>6.0551607803936439E-2</v>
      </c>
      <c r="L4" s="77">
        <v>0.2764142288183058</v>
      </c>
      <c r="M4" s="68">
        <v>1057.588576217468</v>
      </c>
      <c r="N4" s="68">
        <v>15.030996698309709</v>
      </c>
      <c r="O4" s="68">
        <v>42.358779149297732</v>
      </c>
      <c r="P4" s="68">
        <v>223.87539257259766</v>
      </c>
      <c r="Q4" s="68">
        <v>2399.0070971237283</v>
      </c>
      <c r="R4" s="68">
        <v>24.856609423559725</v>
      </c>
      <c r="S4" s="68">
        <v>3.9072824105718844</v>
      </c>
      <c r="T4" s="68">
        <v>40.669233478266761</v>
      </c>
      <c r="U4" s="68">
        <v>347.70119523569593</v>
      </c>
      <c r="V4" s="68">
        <v>1587.2337866151595</v>
      </c>
      <c r="W4" s="68">
        <v>5742.2289489246559</v>
      </c>
    </row>
    <row r="5" spans="1:23">
      <c r="A5" s="105"/>
      <c r="B5">
        <v>2014</v>
      </c>
      <c r="C5" s="76">
        <v>0.1610297145778086</v>
      </c>
      <c r="D5" s="76">
        <v>1.6774539424287748E-3</v>
      </c>
      <c r="E5" s="76">
        <v>1.0170058819943094E-2</v>
      </c>
      <c r="F5" s="76">
        <v>6.2528986953516788E-2</v>
      </c>
      <c r="G5" s="76">
        <v>0.47041819600719148</v>
      </c>
      <c r="H5" s="76">
        <v>4.336978730127704E-3</v>
      </c>
      <c r="I5" s="76">
        <v>2.8844252108749086E-3</v>
      </c>
      <c r="J5" s="76">
        <v>1.5732419595343029E-3</v>
      </c>
      <c r="K5" s="76">
        <v>7.7591144040416768E-2</v>
      </c>
      <c r="L5" s="77">
        <v>0.20778979975815898</v>
      </c>
      <c r="M5" s="68">
        <v>898.26395933932008</v>
      </c>
      <c r="N5" s="68">
        <v>9.3572569751239794</v>
      </c>
      <c r="O5" s="68">
        <v>56.731127706878517</v>
      </c>
      <c r="P5" s="68">
        <v>348.80230360964129</v>
      </c>
      <c r="Q5" s="68">
        <v>2624.1101674840379</v>
      </c>
      <c r="R5" s="68">
        <v>24.19275036230983</v>
      </c>
      <c r="S5" s="68">
        <v>16.090044108515791</v>
      </c>
      <c r="T5" s="68">
        <v>8.7759365113150594</v>
      </c>
      <c r="U5" s="68">
        <v>432.82277707655578</v>
      </c>
      <c r="V5" s="68">
        <v>1159.1033911377901</v>
      </c>
      <c r="W5" s="68">
        <v>5578.2497143114806</v>
      </c>
    </row>
    <row r="6" spans="1:23">
      <c r="A6" s="105"/>
      <c r="B6">
        <v>2017</v>
      </c>
      <c r="C6" s="76">
        <v>0.18059306236300307</v>
      </c>
      <c r="D6" s="76">
        <v>2.7053000010849363E-3</v>
      </c>
      <c r="E6" s="76">
        <v>1.2230895460407249E-2</v>
      </c>
      <c r="F6" s="76">
        <v>4.6093224877400168E-2</v>
      </c>
      <c r="G6" s="76">
        <v>0.46489169951122461</v>
      </c>
      <c r="H6" s="76">
        <v>1.060362748342956E-3</v>
      </c>
      <c r="I6" s="76">
        <v>2.5125309452143289E-3</v>
      </c>
      <c r="J6" s="76">
        <v>1.5471441340929089E-3</v>
      </c>
      <c r="K6" s="76">
        <v>8.6142684222818011E-2</v>
      </c>
      <c r="L6" s="77">
        <v>0.20222309573641237</v>
      </c>
      <c r="M6" s="68">
        <v>988.35670216525887</v>
      </c>
      <c r="N6" s="68">
        <v>14.805670563720078</v>
      </c>
      <c r="O6" s="68">
        <v>66.937718113874979</v>
      </c>
      <c r="P6" s="68">
        <v>252.26078530313339</v>
      </c>
      <c r="Q6" s="68">
        <v>2544.2772882899344</v>
      </c>
      <c r="R6" s="68">
        <v>5.8031942940563068</v>
      </c>
      <c r="S6" s="68">
        <v>13.750676612973409</v>
      </c>
      <c r="T6" s="68">
        <v>8.4672703045078634</v>
      </c>
      <c r="U6" s="68">
        <v>471.44501665845667</v>
      </c>
      <c r="V6" s="68">
        <v>1106.7343860748203</v>
      </c>
      <c r="W6" s="68">
        <v>5472.8387083807329</v>
      </c>
    </row>
    <row r="7" spans="1:23">
      <c r="C7" s="76"/>
      <c r="D7" s="76"/>
      <c r="E7" s="76"/>
      <c r="F7" s="76"/>
      <c r="G7" s="76"/>
      <c r="H7" s="76"/>
      <c r="I7" s="76"/>
      <c r="J7" s="76"/>
      <c r="K7" s="76"/>
      <c r="L7" s="77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</row>
    <row r="8" spans="1:23">
      <c r="A8" s="105" t="s">
        <v>57</v>
      </c>
      <c r="B8">
        <v>2011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7">
        <v>0</v>
      </c>
      <c r="M8" s="68">
        <v>0</v>
      </c>
      <c r="N8" s="68">
        <v>0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</row>
    <row r="9" spans="1:23">
      <c r="A9" s="105"/>
      <c r="B9">
        <v>2014</v>
      </c>
      <c r="C9" s="76">
        <v>0</v>
      </c>
      <c r="D9" s="76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7">
        <v>0</v>
      </c>
      <c r="M9" s="68">
        <v>0</v>
      </c>
      <c r="N9" s="68">
        <v>0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</row>
    <row r="10" spans="1:23">
      <c r="A10" s="105"/>
      <c r="B10">
        <v>2017</v>
      </c>
      <c r="C10" s="76">
        <v>0</v>
      </c>
      <c r="D10" s="76">
        <v>0</v>
      </c>
      <c r="E10" s="76">
        <v>0</v>
      </c>
      <c r="F10" s="76">
        <v>0</v>
      </c>
      <c r="G10" s="76">
        <v>0</v>
      </c>
      <c r="H10" s="76">
        <v>0</v>
      </c>
      <c r="I10" s="76">
        <v>0</v>
      </c>
      <c r="J10" s="76">
        <v>0</v>
      </c>
      <c r="K10" s="76">
        <v>0</v>
      </c>
      <c r="L10" s="77">
        <v>1</v>
      </c>
      <c r="M10" s="68">
        <v>0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2.0021344717182497</v>
      </c>
      <c r="W10" s="68">
        <v>2.0021344717182497</v>
      </c>
    </row>
    <row r="11" spans="1:23">
      <c r="C11" s="76"/>
      <c r="D11" s="76"/>
      <c r="E11" s="76"/>
      <c r="F11" s="76"/>
      <c r="G11" s="76"/>
      <c r="H11" s="76"/>
      <c r="I11" s="76"/>
      <c r="J11" s="76"/>
      <c r="K11" s="76"/>
      <c r="L11" s="77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</row>
    <row r="12" spans="1:23">
      <c r="A12" s="105" t="s">
        <v>1193</v>
      </c>
      <c r="B12">
        <v>2011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7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</row>
    <row r="13" spans="1:23">
      <c r="A13" s="105"/>
      <c r="B13">
        <v>2014</v>
      </c>
      <c r="C13" s="76">
        <v>1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7">
        <v>0</v>
      </c>
      <c r="M13" s="68">
        <v>1.6136071887034658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1.6136071887034658</v>
      </c>
    </row>
    <row r="14" spans="1:23">
      <c r="A14" s="105"/>
      <c r="B14">
        <v>2017</v>
      </c>
      <c r="C14" s="76">
        <v>0</v>
      </c>
      <c r="D14" s="76">
        <v>0</v>
      </c>
      <c r="E14" s="76">
        <v>0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7">
        <v>0</v>
      </c>
      <c r="M14" s="68">
        <v>0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</row>
    <row r="15" spans="1:23">
      <c r="C15" s="76"/>
      <c r="D15" s="76"/>
      <c r="E15" s="76"/>
      <c r="F15" s="76"/>
      <c r="G15" s="76"/>
      <c r="H15" s="76"/>
      <c r="I15" s="76"/>
      <c r="J15" s="76"/>
      <c r="K15" s="76"/>
      <c r="L15" s="77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</row>
    <row r="16" spans="1:23">
      <c r="A16" s="105" t="s">
        <v>58</v>
      </c>
      <c r="B16">
        <v>2011</v>
      </c>
      <c r="C16" s="76">
        <v>0.39519243817121313</v>
      </c>
      <c r="D16" s="76">
        <v>1.4436453854663538E-2</v>
      </c>
      <c r="E16" s="76">
        <v>1.0678313389210041E-2</v>
      </c>
      <c r="F16" s="76">
        <v>3.4198888792523856E-2</v>
      </c>
      <c r="G16" s="76">
        <v>0.47170952616402589</v>
      </c>
      <c r="H16" s="76">
        <v>7.4037990170434543E-3</v>
      </c>
      <c r="I16" s="76">
        <v>4.0277037880323606E-4</v>
      </c>
      <c r="J16" s="76">
        <v>1.5331955448509935E-3</v>
      </c>
      <c r="K16" s="76">
        <v>3.2069699492788213E-2</v>
      </c>
      <c r="L16" s="77">
        <v>3.237491519487775E-2</v>
      </c>
      <c r="M16" s="68">
        <v>988.85096833050864</v>
      </c>
      <c r="N16" s="68">
        <v>36.122911256864754</v>
      </c>
      <c r="O16" s="68">
        <v>26.71928790925471</v>
      </c>
      <c r="P16" s="68">
        <v>85.572498438503672</v>
      </c>
      <c r="Q16" s="68">
        <v>1180.3121129456872</v>
      </c>
      <c r="R16" s="68">
        <v>18.525794322400543</v>
      </c>
      <c r="S16" s="68">
        <v>1.0078125</v>
      </c>
      <c r="T16" s="68">
        <v>3.8363636363636364</v>
      </c>
      <c r="U16" s="68">
        <v>80.244838550714064</v>
      </c>
      <c r="V16" s="68">
        <v>81.008549627670845</v>
      </c>
      <c r="W16" s="68">
        <v>2502.2011375179677</v>
      </c>
    </row>
    <row r="17" spans="1:23">
      <c r="A17" s="105"/>
      <c r="B17">
        <v>2014</v>
      </c>
      <c r="C17" s="76">
        <v>0.3412244567407472</v>
      </c>
      <c r="D17" s="76">
        <v>4.8084774648418831E-3</v>
      </c>
      <c r="E17" s="76">
        <v>1.0081353312767875E-2</v>
      </c>
      <c r="F17" s="76">
        <v>4.2265517963272138E-2</v>
      </c>
      <c r="G17" s="76">
        <v>0.50618793877884616</v>
      </c>
      <c r="H17" s="76">
        <v>7.9956009839002758E-3</v>
      </c>
      <c r="I17" s="76">
        <v>1.3357627426118623E-3</v>
      </c>
      <c r="J17" s="76">
        <v>0</v>
      </c>
      <c r="K17" s="76">
        <v>3.9299750416670109E-2</v>
      </c>
      <c r="L17" s="77">
        <v>4.6801141596342424E-2</v>
      </c>
      <c r="M17" s="68">
        <v>912.55939845712783</v>
      </c>
      <c r="N17" s="68">
        <v>12.859633054217621</v>
      </c>
      <c r="O17" s="68">
        <v>26.961237780570343</v>
      </c>
      <c r="P17" s="68">
        <v>113.03350298055219</v>
      </c>
      <c r="Q17" s="68">
        <v>1353.7322773708338</v>
      </c>
      <c r="R17" s="68">
        <v>21.383170754712058</v>
      </c>
      <c r="S17" s="68">
        <v>3.5723196881091619</v>
      </c>
      <c r="T17" s="68">
        <v>0</v>
      </c>
      <c r="U17" s="68">
        <v>105.10195236972626</v>
      </c>
      <c r="V17" s="68">
        <v>125.1634247738405</v>
      </c>
      <c r="W17" s="68">
        <v>2674.36691722969</v>
      </c>
    </row>
    <row r="18" spans="1:23">
      <c r="A18" s="105"/>
      <c r="B18">
        <v>2017</v>
      </c>
      <c r="C18" s="76">
        <v>0.3125070370676547</v>
      </c>
      <c r="D18" s="76">
        <v>6.7640725198273586E-3</v>
      </c>
      <c r="E18" s="76">
        <v>1.9995722798360045E-2</v>
      </c>
      <c r="F18" s="76">
        <v>3.7667776920751232E-2</v>
      </c>
      <c r="G18" s="76">
        <v>0.50507881990850634</v>
      </c>
      <c r="H18" s="76">
        <v>9.8475204679847033E-3</v>
      </c>
      <c r="I18" s="76">
        <v>6.5106258787621706E-3</v>
      </c>
      <c r="J18" s="76">
        <v>2.7529511352680034E-3</v>
      </c>
      <c r="K18" s="76">
        <v>6.291952425495051E-2</v>
      </c>
      <c r="L18" s="77">
        <v>3.5955949047934983E-2</v>
      </c>
      <c r="M18" s="68">
        <v>817.15907887087053</v>
      </c>
      <c r="N18" s="68">
        <v>17.687036175512684</v>
      </c>
      <c r="O18" s="68">
        <v>52.285819150138941</v>
      </c>
      <c r="P18" s="68">
        <v>98.495592868876173</v>
      </c>
      <c r="Q18" s="68">
        <v>1320.7054378883295</v>
      </c>
      <c r="R18" s="68">
        <v>25.749790565638779</v>
      </c>
      <c r="S18" s="68">
        <v>17.024311183144246</v>
      </c>
      <c r="T18" s="68">
        <v>7.1985547428972065</v>
      </c>
      <c r="U18" s="68">
        <v>164.52512866786373</v>
      </c>
      <c r="V18" s="68">
        <v>94.019419465353195</v>
      </c>
      <c r="W18" s="68">
        <v>2614.8501695786249</v>
      </c>
    </row>
    <row r="19" spans="1:23">
      <c r="C19" s="76"/>
      <c r="D19" s="76"/>
      <c r="E19" s="76"/>
      <c r="F19" s="76"/>
      <c r="G19" s="76"/>
      <c r="H19" s="76"/>
      <c r="I19" s="76"/>
      <c r="J19" s="76"/>
      <c r="K19" s="76"/>
      <c r="L19" s="77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</row>
    <row r="20" spans="1:23">
      <c r="A20" s="105" t="s">
        <v>59</v>
      </c>
      <c r="B20">
        <v>2011</v>
      </c>
      <c r="C20" s="76">
        <v>0.33646631149086986</v>
      </c>
      <c r="D20" s="76">
        <v>6.8470135579778782E-3</v>
      </c>
      <c r="E20" s="76">
        <v>8.2061886625276019E-3</v>
      </c>
      <c r="F20" s="76">
        <v>3.2762360861155783E-2</v>
      </c>
      <c r="G20" s="76">
        <v>0.39627683741420094</v>
      </c>
      <c r="H20" s="76">
        <v>6.1835703994392961E-3</v>
      </c>
      <c r="I20" s="76">
        <v>4.7850436209631407E-4</v>
      </c>
      <c r="J20" s="76">
        <v>7.6839760415995792E-3</v>
      </c>
      <c r="K20" s="76">
        <v>8.3862997889480165E-2</v>
      </c>
      <c r="L20" s="77">
        <v>0.1212322393206528</v>
      </c>
      <c r="M20" s="68">
        <v>2211.8224389458646</v>
      </c>
      <c r="N20" s="68">
        <v>45.010087815917885</v>
      </c>
      <c r="O20" s="68">
        <v>53.944872345694641</v>
      </c>
      <c r="P20" s="68">
        <v>215.36933247331206</v>
      </c>
      <c r="Q20" s="68">
        <v>2604.9977994632482</v>
      </c>
      <c r="R20" s="68">
        <v>40.648823656903936</v>
      </c>
      <c r="S20" s="68">
        <v>3.14553537478543</v>
      </c>
      <c r="T20" s="68">
        <v>50.512012789112632</v>
      </c>
      <c r="U20" s="68">
        <v>551.28865563783279</v>
      </c>
      <c r="V20" s="68">
        <v>796.94215466903063</v>
      </c>
      <c r="W20" s="68">
        <v>6573.6817131717016</v>
      </c>
    </row>
    <row r="21" spans="1:23">
      <c r="A21" s="105"/>
      <c r="B21">
        <v>2014</v>
      </c>
      <c r="C21" s="76">
        <v>0.29003804640402225</v>
      </c>
      <c r="D21" s="76">
        <v>4.4572294431939235E-3</v>
      </c>
      <c r="E21" s="76">
        <v>1.087210689284057E-2</v>
      </c>
      <c r="F21" s="76">
        <v>5.6785466366542692E-2</v>
      </c>
      <c r="G21" s="76">
        <v>0.42795485152882357</v>
      </c>
      <c r="H21" s="76">
        <v>8.3515600909645788E-3</v>
      </c>
      <c r="I21" s="76">
        <v>2.2798248389421009E-3</v>
      </c>
      <c r="J21" s="76">
        <v>4.7256476487429729E-3</v>
      </c>
      <c r="K21" s="76">
        <v>0.10536259909080871</v>
      </c>
      <c r="L21" s="77">
        <v>8.9172667695118196E-2</v>
      </c>
      <c r="M21" s="68">
        <v>1900.6849778810631</v>
      </c>
      <c r="N21" s="68">
        <v>29.209233583950862</v>
      </c>
      <c r="O21" s="68">
        <v>71.247377733174034</v>
      </c>
      <c r="P21" s="68">
        <v>372.12801638620215</v>
      </c>
      <c r="Q21" s="68">
        <v>2804.4850239374505</v>
      </c>
      <c r="R21" s="68">
        <v>54.729663930556811</v>
      </c>
      <c r="S21" s="68">
        <v>14.940208284057977</v>
      </c>
      <c r="T21" s="68">
        <v>30.968238850336476</v>
      </c>
      <c r="U21" s="68">
        <v>690.46496418418803</v>
      </c>
      <c r="V21" s="68">
        <v>584.36867861671215</v>
      </c>
      <c r="W21" s="68">
        <v>6553.226383387695</v>
      </c>
    </row>
    <row r="22" spans="1:23">
      <c r="A22" s="105"/>
      <c r="B22">
        <v>2017</v>
      </c>
      <c r="C22" s="76">
        <v>0.28313875230456698</v>
      </c>
      <c r="D22" s="76">
        <v>5.2868079412479105E-3</v>
      </c>
      <c r="E22" s="76">
        <v>1.5456753283912694E-2</v>
      </c>
      <c r="F22" s="76">
        <v>3.4112485966192811E-2</v>
      </c>
      <c r="G22" s="76">
        <v>0.44093655720120423</v>
      </c>
      <c r="H22" s="76">
        <v>4.0775219396060091E-3</v>
      </c>
      <c r="I22" s="76">
        <v>4.5061819817605146E-3</v>
      </c>
      <c r="J22" s="76">
        <v>3.0667909941950117E-3</v>
      </c>
      <c r="K22" s="76">
        <v>0.1254625580882206</v>
      </c>
      <c r="L22" s="77">
        <v>8.3955590299092442E-2</v>
      </c>
      <c r="M22" s="68">
        <v>1828.7490960028194</v>
      </c>
      <c r="N22" s="68">
        <v>34.146668955077175</v>
      </c>
      <c r="O22" s="68">
        <v>99.83276172909099</v>
      </c>
      <c r="P22" s="68">
        <v>220.32723308033638</v>
      </c>
      <c r="Q22" s="68">
        <v>2847.9405373267628</v>
      </c>
      <c r="R22" s="68">
        <v>26.336079043553358</v>
      </c>
      <c r="S22" s="68">
        <v>29.104727482532649</v>
      </c>
      <c r="T22" s="68">
        <v>19.807925310876822</v>
      </c>
      <c r="U22" s="68">
        <v>810.34311911931741</v>
      </c>
      <c r="V22" s="68">
        <v>542.25607979897813</v>
      </c>
      <c r="W22" s="68">
        <v>6458.8442278493503</v>
      </c>
    </row>
    <row r="23" spans="1:23">
      <c r="C23" s="76"/>
      <c r="D23" s="76"/>
      <c r="E23" s="76"/>
      <c r="F23" s="76"/>
      <c r="G23" s="76"/>
      <c r="H23" s="76"/>
      <c r="I23" s="76"/>
      <c r="J23" s="76"/>
      <c r="K23" s="76"/>
      <c r="L23" s="77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</row>
    <row r="24" spans="1:23">
      <c r="A24" s="105" t="s">
        <v>60</v>
      </c>
      <c r="B24">
        <v>2011</v>
      </c>
      <c r="C24" s="76">
        <v>0.22978503584431306</v>
      </c>
      <c r="D24" s="76">
        <v>6.7784176605814933E-3</v>
      </c>
      <c r="E24" s="76">
        <v>7.0240798027549588E-3</v>
      </c>
      <c r="F24" s="76">
        <v>2.8577109133987026E-2</v>
      </c>
      <c r="G24" s="76">
        <v>0.40456327095390721</v>
      </c>
      <c r="H24" s="76">
        <v>1.6619867931708179E-3</v>
      </c>
      <c r="I24" s="76">
        <v>0</v>
      </c>
      <c r="J24" s="76">
        <v>1.4908171451530497E-2</v>
      </c>
      <c r="K24" s="76">
        <v>8.8050006935567623E-2</v>
      </c>
      <c r="L24" s="77">
        <v>0.21865192142418763</v>
      </c>
      <c r="M24" s="68">
        <v>1095.0488207452206</v>
      </c>
      <c r="N24" s="68">
        <v>32.302792209530409</v>
      </c>
      <c r="O24" s="68">
        <v>33.47350394931081</v>
      </c>
      <c r="P24" s="68">
        <v>136.18523740023798</v>
      </c>
      <c r="Q24" s="68">
        <v>1927.9607618794794</v>
      </c>
      <c r="R24" s="68">
        <v>7.9202576062825774</v>
      </c>
      <c r="S24" s="68">
        <v>0</v>
      </c>
      <c r="T24" s="68">
        <v>71.04542516218018</v>
      </c>
      <c r="U24" s="68">
        <v>419.60546258864707</v>
      </c>
      <c r="V24" s="68">
        <v>1041.9935651138662</v>
      </c>
      <c r="W24" s="68">
        <v>4765.5358266547537</v>
      </c>
    </row>
    <row r="25" spans="1:23">
      <c r="A25" s="105"/>
      <c r="B25">
        <v>2014</v>
      </c>
      <c r="C25" s="76">
        <v>0.20261659254437311</v>
      </c>
      <c r="D25" s="76">
        <v>3.5021819356170335E-3</v>
      </c>
      <c r="E25" s="76">
        <v>6.4966181045606744E-3</v>
      </c>
      <c r="F25" s="76">
        <v>2.4124799702761397E-2</v>
      </c>
      <c r="G25" s="76">
        <v>0.46137845239165431</v>
      </c>
      <c r="H25" s="76">
        <v>2.8787258455013017E-3</v>
      </c>
      <c r="I25" s="76">
        <v>1.0401394858971212E-3</v>
      </c>
      <c r="J25" s="76">
        <v>5.5662098642815629E-3</v>
      </c>
      <c r="K25" s="76">
        <v>9.4826994682285656E-2</v>
      </c>
      <c r="L25" s="77">
        <v>0.19756928544306837</v>
      </c>
      <c r="M25" s="68">
        <v>912.30670912075038</v>
      </c>
      <c r="N25" s="68">
        <v>15.76901494740711</v>
      </c>
      <c r="O25" s="68">
        <v>29.251840675822443</v>
      </c>
      <c r="P25" s="68">
        <v>108.62494699294422</v>
      </c>
      <c r="Q25" s="68">
        <v>2077.4145506788818</v>
      </c>
      <c r="R25" s="68">
        <v>12.961825433891777</v>
      </c>
      <c r="S25" s="68">
        <v>4.6833589465163694</v>
      </c>
      <c r="T25" s="68">
        <v>25.062560473402826</v>
      </c>
      <c r="U25" s="68">
        <v>426.97047841953474</v>
      </c>
      <c r="V25" s="68">
        <v>889.58057364640763</v>
      </c>
      <c r="W25" s="68">
        <v>4502.6258593355569</v>
      </c>
    </row>
    <row r="26" spans="1:23">
      <c r="A26" s="105"/>
      <c r="B26">
        <v>2017</v>
      </c>
      <c r="C26" s="76">
        <v>0.19851168700517988</v>
      </c>
      <c r="D26" s="76">
        <v>3.3892958100480274E-3</v>
      </c>
      <c r="E26" s="76">
        <v>1.6045022860777594E-2</v>
      </c>
      <c r="F26" s="76">
        <v>1.9430653768745164E-2</v>
      </c>
      <c r="G26" s="76">
        <v>0.42282996046690247</v>
      </c>
      <c r="H26" s="76">
        <v>3.6375024308220741E-3</v>
      </c>
      <c r="I26" s="76">
        <v>2.3523918198631783E-3</v>
      </c>
      <c r="J26" s="76">
        <v>2.2419352634506168E-3</v>
      </c>
      <c r="K26" s="76">
        <v>0.13501183052943139</v>
      </c>
      <c r="L26" s="77">
        <v>0.1965497200447795</v>
      </c>
      <c r="M26" s="68">
        <v>891.74376731200789</v>
      </c>
      <c r="N26" s="68">
        <v>15.225216508830368</v>
      </c>
      <c r="O26" s="68">
        <v>72.076608427108653</v>
      </c>
      <c r="P26" s="68">
        <v>87.28536165542711</v>
      </c>
      <c r="Q26" s="68">
        <v>1899.4145260037221</v>
      </c>
      <c r="R26" s="68">
        <v>16.340197245833807</v>
      </c>
      <c r="S26" s="68">
        <v>10.567290900026473</v>
      </c>
      <c r="T26" s="68">
        <v>10.07110376250505</v>
      </c>
      <c r="U26" s="68">
        <v>606.49304937327918</v>
      </c>
      <c r="V26" s="68">
        <v>882.93032244634878</v>
      </c>
      <c r="W26" s="68">
        <v>4492.14744363509</v>
      </c>
    </row>
    <row r="27" spans="1:23">
      <c r="C27" s="76"/>
      <c r="D27" s="76"/>
      <c r="E27" s="76"/>
      <c r="F27" s="76"/>
      <c r="G27" s="76"/>
      <c r="H27" s="76"/>
      <c r="I27" s="76"/>
      <c r="J27" s="76"/>
      <c r="K27" s="76"/>
      <c r="L27" s="77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</row>
    <row r="28" spans="1:23">
      <c r="A28" s="105" t="s">
        <v>61</v>
      </c>
      <c r="B28">
        <v>2011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7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</row>
    <row r="29" spans="1:23">
      <c r="A29" s="105"/>
      <c r="B29">
        <v>2014</v>
      </c>
      <c r="C29" s="76">
        <v>0</v>
      </c>
      <c r="D29" s="76">
        <v>0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7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</row>
    <row r="30" spans="1:23">
      <c r="A30" s="105"/>
      <c r="B30">
        <v>2017</v>
      </c>
      <c r="C30" s="76">
        <v>0.24597788413190361</v>
      </c>
      <c r="D30" s="76">
        <v>0</v>
      </c>
      <c r="E30" s="76">
        <v>0</v>
      </c>
      <c r="F30" s="76">
        <v>0</v>
      </c>
      <c r="G30" s="76">
        <v>0.75402211586809642</v>
      </c>
      <c r="H30" s="76">
        <v>0</v>
      </c>
      <c r="I30" s="76">
        <v>0</v>
      </c>
      <c r="J30" s="76">
        <v>0</v>
      </c>
      <c r="K30" s="76">
        <v>0</v>
      </c>
      <c r="L30" s="77">
        <v>0</v>
      </c>
      <c r="M30" s="68">
        <v>1.1524822695035462</v>
      </c>
      <c r="N30" s="68">
        <v>0</v>
      </c>
      <c r="O30" s="68">
        <v>0</v>
      </c>
      <c r="P30" s="68">
        <v>0</v>
      </c>
      <c r="Q30" s="68">
        <v>3.5328262230499434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4.6853084925534896</v>
      </c>
    </row>
    <row r="31" spans="1:23">
      <c r="C31" s="76"/>
      <c r="D31" s="76"/>
      <c r="E31" s="76"/>
      <c r="F31" s="76"/>
      <c r="G31" s="76"/>
      <c r="H31" s="76"/>
      <c r="I31" s="76"/>
      <c r="J31" s="76"/>
      <c r="K31" s="76"/>
      <c r="L31" s="77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>
      <c r="A32" s="105" t="s">
        <v>1194</v>
      </c>
      <c r="B32">
        <v>2011</v>
      </c>
      <c r="C32" s="76">
        <v>0</v>
      </c>
      <c r="D32" s="76">
        <v>0</v>
      </c>
      <c r="E32" s="76">
        <v>0</v>
      </c>
      <c r="F32" s="76">
        <v>0</v>
      </c>
      <c r="G32" s="76">
        <v>0</v>
      </c>
      <c r="H32" s="76">
        <v>0</v>
      </c>
      <c r="I32" s="76">
        <v>0</v>
      </c>
      <c r="J32" s="76">
        <v>0</v>
      </c>
      <c r="K32" s="76">
        <v>0</v>
      </c>
      <c r="L32" s="77">
        <v>0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</row>
    <row r="33" spans="1:23">
      <c r="A33" s="105"/>
      <c r="B33">
        <v>2014</v>
      </c>
      <c r="C33" s="76">
        <v>0</v>
      </c>
      <c r="D33" s="76">
        <v>0</v>
      </c>
      <c r="E33" s="76">
        <v>0</v>
      </c>
      <c r="F33" s="76">
        <v>0</v>
      </c>
      <c r="G33" s="76">
        <v>1</v>
      </c>
      <c r="H33" s="76">
        <v>0</v>
      </c>
      <c r="I33" s="76">
        <v>0</v>
      </c>
      <c r="J33" s="76">
        <v>0</v>
      </c>
      <c r="K33" s="76">
        <v>0</v>
      </c>
      <c r="L33" s="77">
        <v>0</v>
      </c>
      <c r="M33" s="68">
        <v>0</v>
      </c>
      <c r="N33" s="68">
        <v>0</v>
      </c>
      <c r="O33" s="68">
        <v>0</v>
      </c>
      <c r="P33" s="68">
        <v>0</v>
      </c>
      <c r="Q33" s="68">
        <v>1.9915748541801686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1.9915748541801686</v>
      </c>
    </row>
    <row r="34" spans="1:23">
      <c r="A34" s="105"/>
      <c r="B34">
        <v>2017</v>
      </c>
      <c r="C34" s="76">
        <v>0</v>
      </c>
      <c r="D34" s="76">
        <v>0</v>
      </c>
      <c r="E34" s="76">
        <v>0</v>
      </c>
      <c r="F34" s="76">
        <v>0</v>
      </c>
      <c r="G34" s="76">
        <v>0</v>
      </c>
      <c r="H34" s="76">
        <v>0</v>
      </c>
      <c r="I34" s="76">
        <v>0</v>
      </c>
      <c r="J34" s="76">
        <v>0</v>
      </c>
      <c r="K34" s="76">
        <v>0</v>
      </c>
      <c r="L34" s="77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</row>
    <row r="35" spans="1:23">
      <c r="C35" s="76"/>
      <c r="D35" s="76"/>
      <c r="E35" s="76"/>
      <c r="F35" s="76"/>
      <c r="G35" s="76"/>
      <c r="H35" s="76"/>
      <c r="I35" s="76"/>
      <c r="J35" s="76"/>
      <c r="K35" s="76"/>
      <c r="L35" s="77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>
      <c r="A36" s="105" t="s">
        <v>63</v>
      </c>
      <c r="B36">
        <v>2011</v>
      </c>
      <c r="C36" s="76">
        <v>0</v>
      </c>
      <c r="D36" s="76">
        <v>0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7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</row>
    <row r="37" spans="1:23">
      <c r="A37" s="105"/>
      <c r="B37">
        <v>2014</v>
      </c>
      <c r="C37" s="76">
        <v>1</v>
      </c>
      <c r="D37" s="76">
        <v>0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7">
        <v>0</v>
      </c>
      <c r="M37" s="68">
        <v>1.0350318471337581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1.0350318471337581</v>
      </c>
    </row>
    <row r="38" spans="1:23">
      <c r="A38" s="105"/>
      <c r="B38">
        <v>2017</v>
      </c>
      <c r="C38" s="76">
        <v>0</v>
      </c>
      <c r="D38" s="76">
        <v>0</v>
      </c>
      <c r="E38" s="76">
        <v>0</v>
      </c>
      <c r="F38" s="76">
        <v>1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7">
        <v>0</v>
      </c>
      <c r="M38" s="68">
        <v>0</v>
      </c>
      <c r="N38" s="68">
        <v>0</v>
      </c>
      <c r="O38" s="68">
        <v>0</v>
      </c>
      <c r="P38" s="68">
        <v>1.5994108983799704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1.5994108983799704</v>
      </c>
    </row>
    <row r="39" spans="1:23">
      <c r="C39" s="76"/>
      <c r="D39" s="76"/>
      <c r="E39" s="76"/>
      <c r="F39" s="76"/>
      <c r="G39" s="76"/>
      <c r="H39" s="76"/>
      <c r="I39" s="76"/>
      <c r="J39" s="76"/>
      <c r="K39" s="76"/>
      <c r="L39" s="77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>
      <c r="A40" s="105" t="s">
        <v>64</v>
      </c>
      <c r="B40">
        <v>2011</v>
      </c>
      <c r="C40" s="76">
        <v>0.2793765485238589</v>
      </c>
      <c r="D40" s="76">
        <v>3.3971097350187717E-3</v>
      </c>
      <c r="E40" s="76">
        <v>8.9666621281306435E-3</v>
      </c>
      <c r="F40" s="76">
        <v>2.8491459842882504E-2</v>
      </c>
      <c r="G40" s="76">
        <v>0.38652881246681642</v>
      </c>
      <c r="H40" s="76">
        <v>2.3602235975052244E-3</v>
      </c>
      <c r="I40" s="76">
        <v>4.7085247501162542E-4</v>
      </c>
      <c r="J40" s="76">
        <v>4.2431301379540548E-3</v>
      </c>
      <c r="K40" s="76">
        <v>0.11679378596332085</v>
      </c>
      <c r="L40" s="77">
        <v>0.16937141512950057</v>
      </c>
      <c r="M40" s="68">
        <v>1821.2373564948116</v>
      </c>
      <c r="N40" s="68">
        <v>22.145535071638303</v>
      </c>
      <c r="O40" s="68">
        <v>58.453081037416318</v>
      </c>
      <c r="P40" s="68">
        <v>185.73395398110162</v>
      </c>
      <c r="Q40" s="68">
        <v>2519.7559220545131</v>
      </c>
      <c r="R40" s="68">
        <v>15.386142495385551</v>
      </c>
      <c r="S40" s="68">
        <v>3.0694563356164384</v>
      </c>
      <c r="T40" s="68">
        <v>27.660686469719753</v>
      </c>
      <c r="U40" s="68">
        <v>761.37101387625535</v>
      </c>
      <c r="V40" s="68">
        <v>1104.1211224996355</v>
      </c>
      <c r="W40" s="68">
        <v>6518.9342703160964</v>
      </c>
    </row>
    <row r="41" spans="1:23">
      <c r="A41" s="105"/>
      <c r="B41">
        <v>2014</v>
      </c>
      <c r="C41" s="76">
        <v>0.25832225168949863</v>
      </c>
      <c r="D41" s="76">
        <v>5.1597431008490874E-3</v>
      </c>
      <c r="E41" s="76">
        <v>1.5458315844357921E-2</v>
      </c>
      <c r="F41" s="76">
        <v>2.3374044550095563E-2</v>
      </c>
      <c r="G41" s="76">
        <v>0.39951597680065309</v>
      </c>
      <c r="H41" s="76">
        <v>2.1319851941294134E-3</v>
      </c>
      <c r="I41" s="76">
        <v>2.447648514121715E-3</v>
      </c>
      <c r="J41" s="76">
        <v>8.9076728574135396E-4</v>
      </c>
      <c r="K41" s="76">
        <v>0.12038321996460576</v>
      </c>
      <c r="L41" s="77">
        <v>0.1723160470559475</v>
      </c>
      <c r="M41" s="68">
        <v>1620.9889271445275</v>
      </c>
      <c r="N41" s="68">
        <v>32.377723477883229</v>
      </c>
      <c r="O41" s="68">
        <v>97.001937123582493</v>
      </c>
      <c r="P41" s="68">
        <v>146.67364948425026</v>
      </c>
      <c r="Q41" s="68">
        <v>2506.9887335513477</v>
      </c>
      <c r="R41" s="68">
        <v>13.378345728705748</v>
      </c>
      <c r="S41" s="68">
        <v>15.35915358813957</v>
      </c>
      <c r="T41" s="68">
        <v>5.5896226415094343</v>
      </c>
      <c r="U41" s="68">
        <v>755.41253337783144</v>
      </c>
      <c r="V41" s="68">
        <v>1081.2944003861876</v>
      </c>
      <c r="W41" s="68">
        <v>6275.0650265039649</v>
      </c>
    </row>
    <row r="42" spans="1:23">
      <c r="A42" s="105"/>
      <c r="B42">
        <v>2017</v>
      </c>
      <c r="C42" s="76">
        <v>0.2396423400488622</v>
      </c>
      <c r="D42" s="76">
        <v>3.4506659860960055E-3</v>
      </c>
      <c r="E42" s="76">
        <v>1.7132790740987811E-2</v>
      </c>
      <c r="F42" s="76">
        <v>2.5775890722555542E-2</v>
      </c>
      <c r="G42" s="76">
        <v>0.40594595409994011</v>
      </c>
      <c r="H42" s="76">
        <v>1.5118461624582691E-3</v>
      </c>
      <c r="I42" s="76">
        <v>3.4523386451031524E-3</v>
      </c>
      <c r="J42" s="76">
        <v>1.0771143388720909E-3</v>
      </c>
      <c r="K42" s="76">
        <v>0.14271373632489659</v>
      </c>
      <c r="L42" s="77">
        <v>0.15929732293022897</v>
      </c>
      <c r="M42" s="68">
        <v>1501.2625240944978</v>
      </c>
      <c r="N42" s="68">
        <v>21.617029474162464</v>
      </c>
      <c r="O42" s="68">
        <v>107.33001800664198</v>
      </c>
      <c r="P42" s="68">
        <v>161.47555043502592</v>
      </c>
      <c r="Q42" s="68">
        <v>2543.0875344221909</v>
      </c>
      <c r="R42" s="68">
        <v>9.4711059215658722</v>
      </c>
      <c r="S42" s="68">
        <v>21.62750800764076</v>
      </c>
      <c r="T42" s="68">
        <v>6.7476865347909074</v>
      </c>
      <c r="U42" s="68">
        <v>894.04394888810521</v>
      </c>
      <c r="V42" s="68">
        <v>997.93342468184301</v>
      </c>
      <c r="W42" s="68">
        <v>6264.5963304664601</v>
      </c>
    </row>
    <row r="43" spans="1:23">
      <c r="C43" s="76"/>
      <c r="D43" s="76"/>
      <c r="E43" s="76"/>
      <c r="F43" s="76"/>
      <c r="G43" s="76"/>
      <c r="H43" s="76"/>
      <c r="I43" s="76"/>
      <c r="J43" s="76"/>
      <c r="K43" s="76"/>
      <c r="L43" s="77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>
      <c r="A44" s="105" t="s">
        <v>65</v>
      </c>
      <c r="B44">
        <v>2011</v>
      </c>
      <c r="C44" s="76">
        <v>0</v>
      </c>
      <c r="D44" s="76">
        <v>0</v>
      </c>
      <c r="E44" s="76">
        <v>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7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</row>
    <row r="45" spans="1:23">
      <c r="A45" s="105"/>
      <c r="B45">
        <v>2014</v>
      </c>
      <c r="C45" s="76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7">
        <v>0</v>
      </c>
      <c r="M45" s="68">
        <v>0</v>
      </c>
      <c r="N45" s="68">
        <v>0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68">
        <v>0</v>
      </c>
      <c r="V45" s="68">
        <v>0</v>
      </c>
      <c r="W45" s="68">
        <v>0</v>
      </c>
    </row>
    <row r="46" spans="1:23">
      <c r="A46" s="105"/>
      <c r="B46">
        <v>2017</v>
      </c>
      <c r="C46" s="76">
        <v>0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1</v>
      </c>
      <c r="L46" s="77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1.0010672358591248</v>
      </c>
      <c r="V46" s="68">
        <v>0</v>
      </c>
      <c r="W46" s="68">
        <v>1.0010672358591248</v>
      </c>
    </row>
    <row r="47" spans="1:23">
      <c r="C47" s="76"/>
      <c r="D47" s="76"/>
      <c r="E47" s="76"/>
      <c r="F47" s="76"/>
      <c r="G47" s="76"/>
      <c r="H47" s="76"/>
      <c r="I47" s="76"/>
      <c r="J47" s="76"/>
      <c r="K47" s="76"/>
      <c r="L47" s="77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>
      <c r="A48" s="105" t="s">
        <v>66</v>
      </c>
      <c r="B48">
        <v>2011</v>
      </c>
      <c r="C48" s="76">
        <v>0.27562609987578507</v>
      </c>
      <c r="D48" s="76">
        <v>2.9788258544235155E-3</v>
      </c>
      <c r="E48" s="76">
        <v>1.5500815862710028E-2</v>
      </c>
      <c r="F48" s="76">
        <v>4.0344812740048287E-2</v>
      </c>
      <c r="G48" s="76">
        <v>0.47690115842048453</v>
      </c>
      <c r="H48" s="76">
        <v>2.6652734646112667E-3</v>
      </c>
      <c r="I48" s="76">
        <v>7.9587069570837953E-4</v>
      </c>
      <c r="J48" s="76">
        <v>3.835521425100624E-4</v>
      </c>
      <c r="K48" s="76">
        <v>0.10321363016677219</v>
      </c>
      <c r="L48" s="77">
        <v>8.1589960776946996E-2</v>
      </c>
      <c r="M48" s="68">
        <v>718.6144185560222</v>
      </c>
      <c r="N48" s="68">
        <v>7.766416933377883</v>
      </c>
      <c r="O48" s="68">
        <v>40.413842460294347</v>
      </c>
      <c r="P48" s="68">
        <v>105.18729598542095</v>
      </c>
      <c r="Q48" s="68">
        <v>1243.3802489005081</v>
      </c>
      <c r="R48" s="68">
        <v>6.9489208094864026</v>
      </c>
      <c r="S48" s="68">
        <v>2.0750000000000002</v>
      </c>
      <c r="T48" s="68">
        <v>1</v>
      </c>
      <c r="U48" s="68">
        <v>269.09934459319157</v>
      </c>
      <c r="V48" s="68">
        <v>212.72195285627041</v>
      </c>
      <c r="W48" s="68">
        <v>2607.2074410945711</v>
      </c>
    </row>
    <row r="49" spans="1:23">
      <c r="A49" s="105"/>
      <c r="B49">
        <v>2014</v>
      </c>
      <c r="C49" s="76">
        <v>0.21990497581360086</v>
      </c>
      <c r="D49" s="76">
        <v>6.204361633678334E-3</v>
      </c>
      <c r="E49" s="76">
        <v>1.775867532838175E-2</v>
      </c>
      <c r="F49" s="76">
        <v>2.2972448479542679E-2</v>
      </c>
      <c r="G49" s="76">
        <v>0.5517739971132003</v>
      </c>
      <c r="H49" s="76">
        <v>2.6637615213482325E-3</v>
      </c>
      <c r="I49" s="76">
        <v>1.734847550716875E-3</v>
      </c>
      <c r="J49" s="76">
        <v>1.6971617886609946E-3</v>
      </c>
      <c r="K49" s="76">
        <v>0.11091698264511385</v>
      </c>
      <c r="L49" s="77">
        <v>6.4372788125756558E-2</v>
      </c>
      <c r="M49" s="68">
        <v>542.30533528175317</v>
      </c>
      <c r="N49" s="68">
        <v>15.300510611516025</v>
      </c>
      <c r="O49" s="68">
        <v>43.794481423108479</v>
      </c>
      <c r="P49" s="68">
        <v>56.652112253708609</v>
      </c>
      <c r="Q49" s="68">
        <v>1360.7240190775171</v>
      </c>
      <c r="R49" s="68">
        <v>6.5690741175854788</v>
      </c>
      <c r="S49" s="68">
        <v>4.2782891982021933</v>
      </c>
      <c r="T49" s="68">
        <v>4.1853527389363245</v>
      </c>
      <c r="U49" s="68">
        <v>273.5311979151615</v>
      </c>
      <c r="V49" s="68">
        <v>158.74905203213936</v>
      </c>
      <c r="W49" s="68">
        <v>2466.0894246496273</v>
      </c>
    </row>
    <row r="50" spans="1:23">
      <c r="A50" s="105"/>
      <c r="B50">
        <v>2017</v>
      </c>
      <c r="C50" s="76">
        <v>0.20481867268666273</v>
      </c>
      <c r="D50" s="76">
        <v>2.9166055706013553E-3</v>
      </c>
      <c r="E50" s="76">
        <v>2.237315001751837E-2</v>
      </c>
      <c r="F50" s="76">
        <v>2.2188616208768851E-2</v>
      </c>
      <c r="G50" s="76">
        <v>0.52944580861306823</v>
      </c>
      <c r="H50" s="76">
        <v>4.7768416439145879E-3</v>
      </c>
      <c r="I50" s="76">
        <v>2.032902996502271E-3</v>
      </c>
      <c r="J50" s="76">
        <v>1.8547387292950016E-3</v>
      </c>
      <c r="K50" s="76">
        <v>0.15023216491960178</v>
      </c>
      <c r="L50" s="77">
        <v>5.9360498614066996E-2</v>
      </c>
      <c r="M50" s="68">
        <v>504.57555522940902</v>
      </c>
      <c r="N50" s="68">
        <v>7.1851255350274323</v>
      </c>
      <c r="O50" s="68">
        <v>55.116774482716878</v>
      </c>
      <c r="P50" s="68">
        <v>54.662171160729578</v>
      </c>
      <c r="Q50" s="68">
        <v>1304.3020411205805</v>
      </c>
      <c r="R50" s="68">
        <v>11.767860288834481</v>
      </c>
      <c r="S50" s="68">
        <v>5.0081037277147491</v>
      </c>
      <c r="T50" s="68">
        <v>4.569191919191919</v>
      </c>
      <c r="U50" s="68">
        <v>370.10042606608658</v>
      </c>
      <c r="V50" s="68">
        <v>146.23596644778866</v>
      </c>
      <c r="W50" s="68">
        <v>2463.5232159780794</v>
      </c>
    </row>
    <row r="51" spans="1:23">
      <c r="C51" s="76"/>
      <c r="D51" s="76"/>
      <c r="E51" s="76"/>
      <c r="F51" s="76"/>
      <c r="G51" s="76"/>
      <c r="H51" s="76"/>
      <c r="I51" s="76"/>
      <c r="J51" s="76"/>
      <c r="K51" s="76"/>
      <c r="L51" s="77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>
      <c r="A52" s="105" t="s">
        <v>67</v>
      </c>
      <c r="B52">
        <v>2011</v>
      </c>
      <c r="C52" s="76">
        <v>0.36514428222822515</v>
      </c>
      <c r="D52" s="76">
        <v>1.2352627631587607E-2</v>
      </c>
      <c r="E52" s="76">
        <v>1.0608913970445014E-2</v>
      </c>
      <c r="F52" s="76">
        <v>2.8251741263683149E-2</v>
      </c>
      <c r="G52" s="76">
        <v>0.4849281329047504</v>
      </c>
      <c r="H52" s="76">
        <v>1.5072291569460886E-2</v>
      </c>
      <c r="I52" s="76">
        <v>1.8666450555630274E-3</v>
      </c>
      <c r="J52" s="76">
        <v>3.9032823053279414E-4</v>
      </c>
      <c r="K52" s="76">
        <v>3.2503052210075427E-2</v>
      </c>
      <c r="L52" s="77">
        <v>4.8881984935676318E-2</v>
      </c>
      <c r="M52" s="68">
        <v>1870.9601492559573</v>
      </c>
      <c r="N52" s="68">
        <v>63.293539464088425</v>
      </c>
      <c r="O52" s="68">
        <v>54.358937635455938</v>
      </c>
      <c r="P52" s="68">
        <v>144.7588929200422</v>
      </c>
      <c r="Q52" s="68">
        <v>2484.7197562053266</v>
      </c>
      <c r="R52" s="68">
        <v>77.228805863656632</v>
      </c>
      <c r="S52" s="68">
        <v>9.5644891122278057</v>
      </c>
      <c r="T52" s="68">
        <v>2</v>
      </c>
      <c r="U52" s="68">
        <v>166.54215435921242</v>
      </c>
      <c r="V52" s="68">
        <v>250.46604940130973</v>
      </c>
      <c r="W52" s="68">
        <v>5123.8927742172782</v>
      </c>
    </row>
    <row r="53" spans="1:23">
      <c r="A53" s="105"/>
      <c r="B53">
        <v>2014</v>
      </c>
      <c r="C53" s="76">
        <v>0.35732379785626606</v>
      </c>
      <c r="D53" s="76">
        <v>6.4087813604497062E-3</v>
      </c>
      <c r="E53" s="76">
        <v>1.7377262650433788E-2</v>
      </c>
      <c r="F53" s="76">
        <v>2.0255014053874566E-2</v>
      </c>
      <c r="G53" s="76">
        <v>0.49401649776692552</v>
      </c>
      <c r="H53" s="76">
        <v>1.8015965934996638E-2</v>
      </c>
      <c r="I53" s="76">
        <v>2.5029263804284417E-3</v>
      </c>
      <c r="J53" s="76">
        <v>1.2076810507261758E-3</v>
      </c>
      <c r="K53" s="76">
        <v>4.1032172024068329E-2</v>
      </c>
      <c r="L53" s="77">
        <v>4.1859900921831034E-2</v>
      </c>
      <c r="M53" s="68">
        <v>1674.3934379621721</v>
      </c>
      <c r="N53" s="68">
        <v>30.031085305960382</v>
      </c>
      <c r="O53" s="68">
        <v>81.42859425034861</v>
      </c>
      <c r="P53" s="68">
        <v>94.91352890881744</v>
      </c>
      <c r="Q53" s="68">
        <v>2314.9255299215406</v>
      </c>
      <c r="R53" s="68">
        <v>84.421511584410709</v>
      </c>
      <c r="S53" s="68">
        <v>11.728531746932742</v>
      </c>
      <c r="T53" s="68">
        <v>5.6591059386998221</v>
      </c>
      <c r="U53" s="68">
        <v>192.2737863937943</v>
      </c>
      <c r="V53" s="68">
        <v>196.15246406133389</v>
      </c>
      <c r="W53" s="68">
        <v>4685.9275760740093</v>
      </c>
    </row>
    <row r="54" spans="1:23">
      <c r="A54" s="105"/>
      <c r="B54">
        <v>2017</v>
      </c>
      <c r="C54" s="76">
        <v>0.31860633657484472</v>
      </c>
      <c r="D54" s="76">
        <v>9.4217863627533115E-3</v>
      </c>
      <c r="E54" s="76">
        <v>2.2135396699608918E-2</v>
      </c>
      <c r="F54" s="76">
        <v>1.8062603580939435E-2</v>
      </c>
      <c r="G54" s="76">
        <v>0.50130806415963325</v>
      </c>
      <c r="H54" s="76">
        <v>1.838530771688518E-2</v>
      </c>
      <c r="I54" s="76">
        <v>4.0017510623138316E-3</v>
      </c>
      <c r="J54" s="76">
        <v>5.7013425579848015E-3</v>
      </c>
      <c r="K54" s="76">
        <v>5.3332786075235158E-2</v>
      </c>
      <c r="L54" s="77">
        <v>4.9044625209801906E-2</v>
      </c>
      <c r="M54" s="68">
        <v>1475.1486239820445</v>
      </c>
      <c r="N54" s="68">
        <v>43.622908878346792</v>
      </c>
      <c r="O54" s="68">
        <v>102.48697603995763</v>
      </c>
      <c r="P54" s="68">
        <v>83.629927465980259</v>
      </c>
      <c r="Q54" s="68">
        <v>2321.0583599377551</v>
      </c>
      <c r="R54" s="68">
        <v>85.124048917585014</v>
      </c>
      <c r="S54" s="68">
        <v>18.528123566381744</v>
      </c>
      <c r="T54" s="68">
        <v>26.39723904953113</v>
      </c>
      <c r="U54" s="68">
        <v>246.93101473683467</v>
      </c>
      <c r="V54" s="68">
        <v>227.07681262628898</v>
      </c>
      <c r="W54" s="68">
        <v>4630.0040352007036</v>
      </c>
    </row>
    <row r="55" spans="1:23">
      <c r="C55" s="76"/>
      <c r="D55" s="76"/>
      <c r="E55" s="76"/>
      <c r="F55" s="76"/>
      <c r="G55" s="76"/>
      <c r="H55" s="76"/>
      <c r="I55" s="76"/>
      <c r="J55" s="76"/>
      <c r="K55" s="76"/>
      <c r="L55" s="77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>
      <c r="A56" s="105" t="s">
        <v>68</v>
      </c>
      <c r="B56">
        <v>2011</v>
      </c>
      <c r="C56" s="76">
        <v>0.31187806455213862</v>
      </c>
      <c r="D56" s="76">
        <v>8.56117137559885E-3</v>
      </c>
      <c r="E56" s="76">
        <v>1.0616791484616495E-2</v>
      </c>
      <c r="F56" s="76">
        <v>3.3072171336843072E-2</v>
      </c>
      <c r="G56" s="76">
        <v>0.53647844239469988</v>
      </c>
      <c r="H56" s="76">
        <v>1.1920917317009375E-2</v>
      </c>
      <c r="I56" s="76">
        <v>9.2151807243434625E-4</v>
      </c>
      <c r="J56" s="76">
        <v>8.7992173939252635E-4</v>
      </c>
      <c r="K56" s="76">
        <v>3.0544462941908799E-2</v>
      </c>
      <c r="L56" s="77">
        <v>5.5126538785357823E-2</v>
      </c>
      <c r="M56" s="68">
        <v>1062.6216206551303</v>
      </c>
      <c r="N56" s="68">
        <v>29.169367249052904</v>
      </c>
      <c r="O56" s="68">
        <v>36.173214649582206</v>
      </c>
      <c r="P56" s="68">
        <v>112.68251377347258</v>
      </c>
      <c r="Q56" s="68">
        <v>1827.8733155620605</v>
      </c>
      <c r="R56" s="68">
        <v>40.616593210192299</v>
      </c>
      <c r="S56" s="68">
        <v>3.1397688356164384</v>
      </c>
      <c r="T56" s="68">
        <v>2.9980430528375734</v>
      </c>
      <c r="U56" s="68">
        <v>104.07018127414862</v>
      </c>
      <c r="V56" s="68">
        <v>187.82549542022011</v>
      </c>
      <c r="W56" s="68">
        <v>3407.170113682314</v>
      </c>
    </row>
    <row r="57" spans="1:23">
      <c r="A57" s="105"/>
      <c r="B57">
        <v>2014</v>
      </c>
      <c r="C57" s="76">
        <v>0.2877957083206929</v>
      </c>
      <c r="D57" s="76">
        <v>3.8607003683944125E-3</v>
      </c>
      <c r="E57" s="76">
        <v>1.3508786558158114E-2</v>
      </c>
      <c r="F57" s="76">
        <v>2.5793591917278823E-2</v>
      </c>
      <c r="G57" s="76">
        <v>0.58164976292334536</v>
      </c>
      <c r="H57" s="76">
        <v>9.5404275954930097E-3</v>
      </c>
      <c r="I57" s="76">
        <v>1.4692720349338186E-3</v>
      </c>
      <c r="J57" s="76">
        <v>4.0770318087770463E-3</v>
      </c>
      <c r="K57" s="76">
        <v>3.132791675189199E-2</v>
      </c>
      <c r="L57" s="77">
        <v>4.0976801721034697E-2</v>
      </c>
      <c r="M57" s="68">
        <v>1050.932822122986</v>
      </c>
      <c r="N57" s="68">
        <v>14.09797511298143</v>
      </c>
      <c r="O57" s="68">
        <v>49.329530533521833</v>
      </c>
      <c r="P57" s="68">
        <v>94.189494709589525</v>
      </c>
      <c r="Q57" s="68">
        <v>2123.9886807312951</v>
      </c>
      <c r="R57" s="68">
        <v>34.838422559168421</v>
      </c>
      <c r="S57" s="68">
        <v>5.3652857269809298</v>
      </c>
      <c r="T57" s="68">
        <v>14.887944541232649</v>
      </c>
      <c r="U57" s="68">
        <v>114.39898167839556</v>
      </c>
      <c r="V57" s="68">
        <v>149.63345397171329</v>
      </c>
      <c r="W57" s="68">
        <v>3651.6625916878638</v>
      </c>
    </row>
    <row r="58" spans="1:23">
      <c r="A58" s="105"/>
      <c r="B58">
        <v>2017</v>
      </c>
      <c r="C58" s="76">
        <v>0.27312899051183492</v>
      </c>
      <c r="D58" s="76">
        <v>5.5240360196377059E-3</v>
      </c>
      <c r="E58" s="76">
        <v>1.8206192603564458E-2</v>
      </c>
      <c r="F58" s="76">
        <v>1.6791034258101651E-2</v>
      </c>
      <c r="G58" s="76">
        <v>0.57336013198072855</v>
      </c>
      <c r="H58" s="76">
        <v>9.1601259867945331E-3</v>
      </c>
      <c r="I58" s="76">
        <v>5.1324776737190483E-3</v>
      </c>
      <c r="J58" s="76">
        <v>7.2568276301854112E-3</v>
      </c>
      <c r="K58" s="76">
        <v>4.2010346856549231E-2</v>
      </c>
      <c r="L58" s="77">
        <v>4.9429836478884874E-2</v>
      </c>
      <c r="M58" s="68">
        <v>963.35821164550259</v>
      </c>
      <c r="N58" s="68">
        <v>19.483927542700489</v>
      </c>
      <c r="O58" s="68">
        <v>64.215391835834609</v>
      </c>
      <c r="P58" s="68">
        <v>59.223961192293373</v>
      </c>
      <c r="Q58" s="68">
        <v>2022.3089110339247</v>
      </c>
      <c r="R58" s="68">
        <v>32.308846353325876</v>
      </c>
      <c r="S58" s="68">
        <v>18.102855005610273</v>
      </c>
      <c r="T58" s="68">
        <v>25.595688231169898</v>
      </c>
      <c r="U58" s="68">
        <v>148.17545564273919</v>
      </c>
      <c r="V58" s="68">
        <v>174.3448719339253</v>
      </c>
      <c r="W58" s="68">
        <v>3527.1181204170248</v>
      </c>
    </row>
    <row r="59" spans="1:23">
      <c r="C59" s="76"/>
      <c r="D59" s="76"/>
      <c r="E59" s="76"/>
      <c r="F59" s="76"/>
      <c r="G59" s="76"/>
      <c r="H59" s="76"/>
      <c r="I59" s="76"/>
      <c r="J59" s="76"/>
      <c r="K59" s="76"/>
      <c r="L59" s="77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>
      <c r="A60" s="105" t="s">
        <v>69</v>
      </c>
      <c r="B60">
        <v>2011</v>
      </c>
      <c r="C60" s="76">
        <v>0.27282838899566914</v>
      </c>
      <c r="D60" s="76">
        <v>6.0117148650273861E-3</v>
      </c>
      <c r="E60" s="76">
        <v>2.869228717497627E-3</v>
      </c>
      <c r="F60" s="76">
        <v>3.3123864008097179E-2</v>
      </c>
      <c r="G60" s="76">
        <v>0.57952503023413049</v>
      </c>
      <c r="H60" s="76">
        <v>3.0545549269884514E-3</v>
      </c>
      <c r="I60" s="76">
        <v>0</v>
      </c>
      <c r="J60" s="76">
        <v>0</v>
      </c>
      <c r="K60" s="76">
        <v>3.1253391839263504E-2</v>
      </c>
      <c r="L60" s="77">
        <v>7.1333826413326334E-2</v>
      </c>
      <c r="M60" s="68">
        <v>278.04753534017306</v>
      </c>
      <c r="N60" s="68">
        <v>6.1267176320689991</v>
      </c>
      <c r="O60" s="68">
        <v>2.9241164241164244</v>
      </c>
      <c r="P60" s="68">
        <v>33.757516152546302</v>
      </c>
      <c r="Q60" s="68">
        <v>590.61121504880168</v>
      </c>
      <c r="R60" s="68">
        <v>3.1129878827375368</v>
      </c>
      <c r="S60" s="68">
        <v>0</v>
      </c>
      <c r="T60" s="68">
        <v>0</v>
      </c>
      <c r="U60" s="68">
        <v>31.851262267526852</v>
      </c>
      <c r="V60" s="68">
        <v>72.698426632295849</v>
      </c>
      <c r="W60" s="68">
        <v>1019.1297773802665</v>
      </c>
    </row>
    <row r="61" spans="1:23">
      <c r="A61" s="105"/>
      <c r="B61">
        <v>2014</v>
      </c>
      <c r="C61" s="76">
        <v>0.27161912261344939</v>
      </c>
      <c r="D61" s="76">
        <v>1.0788793555725732E-3</v>
      </c>
      <c r="E61" s="76">
        <v>1.1424438106833074E-2</v>
      </c>
      <c r="F61" s="76">
        <v>1.0686883781119009E-2</v>
      </c>
      <c r="G61" s="76">
        <v>0.59743988984450025</v>
      </c>
      <c r="H61" s="76">
        <v>7.0524487304763255E-3</v>
      </c>
      <c r="I61" s="76">
        <v>6.8321367870146782E-3</v>
      </c>
      <c r="J61" s="76">
        <v>0</v>
      </c>
      <c r="K61" s="76">
        <v>4.0431431410502622E-2</v>
      </c>
      <c r="L61" s="77">
        <v>5.3434769370532348E-2</v>
      </c>
      <c r="M61" s="68">
        <v>284.71500475317634</v>
      </c>
      <c r="N61" s="68">
        <v>1.1308965948141205</v>
      </c>
      <c r="O61" s="68">
        <v>11.975257554006573</v>
      </c>
      <c r="P61" s="68">
        <v>11.202142681493516</v>
      </c>
      <c r="Q61" s="68">
        <v>626.24493975296946</v>
      </c>
      <c r="R61" s="68">
        <v>7.3924764740392224</v>
      </c>
      <c r="S61" s="68">
        <v>7.1615423799064901</v>
      </c>
      <c r="T61" s="68">
        <v>0</v>
      </c>
      <c r="U61" s="68">
        <v>42.380798065537164</v>
      </c>
      <c r="V61" s="68">
        <v>56.011080769770089</v>
      </c>
      <c r="W61" s="68">
        <v>1048.2141390257127</v>
      </c>
    </row>
    <row r="62" spans="1:23">
      <c r="A62" s="105"/>
      <c r="B62">
        <v>2017</v>
      </c>
      <c r="C62" s="76">
        <v>0.26509840576528865</v>
      </c>
      <c r="D62" s="76">
        <v>7.468665520618205E-3</v>
      </c>
      <c r="E62" s="76">
        <v>1.5873845664789332E-2</v>
      </c>
      <c r="F62" s="76">
        <v>1.7259050517224685E-2</v>
      </c>
      <c r="G62" s="76">
        <v>0.55289178859984878</v>
      </c>
      <c r="H62" s="76">
        <v>6.343778110897127E-3</v>
      </c>
      <c r="I62" s="76">
        <v>6.5101434117885689E-3</v>
      </c>
      <c r="J62" s="76">
        <v>5.5455343800547043E-3</v>
      </c>
      <c r="K62" s="76">
        <v>5.4035179278675002E-2</v>
      </c>
      <c r="L62" s="77">
        <v>6.8973608750814958E-2</v>
      </c>
      <c r="M62" s="68">
        <v>285.44175837195746</v>
      </c>
      <c r="N62" s="68">
        <v>8.0418024874309282</v>
      </c>
      <c r="O62" s="68">
        <v>17.091986674164403</v>
      </c>
      <c r="P62" s="68">
        <v>18.583490584356106</v>
      </c>
      <c r="Q62" s="68">
        <v>595.32008075177112</v>
      </c>
      <c r="R62" s="68">
        <v>6.8305924868489338</v>
      </c>
      <c r="S62" s="68">
        <v>7.0097244732576982</v>
      </c>
      <c r="T62" s="68">
        <v>5.9710924325830952</v>
      </c>
      <c r="U62" s="68">
        <v>58.181777980607237</v>
      </c>
      <c r="V62" s="68">
        <v>74.266565678721065</v>
      </c>
      <c r="W62" s="68">
        <v>1076.7388719216981</v>
      </c>
    </row>
    <row r="63" spans="1:23">
      <c r="C63" s="76"/>
      <c r="D63" s="76"/>
      <c r="E63" s="76"/>
      <c r="F63" s="76"/>
      <c r="G63" s="76"/>
      <c r="H63" s="76"/>
      <c r="I63" s="76"/>
      <c r="J63" s="76"/>
      <c r="K63" s="76"/>
      <c r="L63" s="77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</row>
    <row r="64" spans="1:23">
      <c r="A64" s="105" t="s">
        <v>70</v>
      </c>
      <c r="B64">
        <v>2011</v>
      </c>
      <c r="C64" s="76">
        <v>0.44680026101558401</v>
      </c>
      <c r="D64" s="76">
        <v>1.0378871688879878E-2</v>
      </c>
      <c r="E64" s="76">
        <v>1.1532233724282843E-2</v>
      </c>
      <c r="F64" s="76">
        <v>4.9437577588262574E-2</v>
      </c>
      <c r="G64" s="76">
        <v>0.41593623807684887</v>
      </c>
      <c r="H64" s="76">
        <v>1.0867845662240586E-2</v>
      </c>
      <c r="I64" s="76">
        <v>6.2570392848043969E-4</v>
      </c>
      <c r="J64" s="76">
        <v>2.157787835113971E-3</v>
      </c>
      <c r="K64" s="76">
        <v>2.1232979235812074E-2</v>
      </c>
      <c r="L64" s="77">
        <v>3.103050124449485E-2</v>
      </c>
      <c r="M64" s="68">
        <v>736.79676916300662</v>
      </c>
      <c r="N64" s="68">
        <v>17.115296912634005</v>
      </c>
      <c r="O64" s="68">
        <v>19.017250638955872</v>
      </c>
      <c r="P64" s="68">
        <v>81.525125700423075</v>
      </c>
      <c r="Q64" s="68">
        <v>685.90039696093265</v>
      </c>
      <c r="R64" s="68">
        <v>17.921640317532781</v>
      </c>
      <c r="S64" s="68">
        <v>1.0318181818181817</v>
      </c>
      <c r="T64" s="68">
        <v>3.558303886925795</v>
      </c>
      <c r="U64" s="68">
        <v>35.014282366558149</v>
      </c>
      <c r="V64" s="68">
        <v>51.170903549796748</v>
      </c>
      <c r="W64" s="68">
        <v>1649.0517876785837</v>
      </c>
    </row>
    <row r="65" spans="1:23">
      <c r="A65" s="105"/>
      <c r="B65">
        <v>2014</v>
      </c>
      <c r="C65" s="76">
        <v>0.3990420052130349</v>
      </c>
      <c r="D65" s="76">
        <v>3.6634084284575055E-3</v>
      </c>
      <c r="E65" s="76">
        <v>2.1513503948158898E-2</v>
      </c>
      <c r="F65" s="76">
        <v>3.7762504022748035E-2</v>
      </c>
      <c r="G65" s="76">
        <v>0.48214428955431526</v>
      </c>
      <c r="H65" s="76">
        <v>9.6334221525994895E-3</v>
      </c>
      <c r="I65" s="76">
        <v>4.9671785740184214E-3</v>
      </c>
      <c r="J65" s="76">
        <v>1.111542077468598E-3</v>
      </c>
      <c r="K65" s="76">
        <v>2.9425822846057593E-2</v>
      </c>
      <c r="L65" s="77">
        <v>1.0736323183141624E-2</v>
      </c>
      <c r="M65" s="68">
        <v>607.92680682657806</v>
      </c>
      <c r="N65" s="68">
        <v>5.5810770768976559</v>
      </c>
      <c r="O65" s="68">
        <v>32.775085299285678</v>
      </c>
      <c r="P65" s="68">
        <v>57.52987953252979</v>
      </c>
      <c r="Q65" s="68">
        <v>734.53028640917978</v>
      </c>
      <c r="R65" s="68">
        <v>14.676188199574849</v>
      </c>
      <c r="S65" s="68">
        <v>7.5673261711591238</v>
      </c>
      <c r="T65" s="68">
        <v>1.6933962264150944</v>
      </c>
      <c r="U65" s="68">
        <v>44.829231728369479</v>
      </c>
      <c r="V65" s="68">
        <v>16.356420087406491</v>
      </c>
      <c r="W65" s="68">
        <v>1523.4656975573955</v>
      </c>
    </row>
    <row r="66" spans="1:23">
      <c r="A66" s="105"/>
      <c r="B66">
        <v>2017</v>
      </c>
      <c r="C66" s="76">
        <v>0.35412036523860807</v>
      </c>
      <c r="D66" s="76">
        <v>4.7120202541501722E-3</v>
      </c>
      <c r="E66" s="76">
        <v>1.3276597654659801E-2</v>
      </c>
      <c r="F66" s="76">
        <v>3.3129780416419619E-2</v>
      </c>
      <c r="G66" s="76">
        <v>0.50715190519940545</v>
      </c>
      <c r="H66" s="76">
        <v>9.661434676933308E-3</v>
      </c>
      <c r="I66" s="76">
        <v>7.5680062888722997E-3</v>
      </c>
      <c r="J66" s="76">
        <v>2.0627433451436347E-3</v>
      </c>
      <c r="K66" s="76">
        <v>4.5232875181597354E-2</v>
      </c>
      <c r="L66" s="77">
        <v>2.3084271744210107E-2</v>
      </c>
      <c r="M66" s="68">
        <v>515.46778091304475</v>
      </c>
      <c r="N66" s="68">
        <v>6.8589521034394867</v>
      </c>
      <c r="O66" s="68">
        <v>19.325797110006736</v>
      </c>
      <c r="P66" s="68">
        <v>48.224660510223622</v>
      </c>
      <c r="Q66" s="68">
        <v>738.22488854266817</v>
      </c>
      <c r="R66" s="68">
        <v>14.063461981350596</v>
      </c>
      <c r="S66" s="68">
        <v>11.016207455429498</v>
      </c>
      <c r="T66" s="68">
        <v>3.0025884955752211</v>
      </c>
      <c r="U66" s="68">
        <v>65.842273088316247</v>
      </c>
      <c r="V66" s="68">
        <v>33.602129383222412</v>
      </c>
      <c r="W66" s="68">
        <v>1455.6287395832769</v>
      </c>
    </row>
    <row r="67" spans="1:23">
      <c r="C67" s="76"/>
      <c r="D67" s="76"/>
      <c r="E67" s="76"/>
      <c r="F67" s="76"/>
      <c r="G67" s="76"/>
      <c r="H67" s="76"/>
      <c r="I67" s="76"/>
      <c r="J67" s="76"/>
      <c r="K67" s="76"/>
      <c r="L67" s="77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:23">
      <c r="A68" s="105" t="s">
        <v>71</v>
      </c>
      <c r="B68">
        <v>2011</v>
      </c>
      <c r="C68" s="76">
        <v>0.40225551469400023</v>
      </c>
      <c r="D68" s="76">
        <v>1.17776583389669E-2</v>
      </c>
      <c r="E68" s="76">
        <v>2.0880709133729414E-2</v>
      </c>
      <c r="F68" s="76">
        <v>4.8609671856610553E-2</v>
      </c>
      <c r="G68" s="76">
        <v>0.43314115562458522</v>
      </c>
      <c r="H68" s="76">
        <v>1.2558015518555813E-2</v>
      </c>
      <c r="I68" s="76">
        <v>7.0628981709837792E-4</v>
      </c>
      <c r="J68" s="76">
        <v>4.2591730526931066E-3</v>
      </c>
      <c r="K68" s="76">
        <v>2.1350123466480776E-2</v>
      </c>
      <c r="L68" s="77">
        <v>4.4461688497279543E-2</v>
      </c>
      <c r="M68" s="68">
        <v>587.65473287304656</v>
      </c>
      <c r="N68" s="68">
        <v>17.205970862377427</v>
      </c>
      <c r="O68" s="68">
        <v>30.504609880901064</v>
      </c>
      <c r="P68" s="68">
        <v>71.01382749636916</v>
      </c>
      <c r="Q68" s="68">
        <v>632.77553894697371</v>
      </c>
      <c r="R68" s="68">
        <v>18.345993989880686</v>
      </c>
      <c r="S68" s="68">
        <v>1.0318181818181817</v>
      </c>
      <c r="T68" s="68">
        <v>6.2222222222222223</v>
      </c>
      <c r="U68" s="68">
        <v>31.190376872882826</v>
      </c>
      <c r="V68" s="68">
        <v>64.954042200836795</v>
      </c>
      <c r="W68" s="68">
        <v>1460.8991335273088</v>
      </c>
    </row>
    <row r="69" spans="1:23">
      <c r="A69" s="105"/>
      <c r="B69">
        <v>2014</v>
      </c>
      <c r="C69" s="76">
        <v>0.37783692116080103</v>
      </c>
      <c r="D69" s="76">
        <v>9.3952075530927028E-3</v>
      </c>
      <c r="E69" s="76">
        <v>2.0598641103695373E-2</v>
      </c>
      <c r="F69" s="76">
        <v>4.5134434728755626E-2</v>
      </c>
      <c r="G69" s="76">
        <v>0.46309688261482684</v>
      </c>
      <c r="H69" s="76">
        <v>7.6248529087939634E-3</v>
      </c>
      <c r="I69" s="76">
        <v>7.4596790070937595E-4</v>
      </c>
      <c r="J69" s="76">
        <v>1.3208227569715787E-3</v>
      </c>
      <c r="K69" s="76">
        <v>2.6662449700679068E-2</v>
      </c>
      <c r="L69" s="77">
        <v>4.7583819571675068E-2</v>
      </c>
      <c r="M69" s="68">
        <v>517.76128278349415</v>
      </c>
      <c r="N69" s="68">
        <v>12.874535129498931</v>
      </c>
      <c r="O69" s="68">
        <v>28.226936660081464</v>
      </c>
      <c r="P69" s="68">
        <v>61.849071686996425</v>
      </c>
      <c r="Q69" s="68">
        <v>634.59556905939939</v>
      </c>
      <c r="R69" s="68">
        <v>10.448564981325578</v>
      </c>
      <c r="S69" s="68">
        <v>1.0222222222222224</v>
      </c>
      <c r="T69" s="68">
        <v>1.8099630996309963</v>
      </c>
      <c r="U69" s="68">
        <v>36.536355729245685</v>
      </c>
      <c r="V69" s="68">
        <v>65.205537313500656</v>
      </c>
      <c r="W69" s="68">
        <v>1370.3300386653946</v>
      </c>
    </row>
    <row r="70" spans="1:23">
      <c r="A70" s="105"/>
      <c r="B70">
        <v>2017</v>
      </c>
      <c r="C70" s="76">
        <v>0.34126525054828732</v>
      </c>
      <c r="D70" s="76">
        <v>5.7427909476546251E-3</v>
      </c>
      <c r="E70" s="76">
        <v>1.8059081274163051E-2</v>
      </c>
      <c r="F70" s="76">
        <v>5.083618305807798E-2</v>
      </c>
      <c r="G70" s="76">
        <v>0.47934823478711847</v>
      </c>
      <c r="H70" s="76">
        <v>5.8246253450990274E-3</v>
      </c>
      <c r="I70" s="76">
        <v>4.4354623145177784E-3</v>
      </c>
      <c r="J70" s="76">
        <v>9.1781924854525288E-3</v>
      </c>
      <c r="K70" s="76">
        <v>4.5957145856908015E-2</v>
      </c>
      <c r="L70" s="77">
        <v>3.9353033382721322E-2</v>
      </c>
      <c r="M70" s="68">
        <v>462.38925790883121</v>
      </c>
      <c r="N70" s="68">
        <v>7.7810584005998855</v>
      </c>
      <c r="O70" s="68">
        <v>24.468723889876369</v>
      </c>
      <c r="P70" s="68">
        <v>68.879280622262414</v>
      </c>
      <c r="Q70" s="68">
        <v>649.48152267780392</v>
      </c>
      <c r="R70" s="68">
        <v>7.8919379766626099</v>
      </c>
      <c r="S70" s="68">
        <v>6.0097244732576982</v>
      </c>
      <c r="T70" s="68">
        <v>12.435774241515738</v>
      </c>
      <c r="U70" s="68">
        <v>62.268544875994728</v>
      </c>
      <c r="V70" s="68">
        <v>53.320459299805769</v>
      </c>
      <c r="W70" s="68">
        <v>1354.9262843666102</v>
      </c>
    </row>
    <row r="71" spans="1:23">
      <c r="C71" s="76"/>
      <c r="D71" s="76"/>
      <c r="E71" s="76"/>
      <c r="F71" s="76"/>
      <c r="G71" s="76"/>
      <c r="H71" s="76"/>
      <c r="I71" s="76"/>
      <c r="J71" s="76"/>
      <c r="K71" s="76"/>
      <c r="L71" s="77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:23">
      <c r="A72" s="105" t="s">
        <v>72</v>
      </c>
      <c r="B72">
        <v>2011</v>
      </c>
      <c r="C72" s="76">
        <v>0.33611451177612522</v>
      </c>
      <c r="D72" s="76">
        <v>1.1839153289326372E-2</v>
      </c>
      <c r="E72" s="76">
        <v>7.866484741627832E-3</v>
      </c>
      <c r="F72" s="76">
        <v>7.7764308633145734E-2</v>
      </c>
      <c r="G72" s="76">
        <v>0.43452284174467104</v>
      </c>
      <c r="H72" s="76">
        <v>8.5864582545379462E-3</v>
      </c>
      <c r="I72" s="76">
        <v>1.5640113700958196E-3</v>
      </c>
      <c r="J72" s="76">
        <v>3.050376785647875E-4</v>
      </c>
      <c r="K72" s="76">
        <v>3.3251167529324506E-2</v>
      </c>
      <c r="L72" s="77">
        <v>8.8186024982580033E-2</v>
      </c>
      <c r="M72" s="68">
        <v>1101.8786707188281</v>
      </c>
      <c r="N72" s="68">
        <v>38.812101328039162</v>
      </c>
      <c r="O72" s="68">
        <v>25.788567427604043</v>
      </c>
      <c r="P72" s="68">
        <v>254.9334528082872</v>
      </c>
      <c r="Q72" s="68">
        <v>1424.4890788217231</v>
      </c>
      <c r="R72" s="68">
        <v>28.148844742516793</v>
      </c>
      <c r="S72" s="68">
        <v>5.127272727272727</v>
      </c>
      <c r="T72" s="68">
        <v>1</v>
      </c>
      <c r="U72" s="68">
        <v>109.00675511881799</v>
      </c>
      <c r="V72" s="68">
        <v>289.09879395063007</v>
      </c>
      <c r="W72" s="68">
        <v>3278.2835376437215</v>
      </c>
    </row>
    <row r="73" spans="1:23">
      <c r="A73" s="105"/>
      <c r="B73">
        <v>2014</v>
      </c>
      <c r="C73" s="76">
        <v>0.32378936526297397</v>
      </c>
      <c r="D73" s="76">
        <v>3.7810412705490955E-3</v>
      </c>
      <c r="E73" s="76">
        <v>1.6228150364011769E-2</v>
      </c>
      <c r="F73" s="76">
        <v>7.7921235337601355E-2</v>
      </c>
      <c r="G73" s="76">
        <v>0.45952905281169482</v>
      </c>
      <c r="H73" s="76">
        <v>2.8284108308798922E-3</v>
      </c>
      <c r="I73" s="76">
        <v>2.2152809274081343E-3</v>
      </c>
      <c r="J73" s="76">
        <v>1.5374486835100997E-3</v>
      </c>
      <c r="K73" s="76">
        <v>3.6965339207896145E-2</v>
      </c>
      <c r="L73" s="77">
        <v>7.5204675303474938E-2</v>
      </c>
      <c r="M73" s="68">
        <v>1102.1912288500689</v>
      </c>
      <c r="N73" s="68">
        <v>12.870807294534352</v>
      </c>
      <c r="O73" s="68">
        <v>55.241236774860774</v>
      </c>
      <c r="P73" s="68">
        <v>265.24682816717353</v>
      </c>
      <c r="Q73" s="68">
        <v>1564.2542521415796</v>
      </c>
      <c r="R73" s="68">
        <v>9.6280172971352371</v>
      </c>
      <c r="S73" s="68">
        <v>7.5408999478566292</v>
      </c>
      <c r="T73" s="68">
        <v>5.2335333879654584</v>
      </c>
      <c r="U73" s="68">
        <v>125.83141084118158</v>
      </c>
      <c r="V73" s="68">
        <v>255.99955520678157</v>
      </c>
      <c r="W73" s="68">
        <v>3404.0377699091368</v>
      </c>
    </row>
    <row r="74" spans="1:23">
      <c r="A74" s="105"/>
      <c r="B74">
        <v>2017</v>
      </c>
      <c r="C74" s="76">
        <v>0.29043959784292039</v>
      </c>
      <c r="D74" s="76">
        <v>6.6371021189024423E-3</v>
      </c>
      <c r="E74" s="76">
        <v>1.7794511842861439E-2</v>
      </c>
      <c r="F74" s="76">
        <v>7.8777472473049226E-2</v>
      </c>
      <c r="G74" s="76">
        <v>0.45582966124669277</v>
      </c>
      <c r="H74" s="76">
        <v>3.3171519028267664E-3</v>
      </c>
      <c r="I74" s="76">
        <v>7.5574629562652649E-3</v>
      </c>
      <c r="J74" s="76">
        <v>1.8147088550380416E-3</v>
      </c>
      <c r="K74" s="76">
        <v>5.9805726896558171E-2</v>
      </c>
      <c r="L74" s="77">
        <v>7.8026603864885205E-2</v>
      </c>
      <c r="M74" s="68">
        <v>960.18733910155288</v>
      </c>
      <c r="N74" s="68">
        <v>21.942123147894161</v>
      </c>
      <c r="O74" s="68">
        <v>58.82829030168579</v>
      </c>
      <c r="P74" s="68">
        <v>260.43670435032163</v>
      </c>
      <c r="Q74" s="68">
        <v>1506.9634883351457</v>
      </c>
      <c r="R74" s="68">
        <v>10.966435990912952</v>
      </c>
      <c r="S74" s="68">
        <v>24.984817153821794</v>
      </c>
      <c r="T74" s="68">
        <v>5.9993901647852601</v>
      </c>
      <c r="U74" s="68">
        <v>197.71650352889415</v>
      </c>
      <c r="V74" s="68">
        <v>257.95434816940644</v>
      </c>
      <c r="W74" s="68">
        <v>3305.9794402444218</v>
      </c>
    </row>
    <row r="75" spans="1:23">
      <c r="C75" s="76"/>
      <c r="D75" s="76"/>
      <c r="E75" s="76"/>
      <c r="F75" s="76"/>
      <c r="G75" s="76"/>
      <c r="H75" s="76"/>
      <c r="I75" s="76"/>
      <c r="J75" s="76"/>
      <c r="K75" s="76"/>
      <c r="L75" s="77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>
      <c r="A76" s="105" t="s">
        <v>74</v>
      </c>
      <c r="B76">
        <v>2011</v>
      </c>
      <c r="C76" s="76">
        <v>0.53927005931072614</v>
      </c>
      <c r="D76" s="76">
        <v>4.4093510639530804E-3</v>
      </c>
      <c r="E76" s="76">
        <v>1.038940359815615E-2</v>
      </c>
      <c r="F76" s="76">
        <v>1.5471191914597799E-2</v>
      </c>
      <c r="G76" s="76">
        <v>0.34084297873127861</v>
      </c>
      <c r="H76" s="76">
        <v>6.2639466298158707E-3</v>
      </c>
      <c r="I76" s="76">
        <v>0</v>
      </c>
      <c r="J76" s="76">
        <v>1.1049895327965801E-3</v>
      </c>
      <c r="K76" s="76">
        <v>3.3732934834512784E-2</v>
      </c>
      <c r="L76" s="77">
        <v>4.8515144384163308E-2</v>
      </c>
      <c r="M76" s="68">
        <v>488.03182591775874</v>
      </c>
      <c r="N76" s="68">
        <v>3.99040075320316</v>
      </c>
      <c r="O76" s="68">
        <v>9.4022642656731463</v>
      </c>
      <c r="P76" s="68">
        <v>14.001211283370523</v>
      </c>
      <c r="Q76" s="68">
        <v>308.45810626698955</v>
      </c>
      <c r="R76" s="68">
        <v>5.6687836797536564</v>
      </c>
      <c r="S76" s="68">
        <v>0</v>
      </c>
      <c r="T76" s="68">
        <v>1</v>
      </c>
      <c r="U76" s="68">
        <v>30.527832014063755</v>
      </c>
      <c r="V76" s="68">
        <v>43.905523938654873</v>
      </c>
      <c r="W76" s="68">
        <v>904.98594811946714</v>
      </c>
    </row>
    <row r="77" spans="1:23">
      <c r="A77" s="105"/>
      <c r="B77">
        <v>2014</v>
      </c>
      <c r="C77" s="76">
        <v>0.44063102339860166</v>
      </c>
      <c r="D77" s="76">
        <v>8.8506779577039521E-3</v>
      </c>
      <c r="E77" s="76">
        <v>1.71855264753514E-2</v>
      </c>
      <c r="F77" s="76">
        <v>2.2122655458448878E-2</v>
      </c>
      <c r="G77" s="76">
        <v>0.40263393456471197</v>
      </c>
      <c r="H77" s="76">
        <v>2.4319695110324186E-3</v>
      </c>
      <c r="I77" s="76">
        <v>2.0616878290775757E-3</v>
      </c>
      <c r="J77" s="76">
        <v>1.8739960239212835E-3</v>
      </c>
      <c r="K77" s="76">
        <v>2.1512319574474897E-2</v>
      </c>
      <c r="L77" s="77">
        <v>8.0696209206675418E-2</v>
      </c>
      <c r="M77" s="68">
        <v>425.57501868937311</v>
      </c>
      <c r="N77" s="68">
        <v>8.5482574699606033</v>
      </c>
      <c r="O77" s="68">
        <v>16.598310973483759</v>
      </c>
      <c r="P77" s="68">
        <v>21.366742263336107</v>
      </c>
      <c r="Q77" s="68">
        <v>388.87625956456179</v>
      </c>
      <c r="R77" s="68">
        <v>2.3488710852148582</v>
      </c>
      <c r="S77" s="68">
        <v>1.9912416280267904</v>
      </c>
      <c r="T77" s="68">
        <v>1.8099630996309963</v>
      </c>
      <c r="U77" s="68">
        <v>20.777261061523284</v>
      </c>
      <c r="V77" s="68">
        <v>77.938885184273289</v>
      </c>
      <c r="W77" s="68">
        <v>965.83081101938512</v>
      </c>
    </row>
    <row r="78" spans="1:23">
      <c r="A78" s="105"/>
      <c r="B78">
        <v>2017</v>
      </c>
      <c r="C78" s="76">
        <v>0.43790509526639793</v>
      </c>
      <c r="D78" s="76">
        <v>9.544802973139652E-3</v>
      </c>
      <c r="E78" s="76">
        <v>2.9158075527216037E-2</v>
      </c>
      <c r="F78" s="76">
        <v>2.6140272176348008E-2</v>
      </c>
      <c r="G78" s="76">
        <v>0.38980555179143822</v>
      </c>
      <c r="H78" s="76">
        <v>6.6409666245559971E-3</v>
      </c>
      <c r="I78" s="76">
        <v>6.9361336728866888E-3</v>
      </c>
      <c r="J78" s="76">
        <v>9.1531243421991305E-3</v>
      </c>
      <c r="K78" s="76">
        <v>4.1506486822563221E-2</v>
      </c>
      <c r="L78" s="77">
        <v>4.320949080325516E-2</v>
      </c>
      <c r="M78" s="68">
        <v>442.65349267796029</v>
      </c>
      <c r="N78" s="68">
        <v>9.6483014668120237</v>
      </c>
      <c r="O78" s="68">
        <v>29.474249355418113</v>
      </c>
      <c r="P78" s="68">
        <v>26.423722636462422</v>
      </c>
      <c r="Q78" s="68">
        <v>394.03238471287995</v>
      </c>
      <c r="R78" s="68">
        <v>6.7129775444360913</v>
      </c>
      <c r="S78" s="68">
        <v>7.0113452188006482</v>
      </c>
      <c r="T78" s="68">
        <v>9.2523756923296112</v>
      </c>
      <c r="U78" s="68">
        <v>41.956559901688749</v>
      </c>
      <c r="V78" s="68">
        <v>43.678030303030305</v>
      </c>
      <c r="W78" s="68">
        <v>1010.8434395098182</v>
      </c>
    </row>
    <row r="79" spans="1:23">
      <c r="C79" s="76"/>
      <c r="D79" s="76"/>
      <c r="E79" s="76"/>
      <c r="F79" s="76"/>
      <c r="G79" s="76"/>
      <c r="H79" s="76"/>
      <c r="I79" s="76"/>
      <c r="J79" s="76"/>
      <c r="K79" s="76"/>
      <c r="L79" s="77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:23">
      <c r="A80" s="105" t="s">
        <v>75</v>
      </c>
      <c r="B80">
        <v>2011</v>
      </c>
      <c r="C80" s="76">
        <v>0.48201573472235582</v>
      </c>
      <c r="D80" s="76">
        <v>2.7890612380092501E-2</v>
      </c>
      <c r="E80" s="76">
        <v>3.170187576949933E-2</v>
      </c>
      <c r="F80" s="76">
        <v>0.18123149229318</v>
      </c>
      <c r="G80" s="76">
        <v>0.18496133242389062</v>
      </c>
      <c r="H80" s="76">
        <v>1.7977489015923654E-2</v>
      </c>
      <c r="I80" s="76">
        <v>0</v>
      </c>
      <c r="J80" s="76">
        <v>0</v>
      </c>
      <c r="K80" s="76">
        <v>1.7998303799379001E-2</v>
      </c>
      <c r="L80" s="77">
        <v>5.6223159595679383E-2</v>
      </c>
      <c r="M80" s="68">
        <v>126.68206193961072</v>
      </c>
      <c r="N80" s="68">
        <v>7.33013474571265</v>
      </c>
      <c r="O80" s="68">
        <v>8.331800604282833</v>
      </c>
      <c r="P80" s="68">
        <v>47.630766960993746</v>
      </c>
      <c r="Q80" s="68">
        <v>48.611033380586242</v>
      </c>
      <c r="R80" s="68">
        <v>4.7247946757292549</v>
      </c>
      <c r="S80" s="68">
        <v>0</v>
      </c>
      <c r="T80" s="68">
        <v>0</v>
      </c>
      <c r="U80" s="68">
        <v>4.730265160398119</v>
      </c>
      <c r="V80" s="68">
        <v>14.776417600647541</v>
      </c>
      <c r="W80" s="68">
        <v>262.81727506796102</v>
      </c>
    </row>
    <row r="81" spans="1:23">
      <c r="A81" s="105"/>
      <c r="B81">
        <v>2014</v>
      </c>
      <c r="C81" s="76">
        <v>0.4620357412157457</v>
      </c>
      <c r="D81" s="76">
        <v>1.8279515422094248E-2</v>
      </c>
      <c r="E81" s="76">
        <v>2.1095468956683378E-2</v>
      </c>
      <c r="F81" s="76">
        <v>0.14981946821852535</v>
      </c>
      <c r="G81" s="76">
        <v>0.26382541201039356</v>
      </c>
      <c r="H81" s="76">
        <v>8.0062371429995595E-3</v>
      </c>
      <c r="I81" s="76">
        <v>0</v>
      </c>
      <c r="J81" s="76">
        <v>0</v>
      </c>
      <c r="K81" s="76">
        <v>1.3949757980478749E-2</v>
      </c>
      <c r="L81" s="77">
        <v>6.2988399053079652E-2</v>
      </c>
      <c r="M81" s="68">
        <v>119.83356888702789</v>
      </c>
      <c r="N81" s="68">
        <v>4.7409742908442558</v>
      </c>
      <c r="O81" s="68">
        <v>5.4713198718634679</v>
      </c>
      <c r="P81" s="68">
        <v>38.857170482400576</v>
      </c>
      <c r="Q81" s="68">
        <v>68.425746893752645</v>
      </c>
      <c r="R81" s="68">
        <v>2.0764973023018229</v>
      </c>
      <c r="S81" s="68">
        <v>0</v>
      </c>
      <c r="T81" s="68">
        <v>0</v>
      </c>
      <c r="U81" s="68">
        <v>3.6180085971541702</v>
      </c>
      <c r="V81" s="68">
        <v>16.336668321696475</v>
      </c>
      <c r="W81" s="68">
        <v>259.35995464704126</v>
      </c>
    </row>
    <row r="82" spans="1:23">
      <c r="A82" s="105"/>
      <c r="B82">
        <v>2017</v>
      </c>
      <c r="C82" s="76">
        <v>0.51529226438045628</v>
      </c>
      <c r="D82" s="76">
        <v>0</v>
      </c>
      <c r="E82" s="76">
        <v>2.0077054708982713E-2</v>
      </c>
      <c r="F82" s="76">
        <v>0.1308745456595142</v>
      </c>
      <c r="G82" s="76">
        <v>0.25804693984610344</v>
      </c>
      <c r="H82" s="76">
        <v>4.6946259521472074E-3</v>
      </c>
      <c r="I82" s="76">
        <v>2.0634606352219558E-3</v>
      </c>
      <c r="J82" s="76">
        <v>0</v>
      </c>
      <c r="K82" s="76">
        <v>3.5610418283604818E-2</v>
      </c>
      <c r="L82" s="77">
        <v>3.3340690533969167E-2</v>
      </c>
      <c r="M82" s="68">
        <v>200.24177040461899</v>
      </c>
      <c r="N82" s="68">
        <v>0</v>
      </c>
      <c r="O82" s="68">
        <v>7.801912152263176</v>
      </c>
      <c r="P82" s="68">
        <v>50.85764436085568</v>
      </c>
      <c r="Q82" s="68">
        <v>100.2766384323734</v>
      </c>
      <c r="R82" s="68">
        <v>1.8243243243243243</v>
      </c>
      <c r="S82" s="68">
        <v>0.80185758513931893</v>
      </c>
      <c r="T82" s="68">
        <v>0</v>
      </c>
      <c r="U82" s="68">
        <v>13.838153015029992</v>
      </c>
      <c r="V82" s="68">
        <v>12.956140350877192</v>
      </c>
      <c r="W82" s="68">
        <v>388.59844062548217</v>
      </c>
    </row>
    <row r="83" spans="1:23">
      <c r="C83" s="76"/>
      <c r="D83" s="76"/>
      <c r="E83" s="76"/>
      <c r="F83" s="76"/>
      <c r="G83" s="76"/>
      <c r="H83" s="76"/>
      <c r="I83" s="76"/>
      <c r="J83" s="76"/>
      <c r="K83" s="76"/>
      <c r="L83" s="77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:23">
      <c r="A84" s="105" t="s">
        <v>76</v>
      </c>
      <c r="B84">
        <v>2011</v>
      </c>
      <c r="C84" s="76">
        <v>0.48477986608891999</v>
      </c>
      <c r="D84" s="76">
        <v>1.1592727800750295E-2</v>
      </c>
      <c r="E84" s="76">
        <v>5.5104601955721574E-3</v>
      </c>
      <c r="F84" s="76">
        <v>3.9953636232343236E-2</v>
      </c>
      <c r="G84" s="76">
        <v>0.32944662453143136</v>
      </c>
      <c r="H84" s="76">
        <v>1.7306409053685325E-2</v>
      </c>
      <c r="I84" s="76">
        <v>1.9484040209592549E-3</v>
      </c>
      <c r="J84" s="76">
        <v>1.6381615109347918E-2</v>
      </c>
      <c r="K84" s="76">
        <v>3.6100561890364341E-2</v>
      </c>
      <c r="L84" s="77">
        <v>5.6979695076626098E-2</v>
      </c>
      <c r="M84" s="68">
        <v>1015.105955222885</v>
      </c>
      <c r="N84" s="68">
        <v>24.274619989397461</v>
      </c>
      <c r="O84" s="68">
        <v>11.53864125107445</v>
      </c>
      <c r="P84" s="68">
        <v>83.661011748415532</v>
      </c>
      <c r="Q84" s="68">
        <v>689.84554409813859</v>
      </c>
      <c r="R84" s="68">
        <v>36.238796457559303</v>
      </c>
      <c r="S84" s="68">
        <v>4.0798652403051179</v>
      </c>
      <c r="T84" s="68">
        <v>34.302321975183062</v>
      </c>
      <c r="U84" s="68">
        <v>75.592857552956744</v>
      </c>
      <c r="V84" s="68">
        <v>119.31276821727154</v>
      </c>
      <c r="W84" s="68">
        <v>2093.9523817531867</v>
      </c>
    </row>
    <row r="85" spans="1:23">
      <c r="A85" s="105"/>
      <c r="B85">
        <v>2014</v>
      </c>
      <c r="C85" s="76">
        <v>0.45986486675161636</v>
      </c>
      <c r="D85" s="76">
        <v>4.367089063278067E-3</v>
      </c>
      <c r="E85" s="76">
        <v>1.1942871601524623E-2</v>
      </c>
      <c r="F85" s="76">
        <v>4.9406925409212085E-2</v>
      </c>
      <c r="G85" s="76">
        <v>0.36216391139288662</v>
      </c>
      <c r="H85" s="76">
        <v>1.5559538073208546E-2</v>
      </c>
      <c r="I85" s="76">
        <v>1.8439857475224392E-3</v>
      </c>
      <c r="J85" s="76">
        <v>5.2863744218948749E-3</v>
      </c>
      <c r="K85" s="76">
        <v>4.6481208744346705E-2</v>
      </c>
      <c r="L85" s="77">
        <v>4.3083228794509494E-2</v>
      </c>
      <c r="M85" s="68">
        <v>913.45323862831026</v>
      </c>
      <c r="N85" s="68">
        <v>8.6745736337893504</v>
      </c>
      <c r="O85" s="68">
        <v>23.722740160593919</v>
      </c>
      <c r="P85" s="68">
        <v>98.139517255377513</v>
      </c>
      <c r="Q85" s="68">
        <v>719.38480561249764</v>
      </c>
      <c r="R85" s="68">
        <v>30.906710801652881</v>
      </c>
      <c r="S85" s="68">
        <v>3.662803738317757</v>
      </c>
      <c r="T85" s="68">
        <v>10.500597426352014</v>
      </c>
      <c r="U85" s="68">
        <v>92.328015755582385</v>
      </c>
      <c r="V85" s="68">
        <v>85.57843340131798</v>
      </c>
      <c r="W85" s="68">
        <v>1986.351436413792</v>
      </c>
    </row>
    <row r="86" spans="1:23">
      <c r="A86" s="105"/>
      <c r="B86">
        <v>2017</v>
      </c>
      <c r="C86" s="76">
        <v>0.41871360100430144</v>
      </c>
      <c r="D86" s="76">
        <v>1.2303813338954538E-2</v>
      </c>
      <c r="E86" s="76">
        <v>1.9912887087806249E-2</v>
      </c>
      <c r="F86" s="76">
        <v>5.0009699813465425E-2</v>
      </c>
      <c r="G86" s="76">
        <v>0.3661098705971787</v>
      </c>
      <c r="H86" s="76">
        <v>2.2929340150844194E-2</v>
      </c>
      <c r="I86" s="76">
        <v>6.8597988455541591E-3</v>
      </c>
      <c r="J86" s="76">
        <v>3.8735962042783494E-3</v>
      </c>
      <c r="K86" s="76">
        <v>6.7352058291793609E-2</v>
      </c>
      <c r="L86" s="77">
        <v>3.1935334665823274E-2</v>
      </c>
      <c r="M86" s="68">
        <v>919.69557871299878</v>
      </c>
      <c r="N86" s="68">
        <v>27.025066064262532</v>
      </c>
      <c r="O86" s="68">
        <v>43.738235801608063</v>
      </c>
      <c r="P86" s="68">
        <v>109.84524911751299</v>
      </c>
      <c r="Q86" s="68">
        <v>804.15259619893357</v>
      </c>
      <c r="R86" s="68">
        <v>50.3638112279071</v>
      </c>
      <c r="S86" s="68">
        <v>15.067403241701436</v>
      </c>
      <c r="T86" s="68">
        <v>8.5082722277217222</v>
      </c>
      <c r="U86" s="68">
        <v>147.93737313430717</v>
      </c>
      <c r="V86" s="68">
        <v>70.145287916204808</v>
      </c>
      <c r="W86" s="68">
        <v>2196.4788736431583</v>
      </c>
    </row>
    <row r="87" spans="1:23">
      <c r="C87" s="76"/>
      <c r="D87" s="76"/>
      <c r="E87" s="76"/>
      <c r="F87" s="76"/>
      <c r="G87" s="76"/>
      <c r="H87" s="76"/>
      <c r="I87" s="76"/>
      <c r="J87" s="76"/>
      <c r="K87" s="76"/>
      <c r="L87" s="77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3">
      <c r="A88" s="105" t="s">
        <v>77</v>
      </c>
      <c r="B88">
        <v>2011</v>
      </c>
      <c r="C88" s="76">
        <v>0.42704886915001489</v>
      </c>
      <c r="D88" s="76">
        <v>4.2094078373135467E-3</v>
      </c>
      <c r="E88" s="76">
        <v>1.3545793858684357E-2</v>
      </c>
      <c r="F88" s="76">
        <v>1.6685024074641071E-2</v>
      </c>
      <c r="G88" s="76">
        <v>0.38095058039823226</v>
      </c>
      <c r="H88" s="76">
        <v>2.7136356141704201E-3</v>
      </c>
      <c r="I88" s="76">
        <v>0</v>
      </c>
      <c r="J88" s="76">
        <v>1.4054649658346822E-2</v>
      </c>
      <c r="K88" s="76">
        <v>9.3866148562903512E-2</v>
      </c>
      <c r="L88" s="77">
        <v>4.6925890845693707E-2</v>
      </c>
      <c r="M88" s="68">
        <v>1902.3536321881893</v>
      </c>
      <c r="N88" s="68">
        <v>18.751442439394122</v>
      </c>
      <c r="O88" s="68">
        <v>60.341782895316577</v>
      </c>
      <c r="P88" s="68">
        <v>74.325957623343626</v>
      </c>
      <c r="Q88" s="68">
        <v>1697.0018484001662</v>
      </c>
      <c r="R88" s="68">
        <v>12.088299349269326</v>
      </c>
      <c r="S88" s="68">
        <v>0</v>
      </c>
      <c r="T88" s="68">
        <v>62.608557844690971</v>
      </c>
      <c r="U88" s="68">
        <v>418.14092380942077</v>
      </c>
      <c r="V88" s="68">
        <v>209.03846220609717</v>
      </c>
      <c r="W88" s="68">
        <v>4454.6509067558854</v>
      </c>
    </row>
    <row r="89" spans="1:23">
      <c r="A89" s="105"/>
      <c r="B89">
        <v>2014</v>
      </c>
      <c r="C89" s="76">
        <v>0.42612174868692682</v>
      </c>
      <c r="D89" s="76">
        <v>4.2565204675469566E-3</v>
      </c>
      <c r="E89" s="76">
        <v>1.6733836166972757E-2</v>
      </c>
      <c r="F89" s="76">
        <v>7.410079438827725E-3</v>
      </c>
      <c r="G89" s="76">
        <v>0.41040417726511202</v>
      </c>
      <c r="H89" s="76">
        <v>9.2029730299849222E-4</v>
      </c>
      <c r="I89" s="76">
        <v>8.3539184466898482E-4</v>
      </c>
      <c r="J89" s="76">
        <v>3.1171254713127012E-3</v>
      </c>
      <c r="K89" s="76">
        <v>9.5284759594826143E-2</v>
      </c>
      <c r="L89" s="77">
        <v>3.4916063760808087E-2</v>
      </c>
      <c r="M89" s="68">
        <v>1562.8937854258584</v>
      </c>
      <c r="N89" s="68">
        <v>15.611710518804605</v>
      </c>
      <c r="O89" s="68">
        <v>61.374967675989339</v>
      </c>
      <c r="P89" s="68">
        <v>27.178070915513182</v>
      </c>
      <c r="Q89" s="68">
        <v>1505.2461887640195</v>
      </c>
      <c r="R89" s="68">
        <v>3.3753896393053284</v>
      </c>
      <c r="S89" s="68">
        <v>3.0639804855110797</v>
      </c>
      <c r="T89" s="68">
        <v>11.432732646290139</v>
      </c>
      <c r="U89" s="68">
        <v>349.47748871171262</v>
      </c>
      <c r="V89" s="68">
        <v>128.06222454370155</v>
      </c>
      <c r="W89" s="68">
        <v>3667.7165393267032</v>
      </c>
    </row>
    <row r="90" spans="1:23">
      <c r="A90" s="105"/>
      <c r="B90">
        <v>2017</v>
      </c>
      <c r="C90" s="76">
        <v>0.41956929400976295</v>
      </c>
      <c r="D90" s="76">
        <v>5.0082460090565568E-3</v>
      </c>
      <c r="E90" s="76">
        <v>2.407274528308986E-2</v>
      </c>
      <c r="F90" s="76">
        <v>1.1352043098566987E-2</v>
      </c>
      <c r="G90" s="76">
        <v>0.37541343288729262</v>
      </c>
      <c r="H90" s="76">
        <v>1.4570705585214957E-3</v>
      </c>
      <c r="I90" s="76">
        <v>3.1758905360633589E-3</v>
      </c>
      <c r="J90" s="76">
        <v>5.2657073409786894E-4</v>
      </c>
      <c r="K90" s="76">
        <v>0.12112965476989411</v>
      </c>
      <c r="L90" s="77">
        <v>3.82950521136542E-2</v>
      </c>
      <c r="M90" s="68">
        <v>1593.5913898769065</v>
      </c>
      <c r="N90" s="68">
        <v>19.022120618369648</v>
      </c>
      <c r="O90" s="68">
        <v>91.432142822489936</v>
      </c>
      <c r="P90" s="68">
        <v>43.116878183575942</v>
      </c>
      <c r="Q90" s="68">
        <v>1425.8803559618941</v>
      </c>
      <c r="R90" s="68">
        <v>5.5341873908650729</v>
      </c>
      <c r="S90" s="68">
        <v>12.062541005072587</v>
      </c>
      <c r="T90" s="68">
        <v>2</v>
      </c>
      <c r="U90" s="68">
        <v>460.06983269746564</v>
      </c>
      <c r="V90" s="68">
        <v>145.45074245063017</v>
      </c>
      <c r="W90" s="68">
        <v>3798.1601910072695</v>
      </c>
    </row>
    <row r="91" spans="1:23">
      <c r="C91" s="76"/>
      <c r="D91" s="76"/>
      <c r="E91" s="76"/>
      <c r="F91" s="76"/>
      <c r="G91" s="76"/>
      <c r="H91" s="76"/>
      <c r="I91" s="76"/>
      <c r="J91" s="76"/>
      <c r="K91" s="76"/>
      <c r="L91" s="77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3">
      <c r="A92" s="105" t="s">
        <v>78</v>
      </c>
      <c r="B92">
        <v>2011</v>
      </c>
      <c r="C92" s="76">
        <v>0.35821169283988158</v>
      </c>
      <c r="D92" s="76">
        <v>2.0378673948384341E-3</v>
      </c>
      <c r="E92" s="76">
        <v>2.0462743302235308E-2</v>
      </c>
      <c r="F92" s="76">
        <v>2.4062963401971563E-2</v>
      </c>
      <c r="G92" s="76">
        <v>0.45837521907823825</v>
      </c>
      <c r="H92" s="76">
        <v>6.7103210582931862E-4</v>
      </c>
      <c r="I92" s="76">
        <v>0</v>
      </c>
      <c r="J92" s="76">
        <v>0</v>
      </c>
      <c r="K92" s="76">
        <v>6.3135463673751682E-2</v>
      </c>
      <c r="L92" s="77">
        <v>7.304301820325465E-2</v>
      </c>
      <c r="M92" s="68">
        <v>1157.72520962044</v>
      </c>
      <c r="N92" s="68">
        <v>6.5863021895339813</v>
      </c>
      <c r="O92" s="68">
        <v>66.134730530918247</v>
      </c>
      <c r="P92" s="68">
        <v>77.770491319748714</v>
      </c>
      <c r="Q92" s="68">
        <v>1481.4495372415881</v>
      </c>
      <c r="R92" s="68">
        <v>2.1687477011828022</v>
      </c>
      <c r="S92" s="68">
        <v>0</v>
      </c>
      <c r="T92" s="68">
        <v>0</v>
      </c>
      <c r="U92" s="68">
        <v>204.05117805255509</v>
      </c>
      <c r="V92" s="68">
        <v>236.07197992409499</v>
      </c>
      <c r="W92" s="68">
        <v>3231.9581765800594</v>
      </c>
    </row>
    <row r="93" spans="1:23">
      <c r="A93" s="105"/>
      <c r="B93">
        <v>2014</v>
      </c>
      <c r="C93" s="76">
        <v>0.31138304232946618</v>
      </c>
      <c r="D93" s="76">
        <v>4.0393411340815628E-3</v>
      </c>
      <c r="E93" s="76">
        <v>1.4273595964686379E-2</v>
      </c>
      <c r="F93" s="76">
        <v>1.4667947843527865E-2</v>
      </c>
      <c r="G93" s="76">
        <v>0.50349738210861938</v>
      </c>
      <c r="H93" s="76">
        <v>2.7704629977088244E-3</v>
      </c>
      <c r="I93" s="76">
        <v>3.3172116434053699E-4</v>
      </c>
      <c r="J93" s="76">
        <v>5.206215138135648E-4</v>
      </c>
      <c r="K93" s="76">
        <v>7.7583959274255487E-2</v>
      </c>
      <c r="L93" s="77">
        <v>7.0931925669499962E-2</v>
      </c>
      <c r="M93" s="68">
        <v>965.09633622845263</v>
      </c>
      <c r="N93" s="68">
        <v>12.519478582119623</v>
      </c>
      <c r="O93" s="68">
        <v>44.239387820447426</v>
      </c>
      <c r="P93" s="68">
        <v>45.461636632096052</v>
      </c>
      <c r="Q93" s="68">
        <v>1560.5328894548568</v>
      </c>
      <c r="R93" s="68">
        <v>8.5867350666971891</v>
      </c>
      <c r="S93" s="68">
        <v>1.0281320330082522</v>
      </c>
      <c r="T93" s="68">
        <v>1.6136071887034658</v>
      </c>
      <c r="U93" s="68">
        <v>240.46266066877573</v>
      </c>
      <c r="V93" s="68">
        <v>219.84543883038984</v>
      </c>
      <c r="W93" s="68">
        <v>3099.386302505548</v>
      </c>
    </row>
    <row r="94" spans="1:23">
      <c r="A94" s="105"/>
      <c r="B94">
        <v>2017</v>
      </c>
      <c r="C94" s="76">
        <v>0.32584188175905332</v>
      </c>
      <c r="D94" s="76">
        <v>2.961992959352957E-3</v>
      </c>
      <c r="E94" s="76">
        <v>1.465667157984343E-2</v>
      </c>
      <c r="F94" s="76">
        <v>1.4908787875061674E-2</v>
      </c>
      <c r="G94" s="76">
        <v>0.47974362322394937</v>
      </c>
      <c r="H94" s="76">
        <v>1.5513300435318785E-3</v>
      </c>
      <c r="I94" s="76">
        <v>3.9494065914538632E-3</v>
      </c>
      <c r="J94" s="76">
        <v>1.3499625847389503E-3</v>
      </c>
      <c r="K94" s="76">
        <v>9.4395915994810523E-2</v>
      </c>
      <c r="L94" s="77">
        <v>6.0640427388204812E-2</v>
      </c>
      <c r="M94" s="68">
        <v>1021.9903360030532</v>
      </c>
      <c r="N94" s="68">
        <v>9.2901752329255309</v>
      </c>
      <c r="O94" s="68">
        <v>45.970077976798962</v>
      </c>
      <c r="P94" s="68">
        <v>46.760830890055423</v>
      </c>
      <c r="Q94" s="68">
        <v>1504.6971372959292</v>
      </c>
      <c r="R94" s="68">
        <v>4.8656860925359702</v>
      </c>
      <c r="S94" s="68">
        <v>12.387159525420529</v>
      </c>
      <c r="T94" s="68">
        <v>4.2341049226725973</v>
      </c>
      <c r="U94" s="68">
        <v>296.06910377527606</v>
      </c>
      <c r="V94" s="68">
        <v>190.19633212058162</v>
      </c>
      <c r="W94" s="68">
        <v>3136.4609438352468</v>
      </c>
    </row>
    <row r="95" spans="1:23">
      <c r="C95" s="76"/>
      <c r="D95" s="76"/>
      <c r="E95" s="76"/>
      <c r="F95" s="76"/>
      <c r="G95" s="76"/>
      <c r="H95" s="76"/>
      <c r="I95" s="76"/>
      <c r="J95" s="76"/>
      <c r="K95" s="76"/>
      <c r="L95" s="77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:23">
      <c r="A96" s="105" t="s">
        <v>79</v>
      </c>
      <c r="B96">
        <v>2011</v>
      </c>
      <c r="C96" s="76">
        <v>0.42546523971567762</v>
      </c>
      <c r="D96" s="76">
        <v>9.5257858705093176E-3</v>
      </c>
      <c r="E96" s="76">
        <v>3.35832896518121E-2</v>
      </c>
      <c r="F96" s="76">
        <v>0.10020489700654395</v>
      </c>
      <c r="G96" s="76">
        <v>0.30356535629612119</v>
      </c>
      <c r="H96" s="76">
        <v>3.0619560283993859E-3</v>
      </c>
      <c r="I96" s="76">
        <v>4.6678287226493449E-4</v>
      </c>
      <c r="J96" s="76">
        <v>0</v>
      </c>
      <c r="K96" s="76">
        <v>6.5484819330386149E-2</v>
      </c>
      <c r="L96" s="77">
        <v>5.8641873228285339E-2</v>
      </c>
      <c r="M96" s="68">
        <v>912.79889820356823</v>
      </c>
      <c r="N96" s="68">
        <v>20.436750257047201</v>
      </c>
      <c r="O96" s="68">
        <v>72.050045293267246</v>
      </c>
      <c r="P96" s="68">
        <v>214.98094566620586</v>
      </c>
      <c r="Q96" s="68">
        <v>651.27323431884724</v>
      </c>
      <c r="R96" s="68">
        <v>6.5691620094240673</v>
      </c>
      <c r="S96" s="68">
        <v>1.0014423076923078</v>
      </c>
      <c r="T96" s="68">
        <v>0</v>
      </c>
      <c r="U96" s="68">
        <v>140.49201992101922</v>
      </c>
      <c r="V96" s="68">
        <v>125.81107050517942</v>
      </c>
      <c r="W96" s="68">
        <v>2145.4135684822509</v>
      </c>
    </row>
    <row r="97" spans="1:23">
      <c r="A97" s="105"/>
      <c r="B97">
        <v>2014</v>
      </c>
      <c r="C97" s="76">
        <v>0.39305395590837722</v>
      </c>
      <c r="D97" s="76">
        <v>8.2578582733194503E-3</v>
      </c>
      <c r="E97" s="76">
        <v>2.6085031076853307E-2</v>
      </c>
      <c r="F97" s="76">
        <v>6.7183458491170828E-2</v>
      </c>
      <c r="G97" s="76">
        <v>0.34477031212974463</v>
      </c>
      <c r="H97" s="76">
        <v>3.0666788639813324E-3</v>
      </c>
      <c r="I97" s="76">
        <v>1.5073949644633503E-3</v>
      </c>
      <c r="J97" s="76">
        <v>9.9661391814258099E-4</v>
      </c>
      <c r="K97" s="76">
        <v>9.6427289347790462E-2</v>
      </c>
      <c r="L97" s="77">
        <v>5.8651407026156913E-2</v>
      </c>
      <c r="M97" s="68">
        <v>788.77878133775937</v>
      </c>
      <c r="N97" s="68">
        <v>16.571830119952303</v>
      </c>
      <c r="O97" s="68">
        <v>52.347314445434911</v>
      </c>
      <c r="P97" s="68">
        <v>134.82344018711407</v>
      </c>
      <c r="Q97" s="68">
        <v>691.88339808118144</v>
      </c>
      <c r="R97" s="68">
        <v>6.1541963405383573</v>
      </c>
      <c r="S97" s="68">
        <v>3.0250329380764165</v>
      </c>
      <c r="T97" s="68">
        <v>2</v>
      </c>
      <c r="U97" s="68">
        <v>193.50981878219176</v>
      </c>
      <c r="V97" s="68">
        <v>117.70136049367501</v>
      </c>
      <c r="W97" s="68">
        <v>2006.7951727259235</v>
      </c>
    </row>
    <row r="98" spans="1:23">
      <c r="A98" s="105"/>
      <c r="B98">
        <v>2017</v>
      </c>
      <c r="C98" s="76">
        <v>0.35424154483025388</v>
      </c>
      <c r="D98" s="76">
        <v>6.0835606199324925E-3</v>
      </c>
      <c r="E98" s="76">
        <v>1.9643109060111626E-2</v>
      </c>
      <c r="F98" s="76">
        <v>6.4890298741066457E-2</v>
      </c>
      <c r="G98" s="76">
        <v>0.38519525174405622</v>
      </c>
      <c r="H98" s="76">
        <v>9.7363779959059704E-4</v>
      </c>
      <c r="I98" s="76">
        <v>3.3965256276538916E-3</v>
      </c>
      <c r="J98" s="76">
        <v>2.4079214398477129E-3</v>
      </c>
      <c r="K98" s="76">
        <v>0.12525435590063344</v>
      </c>
      <c r="L98" s="77">
        <v>3.7913794236853378E-2</v>
      </c>
      <c r="M98" s="68">
        <v>735.57537834925711</v>
      </c>
      <c r="N98" s="68">
        <v>12.632390158703107</v>
      </c>
      <c r="O98" s="68">
        <v>40.788517297628154</v>
      </c>
      <c r="P98" s="68">
        <v>134.74338835815672</v>
      </c>
      <c r="Q98" s="68">
        <v>799.85012253642617</v>
      </c>
      <c r="R98" s="68">
        <v>2.0217391304347827</v>
      </c>
      <c r="S98" s="68">
        <v>7.0528165318148872</v>
      </c>
      <c r="T98" s="68">
        <v>5</v>
      </c>
      <c r="U98" s="68">
        <v>260.08812793442928</v>
      </c>
      <c r="V98" s="68">
        <v>78.727224255395981</v>
      </c>
      <c r="W98" s="68">
        <v>2076.4797045522469</v>
      </c>
    </row>
    <row r="99" spans="1:23">
      <c r="C99" s="76"/>
      <c r="D99" s="76"/>
      <c r="E99" s="76"/>
      <c r="F99" s="76"/>
      <c r="G99" s="76"/>
      <c r="H99" s="76"/>
      <c r="I99" s="76"/>
      <c r="J99" s="76"/>
      <c r="K99" s="76"/>
      <c r="L99" s="77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</row>
    <row r="100" spans="1:23">
      <c r="A100" s="105" t="s">
        <v>80</v>
      </c>
      <c r="B100">
        <v>2011</v>
      </c>
      <c r="C100" s="76">
        <v>0.48216021548038535</v>
      </c>
      <c r="D100" s="76">
        <v>8.7085672513120636E-3</v>
      </c>
      <c r="E100" s="76">
        <v>1.9991822103689005E-2</v>
      </c>
      <c r="F100" s="76">
        <v>0.1099821174231881</v>
      </c>
      <c r="G100" s="76">
        <v>0.29100438683000041</v>
      </c>
      <c r="H100" s="76">
        <v>3.9000367272648911E-3</v>
      </c>
      <c r="I100" s="76">
        <v>7.8055502500991379E-4</v>
      </c>
      <c r="J100" s="76">
        <v>1.9562905463502234E-4</v>
      </c>
      <c r="K100" s="76">
        <v>4.2677213850007605E-2</v>
      </c>
      <c r="L100" s="77">
        <v>4.0599456254507719E-2</v>
      </c>
      <c r="M100" s="68">
        <v>2470.8582997041699</v>
      </c>
      <c r="N100" s="68">
        <v>44.627563578628973</v>
      </c>
      <c r="O100" s="68">
        <v>102.44926475713915</v>
      </c>
      <c r="P100" s="68">
        <v>563.60981045143478</v>
      </c>
      <c r="Q100" s="68">
        <v>1491.269045773189</v>
      </c>
      <c r="R100" s="68">
        <v>19.985966919963687</v>
      </c>
      <c r="S100" s="68">
        <v>4</v>
      </c>
      <c r="T100" s="68">
        <v>1.0025125628140703</v>
      </c>
      <c r="U100" s="68">
        <v>218.70188510779525</v>
      </c>
      <c r="V100" s="68">
        <v>208.05429446305632</v>
      </c>
      <c r="W100" s="68">
        <v>5124.5586433181907</v>
      </c>
    </row>
    <row r="101" spans="1:23">
      <c r="A101" s="105"/>
      <c r="B101">
        <v>2014</v>
      </c>
      <c r="C101" s="76">
        <v>0.4367793290922774</v>
      </c>
      <c r="D101" s="76">
        <v>6.7504133632259643E-3</v>
      </c>
      <c r="E101" s="76">
        <v>1.6077643516319601E-2</v>
      </c>
      <c r="F101" s="76">
        <v>0.10107295497675819</v>
      </c>
      <c r="G101" s="76">
        <v>0.32475803731256869</v>
      </c>
      <c r="H101" s="76">
        <v>9.8217725595313218E-3</v>
      </c>
      <c r="I101" s="76">
        <v>1.3084375674074389E-3</v>
      </c>
      <c r="J101" s="76">
        <v>2.1618577606110296E-3</v>
      </c>
      <c r="K101" s="76">
        <v>5.4301871965445545E-2</v>
      </c>
      <c r="L101" s="77">
        <v>4.6967681885854567E-2</v>
      </c>
      <c r="M101" s="68">
        <v>2212.8308032095306</v>
      </c>
      <c r="N101" s="68">
        <v>34.199243484317549</v>
      </c>
      <c r="O101" s="68">
        <v>81.453270441783445</v>
      </c>
      <c r="P101" s="68">
        <v>512.06028593154633</v>
      </c>
      <c r="Q101" s="68">
        <v>1645.3035679334948</v>
      </c>
      <c r="R101" s="68">
        <v>49.759499624253841</v>
      </c>
      <c r="S101" s="68">
        <v>6.6288644182244099</v>
      </c>
      <c r="T101" s="68">
        <v>10.952499640446568</v>
      </c>
      <c r="U101" s="68">
        <v>275.10655141761947</v>
      </c>
      <c r="V101" s="68">
        <v>237.94975244904023</v>
      </c>
      <c r="W101" s="68">
        <v>5066.2443385502584</v>
      </c>
    </row>
    <row r="102" spans="1:23">
      <c r="A102" s="105"/>
      <c r="B102">
        <v>2017</v>
      </c>
      <c r="C102" s="76">
        <v>0.39037398873026952</v>
      </c>
      <c r="D102" s="76">
        <v>6.3531527335692678E-3</v>
      </c>
      <c r="E102" s="76">
        <v>1.8695864786909749E-2</v>
      </c>
      <c r="F102" s="76">
        <v>0.10812924548278849</v>
      </c>
      <c r="G102" s="76">
        <v>0.34555747702602269</v>
      </c>
      <c r="H102" s="76">
        <v>1.8742429900875655E-3</v>
      </c>
      <c r="I102" s="76">
        <v>4.0051432943521356E-3</v>
      </c>
      <c r="J102" s="76">
        <v>1.8940292235204675E-3</v>
      </c>
      <c r="K102" s="76">
        <v>8.2464113573331277E-2</v>
      </c>
      <c r="L102" s="77">
        <v>4.0652742159148936E-2</v>
      </c>
      <c r="M102" s="68">
        <v>1891.6279986900659</v>
      </c>
      <c r="N102" s="68">
        <v>30.7853543978764</v>
      </c>
      <c r="O102" s="68">
        <v>90.594205330310018</v>
      </c>
      <c r="P102" s="68">
        <v>523.95987985204101</v>
      </c>
      <c r="Q102" s="68">
        <v>1674.4614589338764</v>
      </c>
      <c r="R102" s="68">
        <v>9.0819845039622109</v>
      </c>
      <c r="S102" s="68">
        <v>19.407648596169921</v>
      </c>
      <c r="T102" s="68">
        <v>9.177862288422272</v>
      </c>
      <c r="U102" s="68">
        <v>399.59482605346903</v>
      </c>
      <c r="V102" s="68">
        <v>196.99023887810424</v>
      </c>
      <c r="W102" s="68">
        <v>4845.681457524297</v>
      </c>
    </row>
    <row r="103" spans="1:23">
      <c r="C103" s="76"/>
      <c r="D103" s="76"/>
      <c r="E103" s="76"/>
      <c r="F103" s="76"/>
      <c r="G103" s="76"/>
      <c r="H103" s="76"/>
      <c r="I103" s="76"/>
      <c r="J103" s="76"/>
      <c r="K103" s="76"/>
      <c r="L103" s="77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</row>
    <row r="104" spans="1:23">
      <c r="A104" s="105" t="s">
        <v>81</v>
      </c>
      <c r="B104">
        <v>2011</v>
      </c>
      <c r="C104" s="76">
        <v>0.39164796779232414</v>
      </c>
      <c r="D104" s="76">
        <v>1.1566642312512344E-2</v>
      </c>
      <c r="E104" s="76">
        <v>9.0645666377706397E-3</v>
      </c>
      <c r="F104" s="76">
        <v>4.2057807460279817E-2</v>
      </c>
      <c r="G104" s="76">
        <v>0.44844192755145912</v>
      </c>
      <c r="H104" s="76">
        <v>4.9971008589359545E-3</v>
      </c>
      <c r="I104" s="76">
        <v>3.2786865271382286E-4</v>
      </c>
      <c r="J104" s="76">
        <v>3.2721682636647928E-4</v>
      </c>
      <c r="K104" s="76">
        <v>3.5207364022341675E-2</v>
      </c>
      <c r="L104" s="77">
        <v>5.6361537885296298E-2</v>
      </c>
      <c r="M104" s="68">
        <v>1196.9065654150763</v>
      </c>
      <c r="N104" s="68">
        <v>35.348556004750904</v>
      </c>
      <c r="O104" s="68">
        <v>27.702018684144392</v>
      </c>
      <c r="P104" s="68">
        <v>128.53192156192949</v>
      </c>
      <c r="Q104" s="68">
        <v>1370.473311324183</v>
      </c>
      <c r="R104" s="68">
        <v>15.271527795270698</v>
      </c>
      <c r="S104" s="68">
        <v>1.00199203187251</v>
      </c>
      <c r="T104" s="68">
        <v>1</v>
      </c>
      <c r="U104" s="68">
        <v>107.59643510175059</v>
      </c>
      <c r="V104" s="68">
        <v>172.24523112442876</v>
      </c>
      <c r="W104" s="68">
        <v>3056.0775590434059</v>
      </c>
    </row>
    <row r="105" spans="1:23">
      <c r="A105" s="105"/>
      <c r="B105">
        <v>2014</v>
      </c>
      <c r="C105" s="76">
        <v>0.33593293572836547</v>
      </c>
      <c r="D105" s="76">
        <v>8.4084631157278298E-3</v>
      </c>
      <c r="E105" s="76">
        <v>1.5735930390187614E-2</v>
      </c>
      <c r="F105" s="76">
        <v>3.4604605951159793E-2</v>
      </c>
      <c r="G105" s="76">
        <v>0.47278981058013048</v>
      </c>
      <c r="H105" s="76">
        <v>2.536788233113609E-3</v>
      </c>
      <c r="I105" s="76">
        <v>5.4231861904850622E-4</v>
      </c>
      <c r="J105" s="76">
        <v>9.0859477007237954E-4</v>
      </c>
      <c r="K105" s="76">
        <v>6.7770957891813963E-2</v>
      </c>
      <c r="L105" s="77">
        <v>6.0769594720380286E-2</v>
      </c>
      <c r="M105" s="68">
        <v>966.32378334290127</v>
      </c>
      <c r="N105" s="68">
        <v>24.187261878541886</v>
      </c>
      <c r="O105" s="68">
        <v>45.264998372657828</v>
      </c>
      <c r="P105" s="68">
        <v>99.541456604463178</v>
      </c>
      <c r="Q105" s="68">
        <v>1359.9977551923866</v>
      </c>
      <c r="R105" s="68">
        <v>7.2971672088272372</v>
      </c>
      <c r="S105" s="68">
        <v>1.56</v>
      </c>
      <c r="T105" s="68">
        <v>2.6136071887034658</v>
      </c>
      <c r="U105" s="68">
        <v>194.94572120116294</v>
      </c>
      <c r="V105" s="68">
        <v>174.80603548172493</v>
      </c>
      <c r="W105" s="68">
        <v>2876.5377864713696</v>
      </c>
    </row>
    <row r="106" spans="1:23">
      <c r="A106" s="105"/>
      <c r="B106">
        <v>2017</v>
      </c>
      <c r="C106" s="76">
        <v>0.31126857269964398</v>
      </c>
      <c r="D106" s="76">
        <v>2.7324586720819865E-3</v>
      </c>
      <c r="E106" s="76">
        <v>1.6983199089462272E-2</v>
      </c>
      <c r="F106" s="76">
        <v>2.5643276543991053E-2</v>
      </c>
      <c r="G106" s="76">
        <v>0.48550891694750264</v>
      </c>
      <c r="H106" s="76">
        <v>2.0926802929464804E-3</v>
      </c>
      <c r="I106" s="76">
        <v>3.3793096341976202E-3</v>
      </c>
      <c r="J106" s="76">
        <v>1.7886211423071561E-3</v>
      </c>
      <c r="K106" s="76">
        <v>9.3716198224923206E-2</v>
      </c>
      <c r="L106" s="77">
        <v>5.6886766752942755E-2</v>
      </c>
      <c r="M106" s="68">
        <v>964.98033864967374</v>
      </c>
      <c r="N106" s="68">
        <v>8.4710411714973919</v>
      </c>
      <c r="O106" s="68">
        <v>52.650523201126497</v>
      </c>
      <c r="P106" s="68">
        <v>79.498092174520465</v>
      </c>
      <c r="Q106" s="68">
        <v>1505.1521425053049</v>
      </c>
      <c r="R106" s="68">
        <v>6.4876300239972888</v>
      </c>
      <c r="S106" s="68">
        <v>10.476378411503715</v>
      </c>
      <c r="T106" s="68">
        <v>5.5449999999999999</v>
      </c>
      <c r="U106" s="68">
        <v>290.53459498241784</v>
      </c>
      <c r="V106" s="68">
        <v>176.35770604734259</v>
      </c>
      <c r="W106" s="68">
        <v>3100.1534471673872</v>
      </c>
    </row>
    <row r="107" spans="1:23">
      <c r="C107" s="76"/>
      <c r="D107" s="76"/>
      <c r="E107" s="76"/>
      <c r="F107" s="76"/>
      <c r="G107" s="76"/>
      <c r="H107" s="76"/>
      <c r="I107" s="76"/>
      <c r="J107" s="76"/>
      <c r="K107" s="76"/>
      <c r="L107" s="77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>
      <c r="A108" s="105" t="s">
        <v>82</v>
      </c>
      <c r="B108">
        <v>2011</v>
      </c>
      <c r="C108" s="76">
        <v>0.35603232000429585</v>
      </c>
      <c r="D108" s="76">
        <v>3.7521898227016463E-3</v>
      </c>
      <c r="E108" s="76">
        <v>8.0193332968057796E-3</v>
      </c>
      <c r="F108" s="76">
        <v>2.9246144708161923E-2</v>
      </c>
      <c r="G108" s="76">
        <v>0.43377522587300643</v>
      </c>
      <c r="H108" s="76">
        <v>7.6073538475144751E-4</v>
      </c>
      <c r="I108" s="76">
        <v>5.1467350300807302E-4</v>
      </c>
      <c r="J108" s="76">
        <v>9.8100960097412537E-3</v>
      </c>
      <c r="K108" s="76">
        <v>6.2145751713657514E-2</v>
      </c>
      <c r="L108" s="77">
        <v>9.5943529683869377E-2</v>
      </c>
      <c r="M108" s="68">
        <v>2150.6801579423786</v>
      </c>
      <c r="N108" s="68">
        <v>22.665807981759613</v>
      </c>
      <c r="O108" s="68">
        <v>48.442290298697401</v>
      </c>
      <c r="P108" s="68">
        <v>176.66683496429877</v>
      </c>
      <c r="Q108" s="68">
        <v>2620.3007953906881</v>
      </c>
      <c r="R108" s="68">
        <v>4.5953650989041055</v>
      </c>
      <c r="S108" s="68">
        <v>3.1089820461378452</v>
      </c>
      <c r="T108" s="68">
        <v>59.259729103823062</v>
      </c>
      <c r="U108" s="68">
        <v>375.4030957340168</v>
      </c>
      <c r="V108" s="68">
        <v>579.56492705932919</v>
      </c>
      <c r="W108" s="68">
        <v>6040.6879856200376</v>
      </c>
    </row>
    <row r="109" spans="1:23">
      <c r="A109" s="105"/>
      <c r="B109">
        <v>2014</v>
      </c>
      <c r="C109" s="76">
        <v>0.31350441498827591</v>
      </c>
      <c r="D109" s="76">
        <v>6.5947747621821146E-3</v>
      </c>
      <c r="E109" s="76">
        <v>1.1649430745383259E-2</v>
      </c>
      <c r="F109" s="76">
        <v>1.1535902308865822E-2</v>
      </c>
      <c r="G109" s="76">
        <v>0.50184316162703557</v>
      </c>
      <c r="H109" s="76">
        <v>9.9825536069843139E-4</v>
      </c>
      <c r="I109" s="76">
        <v>2.7022689423041352E-3</v>
      </c>
      <c r="J109" s="76">
        <v>3.0038337836319263E-3</v>
      </c>
      <c r="K109" s="76">
        <v>7.3741557866445734E-2</v>
      </c>
      <c r="L109" s="77">
        <v>7.4426399615177358E-2</v>
      </c>
      <c r="M109" s="68">
        <v>1621.8065822139017</v>
      </c>
      <c r="N109" s="68">
        <v>34.115784678582749</v>
      </c>
      <c r="O109" s="68">
        <v>60.264297913042505</v>
      </c>
      <c r="P109" s="68">
        <v>59.67699784066771</v>
      </c>
      <c r="Q109" s="68">
        <v>2596.1119009957106</v>
      </c>
      <c r="R109" s="68">
        <v>5.1641285969499773</v>
      </c>
      <c r="S109" s="68">
        <v>13.979253075925385</v>
      </c>
      <c r="T109" s="68">
        <v>15.539294406277918</v>
      </c>
      <c r="U109" s="68">
        <v>381.47642652809679</v>
      </c>
      <c r="V109" s="68">
        <v>385.01921828083613</v>
      </c>
      <c r="W109" s="68">
        <v>5173.1538845299901</v>
      </c>
    </row>
    <row r="110" spans="1:23">
      <c r="A110" s="105"/>
      <c r="B110">
        <v>2017</v>
      </c>
      <c r="C110" s="76">
        <v>0.30712250814040043</v>
      </c>
      <c r="D110" s="76">
        <v>7.4812069488245786E-3</v>
      </c>
      <c r="E110" s="76">
        <v>1.5347607116898049E-2</v>
      </c>
      <c r="F110" s="76">
        <v>1.0190772991391909E-2</v>
      </c>
      <c r="G110" s="76">
        <v>0.47986108680554185</v>
      </c>
      <c r="H110" s="76">
        <v>3.4511573134466335E-3</v>
      </c>
      <c r="I110" s="76">
        <v>4.3819479658370394E-3</v>
      </c>
      <c r="J110" s="76">
        <v>1.3767190661046174E-3</v>
      </c>
      <c r="K110" s="76">
        <v>9.7044867745830543E-2</v>
      </c>
      <c r="L110" s="77">
        <v>7.3742125905724196E-2</v>
      </c>
      <c r="M110" s="68">
        <v>1697.6539599701421</v>
      </c>
      <c r="N110" s="68">
        <v>41.353206832441536</v>
      </c>
      <c r="O110" s="68">
        <v>84.835612198624503</v>
      </c>
      <c r="P110" s="68">
        <v>56.330635708680781</v>
      </c>
      <c r="Q110" s="68">
        <v>2652.4857431764462</v>
      </c>
      <c r="R110" s="68">
        <v>19.07665743916829</v>
      </c>
      <c r="S110" s="68">
        <v>24.221706711204703</v>
      </c>
      <c r="T110" s="68">
        <v>7.609968375455102</v>
      </c>
      <c r="U110" s="68">
        <v>536.42634341919813</v>
      </c>
      <c r="V110" s="68">
        <v>407.6178356919375</v>
      </c>
      <c r="W110" s="68">
        <v>5527.6116695232995</v>
      </c>
    </row>
    <row r="111" spans="1:23">
      <c r="C111" s="76"/>
      <c r="D111" s="76"/>
      <c r="E111" s="76"/>
      <c r="F111" s="76"/>
      <c r="G111" s="76"/>
      <c r="H111" s="76"/>
      <c r="I111" s="76"/>
      <c r="J111" s="76"/>
      <c r="K111" s="76"/>
      <c r="L111" s="77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>
      <c r="A112" s="105" t="s">
        <v>83</v>
      </c>
      <c r="B112">
        <v>2011</v>
      </c>
      <c r="C112" s="76">
        <v>0.18347589634132017</v>
      </c>
      <c r="D112" s="76">
        <v>5.3198390544238472E-3</v>
      </c>
      <c r="E112" s="76">
        <v>6.9874080621525015E-3</v>
      </c>
      <c r="F112" s="76">
        <v>7.2850802936267611E-2</v>
      </c>
      <c r="G112" s="76">
        <v>0.3935574690966524</v>
      </c>
      <c r="H112" s="76">
        <v>1.4622479599306992E-2</v>
      </c>
      <c r="I112" s="76">
        <v>1.0632457424688314E-3</v>
      </c>
      <c r="J112" s="76">
        <v>1.276803648007443E-2</v>
      </c>
      <c r="K112" s="76">
        <v>3.6054196599910021E-2</v>
      </c>
      <c r="L112" s="77">
        <v>0.27330062608742323</v>
      </c>
      <c r="M112" s="68">
        <v>172.56207950129524</v>
      </c>
      <c r="N112" s="68">
        <v>5.0033955857385397</v>
      </c>
      <c r="O112" s="68">
        <v>6.5717714946385826</v>
      </c>
      <c r="P112" s="68">
        <v>68.51737093920525</v>
      </c>
      <c r="Q112" s="68">
        <v>370.14723255117042</v>
      </c>
      <c r="R112" s="68">
        <v>13.752681073854047</v>
      </c>
      <c r="S112" s="68">
        <v>1</v>
      </c>
      <c r="T112" s="68">
        <v>12.00854700854701</v>
      </c>
      <c r="U112" s="68">
        <v>33.909561223535242</v>
      </c>
      <c r="V112" s="68">
        <v>257.04370605127059</v>
      </c>
      <c r="W112" s="68">
        <v>940.5163454292549</v>
      </c>
    </row>
    <row r="113" spans="1:23">
      <c r="A113" s="105"/>
      <c r="B113">
        <v>2014</v>
      </c>
      <c r="C113" s="76">
        <v>0.14727899039546732</v>
      </c>
      <c r="D113" s="76">
        <v>0</v>
      </c>
      <c r="E113" s="76">
        <v>9.5625943193323043E-3</v>
      </c>
      <c r="F113" s="76">
        <v>2.2269504111183221E-2</v>
      </c>
      <c r="G113" s="76">
        <v>0.49964840236276198</v>
      </c>
      <c r="H113" s="76">
        <v>1.1545015859131324E-2</v>
      </c>
      <c r="I113" s="76">
        <v>1.2093784108530615E-3</v>
      </c>
      <c r="J113" s="76">
        <v>4.5883565421227035E-3</v>
      </c>
      <c r="K113" s="76">
        <v>6.9004531324002388E-2</v>
      </c>
      <c r="L113" s="77">
        <v>0.23489322667514592</v>
      </c>
      <c r="M113" s="68">
        <v>128.04049121432593</v>
      </c>
      <c r="N113" s="68">
        <v>0</v>
      </c>
      <c r="O113" s="68">
        <v>8.3134686803795006</v>
      </c>
      <c r="P113" s="68">
        <v>19.360522759145049</v>
      </c>
      <c r="Q113" s="68">
        <v>434.38121555014487</v>
      </c>
      <c r="R113" s="68">
        <v>10.036933969407844</v>
      </c>
      <c r="S113" s="68">
        <v>1.0514018691588785</v>
      </c>
      <c r="T113" s="68">
        <v>3.9889968280087942</v>
      </c>
      <c r="U113" s="68">
        <v>59.99072958753473</v>
      </c>
      <c r="V113" s="68">
        <v>204.21001016944305</v>
      </c>
      <c r="W113" s="68">
        <v>869.37377062754842</v>
      </c>
    </row>
    <row r="114" spans="1:23">
      <c r="A114" s="105"/>
      <c r="B114">
        <v>2017</v>
      </c>
      <c r="C114" s="76">
        <v>0.18085443760702916</v>
      </c>
      <c r="D114" s="76">
        <v>0</v>
      </c>
      <c r="E114" s="76">
        <v>1.5689573965987899E-2</v>
      </c>
      <c r="F114" s="76">
        <v>2.8914836884307859E-2</v>
      </c>
      <c r="G114" s="76">
        <v>0.48385742749867894</v>
      </c>
      <c r="H114" s="76">
        <v>3.1208668942982864E-3</v>
      </c>
      <c r="I114" s="76">
        <v>3.4443197243179025E-3</v>
      </c>
      <c r="J114" s="76">
        <v>1.076477769580067E-2</v>
      </c>
      <c r="K114" s="76">
        <v>8.2109121341656793E-2</v>
      </c>
      <c r="L114" s="77">
        <v>0.19124463838792224</v>
      </c>
      <c r="M114" s="68">
        <v>155.19502487359094</v>
      </c>
      <c r="N114" s="68">
        <v>0</v>
      </c>
      <c r="O114" s="68">
        <v>13.463555852570904</v>
      </c>
      <c r="P114" s="68">
        <v>24.81243418105419</v>
      </c>
      <c r="Q114" s="68">
        <v>415.2083105590915</v>
      </c>
      <c r="R114" s="68">
        <v>2.6780820072560076</v>
      </c>
      <c r="S114" s="68">
        <v>2.9556437340486967</v>
      </c>
      <c r="T114" s="68">
        <v>9.2374838260177157</v>
      </c>
      <c r="U114" s="68">
        <v>70.459576760044342</v>
      </c>
      <c r="V114" s="68">
        <v>164.11107631235106</v>
      </c>
      <c r="W114" s="68">
        <v>858.12118810602556</v>
      </c>
    </row>
    <row r="115" spans="1:23">
      <c r="C115" s="76"/>
      <c r="D115" s="76"/>
      <c r="E115" s="76"/>
      <c r="F115" s="76"/>
      <c r="G115" s="76"/>
      <c r="H115" s="76"/>
      <c r="I115" s="76"/>
      <c r="J115" s="76"/>
      <c r="K115" s="76"/>
      <c r="L115" s="77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3">
      <c r="A116" s="105" t="s">
        <v>84</v>
      </c>
      <c r="B116">
        <v>2011</v>
      </c>
      <c r="C116" s="76">
        <v>0.50863870626339336</v>
      </c>
      <c r="D116" s="76">
        <v>6.8051685870195392E-3</v>
      </c>
      <c r="E116" s="76">
        <v>3.6263226233923251E-2</v>
      </c>
      <c r="F116" s="76">
        <v>0.36080747373027916</v>
      </c>
      <c r="G116" s="76">
        <v>4.4196306830228772E-2</v>
      </c>
      <c r="H116" s="76">
        <v>4.5136213717655834E-3</v>
      </c>
      <c r="I116" s="76">
        <v>3.6209345057958975E-2</v>
      </c>
      <c r="J116" s="76">
        <v>0</v>
      </c>
      <c r="K116" s="76">
        <v>2.5661519254314416E-3</v>
      </c>
      <c r="L116" s="77">
        <v>0</v>
      </c>
      <c r="M116" s="68">
        <v>695.47346729646063</v>
      </c>
      <c r="N116" s="68">
        <v>9.3048644046774438</v>
      </c>
      <c r="O116" s="68">
        <v>49.583547955948518</v>
      </c>
      <c r="P116" s="68">
        <v>493.3404038892221</v>
      </c>
      <c r="Q116" s="68">
        <v>60.430632538217452</v>
      </c>
      <c r="R116" s="68">
        <v>6.1715788964351139</v>
      </c>
      <c r="S116" s="68">
        <v>49.509874977843538</v>
      </c>
      <c r="T116" s="68">
        <v>0</v>
      </c>
      <c r="U116" s="68">
        <v>3.5087588797560159</v>
      </c>
      <c r="V116" s="68">
        <v>0</v>
      </c>
      <c r="W116" s="68">
        <v>1367.3231288385607</v>
      </c>
    </row>
    <row r="117" spans="1:23">
      <c r="A117" s="105"/>
      <c r="B117">
        <v>2014</v>
      </c>
      <c r="C117" s="76">
        <v>0.53529894460466343</v>
      </c>
      <c r="D117" s="76">
        <v>1.4832042624747044E-2</v>
      </c>
      <c r="E117" s="76">
        <v>1.5680532795253638E-2</v>
      </c>
      <c r="F117" s="76">
        <v>0.31968541319549743</v>
      </c>
      <c r="G117" s="76">
        <v>3.8871055412160536E-2</v>
      </c>
      <c r="H117" s="76">
        <v>1.0353212598304259E-3</v>
      </c>
      <c r="I117" s="76">
        <v>6.6778028271760687E-2</v>
      </c>
      <c r="J117" s="76">
        <v>8.2518179620147815E-4</v>
      </c>
      <c r="K117" s="76">
        <v>4.1791320498179808E-3</v>
      </c>
      <c r="L117" s="77">
        <v>2.8143479900675098E-3</v>
      </c>
      <c r="M117" s="68">
        <v>648.70425773905913</v>
      </c>
      <c r="N117" s="68">
        <v>17.97427269120903</v>
      </c>
      <c r="O117" s="68">
        <v>19.002519041785849</v>
      </c>
      <c r="P117" s="68">
        <v>387.41210078444624</v>
      </c>
      <c r="Q117" s="68">
        <v>47.106050558911868</v>
      </c>
      <c r="R117" s="68">
        <v>1.2546583850931676</v>
      </c>
      <c r="S117" s="68">
        <v>80.925231966043057</v>
      </c>
      <c r="T117" s="68">
        <v>1</v>
      </c>
      <c r="U117" s="68">
        <v>5.0644985978309141</v>
      </c>
      <c r="V117" s="68">
        <v>3.410579345088161</v>
      </c>
      <c r="W117" s="68">
        <v>1211.8541691094672</v>
      </c>
    </row>
    <row r="118" spans="1:23">
      <c r="A118" s="105"/>
      <c r="B118">
        <v>2017</v>
      </c>
      <c r="C118" s="76">
        <v>0.51342950127748377</v>
      </c>
      <c r="D118" s="76">
        <v>1.5499769417150901E-2</v>
      </c>
      <c r="E118" s="76">
        <v>1.4612260769358119E-2</v>
      </c>
      <c r="F118" s="76">
        <v>0.32611510094180335</v>
      </c>
      <c r="G118" s="76">
        <v>4.8620841877652851E-2</v>
      </c>
      <c r="H118" s="76">
        <v>0</v>
      </c>
      <c r="I118" s="76">
        <v>7.3487838447037199E-2</v>
      </c>
      <c r="J118" s="76">
        <v>7.8437453714365031E-4</v>
      </c>
      <c r="K118" s="76">
        <v>6.5233246430185998E-3</v>
      </c>
      <c r="L118" s="77">
        <v>9.2698808935158679E-4</v>
      </c>
      <c r="M118" s="68">
        <v>654.57186199232046</v>
      </c>
      <c r="N118" s="68">
        <v>19.760673865822181</v>
      </c>
      <c r="O118" s="68">
        <v>18.629188069477106</v>
      </c>
      <c r="P118" s="68">
        <v>415.76451745791263</v>
      </c>
      <c r="Q118" s="68">
        <v>61.986767258800533</v>
      </c>
      <c r="R118" s="68">
        <v>0</v>
      </c>
      <c r="S118" s="68">
        <v>93.689729800061869</v>
      </c>
      <c r="T118" s="68">
        <v>1</v>
      </c>
      <c r="U118" s="68">
        <v>8.3165940939053176</v>
      </c>
      <c r="V118" s="68">
        <v>1.1818181818181819</v>
      </c>
      <c r="W118" s="68">
        <v>1274.9011507201183</v>
      </c>
    </row>
    <row r="119" spans="1:23">
      <c r="C119" s="76"/>
      <c r="D119" s="76"/>
      <c r="E119" s="76"/>
      <c r="F119" s="76"/>
      <c r="G119" s="76"/>
      <c r="H119" s="76"/>
      <c r="I119" s="76"/>
      <c r="J119" s="76"/>
      <c r="K119" s="76"/>
      <c r="L119" s="77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3">
      <c r="A120" s="105" t="s">
        <v>85</v>
      </c>
      <c r="B120">
        <v>2011</v>
      </c>
      <c r="C120" s="76">
        <v>0.65589903741031774</v>
      </c>
      <c r="D120" s="76">
        <v>3.2642635056426728E-2</v>
      </c>
      <c r="E120" s="76">
        <v>2.9351175044184705E-2</v>
      </c>
      <c r="F120" s="76">
        <v>0.22011525623337933</v>
      </c>
      <c r="G120" s="76">
        <v>2.9492841807993768E-2</v>
      </c>
      <c r="H120" s="76">
        <v>0</v>
      </c>
      <c r="I120" s="76">
        <v>3.2499054447697961E-2</v>
      </c>
      <c r="J120" s="76">
        <v>0</v>
      </c>
      <c r="K120" s="76">
        <v>0</v>
      </c>
      <c r="L120" s="77">
        <v>0</v>
      </c>
      <c r="M120" s="68">
        <v>111.11519688298806</v>
      </c>
      <c r="N120" s="68">
        <v>5.5299560057218766</v>
      </c>
      <c r="O120" s="68">
        <v>4.9723530722936324</v>
      </c>
      <c r="P120" s="68">
        <v>37.289504387579647</v>
      </c>
      <c r="Q120" s="68">
        <v>4.9963526964043359</v>
      </c>
      <c r="R120" s="68">
        <v>0</v>
      </c>
      <c r="S120" s="68">
        <v>5.5056321590663497</v>
      </c>
      <c r="T120" s="68">
        <v>0</v>
      </c>
      <c r="U120" s="68">
        <v>0</v>
      </c>
      <c r="V120" s="68">
        <v>0</v>
      </c>
      <c r="W120" s="68">
        <v>169.40899520405387</v>
      </c>
    </row>
    <row r="121" spans="1:23">
      <c r="A121" s="105"/>
      <c r="B121">
        <v>2014</v>
      </c>
      <c r="C121" s="76">
        <v>0.58664875744348266</v>
      </c>
      <c r="D121" s="76">
        <v>3.4915967400789963E-2</v>
      </c>
      <c r="E121" s="76">
        <v>1.243919148330498E-2</v>
      </c>
      <c r="F121" s="76">
        <v>0.29778854110015268</v>
      </c>
      <c r="G121" s="76">
        <v>4.9817914175744105E-2</v>
      </c>
      <c r="H121" s="76">
        <v>0</v>
      </c>
      <c r="I121" s="76">
        <v>1.8389628396525883E-2</v>
      </c>
      <c r="J121" s="76">
        <v>0</v>
      </c>
      <c r="K121" s="76">
        <v>0</v>
      </c>
      <c r="L121" s="77">
        <v>0</v>
      </c>
      <c r="M121" s="68">
        <v>109.14001469435283</v>
      </c>
      <c r="N121" s="68">
        <v>6.4957594247642874</v>
      </c>
      <c r="O121" s="68">
        <v>2.3141846361185987</v>
      </c>
      <c r="P121" s="68">
        <v>55.400519201835429</v>
      </c>
      <c r="Q121" s="68">
        <v>9.2681145509909797</v>
      </c>
      <c r="R121" s="68">
        <v>0</v>
      </c>
      <c r="S121" s="68">
        <v>3.4212027008578128</v>
      </c>
      <c r="T121" s="68">
        <v>0</v>
      </c>
      <c r="U121" s="68">
        <v>0</v>
      </c>
      <c r="V121" s="68">
        <v>0</v>
      </c>
      <c r="W121" s="68">
        <v>186.03979520891988</v>
      </c>
    </row>
    <row r="122" spans="1:23">
      <c r="A122" s="105"/>
      <c r="B122">
        <v>2017</v>
      </c>
      <c r="C122" s="76">
        <v>0.63374773555702668</v>
      </c>
      <c r="D122" s="76">
        <v>1.0819251081784118E-2</v>
      </c>
      <c r="E122" s="76">
        <v>1.8832301043192012E-2</v>
      </c>
      <c r="F122" s="76">
        <v>0.20100554806898968</v>
      </c>
      <c r="G122" s="76">
        <v>3.2551819035626338E-2</v>
      </c>
      <c r="H122" s="76">
        <v>0</v>
      </c>
      <c r="I122" s="76">
        <v>0.10304334521338153</v>
      </c>
      <c r="J122" s="76">
        <v>0</v>
      </c>
      <c r="K122" s="76">
        <v>0</v>
      </c>
      <c r="L122" s="77">
        <v>0</v>
      </c>
      <c r="M122" s="68">
        <v>119.86589861697017</v>
      </c>
      <c r="N122" s="68">
        <v>2.0463335496430886</v>
      </c>
      <c r="O122" s="68">
        <v>3.5619073030429655</v>
      </c>
      <c r="P122" s="68">
        <v>38.017825223642177</v>
      </c>
      <c r="Q122" s="68">
        <v>6.1567920820937507</v>
      </c>
      <c r="R122" s="68">
        <v>0</v>
      </c>
      <c r="S122" s="68">
        <v>19.489431642141515</v>
      </c>
      <c r="T122" s="68">
        <v>0</v>
      </c>
      <c r="U122" s="68">
        <v>0</v>
      </c>
      <c r="V122" s="68">
        <v>0</v>
      </c>
      <c r="W122" s="68">
        <v>189.1381884175336</v>
      </c>
    </row>
    <row r="123" spans="1:23">
      <c r="C123" s="76"/>
      <c r="D123" s="76"/>
      <c r="E123" s="76"/>
      <c r="F123" s="76"/>
      <c r="G123" s="76"/>
      <c r="H123" s="76"/>
      <c r="I123" s="76"/>
      <c r="J123" s="76"/>
      <c r="K123" s="76"/>
      <c r="L123" s="77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</row>
    <row r="124" spans="1:23">
      <c r="A124" s="105" t="s">
        <v>86</v>
      </c>
      <c r="B124">
        <v>2011</v>
      </c>
      <c r="C124" s="76">
        <v>0.44172779144724711</v>
      </c>
      <c r="D124" s="76">
        <v>2.7320539544328993E-2</v>
      </c>
      <c r="E124" s="76">
        <v>4.3693048253319079E-2</v>
      </c>
      <c r="F124" s="76">
        <v>0.44867715839790945</v>
      </c>
      <c r="G124" s="76">
        <v>1.8279057394559046E-2</v>
      </c>
      <c r="H124" s="76">
        <v>0</v>
      </c>
      <c r="I124" s="76">
        <v>4.167032767121528E-3</v>
      </c>
      <c r="J124" s="76">
        <v>0</v>
      </c>
      <c r="K124" s="76">
        <v>1.1031590468168226E-2</v>
      </c>
      <c r="L124" s="77">
        <v>5.1037817273462075E-3</v>
      </c>
      <c r="M124" s="68">
        <v>213.43179805496581</v>
      </c>
      <c r="N124" s="68">
        <v>13.20059998867946</v>
      </c>
      <c r="O124" s="68">
        <v>21.111385861991799</v>
      </c>
      <c r="P124" s="68">
        <v>216.78955799749536</v>
      </c>
      <c r="Q124" s="68">
        <v>8.8319824154341635</v>
      </c>
      <c r="R124" s="68">
        <v>0</v>
      </c>
      <c r="S124" s="68">
        <v>2.0134057971014494</v>
      </c>
      <c r="T124" s="68">
        <v>0</v>
      </c>
      <c r="U124" s="68">
        <v>5.3301880357427072</v>
      </c>
      <c r="V124" s="68">
        <v>2.4660194174757284</v>
      </c>
      <c r="W124" s="68">
        <v>483.17493756888666</v>
      </c>
    </row>
    <row r="125" spans="1:23">
      <c r="A125" s="105"/>
      <c r="B125">
        <v>2014</v>
      </c>
      <c r="C125" s="76">
        <v>0.50340364537835158</v>
      </c>
      <c r="D125" s="76">
        <v>1.0300190178958307E-2</v>
      </c>
      <c r="E125" s="76">
        <v>5.7432673502943368E-3</v>
      </c>
      <c r="F125" s="76">
        <v>0.43385723287265299</v>
      </c>
      <c r="G125" s="76">
        <v>1.8594991124721554E-2</v>
      </c>
      <c r="H125" s="76">
        <v>2.5925526332069163E-3</v>
      </c>
      <c r="I125" s="76">
        <v>4.3061965796503199E-3</v>
      </c>
      <c r="J125" s="76">
        <v>0</v>
      </c>
      <c r="K125" s="76">
        <v>2.1201923882164311E-2</v>
      </c>
      <c r="L125" s="77">
        <v>0</v>
      </c>
      <c r="M125" s="68">
        <v>199.63545068182304</v>
      </c>
      <c r="N125" s="68">
        <v>4.0847600675186886</v>
      </c>
      <c r="O125" s="68">
        <v>2.2776151432127003</v>
      </c>
      <c r="P125" s="68">
        <v>172.05533772208449</v>
      </c>
      <c r="Q125" s="68">
        <v>7.3742402695916747</v>
      </c>
      <c r="R125" s="68">
        <v>1.0281320330082522</v>
      </c>
      <c r="S125" s="68">
        <v>1.707714083510262</v>
      </c>
      <c r="T125" s="68">
        <v>0</v>
      </c>
      <c r="U125" s="68">
        <v>8.4080750475224928</v>
      </c>
      <c r="V125" s="68">
        <v>0</v>
      </c>
      <c r="W125" s="68">
        <v>396.57132504827149</v>
      </c>
    </row>
    <row r="126" spans="1:23">
      <c r="A126" s="105"/>
      <c r="B126">
        <v>2017</v>
      </c>
      <c r="C126" s="76">
        <v>0.44040463780781353</v>
      </c>
      <c r="D126" s="76">
        <v>1.5395129014016589E-2</v>
      </c>
      <c r="E126" s="76">
        <v>1.0439903192740936E-2</v>
      </c>
      <c r="F126" s="76">
        <v>0.46125110707222167</v>
      </c>
      <c r="G126" s="76">
        <v>3.9487625939327475E-2</v>
      </c>
      <c r="H126" s="76">
        <v>0</v>
      </c>
      <c r="I126" s="76">
        <v>0</v>
      </c>
      <c r="J126" s="76">
        <v>0</v>
      </c>
      <c r="K126" s="76">
        <v>3.3021596973879644E-2</v>
      </c>
      <c r="L126" s="77">
        <v>0</v>
      </c>
      <c r="M126" s="68">
        <v>172.64811160148949</v>
      </c>
      <c r="N126" s="68">
        <v>6.0352224385319779</v>
      </c>
      <c r="O126" s="68">
        <v>4.0926670992861771</v>
      </c>
      <c r="P126" s="68">
        <v>180.82037692996943</v>
      </c>
      <c r="Q126" s="68">
        <v>15.480000583068174</v>
      </c>
      <c r="R126" s="68">
        <v>0</v>
      </c>
      <c r="S126" s="68">
        <v>0</v>
      </c>
      <c r="T126" s="68">
        <v>0</v>
      </c>
      <c r="U126" s="68">
        <v>12.945177843684899</v>
      </c>
      <c r="V126" s="68">
        <v>0</v>
      </c>
      <c r="W126" s="68">
        <v>392.0215564960302</v>
      </c>
    </row>
    <row r="127" spans="1:23">
      <c r="C127" s="76"/>
      <c r="D127" s="76"/>
      <c r="E127" s="76"/>
      <c r="F127" s="76"/>
      <c r="G127" s="76"/>
      <c r="H127" s="76"/>
      <c r="I127" s="76"/>
      <c r="J127" s="76"/>
      <c r="K127" s="76"/>
      <c r="L127" s="77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</row>
    <row r="128" spans="1:23">
      <c r="A128" s="105" t="s">
        <v>87</v>
      </c>
      <c r="B128">
        <v>2011</v>
      </c>
      <c r="C128" s="76">
        <v>0.66415964624703605</v>
      </c>
      <c r="D128" s="76">
        <v>2.8795738737545339E-2</v>
      </c>
      <c r="E128" s="76">
        <v>5.3193361972653119E-2</v>
      </c>
      <c r="F128" s="76">
        <v>0.21359250783465639</v>
      </c>
      <c r="G128" s="76">
        <v>1.881061549081945E-2</v>
      </c>
      <c r="H128" s="76">
        <v>0</v>
      </c>
      <c r="I128" s="76">
        <v>2.14481297172897E-2</v>
      </c>
      <c r="J128" s="76">
        <v>0</v>
      </c>
      <c r="K128" s="76">
        <v>0</v>
      </c>
      <c r="L128" s="77">
        <v>0</v>
      </c>
      <c r="M128" s="68">
        <v>106.34558887773633</v>
      </c>
      <c r="N128" s="68">
        <v>4.6107887019601783</v>
      </c>
      <c r="O128" s="68">
        <v>8.5173488563083968</v>
      </c>
      <c r="P128" s="68">
        <v>34.200543730566061</v>
      </c>
      <c r="Q128" s="68">
        <v>3.0119655610328957</v>
      </c>
      <c r="R128" s="68">
        <v>0</v>
      </c>
      <c r="S128" s="68">
        <v>3.4342857142857142</v>
      </c>
      <c r="T128" s="68">
        <v>0</v>
      </c>
      <c r="U128" s="68">
        <v>0</v>
      </c>
      <c r="V128" s="68">
        <v>0</v>
      </c>
      <c r="W128" s="68">
        <v>160.12052144188957</v>
      </c>
    </row>
    <row r="129" spans="1:23">
      <c r="A129" s="105"/>
      <c r="B129">
        <v>2014</v>
      </c>
      <c r="C129" s="76">
        <v>0.65242603485311967</v>
      </c>
      <c r="D129" s="76">
        <v>0</v>
      </c>
      <c r="E129" s="76">
        <v>5.2987235370662238E-2</v>
      </c>
      <c r="F129" s="76">
        <v>0.26462222393654167</v>
      </c>
      <c r="G129" s="76">
        <v>2.9964505839676046E-2</v>
      </c>
      <c r="H129" s="76">
        <v>0</v>
      </c>
      <c r="I129" s="76">
        <v>0</v>
      </c>
      <c r="J129" s="76">
        <v>0</v>
      </c>
      <c r="K129" s="76">
        <v>0</v>
      </c>
      <c r="L129" s="77">
        <v>0</v>
      </c>
      <c r="M129" s="68">
        <v>100.65013073573532</v>
      </c>
      <c r="N129" s="68">
        <v>0</v>
      </c>
      <c r="O129" s="68">
        <v>8.1743705531049002</v>
      </c>
      <c r="P129" s="68">
        <v>40.823419072769077</v>
      </c>
      <c r="Q129" s="68">
        <v>4.622641141036123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154.27056150264548</v>
      </c>
    </row>
    <row r="130" spans="1:23">
      <c r="A130" s="105"/>
      <c r="B130">
        <v>2017</v>
      </c>
      <c r="C130" s="76">
        <v>0.63149965481533976</v>
      </c>
      <c r="D130" s="76">
        <v>2.5769395662068054E-2</v>
      </c>
      <c r="E130" s="76">
        <v>6.5825161796425294E-2</v>
      </c>
      <c r="F130" s="76">
        <v>0.19786896202238849</v>
      </c>
      <c r="G130" s="76">
        <v>3.9432479911480085E-2</v>
      </c>
      <c r="H130" s="76">
        <v>0</v>
      </c>
      <c r="I130" s="76">
        <v>3.3496709006244026E-2</v>
      </c>
      <c r="J130" s="76">
        <v>0</v>
      </c>
      <c r="K130" s="76">
        <v>0</v>
      </c>
      <c r="L130" s="77">
        <v>6.1076367860541528E-3</v>
      </c>
      <c r="M130" s="68">
        <v>112.79464357098375</v>
      </c>
      <c r="N130" s="68">
        <v>4.6027733769586465</v>
      </c>
      <c r="O130" s="68">
        <v>11.75729172013757</v>
      </c>
      <c r="P130" s="68">
        <v>35.342155573469192</v>
      </c>
      <c r="Q130" s="68">
        <v>7.0431907330748587</v>
      </c>
      <c r="R130" s="68">
        <v>0</v>
      </c>
      <c r="S130" s="68">
        <v>5.9829792848660777</v>
      </c>
      <c r="T130" s="68">
        <v>0</v>
      </c>
      <c r="U130" s="68">
        <v>0</v>
      </c>
      <c r="V130" s="68">
        <v>1.0909090909090908</v>
      </c>
      <c r="W130" s="68">
        <v>178.61394335039921</v>
      </c>
    </row>
    <row r="131" spans="1:23">
      <c r="C131" s="76"/>
      <c r="D131" s="76"/>
      <c r="E131" s="76"/>
      <c r="F131" s="76"/>
      <c r="G131" s="76"/>
      <c r="H131" s="76"/>
      <c r="I131" s="76"/>
      <c r="J131" s="76"/>
      <c r="K131" s="76"/>
      <c r="L131" s="77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</row>
    <row r="132" spans="1:23">
      <c r="A132" s="105" t="s">
        <v>88</v>
      </c>
      <c r="B132">
        <v>2011</v>
      </c>
      <c r="C132" s="76">
        <v>0.70354936786642108</v>
      </c>
      <c r="D132" s="76">
        <v>2.7158043085476015E-2</v>
      </c>
      <c r="E132" s="76">
        <v>1.7409150459021371E-2</v>
      </c>
      <c r="F132" s="76">
        <v>0.20480913939716527</v>
      </c>
      <c r="G132" s="76">
        <v>2.5356845402368475E-2</v>
      </c>
      <c r="H132" s="76">
        <v>3.168385770190971E-3</v>
      </c>
      <c r="I132" s="76">
        <v>1.854906801935715E-2</v>
      </c>
      <c r="J132" s="76">
        <v>0</v>
      </c>
      <c r="K132" s="76">
        <v>0</v>
      </c>
      <c r="L132" s="77">
        <v>0</v>
      </c>
      <c r="M132" s="68">
        <v>231.16705075824765</v>
      </c>
      <c r="N132" s="68">
        <v>8.9233890486941458</v>
      </c>
      <c r="O132" s="68">
        <v>5.7201699718997663</v>
      </c>
      <c r="P132" s="68">
        <v>67.294673103546415</v>
      </c>
      <c r="Q132" s="68">
        <v>8.3315648281717642</v>
      </c>
      <c r="R132" s="68">
        <v>1.041044776119403</v>
      </c>
      <c r="S132" s="68">
        <v>6.0947156577689494</v>
      </c>
      <c r="T132" s="68">
        <v>0</v>
      </c>
      <c r="U132" s="68">
        <v>0</v>
      </c>
      <c r="V132" s="68">
        <v>0</v>
      </c>
      <c r="W132" s="68">
        <v>328.572608144448</v>
      </c>
    </row>
    <row r="133" spans="1:23">
      <c r="A133" s="105"/>
      <c r="B133">
        <v>2014</v>
      </c>
      <c r="C133" s="76">
        <v>0.68912789077502346</v>
      </c>
      <c r="D133" s="76">
        <v>5.597532615826491E-3</v>
      </c>
      <c r="E133" s="76">
        <v>1.0257196266579222E-2</v>
      </c>
      <c r="F133" s="76">
        <v>0.23881847338965367</v>
      </c>
      <c r="G133" s="76">
        <v>3.0985946625691565E-2</v>
      </c>
      <c r="H133" s="76">
        <v>1.3232256789182613E-2</v>
      </c>
      <c r="I133" s="76">
        <v>7.9874886210060964E-3</v>
      </c>
      <c r="J133" s="76">
        <v>0</v>
      </c>
      <c r="K133" s="76">
        <v>3.9932149170366507E-3</v>
      </c>
      <c r="L133" s="77">
        <v>0</v>
      </c>
      <c r="M133" s="68">
        <v>219.05824307918192</v>
      </c>
      <c r="N133" s="68">
        <v>1.7793296089385475</v>
      </c>
      <c r="O133" s="68">
        <v>3.2605317868475763</v>
      </c>
      <c r="P133" s="68">
        <v>75.915016495347444</v>
      </c>
      <c r="Q133" s="68">
        <v>9.8497348878675108</v>
      </c>
      <c r="R133" s="68">
        <v>4.2062365534951551</v>
      </c>
      <c r="S133" s="68">
        <v>2.5390428211586902</v>
      </c>
      <c r="T133" s="68">
        <v>0</v>
      </c>
      <c r="U133" s="68">
        <v>1.2693531283138919</v>
      </c>
      <c r="V133" s="68">
        <v>0</v>
      </c>
      <c r="W133" s="68">
        <v>317.87748836115082</v>
      </c>
    </row>
    <row r="134" spans="1:23">
      <c r="A134" s="105"/>
      <c r="B134">
        <v>2017</v>
      </c>
      <c r="C134" s="76">
        <v>0.72246516567403274</v>
      </c>
      <c r="D134" s="76">
        <v>0</v>
      </c>
      <c r="E134" s="76">
        <v>1.3580245997416659E-2</v>
      </c>
      <c r="F134" s="76">
        <v>0.20027244519993725</v>
      </c>
      <c r="G134" s="76">
        <v>2.9232647521100039E-2</v>
      </c>
      <c r="H134" s="76">
        <v>8.0130204304371105E-3</v>
      </c>
      <c r="I134" s="76">
        <v>1.3936525909643024E-2</v>
      </c>
      <c r="J134" s="76">
        <v>0</v>
      </c>
      <c r="K134" s="76">
        <v>1.249994926743328E-2</v>
      </c>
      <c r="L134" s="77">
        <v>0</v>
      </c>
      <c r="M134" s="68">
        <v>172.55210690182011</v>
      </c>
      <c r="N134" s="68">
        <v>0</v>
      </c>
      <c r="O134" s="68">
        <v>3.2434782608695651</v>
      </c>
      <c r="P134" s="68">
        <v>47.832662411325671</v>
      </c>
      <c r="Q134" s="68">
        <v>6.9818659220449391</v>
      </c>
      <c r="R134" s="68">
        <v>1.9138134592680047</v>
      </c>
      <c r="S134" s="68">
        <v>3.3285714285714283</v>
      </c>
      <c r="T134" s="68">
        <v>0</v>
      </c>
      <c r="U134" s="68">
        <v>2.9854623928465474</v>
      </c>
      <c r="V134" s="68">
        <v>0</v>
      </c>
      <c r="W134" s="68">
        <v>238.83796077674623</v>
      </c>
    </row>
    <row r="135" spans="1:23">
      <c r="C135" s="76"/>
      <c r="D135" s="76"/>
      <c r="E135" s="76"/>
      <c r="F135" s="76"/>
      <c r="G135" s="76"/>
      <c r="H135" s="76"/>
      <c r="I135" s="76"/>
      <c r="J135" s="76"/>
      <c r="K135" s="76"/>
      <c r="L135" s="77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>
      <c r="A136" s="105" t="s">
        <v>89</v>
      </c>
      <c r="B136">
        <v>2011</v>
      </c>
      <c r="C136" s="76">
        <v>0.71222610280749554</v>
      </c>
      <c r="D136" s="76">
        <v>1.5378103066696128E-2</v>
      </c>
      <c r="E136" s="76">
        <v>5.8845508951792923E-3</v>
      </c>
      <c r="F136" s="76">
        <v>0.17520496868886457</v>
      </c>
      <c r="G136" s="76">
        <v>3.7105935454509222E-2</v>
      </c>
      <c r="H136" s="76">
        <v>0</v>
      </c>
      <c r="I136" s="76">
        <v>5.2034935682468905E-2</v>
      </c>
      <c r="J136" s="76">
        <v>2.1654034047859289E-3</v>
      </c>
      <c r="K136" s="76">
        <v>0</v>
      </c>
      <c r="L136" s="77">
        <v>0</v>
      </c>
      <c r="M136" s="68">
        <v>329.73792044961124</v>
      </c>
      <c r="N136" s="68">
        <v>7.1195701837997918</v>
      </c>
      <c r="O136" s="68">
        <v>2.7243589743589745</v>
      </c>
      <c r="P136" s="68">
        <v>81.114300360766634</v>
      </c>
      <c r="Q136" s="68">
        <v>17.178862084495066</v>
      </c>
      <c r="R136" s="68">
        <v>0</v>
      </c>
      <c r="S136" s="68">
        <v>24.090512008802492</v>
      </c>
      <c r="T136" s="68">
        <v>1.0025125628140703</v>
      </c>
      <c r="U136" s="68">
        <v>0</v>
      </c>
      <c r="V136" s="68">
        <v>0</v>
      </c>
      <c r="W136" s="68">
        <v>462.96803662464845</v>
      </c>
    </row>
    <row r="137" spans="1:23">
      <c r="A137" s="105"/>
      <c r="B137">
        <v>2014</v>
      </c>
      <c r="C137" s="76">
        <v>0.67840319374818647</v>
      </c>
      <c r="D137" s="76">
        <v>3.2044102546674655E-2</v>
      </c>
      <c r="E137" s="76">
        <v>1.3899655557471064E-2</v>
      </c>
      <c r="F137" s="76">
        <v>0.16522305875000926</v>
      </c>
      <c r="G137" s="76">
        <v>3.9053938585623692E-2</v>
      </c>
      <c r="H137" s="76">
        <v>0</v>
      </c>
      <c r="I137" s="76">
        <v>6.9318998230726236E-2</v>
      </c>
      <c r="J137" s="76">
        <v>2.0570525813083441E-3</v>
      </c>
      <c r="K137" s="76">
        <v>0</v>
      </c>
      <c r="L137" s="77">
        <v>0</v>
      </c>
      <c r="M137" s="68">
        <v>329.79380299394325</v>
      </c>
      <c r="N137" s="68">
        <v>15.577677905682748</v>
      </c>
      <c r="O137" s="68">
        <v>6.7570735351016094</v>
      </c>
      <c r="P137" s="68">
        <v>80.320289452651068</v>
      </c>
      <c r="Q137" s="68">
        <v>18.985386635466689</v>
      </c>
      <c r="R137" s="68">
        <v>0</v>
      </c>
      <c r="S137" s="68">
        <v>33.69821406637908</v>
      </c>
      <c r="T137" s="68">
        <v>1</v>
      </c>
      <c r="U137" s="68">
        <v>0</v>
      </c>
      <c r="V137" s="68">
        <v>0</v>
      </c>
      <c r="W137" s="68">
        <v>486.13244458922458</v>
      </c>
    </row>
    <row r="138" spans="1:23">
      <c r="A138" s="105"/>
      <c r="B138">
        <v>2017</v>
      </c>
      <c r="C138" s="76">
        <v>0.67682782190888147</v>
      </c>
      <c r="D138" s="76">
        <v>1.6394622288170006E-2</v>
      </c>
      <c r="E138" s="76">
        <v>1.1329543518035749E-2</v>
      </c>
      <c r="F138" s="76">
        <v>0.22055502806501462</v>
      </c>
      <c r="G138" s="76">
        <v>1.6190539903618302E-2</v>
      </c>
      <c r="H138" s="76">
        <v>0</v>
      </c>
      <c r="I138" s="76">
        <v>5.8702444316280009E-2</v>
      </c>
      <c r="J138" s="76">
        <v>0</v>
      </c>
      <c r="K138" s="76">
        <v>0</v>
      </c>
      <c r="L138" s="77">
        <v>0</v>
      </c>
      <c r="M138" s="68">
        <v>335.90695899209226</v>
      </c>
      <c r="N138" s="68">
        <v>8.1365859061635302</v>
      </c>
      <c r="O138" s="68">
        <v>5.6228074359867275</v>
      </c>
      <c r="P138" s="68">
        <v>109.46058416864032</v>
      </c>
      <c r="Q138" s="68">
        <v>8.0353006295251141</v>
      </c>
      <c r="R138" s="68">
        <v>0</v>
      </c>
      <c r="S138" s="68">
        <v>29.133789890715924</v>
      </c>
      <c r="T138" s="68">
        <v>0</v>
      </c>
      <c r="U138" s="68">
        <v>0</v>
      </c>
      <c r="V138" s="68">
        <v>0</v>
      </c>
      <c r="W138" s="68">
        <v>496.29602702312383</v>
      </c>
    </row>
    <row r="139" spans="1:23">
      <c r="C139" s="76"/>
      <c r="D139" s="76"/>
      <c r="E139" s="76"/>
      <c r="F139" s="76"/>
      <c r="G139" s="76"/>
      <c r="H139" s="76"/>
      <c r="I139" s="76"/>
      <c r="J139" s="76"/>
      <c r="K139" s="76"/>
      <c r="L139" s="77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>
      <c r="A140" s="105" t="s">
        <v>90</v>
      </c>
      <c r="B140">
        <v>2011</v>
      </c>
      <c r="C140" s="76">
        <v>0.41262076223355387</v>
      </c>
      <c r="D140" s="76">
        <v>2.6711822875891415E-2</v>
      </c>
      <c r="E140" s="76">
        <v>4.2852287150190347E-3</v>
      </c>
      <c r="F140" s="76">
        <v>0.53565485004839519</v>
      </c>
      <c r="G140" s="76">
        <v>1.2540758573568083E-2</v>
      </c>
      <c r="H140" s="76">
        <v>0</v>
      </c>
      <c r="I140" s="76">
        <v>1.3351977564188538E-3</v>
      </c>
      <c r="J140" s="76">
        <v>0</v>
      </c>
      <c r="K140" s="76">
        <v>6.851379797153211E-3</v>
      </c>
      <c r="L140" s="77">
        <v>0</v>
      </c>
      <c r="M140" s="68">
        <v>332.21095322296406</v>
      </c>
      <c r="N140" s="68">
        <v>21.506334513773147</v>
      </c>
      <c r="O140" s="68">
        <v>3.4501412592250924</v>
      </c>
      <c r="P140" s="68">
        <v>431.26867239985552</v>
      </c>
      <c r="Q140" s="68">
        <v>10.096867974631749</v>
      </c>
      <c r="R140" s="68">
        <v>0</v>
      </c>
      <c r="S140" s="68">
        <v>1.075</v>
      </c>
      <c r="T140" s="68">
        <v>0</v>
      </c>
      <c r="U140" s="68">
        <v>5.5162115473396698</v>
      </c>
      <c r="V140" s="68">
        <v>0</v>
      </c>
      <c r="W140" s="68">
        <v>805.12418091778954</v>
      </c>
    </row>
    <row r="141" spans="1:23">
      <c r="A141" s="105"/>
      <c r="B141">
        <v>2014</v>
      </c>
      <c r="C141" s="76">
        <v>0.44174460889333428</v>
      </c>
      <c r="D141" s="76">
        <v>9.7714475605536061E-3</v>
      </c>
      <c r="E141" s="76">
        <v>2.4205598853814189E-3</v>
      </c>
      <c r="F141" s="76">
        <v>0.52614393877588939</v>
      </c>
      <c r="G141" s="76">
        <v>5.02838861188485E-3</v>
      </c>
      <c r="H141" s="76">
        <v>1.6011275856531882E-3</v>
      </c>
      <c r="I141" s="76">
        <v>6.187503978172409E-3</v>
      </c>
      <c r="J141" s="76">
        <v>0</v>
      </c>
      <c r="K141" s="76">
        <v>5.4974620873447155E-3</v>
      </c>
      <c r="L141" s="77">
        <v>1.6049626217864892E-3</v>
      </c>
      <c r="M141" s="68">
        <v>275.89594536473015</v>
      </c>
      <c r="N141" s="68">
        <v>6.1028537938575926</v>
      </c>
      <c r="O141" s="68">
        <v>1.5117845117845117</v>
      </c>
      <c r="P141" s="68">
        <v>328.60837792713829</v>
      </c>
      <c r="Q141" s="68">
        <v>3.1405296223370565</v>
      </c>
      <c r="R141" s="68">
        <v>1</v>
      </c>
      <c r="S141" s="68">
        <v>3.8644665382166812</v>
      </c>
      <c r="T141" s="68">
        <v>0</v>
      </c>
      <c r="U141" s="68">
        <v>3.4334940804245764</v>
      </c>
      <c r="V141" s="68">
        <v>1.0023952095808384</v>
      </c>
      <c r="W141" s="68">
        <v>624.55984704806951</v>
      </c>
    </row>
    <row r="142" spans="1:23">
      <c r="A142" s="105"/>
      <c r="B142">
        <v>2017</v>
      </c>
      <c r="C142" s="76">
        <v>0.38588239386260015</v>
      </c>
      <c r="D142" s="76">
        <v>1.2847505288363219E-2</v>
      </c>
      <c r="E142" s="76">
        <v>1.8757094092579082E-2</v>
      </c>
      <c r="F142" s="76">
        <v>0.55498263465863407</v>
      </c>
      <c r="G142" s="76">
        <v>7.2814062720186886E-3</v>
      </c>
      <c r="H142" s="76">
        <v>1.5011128606988663E-3</v>
      </c>
      <c r="I142" s="76">
        <v>3.004995302321531E-3</v>
      </c>
      <c r="J142" s="76">
        <v>0</v>
      </c>
      <c r="K142" s="76">
        <v>1.4240306495288731E-2</v>
      </c>
      <c r="L142" s="77">
        <v>1.5025511674960864E-3</v>
      </c>
      <c r="M142" s="68">
        <v>257.06421146971365</v>
      </c>
      <c r="N142" s="68">
        <v>8.5586537992765344</v>
      </c>
      <c r="O142" s="68">
        <v>12.495458924951471</v>
      </c>
      <c r="P142" s="68">
        <v>369.71412955602375</v>
      </c>
      <c r="Q142" s="68">
        <v>4.8506720997838348</v>
      </c>
      <c r="R142" s="68">
        <v>1</v>
      </c>
      <c r="S142" s="68">
        <v>2.0018450184501844</v>
      </c>
      <c r="T142" s="68">
        <v>0</v>
      </c>
      <c r="U142" s="68">
        <v>9.4864995618377002</v>
      </c>
      <c r="V142" s="68">
        <v>1.0009581603321622</v>
      </c>
      <c r="W142" s="68">
        <v>666.17242859036901</v>
      </c>
    </row>
    <row r="143" spans="1:23">
      <c r="C143" s="76"/>
      <c r="D143" s="76"/>
      <c r="E143" s="76"/>
      <c r="F143" s="76"/>
      <c r="G143" s="76"/>
      <c r="H143" s="76"/>
      <c r="I143" s="76"/>
      <c r="J143" s="76"/>
      <c r="K143" s="76"/>
      <c r="L143" s="77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</row>
    <row r="144" spans="1:23">
      <c r="A144" s="105" t="s">
        <v>91</v>
      </c>
      <c r="B144">
        <v>2011</v>
      </c>
      <c r="C144" s="76">
        <v>0.68804128028268352</v>
      </c>
      <c r="D144" s="76">
        <v>1.7248832455716005E-2</v>
      </c>
      <c r="E144" s="76">
        <v>0</v>
      </c>
      <c r="F144" s="76">
        <v>0.24751727544471291</v>
      </c>
      <c r="G144" s="76">
        <v>4.7192611816887858E-2</v>
      </c>
      <c r="H144" s="76">
        <v>0</v>
      </c>
      <c r="I144" s="76">
        <v>0</v>
      </c>
      <c r="J144" s="76">
        <v>0</v>
      </c>
      <c r="K144" s="76">
        <v>0</v>
      </c>
      <c r="L144" s="77">
        <v>0</v>
      </c>
      <c r="M144" s="68">
        <v>59.568807856557569</v>
      </c>
      <c r="N144" s="68">
        <v>1.4933586337760911</v>
      </c>
      <c r="O144" s="68">
        <v>0</v>
      </c>
      <c r="P144" s="68">
        <v>21.429395945672042</v>
      </c>
      <c r="Q144" s="68">
        <v>4.0858124448787567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86.577374880884435</v>
      </c>
    </row>
    <row r="145" spans="1:23">
      <c r="A145" s="105"/>
      <c r="B145">
        <v>2014</v>
      </c>
      <c r="C145" s="76">
        <v>0.66075033444009201</v>
      </c>
      <c r="D145" s="76">
        <v>0</v>
      </c>
      <c r="E145" s="76">
        <v>0</v>
      </c>
      <c r="F145" s="76">
        <v>0.27748040114972045</v>
      </c>
      <c r="G145" s="76">
        <v>4.1541746054877281E-2</v>
      </c>
      <c r="H145" s="76">
        <v>1.0125828102688143E-2</v>
      </c>
      <c r="I145" s="76">
        <v>1.010169025262214E-2</v>
      </c>
      <c r="J145" s="76">
        <v>0</v>
      </c>
      <c r="K145" s="76">
        <v>0</v>
      </c>
      <c r="L145" s="77">
        <v>0</v>
      </c>
      <c r="M145" s="68">
        <v>65.4098787347571</v>
      </c>
      <c r="N145" s="68">
        <v>0</v>
      </c>
      <c r="O145" s="68">
        <v>0</v>
      </c>
      <c r="P145" s="68">
        <v>27.468710107963727</v>
      </c>
      <c r="Q145" s="68">
        <v>4.112355953905249</v>
      </c>
      <c r="R145" s="68">
        <v>1.0023894862604539</v>
      </c>
      <c r="S145" s="68">
        <v>1</v>
      </c>
      <c r="T145" s="68">
        <v>0</v>
      </c>
      <c r="U145" s="68">
        <v>0</v>
      </c>
      <c r="V145" s="68">
        <v>0</v>
      </c>
      <c r="W145" s="68">
        <v>98.993334282886522</v>
      </c>
    </row>
    <row r="146" spans="1:23">
      <c r="A146" s="105"/>
      <c r="B146">
        <v>2017</v>
      </c>
      <c r="C146" s="76">
        <v>0.66934223723511832</v>
      </c>
      <c r="D146" s="76">
        <v>2.1514723307772592E-2</v>
      </c>
      <c r="E146" s="76">
        <v>0</v>
      </c>
      <c r="F146" s="76">
        <v>0.24440257947137628</v>
      </c>
      <c r="G146" s="76">
        <v>2.5875532105322972E-2</v>
      </c>
      <c r="H146" s="76">
        <v>8.6169940882052775E-3</v>
      </c>
      <c r="I146" s="76">
        <v>2.1610398597710176E-2</v>
      </c>
      <c r="J146" s="76">
        <v>0</v>
      </c>
      <c r="K146" s="76">
        <v>8.6375351944942055E-3</v>
      </c>
      <c r="L146" s="77">
        <v>0</v>
      </c>
      <c r="M146" s="68">
        <v>77.676998543064684</v>
      </c>
      <c r="N146" s="68">
        <v>2.4967782369981428</v>
      </c>
      <c r="O146" s="68">
        <v>0</v>
      </c>
      <c r="P146" s="68">
        <v>28.362857972237478</v>
      </c>
      <c r="Q146" s="68">
        <v>3.0028490028490031</v>
      </c>
      <c r="R146" s="68">
        <v>1</v>
      </c>
      <c r="S146" s="68">
        <v>2.5078813303690133</v>
      </c>
      <c r="T146" s="68">
        <v>0</v>
      </c>
      <c r="U146" s="68">
        <v>1.0023837902264601</v>
      </c>
      <c r="V146" s="68">
        <v>0</v>
      </c>
      <c r="W146" s="68">
        <v>116.0497488757448</v>
      </c>
    </row>
    <row r="147" spans="1:23">
      <c r="C147" s="76"/>
      <c r="D147" s="76"/>
      <c r="E147" s="76"/>
      <c r="F147" s="76"/>
      <c r="G147" s="76"/>
      <c r="H147" s="76"/>
      <c r="I147" s="76"/>
      <c r="J147" s="76"/>
      <c r="K147" s="76"/>
      <c r="L147" s="77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</row>
    <row r="148" spans="1:23">
      <c r="A148" s="105" t="s">
        <v>92</v>
      </c>
      <c r="B148">
        <v>2011</v>
      </c>
      <c r="C148" s="76">
        <v>0.34160169272828506</v>
      </c>
      <c r="D148" s="76">
        <v>2.0782147933847846E-3</v>
      </c>
      <c r="E148" s="76">
        <v>1.2133095000976304E-2</v>
      </c>
      <c r="F148" s="76">
        <v>0.59628978119779963</v>
      </c>
      <c r="G148" s="76">
        <v>7.7056910140353447E-3</v>
      </c>
      <c r="H148" s="76">
        <v>0</v>
      </c>
      <c r="I148" s="76">
        <v>8.071082555569549E-3</v>
      </c>
      <c r="J148" s="76">
        <v>1.4584055070160057E-2</v>
      </c>
      <c r="K148" s="76">
        <v>2.16163353727283E-3</v>
      </c>
      <c r="L148" s="77">
        <v>1.537475410251656E-2</v>
      </c>
      <c r="M148" s="68">
        <v>164.37265956129539</v>
      </c>
      <c r="N148" s="68">
        <v>1</v>
      </c>
      <c r="O148" s="68">
        <v>5.838229541815144</v>
      </c>
      <c r="P148" s="68">
        <v>286.92403840828388</v>
      </c>
      <c r="Q148" s="68">
        <v>3.7078414794098835</v>
      </c>
      <c r="R148" s="68">
        <v>0</v>
      </c>
      <c r="S148" s="68">
        <v>3.8836613911424389</v>
      </c>
      <c r="T148" s="68">
        <v>7.0175879396984921</v>
      </c>
      <c r="U148" s="68">
        <v>1.0401396160558465</v>
      </c>
      <c r="V148" s="68">
        <v>7.3980582524271838</v>
      </c>
      <c r="W148" s="68">
        <v>481.1822161901282</v>
      </c>
    </row>
    <row r="149" spans="1:23">
      <c r="A149" s="105"/>
      <c r="B149">
        <v>2014</v>
      </c>
      <c r="C149" s="76">
        <v>0.41463048462715224</v>
      </c>
      <c r="D149" s="76">
        <v>0</v>
      </c>
      <c r="E149" s="76">
        <v>7.4857462202834717E-3</v>
      </c>
      <c r="F149" s="76">
        <v>0.5422623135943796</v>
      </c>
      <c r="G149" s="76">
        <v>1.3514403978197739E-2</v>
      </c>
      <c r="H149" s="76">
        <v>0</v>
      </c>
      <c r="I149" s="76">
        <v>9.9794925951791017E-3</v>
      </c>
      <c r="J149" s="76">
        <v>7.2765353908848052E-3</v>
      </c>
      <c r="K149" s="76">
        <v>4.8510235939232035E-3</v>
      </c>
      <c r="L149" s="77">
        <v>0</v>
      </c>
      <c r="M149" s="68">
        <v>170.94556503355415</v>
      </c>
      <c r="N149" s="68">
        <v>0</v>
      </c>
      <c r="O149" s="68">
        <v>3.0862543029725691</v>
      </c>
      <c r="P149" s="68">
        <v>223.5661414937922</v>
      </c>
      <c r="Q149" s="68">
        <v>5.5717741695286778</v>
      </c>
      <c r="R149" s="68">
        <v>0</v>
      </c>
      <c r="S149" s="68">
        <v>4.1143863359808215</v>
      </c>
      <c r="T149" s="68">
        <v>3</v>
      </c>
      <c r="U149" s="68">
        <v>2</v>
      </c>
      <c r="V149" s="68">
        <v>0</v>
      </c>
      <c r="W149" s="68">
        <v>412.28412133582833</v>
      </c>
    </row>
    <row r="150" spans="1:23">
      <c r="A150" s="105"/>
      <c r="B150">
        <v>2017</v>
      </c>
      <c r="C150" s="76">
        <v>0.44486476725140528</v>
      </c>
      <c r="D150" s="76">
        <v>2.9070765714682379E-3</v>
      </c>
      <c r="E150" s="76">
        <v>3.2762772798433505E-3</v>
      </c>
      <c r="F150" s="76">
        <v>0.49119827543859351</v>
      </c>
      <c r="G150" s="76">
        <v>2.8380426013785327E-2</v>
      </c>
      <c r="H150" s="76">
        <v>0</v>
      </c>
      <c r="I150" s="76">
        <v>1.02409488758254E-2</v>
      </c>
      <c r="J150" s="76">
        <v>0</v>
      </c>
      <c r="K150" s="76">
        <v>1.5535635250838457E-2</v>
      </c>
      <c r="L150" s="77">
        <v>3.5965933182400336E-3</v>
      </c>
      <c r="M150" s="68">
        <v>186.37289641959899</v>
      </c>
      <c r="N150" s="68">
        <v>1.217898832684825</v>
      </c>
      <c r="O150" s="68">
        <v>1.3725728155339805</v>
      </c>
      <c r="P150" s="68">
        <v>205.78398661557179</v>
      </c>
      <c r="Q150" s="68">
        <v>11.889775471524706</v>
      </c>
      <c r="R150" s="68">
        <v>0</v>
      </c>
      <c r="S150" s="68">
        <v>4.2903719165379393</v>
      </c>
      <c r="T150" s="68">
        <v>0</v>
      </c>
      <c r="U150" s="68">
        <v>6.5085427135678389</v>
      </c>
      <c r="V150" s="68">
        <v>1.5067669172932332</v>
      </c>
      <c r="W150" s="68">
        <v>418.94281170231346</v>
      </c>
    </row>
    <row r="151" spans="1:23">
      <c r="C151" s="76"/>
      <c r="D151" s="76"/>
      <c r="E151" s="76"/>
      <c r="F151" s="76"/>
      <c r="G151" s="76"/>
      <c r="H151" s="76"/>
      <c r="I151" s="76"/>
      <c r="J151" s="76"/>
      <c r="K151" s="76"/>
      <c r="L151" s="77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</row>
    <row r="152" spans="1:23">
      <c r="A152" s="105" t="s">
        <v>93</v>
      </c>
      <c r="B152">
        <v>2011</v>
      </c>
      <c r="C152" s="76">
        <v>0.3504533348305704</v>
      </c>
      <c r="D152" s="76">
        <v>6.4907366181545939E-3</v>
      </c>
      <c r="E152" s="76">
        <v>2.4847351116373054E-3</v>
      </c>
      <c r="F152" s="76">
        <v>0.61249782460930369</v>
      </c>
      <c r="G152" s="76">
        <v>8.7288815140874818E-3</v>
      </c>
      <c r="H152" s="76">
        <v>2.2396151909287415E-3</v>
      </c>
      <c r="I152" s="76">
        <v>1.7104872125318141E-2</v>
      </c>
      <c r="J152" s="76">
        <v>0</v>
      </c>
      <c r="K152" s="76">
        <v>0</v>
      </c>
      <c r="L152" s="77">
        <v>0</v>
      </c>
      <c r="M152" s="68">
        <v>161.97853438561299</v>
      </c>
      <c r="N152" s="68">
        <v>3</v>
      </c>
      <c r="O152" s="68">
        <v>1.1484375</v>
      </c>
      <c r="P152" s="68">
        <v>283.09475209461448</v>
      </c>
      <c r="Q152" s="68">
        <v>4.0344642038036769</v>
      </c>
      <c r="R152" s="68">
        <v>1.035143769968051</v>
      </c>
      <c r="S152" s="68">
        <v>7.9058232362144256</v>
      </c>
      <c r="T152" s="68">
        <v>0</v>
      </c>
      <c r="U152" s="68">
        <v>0</v>
      </c>
      <c r="V152" s="68">
        <v>0</v>
      </c>
      <c r="W152" s="68">
        <v>462.19715519021344</v>
      </c>
    </row>
    <row r="153" spans="1:23">
      <c r="A153" s="105"/>
      <c r="B153">
        <v>2014</v>
      </c>
      <c r="C153" s="76">
        <v>0.2876730623823523</v>
      </c>
      <c r="D153" s="76">
        <v>3.6299507863357429E-3</v>
      </c>
      <c r="E153" s="76">
        <v>3.9584121209111853E-3</v>
      </c>
      <c r="F153" s="76">
        <v>0.66206221761934014</v>
      </c>
      <c r="G153" s="76">
        <v>9.3212386720650103E-3</v>
      </c>
      <c r="H153" s="76">
        <v>0</v>
      </c>
      <c r="I153" s="76">
        <v>2.592063225225761E-2</v>
      </c>
      <c r="J153" s="76">
        <v>0</v>
      </c>
      <c r="K153" s="76">
        <v>7.4344861667385758E-3</v>
      </c>
      <c r="L153" s="77">
        <v>0</v>
      </c>
      <c r="M153" s="68">
        <v>157.09705164187977</v>
      </c>
      <c r="N153" s="68">
        <v>1.9823008849557522</v>
      </c>
      <c r="O153" s="68">
        <v>2.1616722408026754</v>
      </c>
      <c r="P153" s="68">
        <v>361.54939753533012</v>
      </c>
      <c r="Q153" s="68">
        <v>5.0902893058697298</v>
      </c>
      <c r="R153" s="68">
        <v>0</v>
      </c>
      <c r="S153" s="68">
        <v>14.155148451511369</v>
      </c>
      <c r="T153" s="68">
        <v>0</v>
      </c>
      <c r="U153" s="68">
        <v>4.0599416837807452</v>
      </c>
      <c r="V153" s="68">
        <v>0</v>
      </c>
      <c r="W153" s="68">
        <v>546.09580174412986</v>
      </c>
    </row>
    <row r="154" spans="1:23">
      <c r="A154" s="105"/>
      <c r="B154">
        <v>2017</v>
      </c>
      <c r="C154" s="76">
        <v>0.28838765923504961</v>
      </c>
      <c r="D154" s="76">
        <v>3.5897972433205742E-3</v>
      </c>
      <c r="E154" s="76">
        <v>4.2290498511084245E-3</v>
      </c>
      <c r="F154" s="76">
        <v>0.64190137874961362</v>
      </c>
      <c r="G154" s="76">
        <v>2.2160181204535369E-2</v>
      </c>
      <c r="H154" s="76">
        <v>0</v>
      </c>
      <c r="I154" s="76">
        <v>2.0586487614583954E-2</v>
      </c>
      <c r="J154" s="76">
        <v>0</v>
      </c>
      <c r="K154" s="76">
        <v>1.9145446101788477E-2</v>
      </c>
      <c r="L154" s="77">
        <v>0</v>
      </c>
      <c r="M154" s="68">
        <v>163.24557431947932</v>
      </c>
      <c r="N154" s="68">
        <v>2.0320512820512819</v>
      </c>
      <c r="O154" s="68">
        <v>2.3939085105136764</v>
      </c>
      <c r="P154" s="68">
        <v>363.35659961454684</v>
      </c>
      <c r="Q154" s="68">
        <v>12.544057943927591</v>
      </c>
      <c r="R154" s="68">
        <v>0</v>
      </c>
      <c r="S154" s="68">
        <v>11.653248279686316</v>
      </c>
      <c r="T154" s="68">
        <v>0</v>
      </c>
      <c r="U154" s="68">
        <v>10.83752804395052</v>
      </c>
      <c r="V154" s="68">
        <v>0</v>
      </c>
      <c r="W154" s="68">
        <v>566.06296799415554</v>
      </c>
    </row>
    <row r="155" spans="1:23">
      <c r="C155" s="76"/>
      <c r="D155" s="76"/>
      <c r="E155" s="76"/>
      <c r="F155" s="76"/>
      <c r="G155" s="76"/>
      <c r="H155" s="76"/>
      <c r="I155" s="76"/>
      <c r="J155" s="76"/>
      <c r="K155" s="76"/>
      <c r="L155" s="77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</row>
    <row r="156" spans="1:23">
      <c r="A156" s="105" t="s">
        <v>94</v>
      </c>
      <c r="B156">
        <v>2011</v>
      </c>
      <c r="C156" s="76">
        <v>0.41582371048307359</v>
      </c>
      <c r="D156" s="76">
        <v>4.7441055980456295E-2</v>
      </c>
      <c r="E156" s="76">
        <v>2.5302973584518235E-2</v>
      </c>
      <c r="F156" s="76">
        <v>0.47250990904945611</v>
      </c>
      <c r="G156" s="76">
        <v>1.9525702210659756E-2</v>
      </c>
      <c r="H156" s="76">
        <v>0</v>
      </c>
      <c r="I156" s="76">
        <v>1.384568626980618E-2</v>
      </c>
      <c r="J156" s="76">
        <v>0</v>
      </c>
      <c r="K156" s="76">
        <v>5.5509624220299696E-3</v>
      </c>
      <c r="L156" s="77">
        <v>0</v>
      </c>
      <c r="M156" s="68">
        <v>74.910200946921236</v>
      </c>
      <c r="N156" s="68">
        <v>8.5464559789088348</v>
      </c>
      <c r="O156" s="68">
        <v>4.5583038869257955</v>
      </c>
      <c r="P156" s="68">
        <v>85.122159568981687</v>
      </c>
      <c r="Q156" s="68">
        <v>3.5175345689908797</v>
      </c>
      <c r="R156" s="68">
        <v>0</v>
      </c>
      <c r="S156" s="68">
        <v>2.4942857142857142</v>
      </c>
      <c r="T156" s="68">
        <v>0</v>
      </c>
      <c r="U156" s="68">
        <v>1</v>
      </c>
      <c r="V156" s="68">
        <v>0</v>
      </c>
      <c r="W156" s="68">
        <v>180.14894066501412</v>
      </c>
    </row>
    <row r="157" spans="1:23">
      <c r="A157" s="105"/>
      <c r="B157">
        <v>2014</v>
      </c>
      <c r="C157" s="76">
        <v>0.35561821102345959</v>
      </c>
      <c r="D157" s="76">
        <v>8.368002900813137E-3</v>
      </c>
      <c r="E157" s="76">
        <v>1.5060678528170276E-2</v>
      </c>
      <c r="F157" s="76">
        <v>0.59012893138243105</v>
      </c>
      <c r="G157" s="76">
        <v>0</v>
      </c>
      <c r="H157" s="76">
        <v>0</v>
      </c>
      <c r="I157" s="76">
        <v>2.4777133589126397E-2</v>
      </c>
      <c r="J157" s="76">
        <v>0</v>
      </c>
      <c r="K157" s="76">
        <v>6.0470425759998978E-3</v>
      </c>
      <c r="L157" s="77">
        <v>0</v>
      </c>
      <c r="M157" s="68">
        <v>63.746072134290856</v>
      </c>
      <c r="N157" s="68">
        <v>1.5</v>
      </c>
      <c r="O157" s="68">
        <v>2.6996904829060462</v>
      </c>
      <c r="P157" s="68">
        <v>105.78311307559781</v>
      </c>
      <c r="Q157" s="68">
        <v>0</v>
      </c>
      <c r="R157" s="68">
        <v>0</v>
      </c>
      <c r="S157" s="68">
        <v>4.44140625</v>
      </c>
      <c r="T157" s="68">
        <v>0</v>
      </c>
      <c r="U157" s="68">
        <v>1.0839580209895052</v>
      </c>
      <c r="V157" s="68">
        <v>0</v>
      </c>
      <c r="W157" s="68">
        <v>179.25423996378416</v>
      </c>
    </row>
    <row r="158" spans="1:23">
      <c r="A158" s="105"/>
      <c r="B158">
        <v>2017</v>
      </c>
      <c r="C158" s="76">
        <v>0.36951547006373642</v>
      </c>
      <c r="D158" s="76">
        <v>4.6821873258108869E-3</v>
      </c>
      <c r="E158" s="76">
        <v>6.547916463598414E-3</v>
      </c>
      <c r="F158" s="76">
        <v>0.57328153894460387</v>
      </c>
      <c r="G158" s="76">
        <v>4.675071539601448E-3</v>
      </c>
      <c r="H158" s="76">
        <v>0</v>
      </c>
      <c r="I158" s="76">
        <v>3.6622744123047737E-2</v>
      </c>
      <c r="J158" s="76">
        <v>0</v>
      </c>
      <c r="K158" s="76">
        <v>4.6750715396014471E-3</v>
      </c>
      <c r="L158" s="77">
        <v>0</v>
      </c>
      <c r="M158" s="68">
        <v>79.039532750174303</v>
      </c>
      <c r="N158" s="68">
        <v>1.0015220700152208</v>
      </c>
      <c r="O158" s="68">
        <v>1.4006024096385543</v>
      </c>
      <c r="P158" s="68">
        <v>122.62519067108786</v>
      </c>
      <c r="Q158" s="68">
        <v>1</v>
      </c>
      <c r="R158" s="68">
        <v>0</v>
      </c>
      <c r="S158" s="68">
        <v>7.8336221837088384</v>
      </c>
      <c r="T158" s="68">
        <v>0</v>
      </c>
      <c r="U158" s="68">
        <v>0.99999999999999989</v>
      </c>
      <c r="V158" s="68">
        <v>0</v>
      </c>
      <c r="W158" s="68">
        <v>213.90047008462474</v>
      </c>
    </row>
    <row r="159" spans="1:23">
      <c r="C159" s="76"/>
      <c r="D159" s="76"/>
      <c r="E159" s="76"/>
      <c r="F159" s="76"/>
      <c r="G159" s="76"/>
      <c r="H159" s="76"/>
      <c r="I159" s="76"/>
      <c r="J159" s="76"/>
      <c r="K159" s="76"/>
      <c r="L159" s="77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</row>
    <row r="160" spans="1:23">
      <c r="A160" s="105" t="s">
        <v>95</v>
      </c>
      <c r="B160">
        <v>2011</v>
      </c>
      <c r="C160" s="76">
        <v>0.36100915492197438</v>
      </c>
      <c r="D160" s="76">
        <v>2.2859656488644447E-2</v>
      </c>
      <c r="E160" s="76">
        <v>2.2830297194949153E-2</v>
      </c>
      <c r="F160" s="76">
        <v>0.53905883693975465</v>
      </c>
      <c r="G160" s="76">
        <v>4.6161010498082376E-2</v>
      </c>
      <c r="H160" s="76">
        <v>0</v>
      </c>
      <c r="I160" s="76">
        <v>8.081043956595188E-3</v>
      </c>
      <c r="J160" s="76">
        <v>0</v>
      </c>
      <c r="K160" s="76">
        <v>0</v>
      </c>
      <c r="L160" s="77">
        <v>0</v>
      </c>
      <c r="M160" s="68">
        <v>111.25364136452235</v>
      </c>
      <c r="N160" s="68">
        <v>7.0447521621813074</v>
      </c>
      <c r="O160" s="68">
        <v>7.0357043907135779</v>
      </c>
      <c r="P160" s="68">
        <v>166.12392705729005</v>
      </c>
      <c r="Q160" s="68">
        <v>14.225624023544697</v>
      </c>
      <c r="R160" s="68">
        <v>0</v>
      </c>
      <c r="S160" s="68">
        <v>2.4903677758318739</v>
      </c>
      <c r="T160" s="68">
        <v>0</v>
      </c>
      <c r="U160" s="68">
        <v>0</v>
      </c>
      <c r="V160" s="68">
        <v>0</v>
      </c>
      <c r="W160" s="68">
        <v>308.17401677408378</v>
      </c>
    </row>
    <row r="161" spans="1:23">
      <c r="A161" s="105"/>
      <c r="B161">
        <v>2014</v>
      </c>
      <c r="C161" s="76">
        <v>0.29326926259796071</v>
      </c>
      <c r="D161" s="76">
        <v>1.4311915692071145E-2</v>
      </c>
      <c r="E161" s="76">
        <v>1.0172069960379296E-2</v>
      </c>
      <c r="F161" s="76">
        <v>0.62610437201214042</v>
      </c>
      <c r="G161" s="76">
        <v>1.6964774917442187E-2</v>
      </c>
      <c r="H161" s="76">
        <v>0</v>
      </c>
      <c r="I161" s="76">
        <v>3.9177604820006123E-2</v>
      </c>
      <c r="J161" s="76">
        <v>0</v>
      </c>
      <c r="K161" s="76">
        <v>0</v>
      </c>
      <c r="L161" s="77">
        <v>0</v>
      </c>
      <c r="M161" s="68">
        <v>90.502022615796307</v>
      </c>
      <c r="N161" s="68">
        <v>4.4166146365459564</v>
      </c>
      <c r="O161" s="68">
        <v>3.1390705505531926</v>
      </c>
      <c r="P161" s="68">
        <v>193.21394793893307</v>
      </c>
      <c r="Q161" s="68">
        <v>5.2352791071563294</v>
      </c>
      <c r="R161" s="68">
        <v>0</v>
      </c>
      <c r="S161" s="68">
        <v>12.090092381463164</v>
      </c>
      <c r="T161" s="68">
        <v>0</v>
      </c>
      <c r="U161" s="68">
        <v>0</v>
      </c>
      <c r="V161" s="68">
        <v>0</v>
      </c>
      <c r="W161" s="68">
        <v>308.59702723044808</v>
      </c>
    </row>
    <row r="162" spans="1:23">
      <c r="A162" s="105"/>
      <c r="B162">
        <v>2017</v>
      </c>
      <c r="C162" s="76">
        <v>0.32326138425722462</v>
      </c>
      <c r="D162" s="76">
        <v>1.1683004094020824E-2</v>
      </c>
      <c r="E162" s="76">
        <v>0</v>
      </c>
      <c r="F162" s="76">
        <v>0.63839100774539714</v>
      </c>
      <c r="G162" s="76">
        <v>1.1505901407947213E-2</v>
      </c>
      <c r="H162" s="76">
        <v>0</v>
      </c>
      <c r="I162" s="76">
        <v>1.1711448966798363E-2</v>
      </c>
      <c r="J162" s="76">
        <v>0</v>
      </c>
      <c r="K162" s="76">
        <v>3.447253528612082E-3</v>
      </c>
      <c r="L162" s="77">
        <v>0</v>
      </c>
      <c r="M162" s="68">
        <v>93.863453269946916</v>
      </c>
      <c r="N162" s="68">
        <v>3.3923232474904368</v>
      </c>
      <c r="O162" s="68">
        <v>0</v>
      </c>
      <c r="P162" s="68">
        <v>185.36573634104025</v>
      </c>
      <c r="Q162" s="68">
        <v>3.3408990115383164</v>
      </c>
      <c r="R162" s="68">
        <v>0</v>
      </c>
      <c r="S162" s="68">
        <v>3.4005826131825652</v>
      </c>
      <c r="T162" s="68">
        <v>0</v>
      </c>
      <c r="U162" s="68">
        <v>1.0009581603321622</v>
      </c>
      <c r="V162" s="68">
        <v>0</v>
      </c>
      <c r="W162" s="68">
        <v>290.36395264353058</v>
      </c>
    </row>
    <row r="163" spans="1:23">
      <c r="C163" s="76"/>
      <c r="D163" s="76"/>
      <c r="E163" s="76"/>
      <c r="F163" s="76"/>
      <c r="G163" s="76"/>
      <c r="H163" s="76"/>
      <c r="I163" s="76"/>
      <c r="J163" s="76"/>
      <c r="K163" s="76"/>
      <c r="L163" s="77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</row>
    <row r="164" spans="1:23">
      <c r="A164" s="105" t="s">
        <v>96</v>
      </c>
      <c r="B164">
        <v>2011</v>
      </c>
      <c r="C164" s="76">
        <v>0.27220623237785357</v>
      </c>
      <c r="D164" s="76">
        <v>1.2105071766201191E-2</v>
      </c>
      <c r="E164" s="76">
        <v>7.4970647562396736E-3</v>
      </c>
      <c r="F164" s="76">
        <v>0.61509326345842008</v>
      </c>
      <c r="G164" s="76">
        <v>1.9584862185208485E-2</v>
      </c>
      <c r="H164" s="76">
        <v>0</v>
      </c>
      <c r="I164" s="76">
        <v>6.6159574811769525E-2</v>
      </c>
      <c r="J164" s="76">
        <v>0</v>
      </c>
      <c r="K164" s="76">
        <v>7.3539306443079775E-3</v>
      </c>
      <c r="L164" s="77">
        <v>0</v>
      </c>
      <c r="M164" s="68">
        <v>111.40337695469611</v>
      </c>
      <c r="N164" s="68">
        <v>4.9541329794456122</v>
      </c>
      <c r="O164" s="68">
        <v>3.0682557258049257</v>
      </c>
      <c r="P164" s="68">
        <v>251.73364361560294</v>
      </c>
      <c r="Q164" s="68">
        <v>8.0153189938573401</v>
      </c>
      <c r="R164" s="68">
        <v>0</v>
      </c>
      <c r="S164" s="68">
        <v>27.076529392931075</v>
      </c>
      <c r="T164" s="68">
        <v>0</v>
      </c>
      <c r="U164" s="68">
        <v>3.0096765254416216</v>
      </c>
      <c r="V164" s="68">
        <v>0</v>
      </c>
      <c r="W164" s="68">
        <v>409.26093418777941</v>
      </c>
    </row>
    <row r="165" spans="1:23">
      <c r="A165" s="105"/>
      <c r="B165">
        <v>2014</v>
      </c>
      <c r="C165" s="76">
        <v>0.31009960740890458</v>
      </c>
      <c r="D165" s="76">
        <v>3.2099155395899923E-3</v>
      </c>
      <c r="E165" s="76">
        <v>5.9240262979657855E-3</v>
      </c>
      <c r="F165" s="76">
        <v>0.54186686907497728</v>
      </c>
      <c r="G165" s="76">
        <v>1.1437332834546286E-2</v>
      </c>
      <c r="H165" s="76">
        <v>7.7198312432918744E-3</v>
      </c>
      <c r="I165" s="76">
        <v>0.11204897778435506</v>
      </c>
      <c r="J165" s="76">
        <v>2.5519825407920439E-3</v>
      </c>
      <c r="K165" s="76">
        <v>5.1414572755773139E-3</v>
      </c>
      <c r="L165" s="77">
        <v>0</v>
      </c>
      <c r="M165" s="68">
        <v>121.51321666670211</v>
      </c>
      <c r="N165" s="68">
        <v>1.2578125</v>
      </c>
      <c r="O165" s="68">
        <v>2.3213428004594343</v>
      </c>
      <c r="P165" s="68">
        <v>212.33173049326632</v>
      </c>
      <c r="Q165" s="68">
        <v>4.481744154486476</v>
      </c>
      <c r="R165" s="68">
        <v>3.0250329380764165</v>
      </c>
      <c r="S165" s="68">
        <v>43.906639639305325</v>
      </c>
      <c r="T165" s="68">
        <v>1</v>
      </c>
      <c r="U165" s="68">
        <v>2.0146913990961672</v>
      </c>
      <c r="V165" s="68">
        <v>0</v>
      </c>
      <c r="W165" s="68">
        <v>391.85221059139218</v>
      </c>
    </row>
    <row r="166" spans="1:23">
      <c r="A166" s="105"/>
      <c r="B166">
        <v>2017</v>
      </c>
      <c r="C166" s="76">
        <v>0.28516878081628494</v>
      </c>
      <c r="D166" s="76">
        <v>5.6196854948667449E-3</v>
      </c>
      <c r="E166" s="76">
        <v>8.5749969403961235E-3</v>
      </c>
      <c r="F166" s="76">
        <v>0.54659092445839685</v>
      </c>
      <c r="G166" s="76">
        <v>1.5337510730946134E-2</v>
      </c>
      <c r="H166" s="76">
        <v>0</v>
      </c>
      <c r="I166" s="76">
        <v>0.11239922606019129</v>
      </c>
      <c r="J166" s="76">
        <v>0</v>
      </c>
      <c r="K166" s="76">
        <v>1.4284890075768662E-2</v>
      </c>
      <c r="L166" s="77">
        <v>1.2023985423149509E-2</v>
      </c>
      <c r="M166" s="68">
        <v>101.48923140868648</v>
      </c>
      <c r="N166" s="68">
        <v>2</v>
      </c>
      <c r="O166" s="68">
        <v>3.0517711171662123</v>
      </c>
      <c r="P166" s="68">
        <v>194.52722931120459</v>
      </c>
      <c r="Q166" s="68">
        <v>5.4584943392138419</v>
      </c>
      <c r="R166" s="68">
        <v>0</v>
      </c>
      <c r="S166" s="68">
        <v>40.001963157141596</v>
      </c>
      <c r="T166" s="68">
        <v>0</v>
      </c>
      <c r="U166" s="68">
        <v>5.0838752769410585</v>
      </c>
      <c r="V166" s="68">
        <v>4.2792378449408668</v>
      </c>
      <c r="W166" s="68">
        <v>355.89180245529457</v>
      </c>
    </row>
    <row r="167" spans="1:23">
      <c r="C167" s="76"/>
      <c r="D167" s="76"/>
      <c r="E167" s="76"/>
      <c r="F167" s="76"/>
      <c r="G167" s="76"/>
      <c r="H167" s="76"/>
      <c r="I167" s="76"/>
      <c r="J167" s="76"/>
      <c r="K167" s="76"/>
      <c r="L167" s="77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</row>
    <row r="168" spans="1:23">
      <c r="A168" s="105" t="s">
        <v>97</v>
      </c>
      <c r="B168">
        <v>2011</v>
      </c>
      <c r="C168" s="76">
        <v>0.54087372759324448</v>
      </c>
      <c r="D168" s="76">
        <v>5.6195841721582422E-2</v>
      </c>
      <c r="E168" s="76">
        <v>6.6770169450412007E-3</v>
      </c>
      <c r="F168" s="76">
        <v>0.36716975011601793</v>
      </c>
      <c r="G168" s="76">
        <v>1.5882746809211441E-2</v>
      </c>
      <c r="H168" s="76">
        <v>3.1781499013726878E-3</v>
      </c>
      <c r="I168" s="76">
        <v>1.0022766913530223E-2</v>
      </c>
      <c r="J168" s="76">
        <v>0</v>
      </c>
      <c r="K168" s="76">
        <v>0</v>
      </c>
      <c r="L168" s="77">
        <v>0</v>
      </c>
      <c r="M168" s="68">
        <v>170.62146221322411</v>
      </c>
      <c r="N168" s="68">
        <v>17.727273845421394</v>
      </c>
      <c r="O168" s="68">
        <v>2.1063001145475373</v>
      </c>
      <c r="P168" s="68">
        <v>115.82562888388583</v>
      </c>
      <c r="Q168" s="68">
        <v>5.0102960197542474</v>
      </c>
      <c r="R168" s="68">
        <v>1.0025641025641026</v>
      </c>
      <c r="S168" s="68">
        <v>3.1617345398127803</v>
      </c>
      <c r="T168" s="68">
        <v>0</v>
      </c>
      <c r="U168" s="68">
        <v>0</v>
      </c>
      <c r="V168" s="68">
        <v>0</v>
      </c>
      <c r="W168" s="68">
        <v>315.45525971920989</v>
      </c>
    </row>
    <row r="169" spans="1:23">
      <c r="A169" s="105"/>
      <c r="B169">
        <v>2014</v>
      </c>
      <c r="C169" s="76">
        <v>0.53078474133521025</v>
      </c>
      <c r="D169" s="76">
        <v>4.3748571344612006E-2</v>
      </c>
      <c r="E169" s="76">
        <v>8.8454658428413109E-3</v>
      </c>
      <c r="F169" s="76">
        <v>0.40157098940693026</v>
      </c>
      <c r="G169" s="76">
        <v>1.1557741866774695E-2</v>
      </c>
      <c r="H169" s="76">
        <v>0</v>
      </c>
      <c r="I169" s="76">
        <v>3.4924902036310716E-3</v>
      </c>
      <c r="J169" s="76">
        <v>0</v>
      </c>
      <c r="K169" s="76">
        <v>0</v>
      </c>
      <c r="L169" s="77">
        <v>0</v>
      </c>
      <c r="M169" s="68">
        <v>151.97887764534431</v>
      </c>
      <c r="N169" s="68">
        <v>12.526469308096411</v>
      </c>
      <c r="O169" s="68">
        <v>2.5327102803738315</v>
      </c>
      <c r="P169" s="68">
        <v>114.98127868459731</v>
      </c>
      <c r="Q169" s="68">
        <v>3.3093126087392726</v>
      </c>
      <c r="R169" s="68">
        <v>0</v>
      </c>
      <c r="S169" s="68">
        <v>1</v>
      </c>
      <c r="T169" s="68">
        <v>0</v>
      </c>
      <c r="U169" s="68">
        <v>0</v>
      </c>
      <c r="V169" s="68">
        <v>0</v>
      </c>
      <c r="W169" s="68">
        <v>286.32864852715124</v>
      </c>
    </row>
    <row r="170" spans="1:23">
      <c r="A170" s="105"/>
      <c r="B170">
        <v>2017</v>
      </c>
      <c r="C170" s="76">
        <v>0.53943424325154443</v>
      </c>
      <c r="D170" s="76">
        <v>4.9058162740088944E-2</v>
      </c>
      <c r="E170" s="76">
        <v>8.5056051959579212E-3</v>
      </c>
      <c r="F170" s="76">
        <v>0.38914748990646469</v>
      </c>
      <c r="G170" s="76">
        <v>9.3033925828786453E-3</v>
      </c>
      <c r="H170" s="76">
        <v>0</v>
      </c>
      <c r="I170" s="76">
        <v>4.5511063230657704E-3</v>
      </c>
      <c r="J170" s="76">
        <v>0</v>
      </c>
      <c r="K170" s="76">
        <v>0</v>
      </c>
      <c r="L170" s="77">
        <v>0</v>
      </c>
      <c r="M170" s="68">
        <v>172.96644575933098</v>
      </c>
      <c r="N170" s="68">
        <v>15.730213924663991</v>
      </c>
      <c r="O170" s="68">
        <v>2.7272727272727275</v>
      </c>
      <c r="P170" s="68">
        <v>124.77787431432888</v>
      </c>
      <c r="Q170" s="68">
        <v>2.9830786026200871</v>
      </c>
      <c r="R170" s="68">
        <v>0</v>
      </c>
      <c r="S170" s="68">
        <v>1.4592857142857143</v>
      </c>
      <c r="T170" s="68">
        <v>0</v>
      </c>
      <c r="U170" s="68">
        <v>0</v>
      </c>
      <c r="V170" s="68">
        <v>0</v>
      </c>
      <c r="W170" s="68">
        <v>320.64417104250225</v>
      </c>
    </row>
    <row r="171" spans="1:23">
      <c r="C171" s="76"/>
      <c r="D171" s="76"/>
      <c r="E171" s="76"/>
      <c r="F171" s="76"/>
      <c r="G171" s="76"/>
      <c r="H171" s="76"/>
      <c r="I171" s="76"/>
      <c r="J171" s="76"/>
      <c r="K171" s="76"/>
      <c r="L171" s="77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</row>
    <row r="172" spans="1:23">
      <c r="A172" s="105" t="s">
        <v>98</v>
      </c>
      <c r="B172">
        <v>2011</v>
      </c>
      <c r="C172" s="76">
        <v>0.4431904241355229</v>
      </c>
      <c r="D172" s="76">
        <v>8.2758752581309686E-2</v>
      </c>
      <c r="E172" s="76">
        <v>6.0968749214261909E-3</v>
      </c>
      <c r="F172" s="76">
        <v>0.46795394836174137</v>
      </c>
      <c r="G172" s="76">
        <v>0</v>
      </c>
      <c r="H172" s="76">
        <v>0</v>
      </c>
      <c r="I172" s="76">
        <v>0</v>
      </c>
      <c r="J172" s="76">
        <v>0</v>
      </c>
      <c r="K172" s="76">
        <v>0</v>
      </c>
      <c r="L172" s="77">
        <v>0</v>
      </c>
      <c r="M172" s="68">
        <v>72.691408278366168</v>
      </c>
      <c r="N172" s="68">
        <v>13.573962669050561</v>
      </c>
      <c r="O172" s="68">
        <v>1</v>
      </c>
      <c r="P172" s="68">
        <v>76.753083242238603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164.0184541896553</v>
      </c>
    </row>
    <row r="173" spans="1:23">
      <c r="A173" s="105"/>
      <c r="B173">
        <v>2014</v>
      </c>
      <c r="C173" s="76">
        <v>0.50077036881875114</v>
      </c>
      <c r="D173" s="76">
        <v>7.6541864789480704E-2</v>
      </c>
      <c r="E173" s="76">
        <v>0</v>
      </c>
      <c r="F173" s="76">
        <v>0.42268776639176792</v>
      </c>
      <c r="G173" s="76">
        <v>0</v>
      </c>
      <c r="H173" s="76">
        <v>0</v>
      </c>
      <c r="I173" s="76">
        <v>0</v>
      </c>
      <c r="J173" s="76">
        <v>0</v>
      </c>
      <c r="K173" s="76">
        <v>0</v>
      </c>
      <c r="L173" s="77">
        <v>0</v>
      </c>
      <c r="M173" s="68">
        <v>98.743507160220759</v>
      </c>
      <c r="N173" s="68">
        <v>15.092770348463418</v>
      </c>
      <c r="O173" s="68">
        <v>0</v>
      </c>
      <c r="P173" s="68">
        <v>83.346929223661377</v>
      </c>
      <c r="Q173" s="68">
        <v>0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197.18320673234561</v>
      </c>
    </row>
    <row r="174" spans="1:23">
      <c r="A174" s="105"/>
      <c r="B174">
        <v>2017</v>
      </c>
      <c r="C174" s="76">
        <v>0.339484685271364</v>
      </c>
      <c r="D174" s="76">
        <v>9.5742001004392396E-2</v>
      </c>
      <c r="E174" s="76">
        <v>0</v>
      </c>
      <c r="F174" s="76">
        <v>0.52220539987535208</v>
      </c>
      <c r="G174" s="76">
        <v>5.5430395745971195E-3</v>
      </c>
      <c r="H174" s="76">
        <v>6.8868067441964229E-3</v>
      </c>
      <c r="I174" s="76">
        <v>1.6424867103531537E-2</v>
      </c>
      <c r="J174" s="76">
        <v>0</v>
      </c>
      <c r="K174" s="76">
        <v>1.3713200426566322E-2</v>
      </c>
      <c r="L174" s="77">
        <v>0</v>
      </c>
      <c r="M174" s="68">
        <v>61.245221273030225</v>
      </c>
      <c r="N174" s="68">
        <v>17.272472930404998</v>
      </c>
      <c r="O174" s="68">
        <v>0</v>
      </c>
      <c r="P174" s="68">
        <v>94.209213708041602</v>
      </c>
      <c r="Q174" s="68">
        <v>0.99999999999999989</v>
      </c>
      <c r="R174" s="68">
        <v>1.2424242424242424</v>
      </c>
      <c r="S174" s="68">
        <v>2.9631516936671574</v>
      </c>
      <c r="T174" s="68">
        <v>0</v>
      </c>
      <c r="U174" s="68">
        <v>2.4739495798319329</v>
      </c>
      <c r="V174" s="68">
        <v>0</v>
      </c>
      <c r="W174" s="68">
        <v>180.40643342740017</v>
      </c>
    </row>
    <row r="175" spans="1:23">
      <c r="C175" s="76"/>
      <c r="D175" s="76"/>
      <c r="E175" s="76"/>
      <c r="F175" s="76"/>
      <c r="G175" s="76"/>
      <c r="H175" s="76"/>
      <c r="I175" s="76"/>
      <c r="J175" s="76"/>
      <c r="K175" s="76"/>
      <c r="L175" s="77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</row>
    <row r="176" spans="1:23">
      <c r="A176" s="105" t="s">
        <v>99</v>
      </c>
      <c r="B176">
        <v>2011</v>
      </c>
      <c r="C176" s="76">
        <v>0.59344477682260532</v>
      </c>
      <c r="D176" s="76">
        <v>2.3287282343404842E-2</v>
      </c>
      <c r="E176" s="76">
        <v>1.6080562602778042E-2</v>
      </c>
      <c r="F176" s="76">
        <v>0.33374460789306587</v>
      </c>
      <c r="G176" s="76">
        <v>1.3198198412361549E-2</v>
      </c>
      <c r="H176" s="76">
        <v>0</v>
      </c>
      <c r="I176" s="76">
        <v>2.0244571925784487E-2</v>
      </c>
      <c r="J176" s="76">
        <v>0</v>
      </c>
      <c r="K176" s="76">
        <v>0</v>
      </c>
      <c r="L176" s="77">
        <v>0</v>
      </c>
      <c r="M176" s="68">
        <v>153.03990403730376</v>
      </c>
      <c r="N176" s="68">
        <v>6.005417174965892</v>
      </c>
      <c r="O176" s="68">
        <v>4.1469195681043942</v>
      </c>
      <c r="P176" s="68">
        <v>86.06738951919408</v>
      </c>
      <c r="Q176" s="68">
        <v>3.4036040039103543</v>
      </c>
      <c r="R176" s="68">
        <v>0</v>
      </c>
      <c r="S176" s="68">
        <v>5.2207508866903121</v>
      </c>
      <c r="T176" s="68">
        <v>0</v>
      </c>
      <c r="U176" s="68">
        <v>0</v>
      </c>
      <c r="V176" s="68">
        <v>0</v>
      </c>
      <c r="W176" s="68">
        <v>257.88398519016874</v>
      </c>
    </row>
    <row r="177" spans="1:23">
      <c r="A177" s="105"/>
      <c r="B177">
        <v>2014</v>
      </c>
      <c r="C177" s="76">
        <v>0.5549274104613493</v>
      </c>
      <c r="D177" s="76">
        <v>3.9435544700407013E-2</v>
      </c>
      <c r="E177" s="76">
        <v>8.3419703083688901E-3</v>
      </c>
      <c r="F177" s="76">
        <v>0.34512574575544902</v>
      </c>
      <c r="G177" s="76">
        <v>2.0578238098928985E-2</v>
      </c>
      <c r="H177" s="76">
        <v>0</v>
      </c>
      <c r="I177" s="76">
        <v>3.1591090675496834E-2</v>
      </c>
      <c r="J177" s="76">
        <v>0</v>
      </c>
      <c r="K177" s="76">
        <v>0</v>
      </c>
      <c r="L177" s="77">
        <v>0</v>
      </c>
      <c r="M177" s="68">
        <v>150.96268727475569</v>
      </c>
      <c r="N177" s="68">
        <v>10.728062247218622</v>
      </c>
      <c r="O177" s="68">
        <v>2.2693531283138917</v>
      </c>
      <c r="P177" s="68">
        <v>93.888153738218591</v>
      </c>
      <c r="Q177" s="68">
        <v>5.5981125895572434</v>
      </c>
      <c r="R177" s="68">
        <v>0</v>
      </c>
      <c r="S177" s="68">
        <v>8.5940536589256222</v>
      </c>
      <c r="T177" s="68">
        <v>0</v>
      </c>
      <c r="U177" s="68">
        <v>0</v>
      </c>
      <c r="V177" s="68">
        <v>0</v>
      </c>
      <c r="W177" s="68">
        <v>272.04042263698966</v>
      </c>
    </row>
    <row r="178" spans="1:23">
      <c r="A178" s="105"/>
      <c r="B178">
        <v>2017</v>
      </c>
      <c r="C178" s="76">
        <v>0.53356669112321897</v>
      </c>
      <c r="D178" s="76">
        <v>3.8305226658692335E-2</v>
      </c>
      <c r="E178" s="76">
        <v>0</v>
      </c>
      <c r="F178" s="76">
        <v>0.3684706299655352</v>
      </c>
      <c r="G178" s="76">
        <v>2.4072856440347543E-2</v>
      </c>
      <c r="H178" s="76">
        <v>7.6694317528126698E-3</v>
      </c>
      <c r="I178" s="76">
        <v>2.3907755857892902E-2</v>
      </c>
      <c r="J178" s="76">
        <v>0</v>
      </c>
      <c r="K178" s="76">
        <v>0</v>
      </c>
      <c r="L178" s="77">
        <v>4.0074082015005121E-3</v>
      </c>
      <c r="M178" s="68">
        <v>133.14508138288309</v>
      </c>
      <c r="N178" s="68">
        <v>9.5586036491988828</v>
      </c>
      <c r="O178" s="68">
        <v>0</v>
      </c>
      <c r="P178" s="68">
        <v>91.94736633706718</v>
      </c>
      <c r="Q178" s="68">
        <v>6.0070886792450615</v>
      </c>
      <c r="R178" s="68">
        <v>1.9138134592680047</v>
      </c>
      <c r="S178" s="68">
        <v>5.9658898359645534</v>
      </c>
      <c r="T178" s="68">
        <v>0</v>
      </c>
      <c r="U178" s="68">
        <v>0</v>
      </c>
      <c r="V178" s="68">
        <v>0.99999999999999989</v>
      </c>
      <c r="W178" s="68">
        <v>249.53784334362675</v>
      </c>
    </row>
    <row r="179" spans="1:23">
      <c r="C179" s="76"/>
      <c r="D179" s="76"/>
      <c r="E179" s="76"/>
      <c r="F179" s="76"/>
      <c r="G179" s="76"/>
      <c r="H179" s="76"/>
      <c r="I179" s="76"/>
      <c r="J179" s="76"/>
      <c r="K179" s="76"/>
      <c r="L179" s="77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</row>
    <row r="180" spans="1:23">
      <c r="A180" s="105" t="s">
        <v>100</v>
      </c>
      <c r="B180">
        <v>2011</v>
      </c>
      <c r="C180" s="76">
        <v>0.55965862150036105</v>
      </c>
      <c r="D180" s="76">
        <v>1.6269461801822233E-2</v>
      </c>
      <c r="E180" s="76">
        <v>5.5550864708698621E-3</v>
      </c>
      <c r="F180" s="76">
        <v>0.37592543830094066</v>
      </c>
      <c r="G180" s="76">
        <v>2.700489536519082E-2</v>
      </c>
      <c r="H180" s="76">
        <v>0</v>
      </c>
      <c r="I180" s="76">
        <v>1.5586496560815573E-2</v>
      </c>
      <c r="J180" s="76">
        <v>0</v>
      </c>
      <c r="K180" s="76">
        <v>0</v>
      </c>
      <c r="L180" s="77">
        <v>0</v>
      </c>
      <c r="M180" s="68">
        <v>103.84330376831571</v>
      </c>
      <c r="N180" s="68">
        <v>3.0187592920563007</v>
      </c>
      <c r="O180" s="68">
        <v>1.0307328605200945</v>
      </c>
      <c r="P180" s="68">
        <v>69.752055957019905</v>
      </c>
      <c r="Q180" s="68">
        <v>5.0106930276911354</v>
      </c>
      <c r="R180" s="68">
        <v>0</v>
      </c>
      <c r="S180" s="68">
        <v>2.8920367432372975</v>
      </c>
      <c r="T180" s="68">
        <v>0</v>
      </c>
      <c r="U180" s="68">
        <v>0</v>
      </c>
      <c r="V180" s="68">
        <v>0</v>
      </c>
      <c r="W180" s="68">
        <v>185.54758164884041</v>
      </c>
    </row>
    <row r="181" spans="1:23">
      <c r="A181" s="105"/>
      <c r="B181">
        <v>2014</v>
      </c>
      <c r="C181" s="76">
        <v>0.5542498564437488</v>
      </c>
      <c r="D181" s="76">
        <v>1.3844896984052167E-2</v>
      </c>
      <c r="E181" s="76">
        <v>5.7837875632007589E-3</v>
      </c>
      <c r="F181" s="76">
        <v>0.38481396541280821</v>
      </c>
      <c r="G181" s="76">
        <v>2.3025856465381658E-2</v>
      </c>
      <c r="H181" s="76">
        <v>0</v>
      </c>
      <c r="I181" s="76">
        <v>1.2337229798841227E-2</v>
      </c>
      <c r="J181" s="76">
        <v>0</v>
      </c>
      <c r="K181" s="76">
        <v>5.9444073319671461E-3</v>
      </c>
      <c r="L181" s="77">
        <v>0</v>
      </c>
      <c r="M181" s="68">
        <v>96.751299118561874</v>
      </c>
      <c r="N181" s="68">
        <v>2.4168012924071083</v>
      </c>
      <c r="O181" s="68">
        <v>1.0096330275229359</v>
      </c>
      <c r="P181" s="68">
        <v>67.174128490610002</v>
      </c>
      <c r="Q181" s="68">
        <v>4.0194535017787807</v>
      </c>
      <c r="R181" s="68">
        <v>0</v>
      </c>
      <c r="S181" s="68">
        <v>2.1536189801129271</v>
      </c>
      <c r="T181" s="68">
        <v>0</v>
      </c>
      <c r="U181" s="68">
        <v>1.0376712328767124</v>
      </c>
      <c r="V181" s="68">
        <v>0</v>
      </c>
      <c r="W181" s="68">
        <v>174.56260564387034</v>
      </c>
    </row>
    <row r="182" spans="1:23">
      <c r="A182" s="105"/>
      <c r="B182">
        <v>2017</v>
      </c>
      <c r="C182" s="76">
        <v>0.49720969562608641</v>
      </c>
      <c r="D182" s="76">
        <v>7.8908812054749346E-3</v>
      </c>
      <c r="E182" s="76">
        <v>2.2569617211358417E-2</v>
      </c>
      <c r="F182" s="76">
        <v>0.42791630247043866</v>
      </c>
      <c r="G182" s="76">
        <v>2.2833082745860281E-2</v>
      </c>
      <c r="H182" s="76">
        <v>5.9535311695478417E-3</v>
      </c>
      <c r="I182" s="76">
        <v>1.5626889571233506E-2</v>
      </c>
      <c r="J182" s="76">
        <v>0</v>
      </c>
      <c r="K182" s="76">
        <v>0</v>
      </c>
      <c r="L182" s="77">
        <v>0</v>
      </c>
      <c r="M182" s="68">
        <v>83.714173159670068</v>
      </c>
      <c r="N182" s="68">
        <v>1.3285714285714285</v>
      </c>
      <c r="O182" s="68">
        <v>3.8</v>
      </c>
      <c r="P182" s="68">
        <v>72.047387164781981</v>
      </c>
      <c r="Q182" s="68">
        <v>3.8443591498132825</v>
      </c>
      <c r="R182" s="68">
        <v>1.0023837902264601</v>
      </c>
      <c r="S182" s="68">
        <v>2.6310672358591249</v>
      </c>
      <c r="T182" s="68">
        <v>0</v>
      </c>
      <c r="U182" s="68">
        <v>0</v>
      </c>
      <c r="V182" s="68">
        <v>0</v>
      </c>
      <c r="W182" s="68">
        <v>168.36794192892233</v>
      </c>
    </row>
    <row r="183" spans="1:23">
      <c r="C183" s="76"/>
      <c r="D183" s="76"/>
      <c r="E183" s="76"/>
      <c r="F183" s="76"/>
      <c r="G183" s="76"/>
      <c r="H183" s="76"/>
      <c r="I183" s="76"/>
      <c r="J183" s="76"/>
      <c r="K183" s="76"/>
      <c r="L183" s="77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</row>
    <row r="184" spans="1:23">
      <c r="A184" s="105" t="s">
        <v>101</v>
      </c>
      <c r="B184">
        <v>2011</v>
      </c>
      <c r="C184" s="76">
        <v>0.57047185631704089</v>
      </c>
      <c r="D184" s="76">
        <v>1.6385150155302293E-2</v>
      </c>
      <c r="E184" s="76">
        <v>1.3926160344022564E-2</v>
      </c>
      <c r="F184" s="76">
        <v>0.38427744038657358</v>
      </c>
      <c r="G184" s="76">
        <v>6.937356440862733E-3</v>
      </c>
      <c r="H184" s="76">
        <v>0</v>
      </c>
      <c r="I184" s="76">
        <v>8.0020363561979224E-3</v>
      </c>
      <c r="J184" s="76">
        <v>0</v>
      </c>
      <c r="K184" s="76">
        <v>0</v>
      </c>
      <c r="L184" s="77">
        <v>0</v>
      </c>
      <c r="M184" s="68">
        <v>244.52756524305056</v>
      </c>
      <c r="N184" s="68">
        <v>7.0233453749752979</v>
      </c>
      <c r="O184" s="68">
        <v>5.9693217893217891</v>
      </c>
      <c r="P184" s="68">
        <v>164.71702474896205</v>
      </c>
      <c r="Q184" s="68">
        <v>2.9736346516007535</v>
      </c>
      <c r="R184" s="68">
        <v>0</v>
      </c>
      <c r="S184" s="68">
        <v>3.4299999999999997</v>
      </c>
      <c r="T184" s="68">
        <v>0</v>
      </c>
      <c r="U184" s="68">
        <v>0</v>
      </c>
      <c r="V184" s="68">
        <v>0</v>
      </c>
      <c r="W184" s="68">
        <v>428.64089180791046</v>
      </c>
    </row>
    <row r="185" spans="1:23">
      <c r="A185" s="105"/>
      <c r="B185">
        <v>2014</v>
      </c>
      <c r="C185" s="76">
        <v>0.57256421696780424</v>
      </c>
      <c r="D185" s="76">
        <v>1.0325026892380167E-2</v>
      </c>
      <c r="E185" s="76">
        <v>2.5251439859763163E-3</v>
      </c>
      <c r="F185" s="76">
        <v>0.3827919117777886</v>
      </c>
      <c r="G185" s="76">
        <v>2.1747909916341589E-2</v>
      </c>
      <c r="H185" s="76">
        <v>0</v>
      </c>
      <c r="I185" s="76">
        <v>5.0186989932383078E-3</v>
      </c>
      <c r="J185" s="76">
        <v>0</v>
      </c>
      <c r="K185" s="76">
        <v>5.0270914664711473E-3</v>
      </c>
      <c r="L185" s="77">
        <v>0</v>
      </c>
      <c r="M185" s="68">
        <v>228.17236807356642</v>
      </c>
      <c r="N185" s="68">
        <v>4.114622895810677</v>
      </c>
      <c r="O185" s="68">
        <v>1.0062942564909521</v>
      </c>
      <c r="P185" s="68">
        <v>152.54627236800775</v>
      </c>
      <c r="Q185" s="68">
        <v>8.6667520589071163</v>
      </c>
      <c r="R185" s="68">
        <v>0</v>
      </c>
      <c r="S185" s="68">
        <v>2</v>
      </c>
      <c r="T185" s="68">
        <v>0</v>
      </c>
      <c r="U185" s="68">
        <v>2.0033444816053509</v>
      </c>
      <c r="V185" s="68">
        <v>0</v>
      </c>
      <c r="W185" s="68">
        <v>398.50965413438814</v>
      </c>
    </row>
    <row r="186" spans="1:23">
      <c r="A186" s="105"/>
      <c r="B186">
        <v>2017</v>
      </c>
      <c r="C186" s="76">
        <v>0.54500595657416173</v>
      </c>
      <c r="D186" s="76">
        <v>1.040651194745847E-2</v>
      </c>
      <c r="E186" s="76">
        <v>2.957442004235953E-2</v>
      </c>
      <c r="F186" s="76">
        <v>0.38694025836622076</v>
      </c>
      <c r="G186" s="76">
        <v>1.3465126908090581E-2</v>
      </c>
      <c r="H186" s="76">
        <v>0</v>
      </c>
      <c r="I186" s="76">
        <v>5.6315481864064442E-3</v>
      </c>
      <c r="J186" s="76">
        <v>0</v>
      </c>
      <c r="K186" s="76">
        <v>8.976177975302542E-3</v>
      </c>
      <c r="L186" s="77">
        <v>0</v>
      </c>
      <c r="M186" s="68">
        <v>243.09176181567199</v>
      </c>
      <c r="N186" s="68">
        <v>4.6416691288387497</v>
      </c>
      <c r="O186" s="68">
        <v>13.191228070175438</v>
      </c>
      <c r="P186" s="68">
        <v>172.58891942194106</v>
      </c>
      <c r="Q186" s="68">
        <v>6.005918621026928</v>
      </c>
      <c r="R186" s="68">
        <v>0</v>
      </c>
      <c r="S186" s="68">
        <v>2.5118679050567594</v>
      </c>
      <c r="T186" s="68">
        <v>0</v>
      </c>
      <c r="U186" s="68">
        <v>4.0036900369003687</v>
      </c>
      <c r="V186" s="68">
        <v>0</v>
      </c>
      <c r="W186" s="68">
        <v>446.03505499961125</v>
      </c>
    </row>
    <row r="187" spans="1:23">
      <c r="C187" s="76"/>
      <c r="D187" s="76"/>
      <c r="E187" s="76"/>
      <c r="F187" s="76"/>
      <c r="G187" s="76"/>
      <c r="H187" s="76"/>
      <c r="I187" s="76"/>
      <c r="J187" s="76"/>
      <c r="K187" s="76"/>
      <c r="L187" s="77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</row>
    <row r="188" spans="1:23">
      <c r="A188" s="105" t="s">
        <v>102</v>
      </c>
      <c r="B188">
        <v>2011</v>
      </c>
      <c r="C188" s="76">
        <v>0.64519206376295879</v>
      </c>
      <c r="D188" s="76">
        <v>1.3142240195999914E-2</v>
      </c>
      <c r="E188" s="76">
        <v>3.8496608414080619E-2</v>
      </c>
      <c r="F188" s="76">
        <v>0.27607338189912584</v>
      </c>
      <c r="G188" s="76">
        <v>9.7863601645927466E-3</v>
      </c>
      <c r="H188" s="76">
        <v>0</v>
      </c>
      <c r="I188" s="76">
        <v>9.3821833064520726E-3</v>
      </c>
      <c r="J188" s="76">
        <v>0</v>
      </c>
      <c r="K188" s="76">
        <v>2.2871084382335483E-3</v>
      </c>
      <c r="L188" s="77">
        <v>5.6400538185565185E-3</v>
      </c>
      <c r="M188" s="68">
        <v>282.09946366219253</v>
      </c>
      <c r="N188" s="68">
        <v>5.7462252232125657</v>
      </c>
      <c r="O188" s="68">
        <v>16.831999642226641</v>
      </c>
      <c r="P188" s="68">
        <v>120.70847944243147</v>
      </c>
      <c r="Q188" s="68">
        <v>4.2789226785203311</v>
      </c>
      <c r="R188" s="68">
        <v>0</v>
      </c>
      <c r="S188" s="68">
        <v>4.1022030917337773</v>
      </c>
      <c r="T188" s="68">
        <v>0</v>
      </c>
      <c r="U188" s="68">
        <v>1</v>
      </c>
      <c r="V188" s="68">
        <v>2.4660194174757284</v>
      </c>
      <c r="W188" s="68">
        <v>437.23331315779302</v>
      </c>
    </row>
    <row r="189" spans="1:23">
      <c r="A189" s="105"/>
      <c r="B189">
        <v>2014</v>
      </c>
      <c r="C189" s="76">
        <v>0.62082758644987557</v>
      </c>
      <c r="D189" s="76">
        <v>1.1474430467587973E-3</v>
      </c>
      <c r="E189" s="76">
        <v>1.2218375514370003E-2</v>
      </c>
      <c r="F189" s="76">
        <v>0.34016258161010332</v>
      </c>
      <c r="G189" s="76">
        <v>1.8723819383517554E-2</v>
      </c>
      <c r="H189" s="76">
        <v>0</v>
      </c>
      <c r="I189" s="76">
        <v>2.3136756335463953E-3</v>
      </c>
      <c r="J189" s="76">
        <v>0</v>
      </c>
      <c r="K189" s="76">
        <v>4.606518361828205E-3</v>
      </c>
      <c r="L189" s="77">
        <v>0</v>
      </c>
      <c r="M189" s="68">
        <v>270.52653646014863</v>
      </c>
      <c r="N189" s="68">
        <v>0.5</v>
      </c>
      <c r="O189" s="68">
        <v>5.3241751513870188</v>
      </c>
      <c r="P189" s="68">
        <v>148.22634664568608</v>
      </c>
      <c r="Q189" s="68">
        <v>8.1589319123101838</v>
      </c>
      <c r="R189" s="68">
        <v>0</v>
      </c>
      <c r="S189" s="68">
        <v>1.0081875697804243</v>
      </c>
      <c r="T189" s="68">
        <v>0</v>
      </c>
      <c r="U189" s="68">
        <v>2.0072971703651521</v>
      </c>
      <c r="V189" s="68">
        <v>0</v>
      </c>
      <c r="W189" s="68">
        <v>435.75147490967754</v>
      </c>
    </row>
    <row r="190" spans="1:23">
      <c r="A190" s="105"/>
      <c r="B190">
        <v>2017</v>
      </c>
      <c r="C190" s="76">
        <v>0.55867315074502233</v>
      </c>
      <c r="D190" s="76">
        <v>1.5870076521307095E-2</v>
      </c>
      <c r="E190" s="76">
        <v>1.8401659414794699E-2</v>
      </c>
      <c r="F190" s="76">
        <v>0.37329127587845318</v>
      </c>
      <c r="G190" s="76">
        <v>1.3976181133605539E-2</v>
      </c>
      <c r="H190" s="76">
        <v>0</v>
      </c>
      <c r="I190" s="76">
        <v>1.254547296273747E-2</v>
      </c>
      <c r="J190" s="76">
        <v>0</v>
      </c>
      <c r="K190" s="76">
        <v>7.2421833440798992E-3</v>
      </c>
      <c r="L190" s="77">
        <v>0</v>
      </c>
      <c r="M190" s="68">
        <v>248.42430651335056</v>
      </c>
      <c r="N190" s="68">
        <v>7.0569218314178119</v>
      </c>
      <c r="O190" s="68">
        <v>8.1826367934793254</v>
      </c>
      <c r="P190" s="68">
        <v>165.99084136032252</v>
      </c>
      <c r="Q190" s="68">
        <v>6.2147663641805408</v>
      </c>
      <c r="R190" s="68">
        <v>0</v>
      </c>
      <c r="S190" s="68">
        <v>5.5785756242158442</v>
      </c>
      <c r="T190" s="68">
        <v>0</v>
      </c>
      <c r="U190" s="68">
        <v>3.2203702155658265</v>
      </c>
      <c r="V190" s="68">
        <v>0</v>
      </c>
      <c r="W190" s="68">
        <v>444.66841870253234</v>
      </c>
    </row>
    <row r="191" spans="1:23">
      <c r="C191" s="76"/>
      <c r="D191" s="76"/>
      <c r="E191" s="76"/>
      <c r="F191" s="76"/>
      <c r="G191" s="76"/>
      <c r="H191" s="76"/>
      <c r="I191" s="76"/>
      <c r="J191" s="76"/>
      <c r="K191" s="76"/>
      <c r="L191" s="77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</row>
    <row r="192" spans="1:23">
      <c r="A192" s="105" t="s">
        <v>103</v>
      </c>
      <c r="B192">
        <v>2011</v>
      </c>
      <c r="C192" s="76">
        <v>0.60849416117284594</v>
      </c>
      <c r="D192" s="76">
        <v>1.3640193779371194E-2</v>
      </c>
      <c r="E192" s="76">
        <v>2.9838034608061795E-2</v>
      </c>
      <c r="F192" s="76">
        <v>0.26720069134088781</v>
      </c>
      <c r="G192" s="76">
        <v>4.1744132947806795E-2</v>
      </c>
      <c r="H192" s="76">
        <v>2.2915386978572339E-3</v>
      </c>
      <c r="I192" s="76">
        <v>3.4404754122562484E-2</v>
      </c>
      <c r="J192" s="76">
        <v>0</v>
      </c>
      <c r="K192" s="76">
        <v>2.3864933306069675E-3</v>
      </c>
      <c r="L192" s="77">
        <v>0</v>
      </c>
      <c r="M192" s="68">
        <v>267.69841100561223</v>
      </c>
      <c r="N192" s="68">
        <v>6.0008105805128498</v>
      </c>
      <c r="O192" s="68">
        <v>13.12682185267459</v>
      </c>
      <c r="P192" s="68">
        <v>117.55116984801843</v>
      </c>
      <c r="Q192" s="68">
        <v>18.364741639255652</v>
      </c>
      <c r="R192" s="68">
        <v>1.0081300813008132</v>
      </c>
      <c r="S192" s="68">
        <v>15.135885596497264</v>
      </c>
      <c r="T192" s="68">
        <v>0</v>
      </c>
      <c r="U192" s="68">
        <v>1.0499040307101728</v>
      </c>
      <c r="V192" s="68">
        <v>0</v>
      </c>
      <c r="W192" s="68">
        <v>439.93587463458192</v>
      </c>
    </row>
    <row r="193" spans="1:23">
      <c r="A193" s="105"/>
      <c r="B193">
        <v>2014</v>
      </c>
      <c r="C193" s="76">
        <v>0.58139138381227373</v>
      </c>
      <c r="D193" s="76">
        <v>1.540702559776346E-2</v>
      </c>
      <c r="E193" s="76">
        <v>3.5010174290152435E-2</v>
      </c>
      <c r="F193" s="76">
        <v>0.29471462651637659</v>
      </c>
      <c r="G193" s="76">
        <v>3.5108332319963E-2</v>
      </c>
      <c r="H193" s="76">
        <v>0</v>
      </c>
      <c r="I193" s="76">
        <v>3.3190276241194354E-2</v>
      </c>
      <c r="J193" s="76">
        <v>0</v>
      </c>
      <c r="K193" s="76">
        <v>5.1781812222765318E-3</v>
      </c>
      <c r="L193" s="77">
        <v>0</v>
      </c>
      <c r="M193" s="68">
        <v>282.84226444270041</v>
      </c>
      <c r="N193" s="68">
        <v>7.4953948918602293</v>
      </c>
      <c r="O193" s="68">
        <v>17.032170153312268</v>
      </c>
      <c r="P193" s="68">
        <v>143.37631180855644</v>
      </c>
      <c r="Q193" s="68">
        <v>17.079923250791637</v>
      </c>
      <c r="R193" s="68">
        <v>0</v>
      </c>
      <c r="S193" s="68">
        <v>16.146804288674062</v>
      </c>
      <c r="T193" s="68">
        <v>0</v>
      </c>
      <c r="U193" s="68">
        <v>2.5191438046427495</v>
      </c>
      <c r="V193" s="68">
        <v>0</v>
      </c>
      <c r="W193" s="68">
        <v>486.49201264053772</v>
      </c>
    </row>
    <row r="194" spans="1:23">
      <c r="A194" s="105"/>
      <c r="B194">
        <v>2017</v>
      </c>
      <c r="C194" s="76">
        <v>0.58268488127057283</v>
      </c>
      <c r="D194" s="76">
        <v>8.0578452346369289E-3</v>
      </c>
      <c r="E194" s="76">
        <v>3.3665386497148987E-2</v>
      </c>
      <c r="F194" s="76">
        <v>0.28987381456589617</v>
      </c>
      <c r="G194" s="76">
        <v>3.1387597308950778E-2</v>
      </c>
      <c r="H194" s="76">
        <v>2.229318014264548E-3</v>
      </c>
      <c r="I194" s="76">
        <v>4.7509223491167533E-2</v>
      </c>
      <c r="J194" s="76">
        <v>0</v>
      </c>
      <c r="K194" s="76">
        <v>4.591933617362199E-3</v>
      </c>
      <c r="L194" s="77">
        <v>0</v>
      </c>
      <c r="M194" s="68">
        <v>261.99223858912461</v>
      </c>
      <c r="N194" s="68">
        <v>3.6230439111855759</v>
      </c>
      <c r="O194" s="68">
        <v>15.136946666821967</v>
      </c>
      <c r="P194" s="68">
        <v>130.33578187387809</v>
      </c>
      <c r="Q194" s="68">
        <v>14.112785739308483</v>
      </c>
      <c r="R194" s="68">
        <v>1.0023668639053254</v>
      </c>
      <c r="S194" s="68">
        <v>21.361542432576268</v>
      </c>
      <c r="T194" s="68">
        <v>0</v>
      </c>
      <c r="U194" s="68">
        <v>2.0646682392755205</v>
      </c>
      <c r="V194" s="68">
        <v>0</v>
      </c>
      <c r="W194" s="68">
        <v>449.62937431607583</v>
      </c>
    </row>
    <row r="195" spans="1:23">
      <c r="C195" s="76"/>
      <c r="D195" s="76"/>
      <c r="E195" s="76"/>
      <c r="F195" s="76"/>
      <c r="G195" s="76"/>
      <c r="H195" s="76"/>
      <c r="I195" s="76"/>
      <c r="J195" s="76"/>
      <c r="K195" s="76"/>
      <c r="L195" s="77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</row>
    <row r="196" spans="1:23">
      <c r="A196" s="105" t="s">
        <v>104</v>
      </c>
      <c r="B196">
        <v>2011</v>
      </c>
      <c r="C196" s="76">
        <v>0.32363364523356386</v>
      </c>
      <c r="D196" s="76">
        <v>1.1177173720682871E-2</v>
      </c>
      <c r="E196" s="76">
        <v>1.293985013037713E-2</v>
      </c>
      <c r="F196" s="76">
        <v>0.62793895848403647</v>
      </c>
      <c r="G196" s="76">
        <v>1.9184889976738097E-2</v>
      </c>
      <c r="H196" s="76">
        <v>2.8428544178100289E-3</v>
      </c>
      <c r="I196" s="76">
        <v>2.2826280367913062E-3</v>
      </c>
      <c r="J196" s="76">
        <v>0</v>
      </c>
      <c r="K196" s="76">
        <v>0</v>
      </c>
      <c r="L196" s="77">
        <v>0</v>
      </c>
      <c r="M196" s="68">
        <v>353.64271574575963</v>
      </c>
      <c r="N196" s="68">
        <v>12.213582015219018</v>
      </c>
      <c r="O196" s="68">
        <v>14.139703361642658</v>
      </c>
      <c r="P196" s="68">
        <v>686.16487151882859</v>
      </c>
      <c r="Q196" s="68">
        <v>20.963817243911318</v>
      </c>
      <c r="R196" s="68">
        <v>3.1064593301435406</v>
      </c>
      <c r="S196" s="68">
        <v>2.4942857142857142</v>
      </c>
      <c r="T196" s="68">
        <v>0</v>
      </c>
      <c r="U196" s="68">
        <v>0</v>
      </c>
      <c r="V196" s="68">
        <v>0</v>
      </c>
      <c r="W196" s="68">
        <v>1092.7254349297907</v>
      </c>
    </row>
    <row r="197" spans="1:23">
      <c r="A197" s="105"/>
      <c r="B197">
        <v>2014</v>
      </c>
      <c r="C197" s="76">
        <v>0.32181942893193427</v>
      </c>
      <c r="D197" s="76">
        <v>1.0673580715752438E-2</v>
      </c>
      <c r="E197" s="76">
        <v>1.3412831705092167E-2</v>
      </c>
      <c r="F197" s="76">
        <v>0.63735932332441203</v>
      </c>
      <c r="G197" s="76">
        <v>9.3851646410844109E-3</v>
      </c>
      <c r="H197" s="76">
        <v>8.8001271106182531E-4</v>
      </c>
      <c r="I197" s="76">
        <v>3.2631017746350978E-3</v>
      </c>
      <c r="J197" s="76">
        <v>0</v>
      </c>
      <c r="K197" s="76">
        <v>2.3259083253913157E-3</v>
      </c>
      <c r="L197" s="77">
        <v>8.8064787063655246E-4</v>
      </c>
      <c r="M197" s="68">
        <v>366.31015036490845</v>
      </c>
      <c r="N197" s="68">
        <v>12.149176231824729</v>
      </c>
      <c r="O197" s="68">
        <v>15.267121736614264</v>
      </c>
      <c r="P197" s="68">
        <v>725.47263643557551</v>
      </c>
      <c r="Q197" s="68">
        <v>10.68263989618282</v>
      </c>
      <c r="R197" s="68">
        <v>1.0016722408026755</v>
      </c>
      <c r="S197" s="68">
        <v>3.714217335136075</v>
      </c>
      <c r="T197" s="68">
        <v>0</v>
      </c>
      <c r="U197" s="68">
        <v>2.6474592638385626</v>
      </c>
      <c r="V197" s="68">
        <v>1.0023952095808384</v>
      </c>
      <c r="W197" s="68">
        <v>1138.2474687144638</v>
      </c>
    </row>
    <row r="198" spans="1:23">
      <c r="A198" s="105"/>
      <c r="B198">
        <v>2017</v>
      </c>
      <c r="C198" s="76">
        <v>0.29926172367906789</v>
      </c>
      <c r="D198" s="76">
        <v>1.4544453316810162E-2</v>
      </c>
      <c r="E198" s="76">
        <v>2.5805110306936711E-2</v>
      </c>
      <c r="F198" s="76">
        <v>0.63244325690557213</v>
      </c>
      <c r="G198" s="76">
        <v>1.0102205394315493E-2</v>
      </c>
      <c r="H198" s="76">
        <v>8.3101427670472894E-4</v>
      </c>
      <c r="I198" s="76">
        <v>6.0713985888773648E-3</v>
      </c>
      <c r="J198" s="76">
        <v>0</v>
      </c>
      <c r="K198" s="76">
        <v>9.3533601491742249E-3</v>
      </c>
      <c r="L198" s="77">
        <v>1.5874773825413368E-3</v>
      </c>
      <c r="M198" s="68">
        <v>360.78064539343393</v>
      </c>
      <c r="N198" s="68">
        <v>17.534341478834673</v>
      </c>
      <c r="O198" s="68">
        <v>31.109840030760253</v>
      </c>
      <c r="P198" s="68">
        <v>762.4539603528234</v>
      </c>
      <c r="Q198" s="68">
        <v>12.178905264766753</v>
      </c>
      <c r="R198" s="68">
        <v>1.0018450184501844</v>
      </c>
      <c r="S198" s="68">
        <v>7.3194896908534108</v>
      </c>
      <c r="T198" s="68">
        <v>0</v>
      </c>
      <c r="U198" s="68">
        <v>11.27612068035527</v>
      </c>
      <c r="V198" s="68">
        <v>1.9138134592680047</v>
      </c>
      <c r="W198" s="68">
        <v>1205.5689613695458</v>
      </c>
    </row>
    <row r="199" spans="1:23">
      <c r="C199" s="76"/>
      <c r="D199" s="76"/>
      <c r="E199" s="76"/>
      <c r="F199" s="76"/>
      <c r="G199" s="76"/>
      <c r="H199" s="76"/>
      <c r="I199" s="76"/>
      <c r="J199" s="76"/>
      <c r="K199" s="76"/>
      <c r="L199" s="77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</row>
    <row r="200" spans="1:23">
      <c r="A200" s="105" t="s">
        <v>105</v>
      </c>
      <c r="B200">
        <v>2011</v>
      </c>
      <c r="C200" s="76">
        <v>0.38590428055765796</v>
      </c>
      <c r="D200" s="76">
        <v>3.2833947492604265E-2</v>
      </c>
      <c r="E200" s="76">
        <v>8.9979498544263282E-3</v>
      </c>
      <c r="F200" s="76">
        <v>0.56325046479250462</v>
      </c>
      <c r="G200" s="76">
        <v>9.0133573028071956E-3</v>
      </c>
      <c r="H200" s="76">
        <v>0</v>
      </c>
      <c r="I200" s="76">
        <v>0</v>
      </c>
      <c r="J200" s="76">
        <v>0</v>
      </c>
      <c r="K200" s="76">
        <v>0</v>
      </c>
      <c r="L200" s="77">
        <v>0</v>
      </c>
      <c r="M200" s="68">
        <v>42.888023027581276</v>
      </c>
      <c r="N200" s="68">
        <v>3.6490476190476189</v>
      </c>
      <c r="O200" s="68">
        <v>1</v>
      </c>
      <c r="P200" s="68">
        <v>62.59764434177491</v>
      </c>
      <c r="Q200" s="68">
        <v>1.0017123287671232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111.13642731717088</v>
      </c>
    </row>
    <row r="201" spans="1:23">
      <c r="A201" s="105"/>
      <c r="B201">
        <v>2014</v>
      </c>
      <c r="C201" s="76">
        <v>0.41942546731862901</v>
      </c>
      <c r="D201" s="76">
        <v>0</v>
      </c>
      <c r="E201" s="76">
        <v>0</v>
      </c>
      <c r="F201" s="76">
        <v>0.58057453268137094</v>
      </c>
      <c r="G201" s="76">
        <v>0</v>
      </c>
      <c r="H201" s="76">
        <v>0</v>
      </c>
      <c r="I201" s="76">
        <v>0</v>
      </c>
      <c r="J201" s="76">
        <v>0</v>
      </c>
      <c r="K201" s="76">
        <v>0</v>
      </c>
      <c r="L201" s="77">
        <v>0</v>
      </c>
      <c r="M201" s="68">
        <v>51.585638706588981</v>
      </c>
      <c r="N201" s="68">
        <v>0</v>
      </c>
      <c r="O201" s="68">
        <v>0</v>
      </c>
      <c r="P201" s="68">
        <v>71.405554547301861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122.99119325389086</v>
      </c>
    </row>
    <row r="202" spans="1:23">
      <c r="A202" s="105"/>
      <c r="B202">
        <v>2017</v>
      </c>
      <c r="C202" s="76">
        <v>0.32190265448001332</v>
      </c>
      <c r="D202" s="76">
        <v>0</v>
      </c>
      <c r="E202" s="76">
        <v>0</v>
      </c>
      <c r="F202" s="76">
        <v>0.66730893790821566</v>
      </c>
      <c r="G202" s="76">
        <v>0</v>
      </c>
      <c r="H202" s="76">
        <v>0</v>
      </c>
      <c r="I202" s="76">
        <v>0</v>
      </c>
      <c r="J202" s="76">
        <v>0</v>
      </c>
      <c r="K202" s="76">
        <v>1.0788407611770932E-2</v>
      </c>
      <c r="L202" s="77">
        <v>0</v>
      </c>
      <c r="M202" s="68">
        <v>30.315998675194972</v>
      </c>
      <c r="N202" s="68">
        <v>0</v>
      </c>
      <c r="O202" s="68">
        <v>0</v>
      </c>
      <c r="P202" s="68">
        <v>62.845511200428156</v>
      </c>
      <c r="Q202" s="68">
        <v>0</v>
      </c>
      <c r="R202" s="68">
        <v>0</v>
      </c>
      <c r="S202" s="68">
        <v>0</v>
      </c>
      <c r="T202" s="68">
        <v>0</v>
      </c>
      <c r="U202" s="68">
        <v>1.016025641025641</v>
      </c>
      <c r="V202" s="68">
        <v>0</v>
      </c>
      <c r="W202" s="68">
        <v>94.177535516648774</v>
      </c>
    </row>
    <row r="203" spans="1:23">
      <c r="C203" s="76"/>
      <c r="D203" s="76"/>
      <c r="E203" s="76"/>
      <c r="F203" s="76"/>
      <c r="G203" s="76"/>
      <c r="H203" s="76"/>
      <c r="I203" s="76"/>
      <c r="J203" s="76"/>
      <c r="K203" s="76"/>
      <c r="L203" s="77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</row>
    <row r="204" spans="1:23">
      <c r="A204" s="105" t="s">
        <v>106</v>
      </c>
      <c r="B204">
        <v>2011</v>
      </c>
      <c r="C204" s="76">
        <v>0.56115929834597444</v>
      </c>
      <c r="D204" s="76">
        <v>0</v>
      </c>
      <c r="E204" s="76">
        <v>0</v>
      </c>
      <c r="F204" s="76">
        <v>0.43884070165402556</v>
      </c>
      <c r="G204" s="76">
        <v>0</v>
      </c>
      <c r="H204" s="76">
        <v>0</v>
      </c>
      <c r="I204" s="76">
        <v>0</v>
      </c>
      <c r="J204" s="76">
        <v>0</v>
      </c>
      <c r="K204" s="76">
        <v>0</v>
      </c>
      <c r="L204" s="77">
        <v>0</v>
      </c>
      <c r="M204" s="68">
        <v>12.710437251529928</v>
      </c>
      <c r="N204" s="68">
        <v>0</v>
      </c>
      <c r="O204" s="68">
        <v>0</v>
      </c>
      <c r="P204" s="68">
        <v>9.939881987577639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22.650319239107567</v>
      </c>
    </row>
    <row r="205" spans="1:23">
      <c r="A205" s="105"/>
      <c r="B205">
        <v>2014</v>
      </c>
      <c r="C205" s="76">
        <v>0.47528515258085308</v>
      </c>
      <c r="D205" s="76">
        <v>0</v>
      </c>
      <c r="E205" s="76">
        <v>0</v>
      </c>
      <c r="F205" s="76">
        <v>0.52471484741914698</v>
      </c>
      <c r="G205" s="76">
        <v>0</v>
      </c>
      <c r="H205" s="76">
        <v>0</v>
      </c>
      <c r="I205" s="76">
        <v>0</v>
      </c>
      <c r="J205" s="76">
        <v>0</v>
      </c>
      <c r="K205" s="76">
        <v>0</v>
      </c>
      <c r="L205" s="77">
        <v>0</v>
      </c>
      <c r="M205" s="68">
        <v>12.718750900061652</v>
      </c>
      <c r="N205" s="68">
        <v>0</v>
      </c>
      <c r="O205" s="68">
        <v>0</v>
      </c>
      <c r="P205" s="68">
        <v>14.041502036512048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26.7602529365737</v>
      </c>
    </row>
    <row r="206" spans="1:23">
      <c r="A206" s="105"/>
      <c r="B206">
        <v>2017</v>
      </c>
      <c r="C206" s="76">
        <v>0.43307707742649199</v>
      </c>
      <c r="D206" s="76">
        <v>0</v>
      </c>
      <c r="E206" s="76">
        <v>0</v>
      </c>
      <c r="F206" s="76">
        <v>0.56692292257350807</v>
      </c>
      <c r="G206" s="76">
        <v>0</v>
      </c>
      <c r="H206" s="76">
        <v>0</v>
      </c>
      <c r="I206" s="76">
        <v>0</v>
      </c>
      <c r="J206" s="76">
        <v>0</v>
      </c>
      <c r="K206" s="76">
        <v>0</v>
      </c>
      <c r="L206" s="77">
        <v>0</v>
      </c>
      <c r="M206" s="68">
        <v>10.286896514727184</v>
      </c>
      <c r="N206" s="68">
        <v>0</v>
      </c>
      <c r="O206" s="68">
        <v>0</v>
      </c>
      <c r="P206" s="68">
        <v>13.466142034105324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23.753038548832507</v>
      </c>
    </row>
    <row r="207" spans="1:23">
      <c r="C207" s="76"/>
      <c r="D207" s="76"/>
      <c r="E207" s="76"/>
      <c r="F207" s="76"/>
      <c r="G207" s="76"/>
      <c r="H207" s="76"/>
      <c r="I207" s="76"/>
      <c r="J207" s="76"/>
      <c r="K207" s="76"/>
      <c r="L207" s="77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</row>
    <row r="208" spans="1:23">
      <c r="A208" s="105" t="s">
        <v>107</v>
      </c>
      <c r="B208">
        <v>2011</v>
      </c>
      <c r="C208" s="76">
        <v>0.57655855739410922</v>
      </c>
      <c r="D208" s="76">
        <v>0</v>
      </c>
      <c r="E208" s="76">
        <v>0</v>
      </c>
      <c r="F208" s="76">
        <v>0.42344144260589067</v>
      </c>
      <c r="G208" s="76">
        <v>0</v>
      </c>
      <c r="H208" s="76">
        <v>0</v>
      </c>
      <c r="I208" s="76">
        <v>0</v>
      </c>
      <c r="J208" s="76">
        <v>0</v>
      </c>
      <c r="K208" s="76">
        <v>0</v>
      </c>
      <c r="L208" s="77">
        <v>0</v>
      </c>
      <c r="M208" s="68">
        <v>7.5823617299077348</v>
      </c>
      <c r="N208" s="68">
        <v>0</v>
      </c>
      <c r="O208" s="68">
        <v>0</v>
      </c>
      <c r="P208" s="68">
        <v>5.5687078928864961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13.151069622794232</v>
      </c>
    </row>
    <row r="209" spans="1:23">
      <c r="A209" s="105"/>
      <c r="B209">
        <v>2014</v>
      </c>
      <c r="C209" s="76">
        <v>0.45693140111541464</v>
      </c>
      <c r="D209" s="76">
        <v>0</v>
      </c>
      <c r="E209" s="76">
        <v>0</v>
      </c>
      <c r="F209" s="76">
        <v>0.54306859888458536</v>
      </c>
      <c r="G209" s="76">
        <v>0</v>
      </c>
      <c r="H209" s="76">
        <v>0</v>
      </c>
      <c r="I209" s="76">
        <v>0</v>
      </c>
      <c r="J209" s="76">
        <v>0</v>
      </c>
      <c r="K209" s="76">
        <v>0</v>
      </c>
      <c r="L209" s="77">
        <v>0</v>
      </c>
      <c r="M209" s="68">
        <v>6.4427408423537509</v>
      </c>
      <c r="N209" s="68">
        <v>0</v>
      </c>
      <c r="O209" s="68">
        <v>0</v>
      </c>
      <c r="P209" s="68">
        <v>7.6572768553277495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14.100017697681501</v>
      </c>
    </row>
    <row r="210" spans="1:23">
      <c r="A210" s="105"/>
      <c r="B210">
        <v>2017</v>
      </c>
      <c r="C210" s="76">
        <v>0.51383848646933772</v>
      </c>
      <c r="D210" s="76">
        <v>0</v>
      </c>
      <c r="E210" s="76">
        <v>0</v>
      </c>
      <c r="F210" s="76">
        <v>0.48616151353066206</v>
      </c>
      <c r="G210" s="76">
        <v>0</v>
      </c>
      <c r="H210" s="76">
        <v>0</v>
      </c>
      <c r="I210" s="76">
        <v>0</v>
      </c>
      <c r="J210" s="76">
        <v>0</v>
      </c>
      <c r="K210" s="76">
        <v>0</v>
      </c>
      <c r="L210" s="77">
        <v>0</v>
      </c>
      <c r="M210" s="68">
        <v>10.781903798962889</v>
      </c>
      <c r="N210" s="68">
        <v>0</v>
      </c>
      <c r="O210" s="68">
        <v>0</v>
      </c>
      <c r="P210" s="68">
        <v>10.201156214791599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20.983060013754493</v>
      </c>
    </row>
    <row r="211" spans="1:23">
      <c r="C211" s="76"/>
      <c r="D211" s="76"/>
      <c r="E211" s="76"/>
      <c r="F211" s="76"/>
      <c r="G211" s="76"/>
      <c r="H211" s="76"/>
      <c r="I211" s="76"/>
      <c r="J211" s="76"/>
      <c r="K211" s="76"/>
      <c r="L211" s="77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</row>
    <row r="212" spans="1:23">
      <c r="A212" s="105" t="s">
        <v>108</v>
      </c>
      <c r="B212">
        <v>2011</v>
      </c>
      <c r="C212" s="76">
        <v>0.53465132415544925</v>
      </c>
      <c r="D212" s="76">
        <v>6.8645438585691531E-3</v>
      </c>
      <c r="E212" s="76">
        <v>3.7205664129538227E-2</v>
      </c>
      <c r="F212" s="76">
        <v>0.37190902475189569</v>
      </c>
      <c r="G212" s="76">
        <v>1.1989025529010836E-2</v>
      </c>
      <c r="H212" s="76">
        <v>2.6814984109463794E-3</v>
      </c>
      <c r="I212" s="76">
        <v>8.8883271948796711E-3</v>
      </c>
      <c r="J212" s="76">
        <v>0</v>
      </c>
      <c r="K212" s="76">
        <v>1.7382612284654392E-2</v>
      </c>
      <c r="L212" s="77">
        <v>8.4279796850566229E-3</v>
      </c>
      <c r="M212" s="68">
        <v>870.00221773075566</v>
      </c>
      <c r="N212" s="68">
        <v>11.17021152074955</v>
      </c>
      <c r="O212" s="68">
        <v>60.542280253349986</v>
      </c>
      <c r="P212" s="68">
        <v>605.18259603927686</v>
      </c>
      <c r="Q212" s="68">
        <v>19.508936623595499</v>
      </c>
      <c r="R212" s="68">
        <v>4.3634224006645432</v>
      </c>
      <c r="S212" s="68">
        <v>14.463378321707062</v>
      </c>
      <c r="T212" s="68">
        <v>0</v>
      </c>
      <c r="U212" s="68">
        <v>28.285558371134286</v>
      </c>
      <c r="V212" s="68">
        <v>13.714285714285714</v>
      </c>
      <c r="W212" s="68">
        <v>1627.2328869755188</v>
      </c>
    </row>
    <row r="213" spans="1:23">
      <c r="A213" s="105"/>
      <c r="B213">
        <v>2014</v>
      </c>
      <c r="C213" s="76">
        <v>0.53017365041912945</v>
      </c>
      <c r="D213" s="76">
        <v>5.418120854257821E-3</v>
      </c>
      <c r="E213" s="76">
        <v>1.774782313395773E-2</v>
      </c>
      <c r="F213" s="76">
        <v>0.41437614763880581</v>
      </c>
      <c r="G213" s="76">
        <v>1.5987480180190677E-2</v>
      </c>
      <c r="H213" s="76">
        <v>0</v>
      </c>
      <c r="I213" s="76">
        <v>7.341984547881852E-3</v>
      </c>
      <c r="J213" s="76">
        <v>0</v>
      </c>
      <c r="K213" s="76">
        <v>6.6468089565495702E-3</v>
      </c>
      <c r="L213" s="77">
        <v>2.30798426922665E-3</v>
      </c>
      <c r="M213" s="68">
        <v>792.14169303280005</v>
      </c>
      <c r="N213" s="68">
        <v>8.0953088165644012</v>
      </c>
      <c r="O213" s="68">
        <v>26.517331922976133</v>
      </c>
      <c r="P213" s="68">
        <v>619.12662555658687</v>
      </c>
      <c r="Q213" s="68">
        <v>23.887172829605468</v>
      </c>
      <c r="R213" s="68">
        <v>0</v>
      </c>
      <c r="S213" s="68">
        <v>10.969787097834882</v>
      </c>
      <c r="T213" s="68">
        <v>0</v>
      </c>
      <c r="U213" s="68">
        <v>9.9311131285840659</v>
      </c>
      <c r="V213" s="68">
        <v>3.448399529235266</v>
      </c>
      <c r="W213" s="68">
        <v>1494.1174319141878</v>
      </c>
    </row>
    <row r="214" spans="1:23">
      <c r="A214" s="105"/>
      <c r="B214">
        <v>2017</v>
      </c>
      <c r="C214" s="76">
        <v>0.51284375605104482</v>
      </c>
      <c r="D214" s="76">
        <v>8.1029976034387649E-3</v>
      </c>
      <c r="E214" s="76">
        <v>1.2691559309146989E-2</v>
      </c>
      <c r="F214" s="76">
        <v>0.4374475227822649</v>
      </c>
      <c r="G214" s="76">
        <v>1.1429331561024931E-2</v>
      </c>
      <c r="H214" s="76">
        <v>6.6373189470786767E-4</v>
      </c>
      <c r="I214" s="76">
        <v>7.0022278712222122E-3</v>
      </c>
      <c r="J214" s="76">
        <v>6.6265789487824321E-4</v>
      </c>
      <c r="K214" s="76">
        <v>9.1562150322711464E-3</v>
      </c>
      <c r="L214" s="77">
        <v>0</v>
      </c>
      <c r="M214" s="68">
        <v>773.91933305989619</v>
      </c>
      <c r="N214" s="68">
        <v>12.228025450338306</v>
      </c>
      <c r="O214" s="68">
        <v>19.15250600233011</v>
      </c>
      <c r="P214" s="68">
        <v>660.14081498665541</v>
      </c>
      <c r="Q214" s="68">
        <v>17.247710544707168</v>
      </c>
      <c r="R214" s="68">
        <v>1.0016207455429498</v>
      </c>
      <c r="S214" s="68">
        <v>10.566882135326859</v>
      </c>
      <c r="T214" s="68">
        <v>1</v>
      </c>
      <c r="U214" s="68">
        <v>13.817408806324581</v>
      </c>
      <c r="V214" s="68">
        <v>0</v>
      </c>
      <c r="W214" s="68">
        <v>1509.0743017311217</v>
      </c>
    </row>
    <row r="215" spans="1:23">
      <c r="C215" s="76"/>
      <c r="D215" s="76"/>
      <c r="E215" s="76"/>
      <c r="F215" s="76"/>
      <c r="G215" s="76"/>
      <c r="H215" s="76"/>
      <c r="I215" s="76"/>
      <c r="J215" s="76"/>
      <c r="K215" s="76"/>
      <c r="L215" s="77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</row>
    <row r="216" spans="1:23">
      <c r="A216" s="105" t="s">
        <v>109</v>
      </c>
      <c r="B216">
        <v>2011</v>
      </c>
      <c r="C216" s="76">
        <v>0.44734673474151232</v>
      </c>
      <c r="D216" s="76">
        <v>1.5737362359466159E-2</v>
      </c>
      <c r="E216" s="76">
        <v>5.421859845349126E-3</v>
      </c>
      <c r="F216" s="76">
        <v>0.50191453006017983</v>
      </c>
      <c r="G216" s="76">
        <v>1.6885080126278797E-2</v>
      </c>
      <c r="H216" s="76">
        <v>8.3523736001738945E-4</v>
      </c>
      <c r="I216" s="76">
        <v>4.4145706425616806E-3</v>
      </c>
      <c r="J216" s="76">
        <v>0</v>
      </c>
      <c r="K216" s="76">
        <v>6.9295869988732607E-3</v>
      </c>
      <c r="L216" s="77">
        <v>5.1503786576117508E-4</v>
      </c>
      <c r="M216" s="68">
        <v>868.57057408852461</v>
      </c>
      <c r="N216" s="68">
        <v>30.555738530424151</v>
      </c>
      <c r="O216" s="68">
        <v>10.52710918125632</v>
      </c>
      <c r="P216" s="68">
        <v>974.51966821584995</v>
      </c>
      <c r="Q216" s="68">
        <v>32.78415287257436</v>
      </c>
      <c r="R216" s="68">
        <v>1.6217008797653958</v>
      </c>
      <c r="S216" s="68">
        <v>8.571351615162083</v>
      </c>
      <c r="T216" s="68">
        <v>0</v>
      </c>
      <c r="U216" s="68">
        <v>13.454519482042384</v>
      </c>
      <c r="V216" s="68">
        <v>1</v>
      </c>
      <c r="W216" s="68">
        <v>1941.6048148655998</v>
      </c>
    </row>
    <row r="217" spans="1:23">
      <c r="A217" s="105"/>
      <c r="B217">
        <v>2014</v>
      </c>
      <c r="C217" s="76">
        <v>0.3765496011683917</v>
      </c>
      <c r="D217" s="76">
        <v>1.0291527985899685E-2</v>
      </c>
      <c r="E217" s="76">
        <v>6.9879218499614027E-3</v>
      </c>
      <c r="F217" s="76">
        <v>0.57851945798750404</v>
      </c>
      <c r="G217" s="76">
        <v>1.2342274194682161E-2</v>
      </c>
      <c r="H217" s="76">
        <v>0</v>
      </c>
      <c r="I217" s="76">
        <v>2.818165461373701E-3</v>
      </c>
      <c r="J217" s="76">
        <v>0</v>
      </c>
      <c r="K217" s="76">
        <v>5.0985330574787853E-3</v>
      </c>
      <c r="L217" s="77">
        <v>7.3925182947079723E-3</v>
      </c>
      <c r="M217" s="68">
        <v>673.3634009301303</v>
      </c>
      <c r="N217" s="68">
        <v>18.403786018761391</v>
      </c>
      <c r="O217" s="68">
        <v>12.496124833816339</v>
      </c>
      <c r="P217" s="68">
        <v>1034.5352339399085</v>
      </c>
      <c r="Q217" s="68">
        <v>22.071025174786435</v>
      </c>
      <c r="R217" s="68">
        <v>0</v>
      </c>
      <c r="S217" s="68">
        <v>5.0395737336229516</v>
      </c>
      <c r="T217" s="68">
        <v>0</v>
      </c>
      <c r="U217" s="68">
        <v>9.1174324675577338</v>
      </c>
      <c r="V217" s="68">
        <v>13.219642896757946</v>
      </c>
      <c r="W217" s="68">
        <v>1788.2462199953425</v>
      </c>
    </row>
    <row r="218" spans="1:23">
      <c r="A218" s="105"/>
      <c r="B218">
        <v>2017</v>
      </c>
      <c r="C218" s="76">
        <v>0.35798019031508699</v>
      </c>
      <c r="D218" s="76">
        <v>1.1425250655580354E-2</v>
      </c>
      <c r="E218" s="76">
        <v>1.2452591512948559E-2</v>
      </c>
      <c r="F218" s="76">
        <v>0.57663218311264153</v>
      </c>
      <c r="G218" s="76">
        <v>2.0326358535303138E-2</v>
      </c>
      <c r="H218" s="76">
        <v>0</v>
      </c>
      <c r="I218" s="76">
        <v>6.9081084202464683E-3</v>
      </c>
      <c r="J218" s="76">
        <v>0</v>
      </c>
      <c r="K218" s="76">
        <v>9.6943876234998356E-3</v>
      </c>
      <c r="L218" s="77">
        <v>4.5809298246923605E-3</v>
      </c>
      <c r="M218" s="68">
        <v>683.55255843729981</v>
      </c>
      <c r="N218" s="68">
        <v>21.816177340805908</v>
      </c>
      <c r="O218" s="68">
        <v>23.777854244835449</v>
      </c>
      <c r="P218" s="68">
        <v>1101.0620551293671</v>
      </c>
      <c r="Q218" s="68">
        <v>38.812578897985851</v>
      </c>
      <c r="R218" s="68">
        <v>0</v>
      </c>
      <c r="S218" s="68">
        <v>13.190828186513528</v>
      </c>
      <c r="T218" s="68">
        <v>0</v>
      </c>
      <c r="U218" s="68">
        <v>18.51114570527935</v>
      </c>
      <c r="V218" s="68">
        <v>8.7471496647177069</v>
      </c>
      <c r="W218" s="68">
        <v>1909.4703476068062</v>
      </c>
    </row>
    <row r="219" spans="1:23">
      <c r="C219" s="76"/>
      <c r="D219" s="76"/>
      <c r="E219" s="76"/>
      <c r="F219" s="76"/>
      <c r="G219" s="76"/>
      <c r="H219" s="76"/>
      <c r="I219" s="76"/>
      <c r="J219" s="76"/>
      <c r="K219" s="76"/>
      <c r="L219" s="77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</row>
    <row r="220" spans="1:23">
      <c r="A220" s="105" t="s">
        <v>110</v>
      </c>
      <c r="B220">
        <v>2011</v>
      </c>
      <c r="C220" s="76">
        <v>0.5119654926797309</v>
      </c>
      <c r="D220" s="76">
        <v>3.722700511872825E-2</v>
      </c>
      <c r="E220" s="76">
        <v>0</v>
      </c>
      <c r="F220" s="76">
        <v>0.44549492299702792</v>
      </c>
      <c r="G220" s="76">
        <v>5.3125792045133893E-3</v>
      </c>
      <c r="H220" s="76">
        <v>0</v>
      </c>
      <c r="I220" s="76">
        <v>0</v>
      </c>
      <c r="J220" s="76">
        <v>0</v>
      </c>
      <c r="K220" s="76">
        <v>0</v>
      </c>
      <c r="L220" s="77">
        <v>0</v>
      </c>
      <c r="M220" s="68">
        <v>96.368538325938218</v>
      </c>
      <c r="N220" s="68">
        <v>7.0073317847386498</v>
      </c>
      <c r="O220" s="68">
        <v>0</v>
      </c>
      <c r="P220" s="68">
        <v>83.856617632834599</v>
      </c>
      <c r="Q220" s="68">
        <v>1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188.23248774351137</v>
      </c>
    </row>
    <row r="221" spans="1:23">
      <c r="A221" s="105"/>
      <c r="B221">
        <v>2014</v>
      </c>
      <c r="C221" s="76">
        <v>0.53083769543380688</v>
      </c>
      <c r="D221" s="76">
        <v>2.0629584351223404E-2</v>
      </c>
      <c r="E221" s="76">
        <v>0</v>
      </c>
      <c r="F221" s="76">
        <v>0.42372076052133478</v>
      </c>
      <c r="G221" s="76">
        <v>1.5278708783395836E-2</v>
      </c>
      <c r="H221" s="76">
        <v>0</v>
      </c>
      <c r="I221" s="76">
        <v>0</v>
      </c>
      <c r="J221" s="76">
        <v>0</v>
      </c>
      <c r="K221" s="76">
        <v>9.5332509102387351E-3</v>
      </c>
      <c r="L221" s="77">
        <v>0</v>
      </c>
      <c r="M221" s="68">
        <v>113.58917201691196</v>
      </c>
      <c r="N221" s="68">
        <v>4.4143387435844019</v>
      </c>
      <c r="O221" s="68">
        <v>0</v>
      </c>
      <c r="P221" s="68">
        <v>90.668184961247292</v>
      </c>
      <c r="Q221" s="68">
        <v>3.2693531283138917</v>
      </c>
      <c r="R221" s="68">
        <v>0</v>
      </c>
      <c r="S221" s="68">
        <v>0</v>
      </c>
      <c r="T221" s="68">
        <v>0</v>
      </c>
      <c r="U221" s="68">
        <v>2.0399344033745619</v>
      </c>
      <c r="V221" s="68">
        <v>0</v>
      </c>
      <c r="W221" s="68">
        <v>213.98098325343219</v>
      </c>
    </row>
    <row r="222" spans="1:23">
      <c r="A222" s="105"/>
      <c r="B222">
        <v>2017</v>
      </c>
      <c r="C222" s="76">
        <v>0.57757907072994963</v>
      </c>
      <c r="D222" s="76">
        <v>0</v>
      </c>
      <c r="E222" s="76">
        <v>1.9332561740688283E-2</v>
      </c>
      <c r="F222" s="76">
        <v>0.39061810364403166</v>
      </c>
      <c r="G222" s="76">
        <v>1.247026388533091E-2</v>
      </c>
      <c r="H222" s="76">
        <v>0</v>
      </c>
      <c r="I222" s="76">
        <v>0</v>
      </c>
      <c r="J222" s="76">
        <v>0</v>
      </c>
      <c r="K222" s="76">
        <v>0</v>
      </c>
      <c r="L222" s="77">
        <v>0</v>
      </c>
      <c r="M222" s="68">
        <v>121.31049005040319</v>
      </c>
      <c r="N222" s="68">
        <v>0</v>
      </c>
      <c r="O222" s="68">
        <v>4.0604700854700857</v>
      </c>
      <c r="P222" s="68">
        <v>82.042573869114946</v>
      </c>
      <c r="Q222" s="68">
        <v>2.6191631581724044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210.03269716316052</v>
      </c>
    </row>
    <row r="223" spans="1:23">
      <c r="C223" s="76"/>
      <c r="D223" s="76"/>
      <c r="E223" s="76"/>
      <c r="F223" s="76"/>
      <c r="G223" s="76"/>
      <c r="H223" s="76"/>
      <c r="I223" s="76"/>
      <c r="J223" s="76"/>
      <c r="K223" s="76"/>
      <c r="L223" s="77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</row>
    <row r="224" spans="1:23">
      <c r="A224" s="105" t="s">
        <v>111</v>
      </c>
      <c r="B224">
        <v>2011</v>
      </c>
      <c r="C224" s="76">
        <v>0.52635104702048841</v>
      </c>
      <c r="D224" s="76">
        <v>8.4962539875597341E-3</v>
      </c>
      <c r="E224" s="76">
        <v>0</v>
      </c>
      <c r="F224" s="76">
        <v>0.45243700943761195</v>
      </c>
      <c r="G224" s="76">
        <v>8.4365110634790023E-3</v>
      </c>
      <c r="H224" s="76">
        <v>0</v>
      </c>
      <c r="I224" s="76">
        <v>0</v>
      </c>
      <c r="J224" s="76">
        <v>0</v>
      </c>
      <c r="K224" s="76">
        <v>4.2791784908612256E-3</v>
      </c>
      <c r="L224" s="77">
        <v>0</v>
      </c>
      <c r="M224" s="68">
        <v>124.39847069889365</v>
      </c>
      <c r="N224" s="68">
        <v>2.008015389547932</v>
      </c>
      <c r="O224" s="68">
        <v>0</v>
      </c>
      <c r="P224" s="68">
        <v>106.92953377829801</v>
      </c>
      <c r="Q224" s="68">
        <v>1.9938956714761376</v>
      </c>
      <c r="R224" s="68">
        <v>0</v>
      </c>
      <c r="S224" s="68">
        <v>0</v>
      </c>
      <c r="T224" s="68">
        <v>0</v>
      </c>
      <c r="U224" s="68">
        <v>1.0113464447806355</v>
      </c>
      <c r="V224" s="68">
        <v>0</v>
      </c>
      <c r="W224" s="68">
        <v>236.34126198299629</v>
      </c>
    </row>
    <row r="225" spans="1:23">
      <c r="A225" s="105"/>
      <c r="B225">
        <v>2014</v>
      </c>
      <c r="C225" s="76">
        <v>0.41624030780498361</v>
      </c>
      <c r="D225" s="76">
        <v>9.4248005941859943E-3</v>
      </c>
      <c r="E225" s="76">
        <v>4.8133981971599495E-2</v>
      </c>
      <c r="F225" s="76">
        <v>0.50390214602247696</v>
      </c>
      <c r="G225" s="76">
        <v>1.7584861963156593E-2</v>
      </c>
      <c r="H225" s="76">
        <v>0</v>
      </c>
      <c r="I225" s="76">
        <v>4.7139016435972245E-3</v>
      </c>
      <c r="J225" s="76">
        <v>0</v>
      </c>
      <c r="K225" s="76">
        <v>0</v>
      </c>
      <c r="L225" s="77">
        <v>0</v>
      </c>
      <c r="M225" s="68">
        <v>94.756531975106455</v>
      </c>
      <c r="N225" s="68">
        <v>2.1455428561724097</v>
      </c>
      <c r="O225" s="68">
        <v>10.957634607357592</v>
      </c>
      <c r="P225" s="68">
        <v>114.71262853830687</v>
      </c>
      <c r="Q225" s="68">
        <v>4.0031695721077654</v>
      </c>
      <c r="R225" s="68">
        <v>0</v>
      </c>
      <c r="S225" s="68">
        <v>1.0731132075471699</v>
      </c>
      <c r="T225" s="68">
        <v>0</v>
      </c>
      <c r="U225" s="68">
        <v>0</v>
      </c>
      <c r="V225" s="68">
        <v>0</v>
      </c>
      <c r="W225" s="68">
        <v>227.64862075659829</v>
      </c>
    </row>
    <row r="226" spans="1:23">
      <c r="A226" s="105"/>
      <c r="B226">
        <v>2017</v>
      </c>
      <c r="C226" s="76">
        <v>0.46136079893638943</v>
      </c>
      <c r="D226" s="76">
        <v>3.7291718906275499E-3</v>
      </c>
      <c r="E226" s="76">
        <v>2.036442828320351E-2</v>
      </c>
      <c r="F226" s="76">
        <v>0.50692177618401457</v>
      </c>
      <c r="G226" s="76">
        <v>7.6238247057646797E-3</v>
      </c>
      <c r="H226" s="76">
        <v>0</v>
      </c>
      <c r="I226" s="76">
        <v>0</v>
      </c>
      <c r="J226" s="76">
        <v>0</v>
      </c>
      <c r="K226" s="76">
        <v>0</v>
      </c>
      <c r="L226" s="77">
        <v>0</v>
      </c>
      <c r="M226" s="68">
        <v>123.83522940130072</v>
      </c>
      <c r="N226" s="68">
        <v>1.0009581603321622</v>
      </c>
      <c r="O226" s="68">
        <v>5.466076991999798</v>
      </c>
      <c r="P226" s="68">
        <v>136.06438732328752</v>
      </c>
      <c r="Q226" s="68">
        <v>2.0463335496430886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268.41298542656335</v>
      </c>
    </row>
    <row r="227" spans="1:23">
      <c r="C227" s="76"/>
      <c r="D227" s="76"/>
      <c r="E227" s="76"/>
      <c r="F227" s="76"/>
      <c r="G227" s="76"/>
      <c r="H227" s="76"/>
      <c r="I227" s="76"/>
      <c r="J227" s="76"/>
      <c r="K227" s="76"/>
      <c r="L227" s="77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</row>
    <row r="228" spans="1:23">
      <c r="A228" s="105" t="s">
        <v>112</v>
      </c>
      <c r="B228">
        <v>2011</v>
      </c>
      <c r="C228" s="76">
        <v>0.48347947268692854</v>
      </c>
      <c r="D228" s="76">
        <v>3.7393779523975809E-2</v>
      </c>
      <c r="E228" s="76">
        <v>2.0411092947928814E-2</v>
      </c>
      <c r="F228" s="76">
        <v>0.42325087198542422</v>
      </c>
      <c r="G228" s="76">
        <v>2.9057413728112654E-2</v>
      </c>
      <c r="H228" s="76">
        <v>0</v>
      </c>
      <c r="I228" s="76">
        <v>0</v>
      </c>
      <c r="J228" s="76">
        <v>0</v>
      </c>
      <c r="K228" s="76">
        <v>4.5465421537854338E-3</v>
      </c>
      <c r="L228" s="77">
        <v>1.8608269738446801E-3</v>
      </c>
      <c r="M228" s="68">
        <v>265.14385585840893</v>
      </c>
      <c r="N228" s="68">
        <v>20.507035868565886</v>
      </c>
      <c r="O228" s="68">
        <v>11.193600126230429</v>
      </c>
      <c r="P228" s="68">
        <v>232.1140286886957</v>
      </c>
      <c r="Q228" s="68">
        <v>15.935308844298637</v>
      </c>
      <c r="R228" s="68">
        <v>0</v>
      </c>
      <c r="S228" s="68">
        <v>0</v>
      </c>
      <c r="T228" s="68">
        <v>0</v>
      </c>
      <c r="U228" s="68">
        <v>2.4933586337760909</v>
      </c>
      <c r="V228" s="68">
        <v>1.0204918032786885</v>
      </c>
      <c r="W228" s="68">
        <v>548.40767982325428</v>
      </c>
    </row>
    <row r="229" spans="1:23">
      <c r="A229" s="105"/>
      <c r="B229">
        <v>2014</v>
      </c>
      <c r="C229" s="76">
        <v>0.46315765977175999</v>
      </c>
      <c r="D229" s="76">
        <v>1.5151145377986848E-2</v>
      </c>
      <c r="E229" s="76">
        <v>9.3526944810734189E-3</v>
      </c>
      <c r="F229" s="76">
        <v>0.48593042810265263</v>
      </c>
      <c r="G229" s="76">
        <v>1.5570885781954133E-2</v>
      </c>
      <c r="H229" s="76">
        <v>0</v>
      </c>
      <c r="I229" s="76">
        <v>1.9973722849221634E-3</v>
      </c>
      <c r="J229" s="76">
        <v>0</v>
      </c>
      <c r="K229" s="76">
        <v>3.7389597333570032E-3</v>
      </c>
      <c r="L229" s="77">
        <v>5.1008544662939732E-3</v>
      </c>
      <c r="M229" s="68">
        <v>248.837237619467</v>
      </c>
      <c r="N229" s="68">
        <v>8.1401420943510008</v>
      </c>
      <c r="O229" s="68">
        <v>5.0248519264822615</v>
      </c>
      <c r="P229" s="68">
        <v>261.07219184045499</v>
      </c>
      <c r="Q229" s="68">
        <v>8.3656528690016216</v>
      </c>
      <c r="R229" s="68">
        <v>0</v>
      </c>
      <c r="S229" s="68">
        <v>1.0731132075471699</v>
      </c>
      <c r="T229" s="68">
        <v>0</v>
      </c>
      <c r="U229" s="68">
        <v>2.0088028169014085</v>
      </c>
      <c r="V229" s="68">
        <v>2.7404977724367212</v>
      </c>
      <c r="W229" s="68">
        <v>537.26249014664211</v>
      </c>
    </row>
    <row r="230" spans="1:23">
      <c r="A230" s="105"/>
      <c r="B230">
        <v>2017</v>
      </c>
      <c r="C230" s="76">
        <v>0.41630203864099791</v>
      </c>
      <c r="D230" s="76">
        <v>1.688478080424877E-2</v>
      </c>
      <c r="E230" s="76">
        <v>1.6425979377198068E-2</v>
      </c>
      <c r="F230" s="76">
        <v>0.51363299633982562</v>
      </c>
      <c r="G230" s="76">
        <v>2.1888118596825386E-2</v>
      </c>
      <c r="H230" s="76">
        <v>0</v>
      </c>
      <c r="I230" s="76">
        <v>4.0622769298547662E-3</v>
      </c>
      <c r="J230" s="76">
        <v>0</v>
      </c>
      <c r="K230" s="76">
        <v>8.9522035390528498E-3</v>
      </c>
      <c r="L230" s="77">
        <v>1.8516057719970757E-3</v>
      </c>
      <c r="M230" s="68">
        <v>224.83297737400625</v>
      </c>
      <c r="N230" s="68">
        <v>9.1189933946022705</v>
      </c>
      <c r="O230" s="68">
        <v>8.8712076974579723</v>
      </c>
      <c r="P230" s="68">
        <v>277.39867962597646</v>
      </c>
      <c r="Q230" s="68">
        <v>11.821154874246069</v>
      </c>
      <c r="R230" s="68">
        <v>0</v>
      </c>
      <c r="S230" s="68">
        <v>2.1939210772028108</v>
      </c>
      <c r="T230" s="68">
        <v>0</v>
      </c>
      <c r="U230" s="68">
        <v>4.8348323787073335</v>
      </c>
      <c r="V230" s="68">
        <v>1</v>
      </c>
      <c r="W230" s="68">
        <v>540.07176642219895</v>
      </c>
    </row>
    <row r="231" spans="1:23">
      <c r="C231" s="76"/>
      <c r="D231" s="76"/>
      <c r="E231" s="76"/>
      <c r="F231" s="76"/>
      <c r="G231" s="76"/>
      <c r="H231" s="76"/>
      <c r="I231" s="76"/>
      <c r="J231" s="76"/>
      <c r="K231" s="76"/>
      <c r="L231" s="77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</row>
    <row r="232" spans="1:23">
      <c r="A232" s="105" t="s">
        <v>113</v>
      </c>
      <c r="B232">
        <v>2011</v>
      </c>
      <c r="C232" s="76">
        <v>0.42482125766538664</v>
      </c>
      <c r="D232" s="76">
        <v>1.2915918632131228E-2</v>
      </c>
      <c r="E232" s="76">
        <v>2.3661928367420419E-2</v>
      </c>
      <c r="F232" s="76">
        <v>0.51481583952309584</v>
      </c>
      <c r="G232" s="76">
        <v>3.009195132649598E-3</v>
      </c>
      <c r="H232" s="76">
        <v>0</v>
      </c>
      <c r="I232" s="76">
        <v>2.0775860679316492E-2</v>
      </c>
      <c r="J232" s="76">
        <v>0</v>
      </c>
      <c r="K232" s="76">
        <v>0</v>
      </c>
      <c r="L232" s="77">
        <v>0</v>
      </c>
      <c r="M232" s="68">
        <v>141.17438017099653</v>
      </c>
      <c r="N232" s="68">
        <v>4.2921505794005306</v>
      </c>
      <c r="O232" s="68">
        <v>7.8632083744552919</v>
      </c>
      <c r="P232" s="68">
        <v>171.08090928945515</v>
      </c>
      <c r="Q232" s="68">
        <v>1</v>
      </c>
      <c r="R232" s="68">
        <v>0</v>
      </c>
      <c r="S232" s="68">
        <v>6.9041254433451567</v>
      </c>
      <c r="T232" s="68">
        <v>0</v>
      </c>
      <c r="U232" s="68">
        <v>0</v>
      </c>
      <c r="V232" s="68">
        <v>0</v>
      </c>
      <c r="W232" s="68">
        <v>332.3147738576526</v>
      </c>
    </row>
    <row r="233" spans="1:23">
      <c r="A233" s="105"/>
      <c r="B233">
        <v>2014</v>
      </c>
      <c r="C233" s="76">
        <v>0.41586104883483421</v>
      </c>
      <c r="D233" s="76">
        <v>1.4745316548133722E-2</v>
      </c>
      <c r="E233" s="76">
        <v>3.6564597403124323E-2</v>
      </c>
      <c r="F233" s="76">
        <v>0.46656114743353189</v>
      </c>
      <c r="G233" s="76">
        <v>8.4960849790098585E-3</v>
      </c>
      <c r="H233" s="76">
        <v>1.2068526872129979E-2</v>
      </c>
      <c r="I233" s="76">
        <v>4.0409274572596063E-2</v>
      </c>
      <c r="J233" s="76">
        <v>0</v>
      </c>
      <c r="K233" s="76">
        <v>0</v>
      </c>
      <c r="L233" s="77">
        <v>5.2940033566399184E-3</v>
      </c>
      <c r="M233" s="68">
        <v>153.04335657501906</v>
      </c>
      <c r="N233" s="68">
        <v>5.4265066291020485</v>
      </c>
      <c r="O233" s="68">
        <v>13.456342530918061</v>
      </c>
      <c r="P233" s="68">
        <v>171.70178416752688</v>
      </c>
      <c r="Q233" s="68">
        <v>3.1266918759941178</v>
      </c>
      <c r="R233" s="68">
        <v>4.44140625</v>
      </c>
      <c r="S233" s="68">
        <v>14.87124373556777</v>
      </c>
      <c r="T233" s="68">
        <v>0</v>
      </c>
      <c r="U233" s="68">
        <v>0</v>
      </c>
      <c r="V233" s="68">
        <v>1.9482758620689655</v>
      </c>
      <c r="W233" s="68">
        <v>368.01560762619692</v>
      </c>
    </row>
    <row r="234" spans="1:23">
      <c r="A234" s="105"/>
      <c r="B234">
        <v>2017</v>
      </c>
      <c r="C234" s="76">
        <v>0.39129657083137276</v>
      </c>
      <c r="D234" s="76">
        <v>2.4853612534114352E-3</v>
      </c>
      <c r="E234" s="76">
        <v>1.5009923626541745E-2</v>
      </c>
      <c r="F234" s="76">
        <v>0.52289793039666532</v>
      </c>
      <c r="G234" s="76">
        <v>1.3396769612825474E-2</v>
      </c>
      <c r="H234" s="76">
        <v>0</v>
      </c>
      <c r="I234" s="76">
        <v>5.4913444279183425E-2</v>
      </c>
      <c r="J234" s="76">
        <v>0</v>
      </c>
      <c r="K234" s="76">
        <v>0</v>
      </c>
      <c r="L234" s="77">
        <v>0</v>
      </c>
      <c r="M234" s="68">
        <v>126.24487604345838</v>
      </c>
      <c r="N234" s="68">
        <v>0.80185758513931893</v>
      </c>
      <c r="O234" s="68">
        <v>4.8426847790371985</v>
      </c>
      <c r="P234" s="68">
        <v>168.70371305849235</v>
      </c>
      <c r="Q234" s="68">
        <v>4.3222293401665599</v>
      </c>
      <c r="R234" s="68">
        <v>0</v>
      </c>
      <c r="S234" s="68">
        <v>17.716845694342702</v>
      </c>
      <c r="T234" s="68">
        <v>0</v>
      </c>
      <c r="U234" s="68">
        <v>0</v>
      </c>
      <c r="V234" s="68">
        <v>0</v>
      </c>
      <c r="W234" s="68">
        <v>322.63220650063647</v>
      </c>
    </row>
    <row r="235" spans="1:23">
      <c r="C235" s="76"/>
      <c r="D235" s="76"/>
      <c r="E235" s="76"/>
      <c r="F235" s="76"/>
      <c r="G235" s="76"/>
      <c r="H235" s="76"/>
      <c r="I235" s="76"/>
      <c r="J235" s="76"/>
      <c r="K235" s="76"/>
      <c r="L235" s="77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</row>
    <row r="236" spans="1:23">
      <c r="A236" s="105" t="s">
        <v>114</v>
      </c>
      <c r="B236">
        <v>2011</v>
      </c>
      <c r="C236" s="76">
        <v>0.62318185734464338</v>
      </c>
      <c r="D236" s="76">
        <v>3.3095924933688334E-2</v>
      </c>
      <c r="E236" s="76">
        <v>4.6075980431108717E-3</v>
      </c>
      <c r="F236" s="76">
        <v>0.32091520049047972</v>
      </c>
      <c r="G236" s="76">
        <v>1.1447645236966793E-2</v>
      </c>
      <c r="H236" s="76">
        <v>0</v>
      </c>
      <c r="I236" s="76">
        <v>4.4779389314299617E-3</v>
      </c>
      <c r="J236" s="76">
        <v>0</v>
      </c>
      <c r="K236" s="76">
        <v>2.2738350196802948E-3</v>
      </c>
      <c r="L236" s="77">
        <v>0</v>
      </c>
      <c r="M236" s="68">
        <v>274.5593601206383</v>
      </c>
      <c r="N236" s="68">
        <v>14.581290943084696</v>
      </c>
      <c r="O236" s="68">
        <v>2.0300000000000002</v>
      </c>
      <c r="P236" s="68">
        <v>141.38773627827891</v>
      </c>
      <c r="Q236" s="68">
        <v>5.0435649146496964</v>
      </c>
      <c r="R236" s="68">
        <v>0</v>
      </c>
      <c r="S236" s="68">
        <v>1.972875226039783</v>
      </c>
      <c r="T236" s="68">
        <v>0</v>
      </c>
      <c r="U236" s="68">
        <v>1.0017985611510791</v>
      </c>
      <c r="V236" s="68">
        <v>0</v>
      </c>
      <c r="W236" s="68">
        <v>440.57662604384274</v>
      </c>
    </row>
    <row r="237" spans="1:23">
      <c r="A237" s="105"/>
      <c r="B237">
        <v>2014</v>
      </c>
      <c r="C237" s="76">
        <v>0.6157869314518396</v>
      </c>
      <c r="D237" s="76">
        <v>1.6813495664796847E-2</v>
      </c>
      <c r="E237" s="76">
        <v>9.9130154345482783E-3</v>
      </c>
      <c r="F237" s="76">
        <v>0.3393277620833019</v>
      </c>
      <c r="G237" s="76">
        <v>1.4873560518976169E-2</v>
      </c>
      <c r="H237" s="76">
        <v>0</v>
      </c>
      <c r="I237" s="76">
        <v>0</v>
      </c>
      <c r="J237" s="76">
        <v>0</v>
      </c>
      <c r="K237" s="76">
        <v>2.2321282058355976E-3</v>
      </c>
      <c r="L237" s="77">
        <v>1.053106640701923E-3</v>
      </c>
      <c r="M237" s="68">
        <v>292.36684474869588</v>
      </c>
      <c r="N237" s="68">
        <v>7.9828077304641321</v>
      </c>
      <c r="O237" s="68">
        <v>4.7065582208944177</v>
      </c>
      <c r="P237" s="68">
        <v>161.10797756299928</v>
      </c>
      <c r="Q237" s="68">
        <v>7.0617542156331634</v>
      </c>
      <c r="R237" s="68">
        <v>0</v>
      </c>
      <c r="S237" s="68">
        <v>0</v>
      </c>
      <c r="T237" s="68">
        <v>0</v>
      </c>
      <c r="U237" s="68">
        <v>1.0597826086956521</v>
      </c>
      <c r="V237" s="68">
        <v>0.5</v>
      </c>
      <c r="W237" s="68">
        <v>474.78572508738239</v>
      </c>
    </row>
    <row r="238" spans="1:23">
      <c r="A238" s="105"/>
      <c r="B238">
        <v>2017</v>
      </c>
      <c r="C238" s="76">
        <v>0.59333889851002275</v>
      </c>
      <c r="D238" s="76">
        <v>2.2786435158028886E-2</v>
      </c>
      <c r="E238" s="76">
        <v>2.3431608915920318E-2</v>
      </c>
      <c r="F238" s="76">
        <v>0.32508982313631163</v>
      </c>
      <c r="G238" s="76">
        <v>2.0113067157858672E-2</v>
      </c>
      <c r="H238" s="76">
        <v>0</v>
      </c>
      <c r="I238" s="76">
        <v>9.4737473447238357E-3</v>
      </c>
      <c r="J238" s="76">
        <v>0</v>
      </c>
      <c r="K238" s="76">
        <v>5.7664197771337966E-3</v>
      </c>
      <c r="L238" s="77">
        <v>0</v>
      </c>
      <c r="M238" s="68">
        <v>313.148998448047</v>
      </c>
      <c r="N238" s="68">
        <v>12.026093967303876</v>
      </c>
      <c r="O238" s="68">
        <v>12.3666000703354</v>
      </c>
      <c r="P238" s="68">
        <v>171.57404103528378</v>
      </c>
      <c r="Q238" s="68">
        <v>10.615159147694676</v>
      </c>
      <c r="R238" s="68">
        <v>0</v>
      </c>
      <c r="S238" s="68">
        <v>5</v>
      </c>
      <c r="T238" s="68">
        <v>0</v>
      </c>
      <c r="U238" s="68">
        <v>3.0433679342025406</v>
      </c>
      <c r="V238" s="68">
        <v>0</v>
      </c>
      <c r="W238" s="68">
        <v>527.77426060286734</v>
      </c>
    </row>
    <row r="239" spans="1:23">
      <c r="C239" s="76"/>
      <c r="D239" s="76"/>
      <c r="E239" s="76"/>
      <c r="F239" s="76"/>
      <c r="G239" s="76"/>
      <c r="H239" s="76"/>
      <c r="I239" s="76"/>
      <c r="J239" s="76"/>
      <c r="K239" s="76"/>
      <c r="L239" s="77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</row>
    <row r="240" spans="1:23">
      <c r="A240" s="105" t="s">
        <v>115</v>
      </c>
      <c r="B240">
        <v>2011</v>
      </c>
      <c r="C240" s="76">
        <v>0.4119400300311345</v>
      </c>
      <c r="D240" s="76">
        <v>1.5132513414727473E-2</v>
      </c>
      <c r="E240" s="76">
        <v>1.2852068938174402E-2</v>
      </c>
      <c r="F240" s="76">
        <v>0.55027420107782854</v>
      </c>
      <c r="G240" s="76">
        <v>6.049834886886059E-3</v>
      </c>
      <c r="H240" s="76">
        <v>0</v>
      </c>
      <c r="I240" s="76">
        <v>3.7513516512492351E-3</v>
      </c>
      <c r="J240" s="76">
        <v>0</v>
      </c>
      <c r="K240" s="76">
        <v>0</v>
      </c>
      <c r="L240" s="77">
        <v>0</v>
      </c>
      <c r="M240" s="68">
        <v>136.1822389315376</v>
      </c>
      <c r="N240" s="68">
        <v>5.0026203020943623</v>
      </c>
      <c r="O240" s="68">
        <v>4.2487337847957551</v>
      </c>
      <c r="P240" s="68">
        <v>181.91379148896507</v>
      </c>
      <c r="Q240" s="68">
        <v>2</v>
      </c>
      <c r="R240" s="68">
        <v>0</v>
      </c>
      <c r="S240" s="68">
        <v>1.2401500938086303</v>
      </c>
      <c r="T240" s="68">
        <v>0</v>
      </c>
      <c r="U240" s="68">
        <v>0</v>
      </c>
      <c r="V240" s="68">
        <v>0</v>
      </c>
      <c r="W240" s="68">
        <v>330.58753460120136</v>
      </c>
    </row>
    <row r="241" spans="1:23">
      <c r="A241" s="105"/>
      <c r="B241">
        <v>2014</v>
      </c>
      <c r="C241" s="76">
        <v>0.46712013405820757</v>
      </c>
      <c r="D241" s="76">
        <v>6.3002409293165113E-3</v>
      </c>
      <c r="E241" s="76">
        <v>1.4320494606943283E-2</v>
      </c>
      <c r="F241" s="76">
        <v>0.48533306889480377</v>
      </c>
      <c r="G241" s="76">
        <v>1.5865151343276918E-2</v>
      </c>
      <c r="H241" s="76">
        <v>3.078583346805489E-3</v>
      </c>
      <c r="I241" s="76">
        <v>7.9823268206456622E-3</v>
      </c>
      <c r="J241" s="76">
        <v>0</v>
      </c>
      <c r="K241" s="76">
        <v>0</v>
      </c>
      <c r="L241" s="77">
        <v>0</v>
      </c>
      <c r="M241" s="68">
        <v>151.73217075409624</v>
      </c>
      <c r="N241" s="68">
        <v>2.0464740497781211</v>
      </c>
      <c r="O241" s="68">
        <v>4.6516507736595898</v>
      </c>
      <c r="P241" s="68">
        <v>157.64818236881993</v>
      </c>
      <c r="Q241" s="68">
        <v>5.1533934787698659</v>
      </c>
      <c r="R241" s="68">
        <v>0.99999999999999989</v>
      </c>
      <c r="S241" s="68">
        <v>2.592857142857143</v>
      </c>
      <c r="T241" s="68">
        <v>0</v>
      </c>
      <c r="U241" s="68">
        <v>0</v>
      </c>
      <c r="V241" s="68">
        <v>0</v>
      </c>
      <c r="W241" s="68">
        <v>324.82472856798114</v>
      </c>
    </row>
    <row r="242" spans="1:23">
      <c r="A242" s="105"/>
      <c r="B242">
        <v>2017</v>
      </c>
      <c r="C242" s="76">
        <v>0.41863401885969126</v>
      </c>
      <c r="D242" s="76">
        <v>1.4941187398882753E-2</v>
      </c>
      <c r="E242" s="76">
        <v>1.8142100156927833E-2</v>
      </c>
      <c r="F242" s="76">
        <v>0.53050890867439282</v>
      </c>
      <c r="G242" s="76">
        <v>4.4034665576123825E-3</v>
      </c>
      <c r="H242" s="76">
        <v>0</v>
      </c>
      <c r="I242" s="76">
        <v>6.2555734647685175E-3</v>
      </c>
      <c r="J242" s="76">
        <v>0</v>
      </c>
      <c r="K242" s="76">
        <v>7.1147448877247384E-3</v>
      </c>
      <c r="L242" s="77">
        <v>0</v>
      </c>
      <c r="M242" s="68">
        <v>121.74328510708399</v>
      </c>
      <c r="N242" s="68">
        <v>4.3450583454618945</v>
      </c>
      <c r="O242" s="68">
        <v>5.2759182778846165</v>
      </c>
      <c r="P242" s="68">
        <v>154.27770895570981</v>
      </c>
      <c r="Q242" s="68">
        <v>1.2805755395683451</v>
      </c>
      <c r="R242" s="68">
        <v>0</v>
      </c>
      <c r="S242" s="68">
        <v>1.8191881918819188</v>
      </c>
      <c r="T242" s="68">
        <v>0</v>
      </c>
      <c r="U242" s="68">
        <v>2.069044502617801</v>
      </c>
      <c r="V242" s="68">
        <v>0</v>
      </c>
      <c r="W242" s="68">
        <v>290.81077892020829</v>
      </c>
    </row>
    <row r="243" spans="1:23">
      <c r="C243" s="76"/>
      <c r="D243" s="76"/>
      <c r="E243" s="76"/>
      <c r="F243" s="76"/>
      <c r="G243" s="76"/>
      <c r="H243" s="76"/>
      <c r="I243" s="76"/>
      <c r="J243" s="76"/>
      <c r="K243" s="76"/>
      <c r="L243" s="77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</row>
    <row r="244" spans="1:23">
      <c r="A244" s="105" t="s">
        <v>116</v>
      </c>
      <c r="B244">
        <v>2011</v>
      </c>
      <c r="C244" s="76">
        <v>0.56226542675167901</v>
      </c>
      <c r="D244" s="76">
        <v>2.8155738421069967E-2</v>
      </c>
      <c r="E244" s="76">
        <v>4.032738744987851E-3</v>
      </c>
      <c r="F244" s="76">
        <v>0.40135148475239768</v>
      </c>
      <c r="G244" s="76">
        <v>4.1946113298651994E-3</v>
      </c>
      <c r="H244" s="76">
        <v>0</v>
      </c>
      <c r="I244" s="76">
        <v>0</v>
      </c>
      <c r="J244" s="76">
        <v>0</v>
      </c>
      <c r="K244" s="76">
        <v>0</v>
      </c>
      <c r="L244" s="77">
        <v>0</v>
      </c>
      <c r="M244" s="68">
        <v>139.4252051290203</v>
      </c>
      <c r="N244" s="68">
        <v>6.981790837818032</v>
      </c>
      <c r="O244" s="68">
        <v>1</v>
      </c>
      <c r="P244" s="68">
        <v>99.523304169213361</v>
      </c>
      <c r="Q244" s="68">
        <v>1.0401396160558465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247.97043975210761</v>
      </c>
    </row>
    <row r="245" spans="1:23">
      <c r="A245" s="105"/>
      <c r="B245">
        <v>2014</v>
      </c>
      <c r="C245" s="76">
        <v>0.54751123659450196</v>
      </c>
      <c r="D245" s="76">
        <v>4.7295229256143429E-3</v>
      </c>
      <c r="E245" s="76">
        <v>2.6148067694379992E-2</v>
      </c>
      <c r="F245" s="76">
        <v>0.41252380975476255</v>
      </c>
      <c r="G245" s="76">
        <v>9.0873630307408658E-3</v>
      </c>
      <c r="H245" s="76">
        <v>0</v>
      </c>
      <c r="I245" s="76">
        <v>0</v>
      </c>
      <c r="J245" s="76">
        <v>0</v>
      </c>
      <c r="K245" s="76">
        <v>0</v>
      </c>
      <c r="L245" s="77">
        <v>0</v>
      </c>
      <c r="M245" s="68">
        <v>145.61013618293592</v>
      </c>
      <c r="N245" s="68">
        <v>1.2578125</v>
      </c>
      <c r="O245" s="68">
        <v>6.954055813687626</v>
      </c>
      <c r="P245" s="68">
        <v>109.71034766466693</v>
      </c>
      <c r="Q245" s="68">
        <v>2.416776277835468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265.94912843912601</v>
      </c>
    </row>
    <row r="246" spans="1:23">
      <c r="A246" s="105"/>
      <c r="B246">
        <v>2017</v>
      </c>
      <c r="C246" s="76">
        <v>0.5069883187476707</v>
      </c>
      <c r="D246" s="76">
        <v>1.3725657253229174E-2</v>
      </c>
      <c r="E246" s="76">
        <v>6.3818551155899447E-2</v>
      </c>
      <c r="F246" s="76">
        <v>0.39082379407718904</v>
      </c>
      <c r="G246" s="76">
        <v>7.2200531348597455E-3</v>
      </c>
      <c r="H246" s="76">
        <v>0</v>
      </c>
      <c r="I246" s="76">
        <v>1.7423625631151695E-2</v>
      </c>
      <c r="J246" s="76">
        <v>0</v>
      </c>
      <c r="K246" s="76">
        <v>0</v>
      </c>
      <c r="L246" s="77">
        <v>0</v>
      </c>
      <c r="M246" s="68">
        <v>142.23657738610379</v>
      </c>
      <c r="N246" s="68">
        <v>3.8507603388111349</v>
      </c>
      <c r="O246" s="68">
        <v>17.904420978726581</v>
      </c>
      <c r="P246" s="68">
        <v>109.64638981802219</v>
      </c>
      <c r="Q246" s="68">
        <v>2.0256002130088082</v>
      </c>
      <c r="R246" s="68">
        <v>0</v>
      </c>
      <c r="S246" s="68">
        <v>4.8882326944997203</v>
      </c>
      <c r="T246" s="68">
        <v>0</v>
      </c>
      <c r="U246" s="68">
        <v>0</v>
      </c>
      <c r="V246" s="68">
        <v>0</v>
      </c>
      <c r="W246" s="68">
        <v>280.55198142917226</v>
      </c>
    </row>
    <row r="247" spans="1:23">
      <c r="C247" s="76"/>
      <c r="D247" s="76"/>
      <c r="E247" s="76"/>
      <c r="F247" s="76"/>
      <c r="G247" s="76"/>
      <c r="H247" s="76"/>
      <c r="I247" s="76"/>
      <c r="J247" s="76"/>
      <c r="K247" s="76"/>
      <c r="L247" s="77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</row>
    <row r="248" spans="1:23">
      <c r="A248" s="105" t="s">
        <v>117</v>
      </c>
      <c r="B248">
        <v>2011</v>
      </c>
      <c r="C248" s="76">
        <v>0.60296197831582665</v>
      </c>
      <c r="D248" s="76">
        <v>1.6345831890552422E-2</v>
      </c>
      <c r="E248" s="76">
        <v>0</v>
      </c>
      <c r="F248" s="76">
        <v>0.36815584748450053</v>
      </c>
      <c r="G248" s="76">
        <v>8.5567824830857474E-3</v>
      </c>
      <c r="H248" s="76">
        <v>0</v>
      </c>
      <c r="I248" s="76">
        <v>3.9795598260347681E-3</v>
      </c>
      <c r="J248" s="76">
        <v>0</v>
      </c>
      <c r="K248" s="76">
        <v>0</v>
      </c>
      <c r="L248" s="77">
        <v>0</v>
      </c>
      <c r="M248" s="68">
        <v>151.5147414975836</v>
      </c>
      <c r="N248" s="68">
        <v>4.1074472065015799</v>
      </c>
      <c r="O248" s="68">
        <v>0</v>
      </c>
      <c r="P248" s="68">
        <v>92.511700685080754</v>
      </c>
      <c r="Q248" s="68">
        <v>2.1501831501831501</v>
      </c>
      <c r="R248" s="68">
        <v>0</v>
      </c>
      <c r="S248" s="68">
        <v>1</v>
      </c>
      <c r="T248" s="68">
        <v>0</v>
      </c>
      <c r="U248" s="68">
        <v>0</v>
      </c>
      <c r="V248" s="68">
        <v>0</v>
      </c>
      <c r="W248" s="68">
        <v>251.28407253934904</v>
      </c>
    </row>
    <row r="249" spans="1:23">
      <c r="A249" s="105"/>
      <c r="B249">
        <v>2014</v>
      </c>
      <c r="C249" s="76">
        <v>0.53308271813522634</v>
      </c>
      <c r="D249" s="76">
        <v>4.7789337580047223E-3</v>
      </c>
      <c r="E249" s="76">
        <v>1.4276886075800936E-2</v>
      </c>
      <c r="F249" s="76">
        <v>0.43472717971386821</v>
      </c>
      <c r="G249" s="76">
        <v>1.3134282317099644E-2</v>
      </c>
      <c r="H249" s="76">
        <v>0</v>
      </c>
      <c r="I249" s="76">
        <v>0</v>
      </c>
      <c r="J249" s="76">
        <v>0</v>
      </c>
      <c r="K249" s="76">
        <v>0</v>
      </c>
      <c r="L249" s="77">
        <v>0</v>
      </c>
      <c r="M249" s="68">
        <v>138.73840154618705</v>
      </c>
      <c r="N249" s="68">
        <v>1.2437500000000001</v>
      </c>
      <c r="O249" s="68">
        <v>3.7156566623328091</v>
      </c>
      <c r="P249" s="68">
        <v>113.14070400399748</v>
      </c>
      <c r="Q249" s="68">
        <v>3.4182862661635038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260.25679847868088</v>
      </c>
    </row>
    <row r="250" spans="1:23">
      <c r="A250" s="105"/>
      <c r="B250">
        <v>2017</v>
      </c>
      <c r="C250" s="76">
        <v>0.53147081168302157</v>
      </c>
      <c r="D250" s="76">
        <v>7.1117069653254053E-2</v>
      </c>
      <c r="E250" s="76">
        <v>0</v>
      </c>
      <c r="F250" s="76">
        <v>0.37121267355488846</v>
      </c>
      <c r="G250" s="76">
        <v>1.8419905703855023E-2</v>
      </c>
      <c r="H250" s="76">
        <v>0</v>
      </c>
      <c r="I250" s="76">
        <v>0</v>
      </c>
      <c r="J250" s="76">
        <v>0</v>
      </c>
      <c r="K250" s="76">
        <v>7.7795394049807376E-3</v>
      </c>
      <c r="L250" s="77">
        <v>0</v>
      </c>
      <c r="M250" s="68">
        <v>138.82260735923268</v>
      </c>
      <c r="N250" s="68">
        <v>18.576103936449311</v>
      </c>
      <c r="O250" s="68">
        <v>0</v>
      </c>
      <c r="P250" s="68">
        <v>96.96244853878504</v>
      </c>
      <c r="Q250" s="68">
        <v>4.8113636363636365</v>
      </c>
      <c r="R250" s="68">
        <v>0</v>
      </c>
      <c r="S250" s="68">
        <v>0</v>
      </c>
      <c r="T250" s="68">
        <v>0</v>
      </c>
      <c r="U250" s="68">
        <v>2.0320512820512819</v>
      </c>
      <c r="V250" s="68">
        <v>0</v>
      </c>
      <c r="W250" s="68">
        <v>261.20457475288197</v>
      </c>
    </row>
    <row r="251" spans="1:23">
      <c r="C251" s="76"/>
      <c r="D251" s="76"/>
      <c r="E251" s="76"/>
      <c r="F251" s="76"/>
      <c r="G251" s="76"/>
      <c r="H251" s="76"/>
      <c r="I251" s="76"/>
      <c r="J251" s="76"/>
      <c r="K251" s="76"/>
      <c r="L251" s="77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</row>
    <row r="252" spans="1:23">
      <c r="A252" s="105" t="s">
        <v>118</v>
      </c>
      <c r="B252">
        <v>2011</v>
      </c>
      <c r="C252" s="76">
        <v>0.60142041234610266</v>
      </c>
      <c r="D252" s="76">
        <v>0</v>
      </c>
      <c r="E252" s="76">
        <v>0</v>
      </c>
      <c r="F252" s="76">
        <v>0.39857958765389734</v>
      </c>
      <c r="G252" s="76">
        <v>0</v>
      </c>
      <c r="H252" s="76">
        <v>0</v>
      </c>
      <c r="I252" s="76">
        <v>0</v>
      </c>
      <c r="J252" s="76">
        <v>0</v>
      </c>
      <c r="K252" s="76">
        <v>0</v>
      </c>
      <c r="L252" s="77">
        <v>0</v>
      </c>
      <c r="M252" s="68">
        <v>13.995668204450105</v>
      </c>
      <c r="N252" s="68">
        <v>0</v>
      </c>
      <c r="O252" s="68">
        <v>0</v>
      </c>
      <c r="P252" s="68">
        <v>9.2753547225135744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23.271022926963678</v>
      </c>
    </row>
    <row r="253" spans="1:23">
      <c r="A253" s="105"/>
      <c r="B253">
        <v>2014</v>
      </c>
      <c r="C253" s="76">
        <v>0.62008187831698092</v>
      </c>
      <c r="D253" s="76">
        <v>0</v>
      </c>
      <c r="E253" s="76">
        <v>0</v>
      </c>
      <c r="F253" s="76">
        <v>0.35226893284445304</v>
      </c>
      <c r="G253" s="76">
        <v>0</v>
      </c>
      <c r="H253" s="76">
        <v>0</v>
      </c>
      <c r="I253" s="76">
        <v>0</v>
      </c>
      <c r="J253" s="76">
        <v>2.7649188838565941E-2</v>
      </c>
      <c r="K253" s="76">
        <v>0</v>
      </c>
      <c r="L253" s="77">
        <v>0</v>
      </c>
      <c r="M253" s="68">
        <v>22.426765643557385</v>
      </c>
      <c r="N253" s="68">
        <v>0</v>
      </c>
      <c r="O253" s="68">
        <v>0</v>
      </c>
      <c r="P253" s="68">
        <v>12.740660671863816</v>
      </c>
      <c r="Q253" s="68">
        <v>0</v>
      </c>
      <c r="R253" s="68">
        <v>0</v>
      </c>
      <c r="S253" s="68">
        <v>0</v>
      </c>
      <c r="T253" s="68">
        <v>1</v>
      </c>
      <c r="U253" s="68">
        <v>0</v>
      </c>
      <c r="V253" s="68">
        <v>0</v>
      </c>
      <c r="W253" s="68">
        <v>36.167426315421203</v>
      </c>
    </row>
    <row r="254" spans="1:23">
      <c r="A254" s="105"/>
      <c r="B254">
        <v>2017</v>
      </c>
      <c r="C254" s="76">
        <v>0.61939991522874494</v>
      </c>
      <c r="D254" s="76">
        <v>0</v>
      </c>
      <c r="E254" s="76">
        <v>2.2308302043911772E-2</v>
      </c>
      <c r="F254" s="76">
        <v>0.33633534664626924</v>
      </c>
      <c r="G254" s="76">
        <v>0</v>
      </c>
      <c r="H254" s="76">
        <v>0</v>
      </c>
      <c r="I254" s="76">
        <v>0</v>
      </c>
      <c r="J254" s="76">
        <v>2.195643608107405E-2</v>
      </c>
      <c r="K254" s="76">
        <v>0</v>
      </c>
      <c r="L254" s="77">
        <v>0</v>
      </c>
      <c r="M254" s="68">
        <v>28.210403224895575</v>
      </c>
      <c r="N254" s="68">
        <v>0</v>
      </c>
      <c r="O254" s="68">
        <v>1.016025641025641</v>
      </c>
      <c r="P254" s="68">
        <v>15.318303271275557</v>
      </c>
      <c r="Q254" s="68">
        <v>0</v>
      </c>
      <c r="R254" s="68">
        <v>0</v>
      </c>
      <c r="S254" s="68">
        <v>0</v>
      </c>
      <c r="T254" s="68">
        <v>1</v>
      </c>
      <c r="U254" s="68">
        <v>0</v>
      </c>
      <c r="V254" s="68">
        <v>0</v>
      </c>
      <c r="W254" s="68">
        <v>45.544732137196775</v>
      </c>
    </row>
    <row r="255" spans="1:23">
      <c r="C255" s="76"/>
      <c r="D255" s="76"/>
      <c r="E255" s="76"/>
      <c r="F255" s="76"/>
      <c r="G255" s="76"/>
      <c r="H255" s="76"/>
      <c r="I255" s="76"/>
      <c r="J255" s="76"/>
      <c r="K255" s="76"/>
      <c r="L255" s="77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</row>
    <row r="256" spans="1:23">
      <c r="A256" s="105" t="s">
        <v>119</v>
      </c>
      <c r="B256">
        <v>2011</v>
      </c>
      <c r="C256" s="76">
        <v>0.55760762672026554</v>
      </c>
      <c r="D256" s="76">
        <v>1.1350466983617604E-2</v>
      </c>
      <c r="E256" s="76">
        <v>7.5994542894607126E-3</v>
      </c>
      <c r="F256" s="76">
        <v>0.39270507990848041</v>
      </c>
      <c r="G256" s="76">
        <v>1.9394309202610534E-2</v>
      </c>
      <c r="H256" s="76">
        <v>0</v>
      </c>
      <c r="I256" s="76">
        <v>1.1343062895565669E-2</v>
      </c>
      <c r="J256" s="76">
        <v>0</v>
      </c>
      <c r="K256" s="76">
        <v>0</v>
      </c>
      <c r="L256" s="77">
        <v>0</v>
      </c>
      <c r="M256" s="68">
        <v>147.37921202495201</v>
      </c>
      <c r="N256" s="68">
        <v>3</v>
      </c>
      <c r="O256" s="68">
        <v>2.0085836909871242</v>
      </c>
      <c r="P256" s="68">
        <v>103.79442902444831</v>
      </c>
      <c r="Q256" s="68">
        <v>5.1260382230800188</v>
      </c>
      <c r="R256" s="68">
        <v>0</v>
      </c>
      <c r="S256" s="68">
        <v>2.9980430528375734</v>
      </c>
      <c r="T256" s="68">
        <v>0</v>
      </c>
      <c r="U256" s="68">
        <v>0</v>
      </c>
      <c r="V256" s="68">
        <v>0</v>
      </c>
      <c r="W256" s="68">
        <v>264.30630601630492</v>
      </c>
    </row>
    <row r="257" spans="1:23">
      <c r="A257" s="105"/>
      <c r="B257">
        <v>2014</v>
      </c>
      <c r="C257" s="76">
        <v>0.51928086992765843</v>
      </c>
      <c r="D257" s="76">
        <v>2.2300455525927264E-2</v>
      </c>
      <c r="E257" s="76">
        <v>0</v>
      </c>
      <c r="F257" s="76">
        <v>0.43330854169953503</v>
      </c>
      <c r="G257" s="76">
        <v>1.0456031511782168E-2</v>
      </c>
      <c r="H257" s="76">
        <v>0</v>
      </c>
      <c r="I257" s="76">
        <v>1.4654101335096578E-2</v>
      </c>
      <c r="J257" s="76">
        <v>0</v>
      </c>
      <c r="K257" s="76">
        <v>0</v>
      </c>
      <c r="L257" s="77">
        <v>0</v>
      </c>
      <c r="M257" s="68">
        <v>157.38510663076011</v>
      </c>
      <c r="N257" s="68">
        <v>6.758884784936396</v>
      </c>
      <c r="O257" s="68">
        <v>0</v>
      </c>
      <c r="P257" s="68">
        <v>131.32837157837335</v>
      </c>
      <c r="Q257" s="68">
        <v>3.1690434401053094</v>
      </c>
      <c r="R257" s="68">
        <v>0</v>
      </c>
      <c r="S257" s="68">
        <v>4.44140625</v>
      </c>
      <c r="T257" s="68">
        <v>0</v>
      </c>
      <c r="U257" s="68">
        <v>0</v>
      </c>
      <c r="V257" s="68">
        <v>0</v>
      </c>
      <c r="W257" s="68">
        <v>303.08281268417534</v>
      </c>
    </row>
    <row r="258" spans="1:23">
      <c r="A258" s="105"/>
      <c r="B258">
        <v>2017</v>
      </c>
      <c r="C258" s="76">
        <v>0.49759521547928087</v>
      </c>
      <c r="D258" s="76">
        <v>2.062713825657481E-2</v>
      </c>
      <c r="E258" s="76">
        <v>1.4470949349708367E-2</v>
      </c>
      <c r="F258" s="76">
        <v>0.45088275052595028</v>
      </c>
      <c r="G258" s="76">
        <v>1.2883182106549691E-2</v>
      </c>
      <c r="H258" s="76">
        <v>0</v>
      </c>
      <c r="I258" s="76">
        <v>3.540764281936126E-3</v>
      </c>
      <c r="J258" s="76">
        <v>0</v>
      </c>
      <c r="K258" s="76">
        <v>0</v>
      </c>
      <c r="L258" s="77">
        <v>0</v>
      </c>
      <c r="M258" s="68">
        <v>140.86828107572723</v>
      </c>
      <c r="N258" s="68">
        <v>5.8395045195848674</v>
      </c>
      <c r="O258" s="68">
        <v>4.0966988769453119</v>
      </c>
      <c r="P258" s="68">
        <v>127.64406902929966</v>
      </c>
      <c r="Q258" s="68">
        <v>3.6472049201421397</v>
      </c>
      <c r="R258" s="68">
        <v>0</v>
      </c>
      <c r="S258" s="68">
        <v>1.0023837902264601</v>
      </c>
      <c r="T258" s="68">
        <v>0</v>
      </c>
      <c r="U258" s="68">
        <v>0</v>
      </c>
      <c r="V258" s="68">
        <v>0</v>
      </c>
      <c r="W258" s="68">
        <v>283.09814221192562</v>
      </c>
    </row>
    <row r="259" spans="1:23">
      <c r="C259" s="76"/>
      <c r="D259" s="76"/>
      <c r="E259" s="76"/>
      <c r="F259" s="76"/>
      <c r="G259" s="76"/>
      <c r="H259" s="76"/>
      <c r="I259" s="76"/>
      <c r="J259" s="76"/>
      <c r="K259" s="76"/>
      <c r="L259" s="77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</row>
    <row r="260" spans="1:23">
      <c r="A260" s="105" t="s">
        <v>120</v>
      </c>
      <c r="B260">
        <v>2011</v>
      </c>
      <c r="C260" s="76">
        <v>0.36170639612152955</v>
      </c>
      <c r="D260" s="76">
        <v>0</v>
      </c>
      <c r="E260" s="76">
        <v>2.0111263183462517E-2</v>
      </c>
      <c r="F260" s="76">
        <v>0.61818234069500777</v>
      </c>
      <c r="G260" s="76">
        <v>0</v>
      </c>
      <c r="H260" s="76">
        <v>0</v>
      </c>
      <c r="I260" s="76">
        <v>0</v>
      </c>
      <c r="J260" s="76">
        <v>0</v>
      </c>
      <c r="K260" s="76">
        <v>0</v>
      </c>
      <c r="L260" s="77">
        <v>0</v>
      </c>
      <c r="M260" s="68">
        <v>18.034171141409963</v>
      </c>
      <c r="N260" s="68">
        <v>0</v>
      </c>
      <c r="O260" s="68">
        <v>1.0027192386131882</v>
      </c>
      <c r="P260" s="68">
        <v>30.821700274676434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49.858590654699597</v>
      </c>
    </row>
    <row r="261" spans="1:23">
      <c r="A261" s="105"/>
      <c r="B261">
        <v>2014</v>
      </c>
      <c r="C261" s="76">
        <v>0.43850936791100881</v>
      </c>
      <c r="D261" s="76">
        <v>0</v>
      </c>
      <c r="E261" s="76">
        <v>4.9388116633956224E-2</v>
      </c>
      <c r="F261" s="76">
        <v>0.49169893011236593</v>
      </c>
      <c r="G261" s="76">
        <v>2.0403585342668961E-2</v>
      </c>
      <c r="H261" s="76">
        <v>0</v>
      </c>
      <c r="I261" s="76">
        <v>0</v>
      </c>
      <c r="J261" s="76">
        <v>0</v>
      </c>
      <c r="K261" s="76">
        <v>0</v>
      </c>
      <c r="L261" s="77">
        <v>0</v>
      </c>
      <c r="M261" s="68">
        <v>21.491780025247664</v>
      </c>
      <c r="N261" s="68">
        <v>0</v>
      </c>
      <c r="O261" s="68">
        <v>2.4205606909033488</v>
      </c>
      <c r="P261" s="68">
        <v>24.098653342268303</v>
      </c>
      <c r="Q261" s="68">
        <v>1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49.010994058419321</v>
      </c>
    </row>
    <row r="262" spans="1:23">
      <c r="A262" s="105"/>
      <c r="B262">
        <v>2017</v>
      </c>
      <c r="C262" s="76">
        <v>0.43292192589785117</v>
      </c>
      <c r="D262" s="76">
        <v>0</v>
      </c>
      <c r="E262" s="76">
        <v>6.9703594018150641E-2</v>
      </c>
      <c r="F262" s="76">
        <v>0.47617841489808999</v>
      </c>
      <c r="G262" s="76">
        <v>2.1196065185908244E-2</v>
      </c>
      <c r="H262" s="76">
        <v>0</v>
      </c>
      <c r="I262" s="76">
        <v>0</v>
      </c>
      <c r="J262" s="76">
        <v>0</v>
      </c>
      <c r="K262" s="76">
        <v>0</v>
      </c>
      <c r="L262" s="77">
        <v>0</v>
      </c>
      <c r="M262" s="68">
        <v>20.444206540856673</v>
      </c>
      <c r="N262" s="68">
        <v>0</v>
      </c>
      <c r="O262" s="68">
        <v>3.2916666666666665</v>
      </c>
      <c r="P262" s="68">
        <v>22.486941136752009</v>
      </c>
      <c r="Q262" s="68">
        <v>1.0009581603321622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47.22377250460751</v>
      </c>
    </row>
    <row r="263" spans="1:23">
      <c r="C263" s="76"/>
      <c r="D263" s="76"/>
      <c r="E263" s="76"/>
      <c r="F263" s="76"/>
      <c r="G263" s="76"/>
      <c r="H263" s="76"/>
      <c r="I263" s="76"/>
      <c r="J263" s="76"/>
      <c r="K263" s="76"/>
      <c r="L263" s="77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</row>
    <row r="264" spans="1:23">
      <c r="A264" s="105" t="s">
        <v>121</v>
      </c>
      <c r="B264">
        <v>2011</v>
      </c>
      <c r="C264" s="76">
        <v>0.29198012663569584</v>
      </c>
      <c r="D264" s="76">
        <v>1.2760669885192913E-2</v>
      </c>
      <c r="E264" s="76">
        <v>1.4723849867530281E-2</v>
      </c>
      <c r="F264" s="76">
        <v>0.6671173158838174</v>
      </c>
      <c r="G264" s="76">
        <v>1.3418037727763456E-2</v>
      </c>
      <c r="H264" s="76">
        <v>0</v>
      </c>
      <c r="I264" s="76">
        <v>0</v>
      </c>
      <c r="J264" s="76">
        <v>0</v>
      </c>
      <c r="K264" s="76">
        <v>0</v>
      </c>
      <c r="L264" s="77">
        <v>0</v>
      </c>
      <c r="M264" s="68">
        <v>22.881253826219623</v>
      </c>
      <c r="N264" s="68">
        <v>1</v>
      </c>
      <c r="O264" s="68">
        <v>1.1538461538461537</v>
      </c>
      <c r="P264" s="68">
        <v>52.279176711398186</v>
      </c>
      <c r="Q264" s="68">
        <v>1.0515151515151515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78.365791842979121</v>
      </c>
    </row>
    <row r="265" spans="1:23">
      <c r="A265" s="105"/>
      <c r="B265">
        <v>2014</v>
      </c>
      <c r="C265" s="76">
        <v>0.49824154696310147</v>
      </c>
      <c r="D265" s="76">
        <v>0</v>
      </c>
      <c r="E265" s="76">
        <v>2.2028497714451051E-2</v>
      </c>
      <c r="F265" s="76">
        <v>0.45227629583466256</v>
      </c>
      <c r="G265" s="76">
        <v>0</v>
      </c>
      <c r="H265" s="76">
        <v>0</v>
      </c>
      <c r="I265" s="76">
        <v>2.7453659487784988E-2</v>
      </c>
      <c r="J265" s="76">
        <v>0</v>
      </c>
      <c r="K265" s="76">
        <v>0</v>
      </c>
      <c r="L265" s="77">
        <v>0</v>
      </c>
      <c r="M265" s="68">
        <v>24.960627950357285</v>
      </c>
      <c r="N265" s="68">
        <v>0</v>
      </c>
      <c r="O265" s="68">
        <v>1.1035714285714286</v>
      </c>
      <c r="P265" s="68">
        <v>22.657886360349593</v>
      </c>
      <c r="Q265" s="68">
        <v>0</v>
      </c>
      <c r="R265" s="68">
        <v>0</v>
      </c>
      <c r="S265" s="68">
        <v>1.3753581661891117</v>
      </c>
      <c r="T265" s="68">
        <v>0</v>
      </c>
      <c r="U265" s="68">
        <v>0</v>
      </c>
      <c r="V265" s="68">
        <v>0</v>
      </c>
      <c r="W265" s="68">
        <v>50.097443905467415</v>
      </c>
    </row>
    <row r="266" spans="1:23">
      <c r="A266" s="105"/>
      <c r="B266">
        <v>2017</v>
      </c>
      <c r="C266" s="76">
        <v>0.43675436317300059</v>
      </c>
      <c r="D266" s="76">
        <v>6.5996068142825326E-2</v>
      </c>
      <c r="E266" s="76">
        <v>0</v>
      </c>
      <c r="F266" s="76">
        <v>0.4265855036462356</v>
      </c>
      <c r="G266" s="76">
        <v>4.8941554277906696E-2</v>
      </c>
      <c r="H266" s="76">
        <v>0</v>
      </c>
      <c r="I266" s="76">
        <v>2.1722510760031833E-2</v>
      </c>
      <c r="J266" s="76">
        <v>0</v>
      </c>
      <c r="K266" s="76">
        <v>0</v>
      </c>
      <c r="L266" s="77">
        <v>0</v>
      </c>
      <c r="M266" s="68">
        <v>25.147961488639542</v>
      </c>
      <c r="N266" s="68">
        <v>3.8</v>
      </c>
      <c r="O266" s="68">
        <v>0</v>
      </c>
      <c r="P266" s="68">
        <v>24.562446816491491</v>
      </c>
      <c r="Q266" s="68">
        <v>2.8180149437624307</v>
      </c>
      <c r="R266" s="68">
        <v>0</v>
      </c>
      <c r="S266" s="68">
        <v>1.2507645259938838</v>
      </c>
      <c r="T266" s="68">
        <v>0</v>
      </c>
      <c r="U266" s="68">
        <v>0</v>
      </c>
      <c r="V266" s="68">
        <v>0</v>
      </c>
      <c r="W266" s="68">
        <v>57.579187774887345</v>
      </c>
    </row>
    <row r="267" spans="1:23">
      <c r="C267" s="76"/>
      <c r="D267" s="76"/>
      <c r="E267" s="76"/>
      <c r="F267" s="76"/>
      <c r="G267" s="76"/>
      <c r="H267" s="76"/>
      <c r="I267" s="76"/>
      <c r="J267" s="76"/>
      <c r="K267" s="76"/>
      <c r="L267" s="77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</row>
    <row r="268" spans="1:23">
      <c r="A268" s="105" t="s">
        <v>122</v>
      </c>
      <c r="B268">
        <v>2011</v>
      </c>
      <c r="C268" s="76">
        <v>0.73803087478202789</v>
      </c>
      <c r="D268" s="76">
        <v>2.8464998064164568E-2</v>
      </c>
      <c r="E268" s="76">
        <v>0</v>
      </c>
      <c r="F268" s="76">
        <v>0.19793755225301632</v>
      </c>
      <c r="G268" s="76">
        <v>0</v>
      </c>
      <c r="H268" s="76">
        <v>0</v>
      </c>
      <c r="I268" s="76">
        <v>0</v>
      </c>
      <c r="J268" s="76">
        <v>0</v>
      </c>
      <c r="K268" s="76">
        <v>3.5566574900791195E-2</v>
      </c>
      <c r="L268" s="77">
        <v>0</v>
      </c>
      <c r="M268" s="68">
        <v>20.750687319222578</v>
      </c>
      <c r="N268" s="68">
        <v>0.8003300330033003</v>
      </c>
      <c r="O268" s="68">
        <v>0</v>
      </c>
      <c r="P268" s="68">
        <v>5.5652688740802283</v>
      </c>
      <c r="Q268" s="68">
        <v>0</v>
      </c>
      <c r="R268" s="68">
        <v>0</v>
      </c>
      <c r="S268" s="68">
        <v>0</v>
      </c>
      <c r="T268" s="68">
        <v>0</v>
      </c>
      <c r="U268" s="68">
        <v>1</v>
      </c>
      <c r="V268" s="68">
        <v>0</v>
      </c>
      <c r="W268" s="68">
        <v>28.116286226306109</v>
      </c>
    </row>
    <row r="269" spans="1:23">
      <c r="A269" s="105"/>
      <c r="B269">
        <v>2014</v>
      </c>
      <c r="C269" s="76">
        <v>0.6409457723960601</v>
      </c>
      <c r="D269" s="76">
        <v>4.1015766728205852E-2</v>
      </c>
      <c r="E269" s="76">
        <v>0</v>
      </c>
      <c r="F269" s="76">
        <v>0.27731511424802946</v>
      </c>
      <c r="G269" s="76">
        <v>4.0723346627704576E-2</v>
      </c>
      <c r="H269" s="76">
        <v>0</v>
      </c>
      <c r="I269" s="76">
        <v>0</v>
      </c>
      <c r="J269" s="76">
        <v>0</v>
      </c>
      <c r="K269" s="76">
        <v>0</v>
      </c>
      <c r="L269" s="77">
        <v>0</v>
      </c>
      <c r="M269" s="68">
        <v>15.656188068792645</v>
      </c>
      <c r="N269" s="68">
        <v>1.0018796992481203</v>
      </c>
      <c r="O269" s="68">
        <v>0</v>
      </c>
      <c r="P269" s="68">
        <v>6.7738922229804484</v>
      </c>
      <c r="Q269" s="68">
        <v>0.99473684210526314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24.426696833126478</v>
      </c>
    </row>
    <row r="270" spans="1:23">
      <c r="A270" s="105"/>
      <c r="B270">
        <v>2017</v>
      </c>
      <c r="C270" s="76">
        <v>0.64104911472288506</v>
      </c>
      <c r="D270" s="76">
        <v>0</v>
      </c>
      <c r="E270" s="76">
        <v>0</v>
      </c>
      <c r="F270" s="76">
        <v>0.28376920669405448</v>
      </c>
      <c r="G270" s="76">
        <v>7.5181678583060463E-2</v>
      </c>
      <c r="H270" s="76">
        <v>0</v>
      </c>
      <c r="I270" s="76">
        <v>0</v>
      </c>
      <c r="J270" s="76">
        <v>0</v>
      </c>
      <c r="K270" s="76">
        <v>0</v>
      </c>
      <c r="L270" s="77">
        <v>0</v>
      </c>
      <c r="M270" s="68">
        <v>16.347678212041167</v>
      </c>
      <c r="N270" s="68">
        <v>0</v>
      </c>
      <c r="O270" s="68">
        <v>0</v>
      </c>
      <c r="P270" s="68">
        <v>7.236524582872172</v>
      </c>
      <c r="Q270" s="68">
        <v>1.9172413793103449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25.501444174223685</v>
      </c>
    </row>
    <row r="271" spans="1:23">
      <c r="C271" s="76"/>
      <c r="D271" s="76"/>
      <c r="E271" s="76"/>
      <c r="F271" s="76"/>
      <c r="G271" s="76"/>
      <c r="H271" s="76"/>
      <c r="I271" s="76"/>
      <c r="J271" s="76"/>
      <c r="K271" s="76"/>
      <c r="L271" s="77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</row>
    <row r="272" spans="1:23">
      <c r="A272" s="105" t="s">
        <v>123</v>
      </c>
      <c r="B272">
        <v>2011</v>
      </c>
      <c r="C272" s="76">
        <v>0.56969470653712606</v>
      </c>
      <c r="D272" s="76">
        <v>0</v>
      </c>
      <c r="E272" s="76">
        <v>0</v>
      </c>
      <c r="F272" s="76">
        <v>0.43030529346287399</v>
      </c>
      <c r="G272" s="76">
        <v>0</v>
      </c>
      <c r="H272" s="76">
        <v>0</v>
      </c>
      <c r="I272" s="76">
        <v>0</v>
      </c>
      <c r="J272" s="76">
        <v>0</v>
      </c>
      <c r="K272" s="76">
        <v>0</v>
      </c>
      <c r="L272" s="77">
        <v>0</v>
      </c>
      <c r="M272" s="68">
        <v>17.876970547366639</v>
      </c>
      <c r="N272" s="68">
        <v>0</v>
      </c>
      <c r="O272" s="68">
        <v>0</v>
      </c>
      <c r="P272" s="68">
        <v>13.502942838227769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31.379913385594406</v>
      </c>
    </row>
    <row r="273" spans="1:23">
      <c r="A273" s="105"/>
      <c r="B273">
        <v>2014</v>
      </c>
      <c r="C273" s="76">
        <v>0.64101116213610099</v>
      </c>
      <c r="D273" s="76">
        <v>0</v>
      </c>
      <c r="E273" s="76">
        <v>0</v>
      </c>
      <c r="F273" s="76">
        <v>0.31708409449105684</v>
      </c>
      <c r="G273" s="76">
        <v>4.1904743372842113E-2</v>
      </c>
      <c r="H273" s="76">
        <v>0</v>
      </c>
      <c r="I273" s="76">
        <v>0</v>
      </c>
      <c r="J273" s="76">
        <v>0</v>
      </c>
      <c r="K273" s="76">
        <v>0</v>
      </c>
      <c r="L273" s="77">
        <v>0</v>
      </c>
      <c r="M273" s="68">
        <v>16.764295768184166</v>
      </c>
      <c r="N273" s="68">
        <v>0</v>
      </c>
      <c r="O273" s="68">
        <v>0</v>
      </c>
      <c r="P273" s="68">
        <v>8.2926661147692968</v>
      </c>
      <c r="Q273" s="68">
        <v>1.0959302325581395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26.152892115511602</v>
      </c>
    </row>
    <row r="274" spans="1:23">
      <c r="A274" s="105"/>
      <c r="B274">
        <v>2017</v>
      </c>
      <c r="C274" s="76">
        <v>0.51248805094617766</v>
      </c>
      <c r="D274" s="76">
        <v>7.6599576129397523E-2</v>
      </c>
      <c r="E274" s="76">
        <v>0</v>
      </c>
      <c r="F274" s="76">
        <v>0.41091237292442495</v>
      </c>
      <c r="G274" s="76">
        <v>0</v>
      </c>
      <c r="H274" s="76">
        <v>0</v>
      </c>
      <c r="I274" s="76">
        <v>0</v>
      </c>
      <c r="J274" s="76">
        <v>0</v>
      </c>
      <c r="K274" s="76">
        <v>0</v>
      </c>
      <c r="L274" s="77">
        <v>0</v>
      </c>
      <c r="M274" s="68">
        <v>20.071444654489184</v>
      </c>
      <c r="N274" s="68">
        <v>3</v>
      </c>
      <c r="O274" s="68">
        <v>0</v>
      </c>
      <c r="P274" s="68">
        <v>16.093262927341094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39.164707581830271</v>
      </c>
    </row>
    <row r="275" spans="1:23">
      <c r="C275" s="76"/>
      <c r="D275" s="76"/>
      <c r="E275" s="76"/>
      <c r="F275" s="76"/>
      <c r="G275" s="76"/>
      <c r="H275" s="76"/>
      <c r="I275" s="76"/>
      <c r="J275" s="76"/>
      <c r="K275" s="76"/>
      <c r="L275" s="77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</row>
    <row r="276" spans="1:23">
      <c r="A276" s="105" t="s">
        <v>124</v>
      </c>
      <c r="B276">
        <v>2011</v>
      </c>
      <c r="C276" s="76">
        <v>0.24151552209637381</v>
      </c>
      <c r="D276" s="76">
        <v>0</v>
      </c>
      <c r="E276" s="76">
        <v>0.114151138556771</v>
      </c>
      <c r="F276" s="76">
        <v>0.64433333934685522</v>
      </c>
      <c r="G276" s="76">
        <v>0</v>
      </c>
      <c r="H276" s="76">
        <v>0</v>
      </c>
      <c r="I276" s="76">
        <v>0</v>
      </c>
      <c r="J276" s="76">
        <v>0</v>
      </c>
      <c r="K276" s="76">
        <v>0</v>
      </c>
      <c r="L276" s="77">
        <v>0</v>
      </c>
      <c r="M276" s="68">
        <v>5.2772904778662708</v>
      </c>
      <c r="N276" s="68">
        <v>0</v>
      </c>
      <c r="O276" s="68">
        <v>2.4942857142857142</v>
      </c>
      <c r="P276" s="68">
        <v>14.079153864694765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21.85073005684675</v>
      </c>
    </row>
    <row r="277" spans="1:23">
      <c r="A277" s="105"/>
      <c r="B277">
        <v>2014</v>
      </c>
      <c r="C277" s="76">
        <v>0.51294341098310114</v>
      </c>
      <c r="D277" s="76">
        <v>0</v>
      </c>
      <c r="E277" s="76">
        <v>7.966364290388378E-2</v>
      </c>
      <c r="F277" s="76">
        <v>0.40739294611301496</v>
      </c>
      <c r="G277" s="76">
        <v>0</v>
      </c>
      <c r="H277" s="76">
        <v>0</v>
      </c>
      <c r="I277" s="76">
        <v>0</v>
      </c>
      <c r="J277" s="76">
        <v>0</v>
      </c>
      <c r="K277" s="76">
        <v>0</v>
      </c>
      <c r="L277" s="77">
        <v>0</v>
      </c>
      <c r="M277" s="68">
        <v>16.307778591224629</v>
      </c>
      <c r="N277" s="68">
        <v>0</v>
      </c>
      <c r="O277" s="68">
        <v>2.5327102803738315</v>
      </c>
      <c r="P277" s="68">
        <v>12.952060251840585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31.792549123439048</v>
      </c>
    </row>
    <row r="278" spans="1:23">
      <c r="A278" s="105"/>
      <c r="B278">
        <v>2017</v>
      </c>
      <c r="C278" s="76">
        <v>0.61310498295018001</v>
      </c>
      <c r="D278" s="76">
        <v>2.6848168089012775E-2</v>
      </c>
      <c r="E278" s="76">
        <v>2.6848168089012775E-2</v>
      </c>
      <c r="F278" s="76">
        <v>0.33319868087179449</v>
      </c>
      <c r="G278" s="76">
        <v>0</v>
      </c>
      <c r="H278" s="76">
        <v>0</v>
      </c>
      <c r="I278" s="76">
        <v>0</v>
      </c>
      <c r="J278" s="76">
        <v>0</v>
      </c>
      <c r="K278" s="76">
        <v>0</v>
      </c>
      <c r="L278" s="77">
        <v>0</v>
      </c>
      <c r="M278" s="68">
        <v>22.836008062728286</v>
      </c>
      <c r="N278" s="68">
        <v>1</v>
      </c>
      <c r="O278" s="68">
        <v>1</v>
      </c>
      <c r="P278" s="68">
        <v>12.41048103420327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37.246489096931555</v>
      </c>
    </row>
    <row r="279" spans="1:23">
      <c r="C279" s="76"/>
      <c r="D279" s="76"/>
      <c r="E279" s="76"/>
      <c r="F279" s="76"/>
      <c r="G279" s="76"/>
      <c r="H279" s="76"/>
      <c r="I279" s="76"/>
      <c r="J279" s="76"/>
      <c r="K279" s="76"/>
      <c r="L279" s="77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</row>
    <row r="280" spans="1:23">
      <c r="A280" s="105" t="s">
        <v>125</v>
      </c>
      <c r="B280">
        <v>2011</v>
      </c>
      <c r="C280" s="76">
        <v>0.41388391397083296</v>
      </c>
      <c r="D280" s="76">
        <v>3.3132339486121411E-2</v>
      </c>
      <c r="E280" s="76">
        <v>8.534237697066115E-3</v>
      </c>
      <c r="F280" s="76">
        <v>0.50112909892354918</v>
      </c>
      <c r="G280" s="76">
        <v>1.7442299798811914E-2</v>
      </c>
      <c r="H280" s="76">
        <v>4.3278321411593544E-3</v>
      </c>
      <c r="I280" s="76">
        <v>6.6014959456943412E-3</v>
      </c>
      <c r="J280" s="76">
        <v>0</v>
      </c>
      <c r="K280" s="76">
        <v>1.3266291518390637E-2</v>
      </c>
      <c r="L280" s="77">
        <v>1.6824905183738671E-3</v>
      </c>
      <c r="M280" s="68">
        <v>491.98959453376676</v>
      </c>
      <c r="N280" s="68">
        <v>39.384875129214912</v>
      </c>
      <c r="O280" s="68">
        <v>10.144767657073617</v>
      </c>
      <c r="P280" s="68">
        <v>595.69916555356542</v>
      </c>
      <c r="Q280" s="68">
        <v>20.733905609964399</v>
      </c>
      <c r="R280" s="68">
        <v>5.144554568238779</v>
      </c>
      <c r="S280" s="68">
        <v>7.8472905179575223</v>
      </c>
      <c r="T280" s="68">
        <v>0</v>
      </c>
      <c r="U280" s="68">
        <v>15.769826187445686</v>
      </c>
      <c r="V280" s="68">
        <v>2</v>
      </c>
      <c r="W280" s="68">
        <v>1188.7139797572274</v>
      </c>
    </row>
    <row r="281" spans="1:23">
      <c r="A281" s="105"/>
      <c r="B281">
        <v>2014</v>
      </c>
      <c r="C281" s="76">
        <v>0.38306839189322184</v>
      </c>
      <c r="D281" s="76">
        <v>1.3653762052602516E-2</v>
      </c>
      <c r="E281" s="76">
        <v>4.3457861483419168E-3</v>
      </c>
      <c r="F281" s="76">
        <v>0.56772953927515979</v>
      </c>
      <c r="G281" s="76">
        <v>2.0797436049391084E-2</v>
      </c>
      <c r="H281" s="76">
        <v>8.5693023014029712E-4</v>
      </c>
      <c r="I281" s="76">
        <v>2.5666257659318972E-3</v>
      </c>
      <c r="J281" s="76">
        <v>0</v>
      </c>
      <c r="K281" s="76">
        <v>3.421200309135656E-3</v>
      </c>
      <c r="L281" s="77">
        <v>3.5603282760751638E-3</v>
      </c>
      <c r="M281" s="68">
        <v>448.87122148727872</v>
      </c>
      <c r="N281" s="68">
        <v>15.999181817529619</v>
      </c>
      <c r="O281" s="68">
        <v>5.0922978194256201</v>
      </c>
      <c r="P281" s="68">
        <v>665.25314320343466</v>
      </c>
      <c r="Q281" s="68">
        <v>24.36998384846099</v>
      </c>
      <c r="R281" s="68">
        <v>1.0041322314049588</v>
      </c>
      <c r="S281" s="68">
        <v>3.0075163261596121</v>
      </c>
      <c r="T281" s="68">
        <v>0</v>
      </c>
      <c r="U281" s="68">
        <v>4.0088882147771647</v>
      </c>
      <c r="V281" s="68">
        <v>4.1719153446182151</v>
      </c>
      <c r="W281" s="68">
        <v>1171.7782802930894</v>
      </c>
    </row>
    <row r="282" spans="1:23">
      <c r="A282" s="105"/>
      <c r="B282">
        <v>2017</v>
      </c>
      <c r="C282" s="76">
        <v>0.39825691082434356</v>
      </c>
      <c r="D282" s="76">
        <v>1.6652368351523696E-2</v>
      </c>
      <c r="E282" s="76">
        <v>1.2619131216459113E-2</v>
      </c>
      <c r="F282" s="76">
        <v>0.52999971311137328</v>
      </c>
      <c r="G282" s="76">
        <v>1.7739040799299402E-2</v>
      </c>
      <c r="H282" s="76">
        <v>2.4594571077947375E-3</v>
      </c>
      <c r="I282" s="76">
        <v>3.4248220056668885E-3</v>
      </c>
      <c r="J282" s="76">
        <v>8.069205997213353E-3</v>
      </c>
      <c r="K282" s="76">
        <v>1.077935058632595E-2</v>
      </c>
      <c r="L282" s="77">
        <v>0</v>
      </c>
      <c r="M282" s="68">
        <v>493.55154765150246</v>
      </c>
      <c r="N282" s="68">
        <v>20.636935477015314</v>
      </c>
      <c r="O282" s="68">
        <v>15.638628163436461</v>
      </c>
      <c r="P282" s="68">
        <v>656.81767610642885</v>
      </c>
      <c r="Q282" s="68">
        <v>21.983626152840145</v>
      </c>
      <c r="R282" s="68">
        <v>3.0479542951860381</v>
      </c>
      <c r="S282" s="68">
        <v>4.2443110348770725</v>
      </c>
      <c r="T282" s="68">
        <v>10</v>
      </c>
      <c r="U282" s="68">
        <v>13.358626102801846</v>
      </c>
      <c r="V282" s="68">
        <v>0</v>
      </c>
      <c r="W282" s="68">
        <v>1239.2793049840882</v>
      </c>
    </row>
    <row r="283" spans="1:23">
      <c r="C283" s="76"/>
      <c r="D283" s="76"/>
      <c r="E283" s="76"/>
      <c r="F283" s="76"/>
      <c r="G283" s="76"/>
      <c r="H283" s="76"/>
      <c r="I283" s="76"/>
      <c r="J283" s="76"/>
      <c r="K283" s="76"/>
      <c r="L283" s="77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</row>
    <row r="284" spans="1:23">
      <c r="A284" s="105" t="s">
        <v>126</v>
      </c>
      <c r="B284">
        <v>2011</v>
      </c>
      <c r="C284" s="76">
        <v>0.4699817986218307</v>
      </c>
      <c r="D284" s="76">
        <v>1.4371102571991388E-2</v>
      </c>
      <c r="E284" s="76">
        <v>1.5729640240948212E-2</v>
      </c>
      <c r="F284" s="76">
        <v>0.47200056201300605</v>
      </c>
      <c r="G284" s="76">
        <v>1.5024538332917472E-2</v>
      </c>
      <c r="H284" s="76">
        <v>0</v>
      </c>
      <c r="I284" s="76">
        <v>0</v>
      </c>
      <c r="J284" s="76">
        <v>2.5084719110293583E-3</v>
      </c>
      <c r="K284" s="76">
        <v>6.1704368306635506E-3</v>
      </c>
      <c r="L284" s="77">
        <v>4.2134494776132521E-3</v>
      </c>
      <c r="M284" s="68">
        <v>187.82855623804647</v>
      </c>
      <c r="N284" s="68">
        <v>5.7434212464427894</v>
      </c>
      <c r="O284" s="68">
        <v>6.2863617809558816</v>
      </c>
      <c r="P284" s="68">
        <v>188.63535644661329</v>
      </c>
      <c r="Q284" s="68">
        <v>6.0045673076923078</v>
      </c>
      <c r="R284" s="68">
        <v>0</v>
      </c>
      <c r="S284" s="68">
        <v>0</v>
      </c>
      <c r="T284" s="68">
        <v>1.0025125628140703</v>
      </c>
      <c r="U284" s="68">
        <v>2.4660194174757284</v>
      </c>
      <c r="V284" s="68">
        <v>1.6839080459770115</v>
      </c>
      <c r="W284" s="68">
        <v>399.65070304601755</v>
      </c>
    </row>
    <row r="285" spans="1:23">
      <c r="A285" s="105"/>
      <c r="B285">
        <v>2014</v>
      </c>
      <c r="C285" s="76">
        <v>0.36579691648775997</v>
      </c>
      <c r="D285" s="76">
        <v>8.1051916211398768E-3</v>
      </c>
      <c r="E285" s="76">
        <v>1.5934337072122141E-2</v>
      </c>
      <c r="F285" s="76">
        <v>0.57152478703479825</v>
      </c>
      <c r="G285" s="76">
        <v>1.9746809254837013E-2</v>
      </c>
      <c r="H285" s="76">
        <v>0</v>
      </c>
      <c r="I285" s="76">
        <v>9.2691516374114706E-3</v>
      </c>
      <c r="J285" s="76">
        <v>2.7177645495216796E-3</v>
      </c>
      <c r="K285" s="76">
        <v>2.7177645495216796E-3</v>
      </c>
      <c r="L285" s="77">
        <v>4.1872777928882408E-3</v>
      </c>
      <c r="M285" s="68">
        <v>134.5947781061974</v>
      </c>
      <c r="N285" s="68">
        <v>2.9823008849557522</v>
      </c>
      <c r="O285" s="68">
        <v>5.8630307305047999</v>
      </c>
      <c r="P285" s="68">
        <v>210.29223710177001</v>
      </c>
      <c r="Q285" s="68">
        <v>7.2658278136391203</v>
      </c>
      <c r="R285" s="68">
        <v>0</v>
      </c>
      <c r="S285" s="68">
        <v>3.410579345088161</v>
      </c>
      <c r="T285" s="68">
        <v>1</v>
      </c>
      <c r="U285" s="68">
        <v>1</v>
      </c>
      <c r="V285" s="68">
        <v>1.5407066052227343</v>
      </c>
      <c r="W285" s="68">
        <v>367.94946058737787</v>
      </c>
    </row>
    <row r="286" spans="1:23">
      <c r="A286" s="105"/>
      <c r="B286">
        <v>2017</v>
      </c>
      <c r="C286" s="76">
        <v>0.40835054102977347</v>
      </c>
      <c r="D286" s="76">
        <v>8.7886209769927372E-3</v>
      </c>
      <c r="E286" s="76">
        <v>1.4065058281233323E-2</v>
      </c>
      <c r="F286" s="76">
        <v>0.53989008173698594</v>
      </c>
      <c r="G286" s="76">
        <v>1.7173105439226545E-2</v>
      </c>
      <c r="H286" s="76">
        <v>0</v>
      </c>
      <c r="I286" s="76">
        <v>8.7886209769927372E-3</v>
      </c>
      <c r="J286" s="76">
        <v>0</v>
      </c>
      <c r="K286" s="76">
        <v>2.9439715587955971E-3</v>
      </c>
      <c r="L286" s="77">
        <v>0</v>
      </c>
      <c r="M286" s="68">
        <v>139.3906536982671</v>
      </c>
      <c r="N286" s="68">
        <v>3</v>
      </c>
      <c r="O286" s="68">
        <v>4.8011144130757799</v>
      </c>
      <c r="P286" s="68">
        <v>184.29173922177395</v>
      </c>
      <c r="Q286" s="68">
        <v>5.8620478061972765</v>
      </c>
      <c r="R286" s="68">
        <v>0</v>
      </c>
      <c r="S286" s="68">
        <v>3</v>
      </c>
      <c r="T286" s="68">
        <v>0</v>
      </c>
      <c r="U286" s="68">
        <v>1.0049261083743843</v>
      </c>
      <c r="V286" s="68">
        <v>0</v>
      </c>
      <c r="W286" s="68">
        <v>341.35048124768838</v>
      </c>
    </row>
    <row r="287" spans="1:23">
      <c r="C287" s="76"/>
      <c r="D287" s="76"/>
      <c r="E287" s="76"/>
      <c r="F287" s="76"/>
      <c r="G287" s="76"/>
      <c r="H287" s="76"/>
      <c r="I287" s="76"/>
      <c r="J287" s="76"/>
      <c r="K287" s="76"/>
      <c r="L287" s="77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</row>
    <row r="288" spans="1:23">
      <c r="A288" s="105" t="s">
        <v>127</v>
      </c>
      <c r="B288">
        <v>2011</v>
      </c>
      <c r="C288" s="76">
        <v>0.44533102751474446</v>
      </c>
      <c r="D288" s="76">
        <v>1.4202325691484503E-2</v>
      </c>
      <c r="E288" s="76">
        <v>0</v>
      </c>
      <c r="F288" s="76">
        <v>0.52917620808563259</v>
      </c>
      <c r="G288" s="76">
        <v>8.5816294201258581E-3</v>
      </c>
      <c r="H288" s="76">
        <v>0</v>
      </c>
      <c r="I288" s="76">
        <v>0</v>
      </c>
      <c r="J288" s="76">
        <v>0</v>
      </c>
      <c r="K288" s="76">
        <v>2.7088092880126766E-3</v>
      </c>
      <c r="L288" s="77">
        <v>0</v>
      </c>
      <c r="M288" s="68">
        <v>160.96007477270035</v>
      </c>
      <c r="N288" s="68">
        <v>5.1332767402376911</v>
      </c>
      <c r="O288" s="68">
        <v>0</v>
      </c>
      <c r="P288" s="68">
        <v>191.26500683489286</v>
      </c>
      <c r="Q288" s="68">
        <v>3.1017369727047144</v>
      </c>
      <c r="R288" s="68">
        <v>0</v>
      </c>
      <c r="S288" s="68">
        <v>0</v>
      </c>
      <c r="T288" s="68">
        <v>0</v>
      </c>
      <c r="U288" s="68">
        <v>0.97906976744186047</v>
      </c>
      <c r="V288" s="68">
        <v>0</v>
      </c>
      <c r="W288" s="68">
        <v>361.43916508797747</v>
      </c>
    </row>
    <row r="289" spans="1:23">
      <c r="A289" s="105"/>
      <c r="B289">
        <v>2014</v>
      </c>
      <c r="C289" s="76">
        <v>0.43352449527251574</v>
      </c>
      <c r="D289" s="76">
        <v>2.8437649611785243E-3</v>
      </c>
      <c r="E289" s="76">
        <v>7.2805620208364575E-3</v>
      </c>
      <c r="F289" s="76">
        <v>0.54579335817617891</v>
      </c>
      <c r="G289" s="76">
        <v>2.8236852129744552E-3</v>
      </c>
      <c r="H289" s="76">
        <v>3.90466582057337E-3</v>
      </c>
      <c r="I289" s="76">
        <v>0</v>
      </c>
      <c r="J289" s="76">
        <v>0</v>
      </c>
      <c r="K289" s="76">
        <v>0</v>
      </c>
      <c r="L289" s="77">
        <v>3.8294685357428333E-3</v>
      </c>
      <c r="M289" s="68">
        <v>152.70230084082138</v>
      </c>
      <c r="N289" s="68">
        <v>1.0016722408026755</v>
      </c>
      <c r="O289" s="68">
        <v>2.5644654088050318</v>
      </c>
      <c r="P289" s="68">
        <v>192.24727203649852</v>
      </c>
      <c r="Q289" s="68">
        <v>0.99459945994599464</v>
      </c>
      <c r="R289" s="68">
        <v>1.3753581661891117</v>
      </c>
      <c r="S289" s="68">
        <v>0</v>
      </c>
      <c r="T289" s="68">
        <v>0</v>
      </c>
      <c r="U289" s="68">
        <v>0</v>
      </c>
      <c r="V289" s="68">
        <v>1.348871085214858</v>
      </c>
      <c r="W289" s="68">
        <v>352.23453923827748</v>
      </c>
    </row>
    <row r="290" spans="1:23">
      <c r="A290" s="105"/>
      <c r="B290">
        <v>2017</v>
      </c>
      <c r="C290" s="76">
        <v>0.44254626269178965</v>
      </c>
      <c r="D290" s="76">
        <v>2.9783959511324089E-3</v>
      </c>
      <c r="E290" s="76">
        <v>5.4082843606198076E-3</v>
      </c>
      <c r="F290" s="76">
        <v>0.52828771972898281</v>
      </c>
      <c r="G290" s="76">
        <v>6.4790793076141533E-3</v>
      </c>
      <c r="H290" s="76">
        <v>0</v>
      </c>
      <c r="I290" s="76">
        <v>2.972910875715959E-3</v>
      </c>
      <c r="J290" s="76">
        <v>0</v>
      </c>
      <c r="K290" s="76">
        <v>6.98902071336831E-3</v>
      </c>
      <c r="L290" s="77">
        <v>4.3383263707769317E-3</v>
      </c>
      <c r="M290" s="68">
        <v>148.85957944676437</v>
      </c>
      <c r="N290" s="68">
        <v>1.0018450184501844</v>
      </c>
      <c r="O290" s="68">
        <v>1.8191881918819188</v>
      </c>
      <c r="P290" s="68">
        <v>177.70049013048751</v>
      </c>
      <c r="Q290" s="68">
        <v>2.1793721973094171</v>
      </c>
      <c r="R290" s="68">
        <v>0</v>
      </c>
      <c r="S290" s="68">
        <v>1</v>
      </c>
      <c r="T290" s="68">
        <v>0</v>
      </c>
      <c r="U290" s="68">
        <v>2.3509015256588075</v>
      </c>
      <c r="V290" s="68">
        <v>1.4592857142857143</v>
      </c>
      <c r="W290" s="68">
        <v>336.37066222483793</v>
      </c>
    </row>
    <row r="291" spans="1:23">
      <c r="C291" s="76"/>
      <c r="D291" s="76"/>
      <c r="E291" s="76"/>
      <c r="F291" s="76"/>
      <c r="G291" s="76"/>
      <c r="H291" s="76"/>
      <c r="I291" s="76"/>
      <c r="J291" s="76"/>
      <c r="K291" s="76"/>
      <c r="L291" s="77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</row>
    <row r="292" spans="1:23">
      <c r="A292" s="105" t="s">
        <v>128</v>
      </c>
      <c r="B292">
        <v>2011</v>
      </c>
      <c r="C292" s="76">
        <v>0.2936510376221747</v>
      </c>
      <c r="D292" s="76">
        <v>4.7506585662224392E-3</v>
      </c>
      <c r="E292" s="76">
        <v>2.6358710574838483E-2</v>
      </c>
      <c r="F292" s="76">
        <v>0.63730073139381438</v>
      </c>
      <c r="G292" s="76">
        <v>1.7465110641856307E-2</v>
      </c>
      <c r="H292" s="76">
        <v>8.5385433604966855E-3</v>
      </c>
      <c r="I292" s="76">
        <v>0</v>
      </c>
      <c r="J292" s="76">
        <v>0</v>
      </c>
      <c r="K292" s="76">
        <v>1.1935207840596837E-2</v>
      </c>
      <c r="L292" s="77">
        <v>0</v>
      </c>
      <c r="M292" s="68">
        <v>343.08650399881662</v>
      </c>
      <c r="N292" s="68">
        <v>5.5504208409247191</v>
      </c>
      <c r="O292" s="68">
        <v>30.796137940685679</v>
      </c>
      <c r="P292" s="68">
        <v>744.58882114054416</v>
      </c>
      <c r="Q292" s="68">
        <v>20.405321229535904</v>
      </c>
      <c r="R292" s="68">
        <v>9.9759871939029043</v>
      </c>
      <c r="S292" s="68">
        <v>0</v>
      </c>
      <c r="T292" s="68">
        <v>0</v>
      </c>
      <c r="U292" s="68">
        <v>13.944472206490918</v>
      </c>
      <c r="V292" s="68">
        <v>0</v>
      </c>
      <c r="W292" s="68">
        <v>1168.3476645509011</v>
      </c>
    </row>
    <row r="293" spans="1:23">
      <c r="A293" s="105"/>
      <c r="B293">
        <v>2014</v>
      </c>
      <c r="C293" s="76">
        <v>0.29440589954133695</v>
      </c>
      <c r="D293" s="76">
        <v>1.2616449105203141E-2</v>
      </c>
      <c r="E293" s="76">
        <v>9.3366833538940149E-3</v>
      </c>
      <c r="F293" s="76">
        <v>0.63099875047034404</v>
      </c>
      <c r="G293" s="76">
        <v>1.3875897070436037E-2</v>
      </c>
      <c r="H293" s="76">
        <v>1.2896747106984649E-2</v>
      </c>
      <c r="I293" s="76">
        <v>0</v>
      </c>
      <c r="J293" s="76">
        <v>2.7477770508874963E-3</v>
      </c>
      <c r="K293" s="76">
        <v>2.153387264475401E-2</v>
      </c>
      <c r="L293" s="77">
        <v>1.5879236561594139E-3</v>
      </c>
      <c r="M293" s="68">
        <v>324.11201010246174</v>
      </c>
      <c r="N293" s="68">
        <v>13.889472616592885</v>
      </c>
      <c r="O293" s="68">
        <v>10.278772314805092</v>
      </c>
      <c r="P293" s="68">
        <v>694.66771455906041</v>
      </c>
      <c r="Q293" s="68">
        <v>15.276001257041457</v>
      </c>
      <c r="R293" s="68">
        <v>14.19805321544176</v>
      </c>
      <c r="S293" s="68">
        <v>0</v>
      </c>
      <c r="T293" s="68">
        <v>3.0250329380764165</v>
      </c>
      <c r="U293" s="68">
        <v>23.706681010995414</v>
      </c>
      <c r="V293" s="68">
        <v>1.7481481481481482</v>
      </c>
      <c r="W293" s="68">
        <v>1100.9018861626237</v>
      </c>
    </row>
    <row r="294" spans="1:23">
      <c r="A294" s="105"/>
      <c r="B294">
        <v>2017</v>
      </c>
      <c r="C294" s="76">
        <v>0.29114002945836648</v>
      </c>
      <c r="D294" s="76">
        <v>1.6930067834227239E-2</v>
      </c>
      <c r="E294" s="76">
        <v>8.3214773761283133E-3</v>
      </c>
      <c r="F294" s="76">
        <v>0.61695800759978769</v>
      </c>
      <c r="G294" s="76">
        <v>1.6002514553267122E-2</v>
      </c>
      <c r="H294" s="76">
        <v>1.3550443479842703E-2</v>
      </c>
      <c r="I294" s="76">
        <v>0</v>
      </c>
      <c r="J294" s="76">
        <v>8.826094743360454E-4</v>
      </c>
      <c r="K294" s="76">
        <v>3.1147079458953442E-2</v>
      </c>
      <c r="L294" s="77">
        <v>5.0677707650911338E-3</v>
      </c>
      <c r="M294" s="68">
        <v>329.86279654133602</v>
      </c>
      <c r="N294" s="68">
        <v>19.181833332304876</v>
      </c>
      <c r="O294" s="68">
        <v>9.4282665415395126</v>
      </c>
      <c r="P294" s="68">
        <v>699.01584510397697</v>
      </c>
      <c r="Q294" s="68">
        <v>18.130911822927377</v>
      </c>
      <c r="R294" s="68">
        <v>15.352705668649435</v>
      </c>
      <c r="S294" s="68">
        <v>0</v>
      </c>
      <c r="T294" s="68">
        <v>1</v>
      </c>
      <c r="U294" s="68">
        <v>35.289763326395565</v>
      </c>
      <c r="V294" s="68">
        <v>5.7418041755142397</v>
      </c>
      <c r="W294" s="68">
        <v>1133.0039265126438</v>
      </c>
    </row>
    <row r="295" spans="1:23">
      <c r="C295" s="76"/>
      <c r="D295" s="76"/>
      <c r="E295" s="76"/>
      <c r="F295" s="76"/>
      <c r="G295" s="76"/>
      <c r="H295" s="76"/>
      <c r="I295" s="76"/>
      <c r="J295" s="76"/>
      <c r="K295" s="76"/>
      <c r="L295" s="77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</row>
    <row r="296" spans="1:23">
      <c r="A296" s="105" t="s">
        <v>129</v>
      </c>
      <c r="B296">
        <v>2011</v>
      </c>
      <c r="C296" s="76">
        <v>0.5206039408692692</v>
      </c>
      <c r="D296" s="76">
        <v>1.646198623003917E-2</v>
      </c>
      <c r="E296" s="76">
        <v>1.8556619422146314E-2</v>
      </c>
      <c r="F296" s="76">
        <v>0.39970613356948659</v>
      </c>
      <c r="G296" s="76">
        <v>2.876310884166958E-2</v>
      </c>
      <c r="H296" s="76">
        <v>3.4738122734957375E-3</v>
      </c>
      <c r="I296" s="76">
        <v>0</v>
      </c>
      <c r="J296" s="76">
        <v>0</v>
      </c>
      <c r="K296" s="76">
        <v>1.2434398793893048E-2</v>
      </c>
      <c r="L296" s="77">
        <v>0</v>
      </c>
      <c r="M296" s="68">
        <v>148.95047937138352</v>
      </c>
      <c r="N296" s="68">
        <v>4.7099542432875765</v>
      </c>
      <c r="O296" s="68">
        <v>5.3092517006802726</v>
      </c>
      <c r="P296" s="68">
        <v>114.36029489797446</v>
      </c>
      <c r="Q296" s="68">
        <v>8.2294399136210252</v>
      </c>
      <c r="R296" s="68">
        <v>0.99389567147613767</v>
      </c>
      <c r="S296" s="68">
        <v>0</v>
      </c>
      <c r="T296" s="68">
        <v>0</v>
      </c>
      <c r="U296" s="68">
        <v>3.5576174432194954</v>
      </c>
      <c r="V296" s="68">
        <v>0</v>
      </c>
      <c r="W296" s="68">
        <v>286.11093324164261</v>
      </c>
    </row>
    <row r="297" spans="1:23">
      <c r="A297" s="105"/>
      <c r="B297">
        <v>2014</v>
      </c>
      <c r="C297" s="76">
        <v>0.40679819040683085</v>
      </c>
      <c r="D297" s="76">
        <v>1.8243510170568245E-2</v>
      </c>
      <c r="E297" s="76">
        <v>1.0258253617880412E-2</v>
      </c>
      <c r="F297" s="76">
        <v>0.51128390371390153</v>
      </c>
      <c r="G297" s="76">
        <v>1.7644108589996758E-2</v>
      </c>
      <c r="H297" s="76">
        <v>3.650672003211545E-3</v>
      </c>
      <c r="I297" s="76">
        <v>0</v>
      </c>
      <c r="J297" s="76">
        <v>0</v>
      </c>
      <c r="K297" s="76">
        <v>3.2121361497610058E-2</v>
      </c>
      <c r="L297" s="77">
        <v>0</v>
      </c>
      <c r="M297" s="68">
        <v>111.431043393919</v>
      </c>
      <c r="N297" s="68">
        <v>4.9973019089414734</v>
      </c>
      <c r="O297" s="68">
        <v>2.8099630996309966</v>
      </c>
      <c r="P297" s="68">
        <v>140.05199680062142</v>
      </c>
      <c r="Q297" s="68">
        <v>4.8331125268101331</v>
      </c>
      <c r="R297" s="68">
        <v>1</v>
      </c>
      <c r="S297" s="68">
        <v>0</v>
      </c>
      <c r="T297" s="68">
        <v>0</v>
      </c>
      <c r="U297" s="68">
        <v>8.7987530704901644</v>
      </c>
      <c r="V297" s="68">
        <v>0</v>
      </c>
      <c r="W297" s="68">
        <v>273.92217080041337</v>
      </c>
    </row>
    <row r="298" spans="1:23">
      <c r="A298" s="105"/>
      <c r="B298">
        <v>2017</v>
      </c>
      <c r="C298" s="76">
        <v>0.36893631859858034</v>
      </c>
      <c r="D298" s="76">
        <v>2.1532198044566596E-2</v>
      </c>
      <c r="E298" s="76">
        <v>6.6243286917357326E-3</v>
      </c>
      <c r="F298" s="76">
        <v>0.51970392660955766</v>
      </c>
      <c r="G298" s="76">
        <v>1.3464685486669055E-2</v>
      </c>
      <c r="H298" s="76">
        <v>2.1778383592816777E-2</v>
      </c>
      <c r="I298" s="76">
        <v>0</v>
      </c>
      <c r="J298" s="76">
        <v>0</v>
      </c>
      <c r="K298" s="76">
        <v>4.7960158976073808E-2</v>
      </c>
      <c r="L298" s="77">
        <v>0</v>
      </c>
      <c r="M298" s="68">
        <v>121.2366435656304</v>
      </c>
      <c r="N298" s="68">
        <v>7.0757236084258182</v>
      </c>
      <c r="O298" s="68">
        <v>2.1768292682926829</v>
      </c>
      <c r="P298" s="68">
        <v>170.780583352045</v>
      </c>
      <c r="Q298" s="68">
        <v>4.424647812585655</v>
      </c>
      <c r="R298" s="68">
        <v>7.1566229616735288</v>
      </c>
      <c r="S298" s="68">
        <v>0</v>
      </c>
      <c r="T298" s="68">
        <v>0</v>
      </c>
      <c r="U298" s="68">
        <v>15.760250227518815</v>
      </c>
      <c r="V298" s="68">
        <v>0</v>
      </c>
      <c r="W298" s="68">
        <v>328.61130079617192</v>
      </c>
    </row>
    <row r="299" spans="1:23">
      <c r="C299" s="76"/>
      <c r="D299" s="76"/>
      <c r="E299" s="76"/>
      <c r="F299" s="76"/>
      <c r="G299" s="76"/>
      <c r="H299" s="76"/>
      <c r="I299" s="76"/>
      <c r="J299" s="76"/>
      <c r="K299" s="76"/>
      <c r="L299" s="77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</row>
    <row r="300" spans="1:23">
      <c r="A300" s="105" t="s">
        <v>130</v>
      </c>
      <c r="B300">
        <v>2011</v>
      </c>
      <c r="C300" s="76">
        <v>0.38974291170573899</v>
      </c>
      <c r="D300" s="76">
        <v>1.0671237271879019E-2</v>
      </c>
      <c r="E300" s="76">
        <v>1.6927963696508824E-2</v>
      </c>
      <c r="F300" s="76">
        <v>0.55184880827771876</v>
      </c>
      <c r="G300" s="76">
        <v>9.3504703113706702E-3</v>
      </c>
      <c r="H300" s="76">
        <v>0</v>
      </c>
      <c r="I300" s="76">
        <v>0</v>
      </c>
      <c r="J300" s="76">
        <v>0</v>
      </c>
      <c r="K300" s="76">
        <v>1.8323349925960433E-2</v>
      </c>
      <c r="L300" s="77">
        <v>3.1352588108232338E-3</v>
      </c>
      <c r="M300" s="68">
        <v>125.42955233900946</v>
      </c>
      <c r="N300" s="68">
        <v>3.4342857142857142</v>
      </c>
      <c r="O300" s="68">
        <v>5.4478653612235544</v>
      </c>
      <c r="P300" s="68">
        <v>177.59950701387157</v>
      </c>
      <c r="Q300" s="68">
        <v>3.0092280580074284</v>
      </c>
      <c r="R300" s="68">
        <v>0</v>
      </c>
      <c r="S300" s="68">
        <v>0</v>
      </c>
      <c r="T300" s="68">
        <v>0</v>
      </c>
      <c r="U300" s="68">
        <v>5.8969374670743928</v>
      </c>
      <c r="V300" s="68">
        <v>1.0090090090090089</v>
      </c>
      <c r="W300" s="68">
        <v>321.82638496248114</v>
      </c>
    </row>
    <row r="301" spans="1:23">
      <c r="A301" s="105"/>
      <c r="B301">
        <v>2014</v>
      </c>
      <c r="C301" s="76">
        <v>0.3597419982804812</v>
      </c>
      <c r="D301" s="76">
        <v>3.0466347258592923E-3</v>
      </c>
      <c r="E301" s="76">
        <v>1.4972875475734532E-2</v>
      </c>
      <c r="F301" s="76">
        <v>0.57867674046485018</v>
      </c>
      <c r="G301" s="76">
        <v>1.1012999832223069E-2</v>
      </c>
      <c r="H301" s="76">
        <v>5.8278554875501416E-3</v>
      </c>
      <c r="I301" s="76">
        <v>0</v>
      </c>
      <c r="J301" s="76">
        <v>0</v>
      </c>
      <c r="K301" s="76">
        <v>2.6720895733301997E-2</v>
      </c>
      <c r="L301" s="77">
        <v>0</v>
      </c>
      <c r="M301" s="68">
        <v>130.30803712366875</v>
      </c>
      <c r="N301" s="68">
        <v>1.1035714285714286</v>
      </c>
      <c r="O301" s="68">
        <v>5.4235702883344619</v>
      </c>
      <c r="P301" s="68">
        <v>209.61197341297114</v>
      </c>
      <c r="Q301" s="68">
        <v>3.9891989198919893</v>
      </c>
      <c r="R301" s="68">
        <v>2.1110029211295034</v>
      </c>
      <c r="S301" s="68">
        <v>0</v>
      </c>
      <c r="T301" s="68">
        <v>0</v>
      </c>
      <c r="U301" s="68">
        <v>9.6790129866294272</v>
      </c>
      <c r="V301" s="68">
        <v>0</v>
      </c>
      <c r="W301" s="68">
        <v>362.22636708119654</v>
      </c>
    </row>
    <row r="302" spans="1:23">
      <c r="A302" s="105"/>
      <c r="B302">
        <v>2017</v>
      </c>
      <c r="C302" s="76">
        <v>0.34323491172178267</v>
      </c>
      <c r="D302" s="76">
        <v>2.0996295499993781E-2</v>
      </c>
      <c r="E302" s="76">
        <v>1.397560602549763E-2</v>
      </c>
      <c r="F302" s="76">
        <v>0.56524749882478997</v>
      </c>
      <c r="G302" s="76">
        <v>1.282665185912075E-2</v>
      </c>
      <c r="H302" s="76">
        <v>5.8349751683971643E-3</v>
      </c>
      <c r="I302" s="76">
        <v>0</v>
      </c>
      <c r="J302" s="76">
        <v>0</v>
      </c>
      <c r="K302" s="76">
        <v>3.788406090041789E-2</v>
      </c>
      <c r="L302" s="77">
        <v>0</v>
      </c>
      <c r="M302" s="68">
        <v>131.90772277145723</v>
      </c>
      <c r="N302" s="68">
        <v>8.069032116073668</v>
      </c>
      <c r="O302" s="68">
        <v>5.3709290699098062</v>
      </c>
      <c r="P302" s="68">
        <v>217.22880693638999</v>
      </c>
      <c r="Q302" s="68">
        <v>4.9293774605606977</v>
      </c>
      <c r="R302" s="68">
        <v>2.2424242424242422</v>
      </c>
      <c r="S302" s="68">
        <v>0</v>
      </c>
      <c r="T302" s="68">
        <v>0</v>
      </c>
      <c r="U302" s="68">
        <v>14.559125636846424</v>
      </c>
      <c r="V302" s="68">
        <v>0</v>
      </c>
      <c r="W302" s="68">
        <v>384.30741823366213</v>
      </c>
    </row>
    <row r="303" spans="1:23">
      <c r="C303" s="76"/>
      <c r="D303" s="76"/>
      <c r="E303" s="76"/>
      <c r="F303" s="76"/>
      <c r="G303" s="76"/>
      <c r="H303" s="76"/>
      <c r="I303" s="76"/>
      <c r="J303" s="76"/>
      <c r="K303" s="76"/>
      <c r="L303" s="77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</row>
    <row r="304" spans="1:23">
      <c r="A304" s="105" t="s">
        <v>131</v>
      </c>
      <c r="B304">
        <v>2011</v>
      </c>
      <c r="C304" s="76">
        <v>0.35607997745736408</v>
      </c>
      <c r="D304" s="76">
        <v>2.5669290061892332E-2</v>
      </c>
      <c r="E304" s="76">
        <v>3.1705277599169235E-3</v>
      </c>
      <c r="F304" s="76">
        <v>0.55314832136479253</v>
      </c>
      <c r="G304" s="76">
        <v>4.294113454161582E-2</v>
      </c>
      <c r="H304" s="76">
        <v>5.7975364752766599E-3</v>
      </c>
      <c r="I304" s="76">
        <v>0</v>
      </c>
      <c r="J304" s="76">
        <v>0</v>
      </c>
      <c r="K304" s="76">
        <v>1.3193212339141606E-2</v>
      </c>
      <c r="L304" s="77">
        <v>0</v>
      </c>
      <c r="M304" s="68">
        <v>112.30937068555879</v>
      </c>
      <c r="N304" s="68">
        <v>8.0962199373914139</v>
      </c>
      <c r="O304" s="68">
        <v>1</v>
      </c>
      <c r="P304" s="68">
        <v>174.46569254428687</v>
      </c>
      <c r="Q304" s="68">
        <v>13.543844367015097</v>
      </c>
      <c r="R304" s="68">
        <v>1.8285714285714285</v>
      </c>
      <c r="S304" s="68">
        <v>0</v>
      </c>
      <c r="T304" s="68">
        <v>0</v>
      </c>
      <c r="U304" s="68">
        <v>4.1612038556909861</v>
      </c>
      <c r="V304" s="68">
        <v>0</v>
      </c>
      <c r="W304" s="68">
        <v>315.40490281851459</v>
      </c>
    </row>
    <row r="305" spans="1:23">
      <c r="A305" s="105"/>
      <c r="B305">
        <v>2014</v>
      </c>
      <c r="C305" s="76">
        <v>0.32028532293144951</v>
      </c>
      <c r="D305" s="76">
        <v>1.076104814335852E-2</v>
      </c>
      <c r="E305" s="76">
        <v>1.6909782362218614E-2</v>
      </c>
      <c r="F305" s="76">
        <v>0.63603530978886935</v>
      </c>
      <c r="G305" s="76">
        <v>3.3701911009690168E-3</v>
      </c>
      <c r="H305" s="76">
        <v>3.3721503477026995E-3</v>
      </c>
      <c r="I305" s="76">
        <v>0</v>
      </c>
      <c r="J305" s="76">
        <v>0</v>
      </c>
      <c r="K305" s="76">
        <v>3.7521929730853134E-3</v>
      </c>
      <c r="L305" s="77">
        <v>5.5140023523472265E-3</v>
      </c>
      <c r="M305" s="68">
        <v>95.300969908328412</v>
      </c>
      <c r="N305" s="68">
        <v>3.2019522964896492</v>
      </c>
      <c r="O305" s="68">
        <v>5.031509546889513</v>
      </c>
      <c r="P305" s="68">
        <v>189.25244954729544</v>
      </c>
      <c r="Q305" s="68">
        <v>1.0028011204481793</v>
      </c>
      <c r="R305" s="68">
        <v>1.0033840947546531</v>
      </c>
      <c r="S305" s="68">
        <v>0</v>
      </c>
      <c r="T305" s="68">
        <v>0</v>
      </c>
      <c r="U305" s="68">
        <v>1.1164658634538152</v>
      </c>
      <c r="V305" s="68">
        <v>1.6406926406926408</v>
      </c>
      <c r="W305" s="68">
        <v>297.55022501835225</v>
      </c>
    </row>
    <row r="306" spans="1:23">
      <c r="A306" s="105"/>
      <c r="B306">
        <v>2017</v>
      </c>
      <c r="C306" s="76">
        <v>0.27064380941852256</v>
      </c>
      <c r="D306" s="76">
        <v>2.4732310411779836E-2</v>
      </c>
      <c r="E306" s="76">
        <v>0</v>
      </c>
      <c r="F306" s="76">
        <v>0.67268013704309682</v>
      </c>
      <c r="G306" s="76">
        <v>1.7610557545736379E-2</v>
      </c>
      <c r="H306" s="76">
        <v>1.0670190431336912E-2</v>
      </c>
      <c r="I306" s="76">
        <v>0</v>
      </c>
      <c r="J306" s="76">
        <v>0</v>
      </c>
      <c r="K306" s="76">
        <v>3.6629951495275909E-3</v>
      </c>
      <c r="L306" s="77">
        <v>0</v>
      </c>
      <c r="M306" s="68">
        <v>74.253523395362166</v>
      </c>
      <c r="N306" s="68">
        <v>6.785528158682383</v>
      </c>
      <c r="O306" s="68">
        <v>0</v>
      </c>
      <c r="P306" s="68">
        <v>184.55574653948307</v>
      </c>
      <c r="Q306" s="68">
        <v>4.8316122564827229</v>
      </c>
      <c r="R306" s="68">
        <v>2.9274611398963732</v>
      </c>
      <c r="S306" s="68">
        <v>0</v>
      </c>
      <c r="T306" s="68">
        <v>0</v>
      </c>
      <c r="U306" s="68">
        <v>1.0049751243781095</v>
      </c>
      <c r="V306" s="68">
        <v>0</v>
      </c>
      <c r="W306" s="68">
        <v>274.3588466142848</v>
      </c>
    </row>
    <row r="307" spans="1:23">
      <c r="C307" s="76"/>
      <c r="D307" s="76"/>
      <c r="E307" s="76"/>
      <c r="F307" s="76"/>
      <c r="G307" s="76"/>
      <c r="H307" s="76"/>
      <c r="I307" s="76"/>
      <c r="J307" s="76"/>
      <c r="K307" s="76"/>
      <c r="L307" s="77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</row>
    <row r="308" spans="1:23">
      <c r="A308" s="105" t="s">
        <v>132</v>
      </c>
      <c r="B308">
        <v>2011</v>
      </c>
      <c r="C308" s="76">
        <v>0.39682648758167988</v>
      </c>
      <c r="D308" s="76">
        <v>0</v>
      </c>
      <c r="E308" s="76">
        <v>1.2812424576695026E-2</v>
      </c>
      <c r="F308" s="76">
        <v>0.57754866326492993</v>
      </c>
      <c r="G308" s="76">
        <v>0</v>
      </c>
      <c r="H308" s="76">
        <v>0</v>
      </c>
      <c r="I308" s="76">
        <v>0</v>
      </c>
      <c r="J308" s="76">
        <v>0</v>
      </c>
      <c r="K308" s="76">
        <v>1.2812424576695028E-2</v>
      </c>
      <c r="L308" s="77">
        <v>0</v>
      </c>
      <c r="M308" s="68">
        <v>30.972005743821633</v>
      </c>
      <c r="N308" s="68">
        <v>0</v>
      </c>
      <c r="O308" s="68">
        <v>0.99999999999999989</v>
      </c>
      <c r="P308" s="68">
        <v>45.077234196207769</v>
      </c>
      <c r="Q308" s="68">
        <v>0</v>
      </c>
      <c r="R308" s="68">
        <v>0</v>
      </c>
      <c r="S308" s="68">
        <v>0</v>
      </c>
      <c r="T308" s="68">
        <v>0</v>
      </c>
      <c r="U308" s="68">
        <v>1</v>
      </c>
      <c r="V308" s="68">
        <v>0</v>
      </c>
      <c r="W308" s="68">
        <v>78.049239940029409</v>
      </c>
    </row>
    <row r="309" spans="1:23">
      <c r="A309" s="105"/>
      <c r="B309">
        <v>2014</v>
      </c>
      <c r="C309" s="76">
        <v>0.22875691749928187</v>
      </c>
      <c r="D309" s="76">
        <v>0</v>
      </c>
      <c r="E309" s="76">
        <v>3.2624072230503141E-2</v>
      </c>
      <c r="F309" s="76">
        <v>0.72659334860860603</v>
      </c>
      <c r="G309" s="76">
        <v>1.2025661661608823E-2</v>
      </c>
      <c r="H309" s="76">
        <v>0</v>
      </c>
      <c r="I309" s="76">
        <v>0</v>
      </c>
      <c r="J309" s="76">
        <v>0</v>
      </c>
      <c r="K309" s="76">
        <v>0</v>
      </c>
      <c r="L309" s="77">
        <v>0</v>
      </c>
      <c r="M309" s="68">
        <v>19.022397597429013</v>
      </c>
      <c r="N309" s="68">
        <v>0</v>
      </c>
      <c r="O309" s="68">
        <v>2.7128712871287126</v>
      </c>
      <c r="P309" s="68">
        <v>60.420238740643278</v>
      </c>
      <c r="Q309" s="68">
        <v>1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83.155507625201011</v>
      </c>
    </row>
    <row r="310" spans="1:23">
      <c r="A310" s="105"/>
      <c r="B310">
        <v>2017</v>
      </c>
      <c r="C310" s="76">
        <v>0.14975866417591333</v>
      </c>
      <c r="D310" s="76">
        <v>0</v>
      </c>
      <c r="E310" s="76">
        <v>1.4062821009204217E-2</v>
      </c>
      <c r="F310" s="76">
        <v>0.7874612347115576</v>
      </c>
      <c r="G310" s="76">
        <v>0</v>
      </c>
      <c r="H310" s="76">
        <v>0</v>
      </c>
      <c r="I310" s="76">
        <v>0</v>
      </c>
      <c r="J310" s="76">
        <v>0</v>
      </c>
      <c r="K310" s="76">
        <v>4.8717280103325045E-2</v>
      </c>
      <c r="L310" s="77">
        <v>0</v>
      </c>
      <c r="M310" s="68">
        <v>10.649261913942814</v>
      </c>
      <c r="N310" s="68">
        <v>0</v>
      </c>
      <c r="O310" s="68">
        <v>1</v>
      </c>
      <c r="P310" s="68">
        <v>55.995965119385261</v>
      </c>
      <c r="Q310" s="68">
        <v>0</v>
      </c>
      <c r="R310" s="68">
        <v>0</v>
      </c>
      <c r="S310" s="68">
        <v>0</v>
      </c>
      <c r="T310" s="68">
        <v>0</v>
      </c>
      <c r="U310" s="68">
        <v>3.4642608386638241</v>
      </c>
      <c r="V310" s="68">
        <v>0</v>
      </c>
      <c r="W310" s="68">
        <v>71.109487871991888</v>
      </c>
    </row>
    <row r="311" spans="1:23">
      <c r="C311" s="76"/>
      <c r="D311" s="76"/>
      <c r="E311" s="76"/>
      <c r="F311" s="76"/>
      <c r="G311" s="76"/>
      <c r="H311" s="76"/>
      <c r="I311" s="76"/>
      <c r="J311" s="76"/>
      <c r="K311" s="76"/>
      <c r="L311" s="77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</row>
    <row r="312" spans="1:23">
      <c r="A312" s="105" t="s">
        <v>133</v>
      </c>
      <c r="B312">
        <v>2011</v>
      </c>
      <c r="C312" s="76">
        <v>0.40893042157747922</v>
      </c>
      <c r="D312" s="76">
        <v>8.1996724108697582E-3</v>
      </c>
      <c r="E312" s="76">
        <v>0</v>
      </c>
      <c r="F312" s="76">
        <v>0.58286990601165112</v>
      </c>
      <c r="G312" s="76">
        <v>0</v>
      </c>
      <c r="H312" s="76">
        <v>0</v>
      </c>
      <c r="I312" s="76">
        <v>0</v>
      </c>
      <c r="J312" s="76">
        <v>0</v>
      </c>
      <c r="K312" s="76">
        <v>0</v>
      </c>
      <c r="L312" s="77">
        <v>0</v>
      </c>
      <c r="M312" s="68">
        <v>49.532293684868101</v>
      </c>
      <c r="N312" s="68">
        <v>0.99319727891156462</v>
      </c>
      <c r="O312" s="68">
        <v>0</v>
      </c>
      <c r="P312" s="68">
        <v>70.600967404843615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121.12645836862328</v>
      </c>
    </row>
    <row r="313" spans="1:23">
      <c r="A313" s="105"/>
      <c r="B313">
        <v>2014</v>
      </c>
      <c r="C313" s="76">
        <v>0.24758857267128909</v>
      </c>
      <c r="D313" s="76">
        <v>5.3873567453340231E-3</v>
      </c>
      <c r="E313" s="76">
        <v>0</v>
      </c>
      <c r="F313" s="76">
        <v>0.73471011230832761</v>
      </c>
      <c r="G313" s="76">
        <v>0</v>
      </c>
      <c r="H313" s="76">
        <v>0</v>
      </c>
      <c r="I313" s="76">
        <v>0</v>
      </c>
      <c r="J313" s="76">
        <v>0</v>
      </c>
      <c r="K313" s="76">
        <v>1.2313958275049197E-2</v>
      </c>
      <c r="L313" s="77">
        <v>0</v>
      </c>
      <c r="M313" s="68">
        <v>22.978668795761944</v>
      </c>
      <c r="N313" s="68">
        <v>0.5</v>
      </c>
      <c r="O313" s="68">
        <v>0</v>
      </c>
      <c r="P313" s="68">
        <v>68.188366488320852</v>
      </c>
      <c r="Q313" s="68">
        <v>0</v>
      </c>
      <c r="R313" s="68">
        <v>0</v>
      </c>
      <c r="S313" s="68">
        <v>0</v>
      </c>
      <c r="T313" s="68">
        <v>0</v>
      </c>
      <c r="U313" s="68">
        <v>1.142857142857143</v>
      </c>
      <c r="V313" s="68">
        <v>0</v>
      </c>
      <c r="W313" s="68">
        <v>92.809892426939953</v>
      </c>
    </row>
    <row r="314" spans="1:23">
      <c r="A314" s="105"/>
      <c r="B314">
        <v>2017</v>
      </c>
      <c r="C314" s="76">
        <v>0.29656578706127878</v>
      </c>
      <c r="D314" s="76">
        <v>9.3602342392584744E-3</v>
      </c>
      <c r="E314" s="76">
        <v>2.3838433945035445E-2</v>
      </c>
      <c r="F314" s="76">
        <v>0.67023554475442737</v>
      </c>
      <c r="G314" s="76">
        <v>0</v>
      </c>
      <c r="H314" s="76">
        <v>0</v>
      </c>
      <c r="I314" s="76">
        <v>0</v>
      </c>
      <c r="J314" s="76">
        <v>0</v>
      </c>
      <c r="K314" s="76">
        <v>0</v>
      </c>
      <c r="L314" s="77">
        <v>0</v>
      </c>
      <c r="M314" s="68">
        <v>32.191335836599769</v>
      </c>
      <c r="N314" s="68">
        <v>1.016025641025641</v>
      </c>
      <c r="O314" s="68">
        <v>2.5875912408759123</v>
      </c>
      <c r="P314" s="68">
        <v>72.752078803877694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108.54703152237902</v>
      </c>
    </row>
    <row r="315" spans="1:23">
      <c r="C315" s="76"/>
      <c r="D315" s="76"/>
      <c r="E315" s="76"/>
      <c r="F315" s="76"/>
      <c r="G315" s="76"/>
      <c r="H315" s="76"/>
      <c r="I315" s="76"/>
      <c r="J315" s="76"/>
      <c r="K315" s="76"/>
      <c r="L315" s="77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</row>
    <row r="316" spans="1:23">
      <c r="A316" s="105" t="s">
        <v>134</v>
      </c>
      <c r="B316">
        <v>2011</v>
      </c>
      <c r="C316" s="76">
        <v>0.5735454951445994</v>
      </c>
      <c r="D316" s="76">
        <v>1.2433631682390757E-2</v>
      </c>
      <c r="E316" s="76">
        <v>1.5308241781159006E-2</v>
      </c>
      <c r="F316" s="76">
        <v>0.27741672855467947</v>
      </c>
      <c r="G316" s="76">
        <v>4.7893802384795597E-2</v>
      </c>
      <c r="H316" s="76">
        <v>4.4913049340802598E-2</v>
      </c>
      <c r="I316" s="76">
        <v>1.5865254401159119E-3</v>
      </c>
      <c r="J316" s="76">
        <v>0</v>
      </c>
      <c r="K316" s="76">
        <v>1.071382107929518E-2</v>
      </c>
      <c r="L316" s="77">
        <v>1.6188704592162737E-2</v>
      </c>
      <c r="M316" s="68">
        <v>369.28484854635212</v>
      </c>
      <c r="N316" s="68">
        <v>8.0055581145401504</v>
      </c>
      <c r="O316" s="68">
        <v>9.8564138250985849</v>
      </c>
      <c r="P316" s="68">
        <v>178.61842775473491</v>
      </c>
      <c r="Q316" s="68">
        <v>30.837057756890133</v>
      </c>
      <c r="R316" s="68">
        <v>28.917860507982233</v>
      </c>
      <c r="S316" s="68">
        <v>1.021505376344086</v>
      </c>
      <c r="T316" s="68">
        <v>0</v>
      </c>
      <c r="U316" s="68">
        <v>6.8982353241616075</v>
      </c>
      <c r="V316" s="68">
        <v>10.423311444493601</v>
      </c>
      <c r="W316" s="68">
        <v>643.86321865059699</v>
      </c>
    </row>
    <row r="317" spans="1:23">
      <c r="A317" s="105"/>
      <c r="B317">
        <v>2014</v>
      </c>
      <c r="C317" s="76">
        <v>0.54213652121422373</v>
      </c>
      <c r="D317" s="76">
        <v>3.1256497338999771E-3</v>
      </c>
      <c r="E317" s="76">
        <v>2.0365054635323135E-2</v>
      </c>
      <c r="F317" s="76">
        <v>0.2623230234630331</v>
      </c>
      <c r="G317" s="76">
        <v>7.7517771664300836E-2</v>
      </c>
      <c r="H317" s="76">
        <v>4.4435213318734512E-2</v>
      </c>
      <c r="I317" s="76">
        <v>1.4963000965628904E-3</v>
      </c>
      <c r="J317" s="76">
        <v>0</v>
      </c>
      <c r="K317" s="76">
        <v>4.8600465873921909E-2</v>
      </c>
      <c r="L317" s="77">
        <v>0</v>
      </c>
      <c r="M317" s="68">
        <v>363.91275168058826</v>
      </c>
      <c r="N317" s="68">
        <v>2.0981132075471698</v>
      </c>
      <c r="O317" s="68">
        <v>13.670178599787571</v>
      </c>
      <c r="P317" s="68">
        <v>176.08607714491546</v>
      </c>
      <c r="Q317" s="68">
        <v>52.03432066764649</v>
      </c>
      <c r="R317" s="68">
        <v>29.827432975954885</v>
      </c>
      <c r="S317" s="68">
        <v>1.0044014084507042</v>
      </c>
      <c r="T317" s="68">
        <v>0</v>
      </c>
      <c r="U317" s="68">
        <v>32.623386503320894</v>
      </c>
      <c r="V317" s="68">
        <v>0</v>
      </c>
      <c r="W317" s="68">
        <v>671.25666218821141</v>
      </c>
    </row>
    <row r="318" spans="1:23">
      <c r="A318" s="105"/>
      <c r="B318">
        <v>2017</v>
      </c>
      <c r="C318" s="76">
        <v>0.48539875119696591</v>
      </c>
      <c r="D318" s="76">
        <v>1.9567934048752081E-3</v>
      </c>
      <c r="E318" s="76">
        <v>2.7489787134662137E-2</v>
      </c>
      <c r="F318" s="76">
        <v>0.29913771038339798</v>
      </c>
      <c r="G318" s="76">
        <v>5.0334575970892685E-2</v>
      </c>
      <c r="H318" s="76">
        <v>5.2036504430037475E-2</v>
      </c>
      <c r="I318" s="76">
        <v>2.7964811762323169E-3</v>
      </c>
      <c r="J318" s="76">
        <v>0</v>
      </c>
      <c r="K318" s="76">
        <v>8.0849396302936499E-2</v>
      </c>
      <c r="L318" s="77">
        <v>0</v>
      </c>
      <c r="M318" s="68">
        <v>347.43098523748966</v>
      </c>
      <c r="N318" s="68">
        <v>1.4006024096385543</v>
      </c>
      <c r="O318" s="68">
        <v>19.676201895066256</v>
      </c>
      <c r="P318" s="68">
        <v>214.11202477119278</v>
      </c>
      <c r="Q318" s="68">
        <v>36.027680907613821</v>
      </c>
      <c r="R318" s="68">
        <v>37.245860146654458</v>
      </c>
      <c r="S318" s="68">
        <v>2.00162074554295</v>
      </c>
      <c r="T318" s="68">
        <v>0</v>
      </c>
      <c r="U318" s="68">
        <v>57.869092872855873</v>
      </c>
      <c r="V318" s="68">
        <v>0</v>
      </c>
      <c r="W318" s="68">
        <v>715.76406898605421</v>
      </c>
    </row>
    <row r="319" spans="1:23">
      <c r="C319" s="76"/>
      <c r="D319" s="76"/>
      <c r="E319" s="76"/>
      <c r="F319" s="76"/>
      <c r="G319" s="76"/>
      <c r="H319" s="76"/>
      <c r="I319" s="76"/>
      <c r="J319" s="76"/>
      <c r="K319" s="76"/>
      <c r="L319" s="77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</row>
    <row r="320" spans="1:23">
      <c r="A320" s="105" t="s">
        <v>135</v>
      </c>
      <c r="B320">
        <v>2011</v>
      </c>
      <c r="C320" s="76">
        <v>0.30113609892759108</v>
      </c>
      <c r="D320" s="76">
        <v>1.8714955994957608E-2</v>
      </c>
      <c r="E320" s="76">
        <v>7.5217018124726556E-3</v>
      </c>
      <c r="F320" s="76">
        <v>0.63048233675540444</v>
      </c>
      <c r="G320" s="76">
        <v>5.6156136738521141E-3</v>
      </c>
      <c r="H320" s="76">
        <v>2.3628950458328687E-2</v>
      </c>
      <c r="I320" s="76">
        <v>0</v>
      </c>
      <c r="J320" s="76">
        <v>0</v>
      </c>
      <c r="K320" s="76">
        <v>4.0628114079763397E-3</v>
      </c>
      <c r="L320" s="77">
        <v>8.8375309694172077E-3</v>
      </c>
      <c r="M320" s="68">
        <v>160.87436730010432</v>
      </c>
      <c r="N320" s="68">
        <v>9.9979933175067242</v>
      </c>
      <c r="O320" s="68">
        <v>4.018279523480663</v>
      </c>
      <c r="P320" s="68">
        <v>336.8192899510388</v>
      </c>
      <c r="Q320" s="68">
        <v>3</v>
      </c>
      <c r="R320" s="68">
        <v>12.623170946579764</v>
      </c>
      <c r="S320" s="68">
        <v>0</v>
      </c>
      <c r="T320" s="68">
        <v>0</v>
      </c>
      <c r="U320" s="68">
        <v>2.1704545454545454</v>
      </c>
      <c r="V320" s="68">
        <v>4.7212280701754388</v>
      </c>
      <c r="W320" s="68">
        <v>534.22478365434017</v>
      </c>
    </row>
    <row r="321" spans="1:23">
      <c r="A321" s="105"/>
      <c r="B321">
        <v>2014</v>
      </c>
      <c r="C321" s="76">
        <v>0.27601825987190409</v>
      </c>
      <c r="D321" s="76">
        <v>1.3085940042243678E-2</v>
      </c>
      <c r="E321" s="76">
        <v>5.0911448480406331E-3</v>
      </c>
      <c r="F321" s="76">
        <v>0.67006152379214501</v>
      </c>
      <c r="G321" s="76">
        <v>8.2034262087078459E-3</v>
      </c>
      <c r="H321" s="76">
        <v>1.3158079757968953E-2</v>
      </c>
      <c r="I321" s="76">
        <v>0</v>
      </c>
      <c r="J321" s="76">
        <v>0</v>
      </c>
      <c r="K321" s="76">
        <v>1.4381625478990023E-2</v>
      </c>
      <c r="L321" s="77">
        <v>0</v>
      </c>
      <c r="M321" s="68">
        <v>140.14116504883418</v>
      </c>
      <c r="N321" s="68">
        <v>6.6440491441772549</v>
      </c>
      <c r="O321" s="68">
        <v>2.5848977193316816</v>
      </c>
      <c r="P321" s="68">
        <v>340.20648721648848</v>
      </c>
      <c r="Q321" s="68">
        <v>4.1650784510198271</v>
      </c>
      <c r="R321" s="68">
        <v>6.680676227518493</v>
      </c>
      <c r="S321" s="68">
        <v>0</v>
      </c>
      <c r="T321" s="68">
        <v>0</v>
      </c>
      <c r="U321" s="68">
        <v>7.3019000658036299</v>
      </c>
      <c r="V321" s="68">
        <v>0</v>
      </c>
      <c r="W321" s="68">
        <v>507.72425387317344</v>
      </c>
    </row>
    <row r="322" spans="1:23">
      <c r="A322" s="105"/>
      <c r="B322">
        <v>2017</v>
      </c>
      <c r="C322" s="76">
        <v>0.26239536090857429</v>
      </c>
      <c r="D322" s="76">
        <v>1.8053216099082323E-2</v>
      </c>
      <c r="E322" s="76">
        <v>2.2716316498203851E-3</v>
      </c>
      <c r="F322" s="76">
        <v>0.69339692041283962</v>
      </c>
      <c r="G322" s="76">
        <v>4.4771482979551426E-3</v>
      </c>
      <c r="H322" s="76">
        <v>4.6259727975849962E-3</v>
      </c>
      <c r="I322" s="76">
        <v>2.7778139818853236E-3</v>
      </c>
      <c r="J322" s="76">
        <v>0</v>
      </c>
      <c r="K322" s="76">
        <v>1.2001935852257867E-2</v>
      </c>
      <c r="L322" s="77">
        <v>0</v>
      </c>
      <c r="M322" s="68">
        <v>117.360759078334</v>
      </c>
      <c r="N322" s="68">
        <v>8.0746059604755267</v>
      </c>
      <c r="O322" s="68">
        <v>1.016025641025641</v>
      </c>
      <c r="P322" s="68">
        <v>310.13348955732556</v>
      </c>
      <c r="Q322" s="68">
        <v>2.0024802303473832</v>
      </c>
      <c r="R322" s="68">
        <v>2.069044502617801</v>
      </c>
      <c r="S322" s="68">
        <v>1.2424242424242424</v>
      </c>
      <c r="T322" s="68">
        <v>0</v>
      </c>
      <c r="U322" s="68">
        <v>5.3680686165836375</v>
      </c>
      <c r="V322" s="68">
        <v>0</v>
      </c>
      <c r="W322" s="68">
        <v>447.26689782913382</v>
      </c>
    </row>
    <row r="323" spans="1:23">
      <c r="C323" s="76"/>
      <c r="D323" s="76"/>
      <c r="E323" s="76"/>
      <c r="F323" s="76"/>
      <c r="G323" s="76"/>
      <c r="H323" s="76"/>
      <c r="I323" s="76"/>
      <c r="J323" s="76"/>
      <c r="K323" s="76"/>
      <c r="L323" s="77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</row>
    <row r="324" spans="1:23">
      <c r="A324" s="105" t="s">
        <v>136</v>
      </c>
      <c r="B324">
        <v>2011</v>
      </c>
      <c r="C324" s="76">
        <v>0.52551293538904231</v>
      </c>
      <c r="D324" s="76">
        <v>1.9960516375220391E-2</v>
      </c>
      <c r="E324" s="76">
        <v>1.2893598507214093E-2</v>
      </c>
      <c r="F324" s="76">
        <v>0.149640558347302</v>
      </c>
      <c r="G324" s="76">
        <v>0.17767903933637788</v>
      </c>
      <c r="H324" s="76">
        <v>7.7015495188812302E-2</v>
      </c>
      <c r="I324" s="76">
        <v>1.3869133487997526E-3</v>
      </c>
      <c r="J324" s="76">
        <v>0</v>
      </c>
      <c r="K324" s="76">
        <v>3.5065803844373654E-2</v>
      </c>
      <c r="L324" s="77">
        <v>8.4513966285804782E-4</v>
      </c>
      <c r="M324" s="68">
        <v>771.13280178619834</v>
      </c>
      <c r="N324" s="68">
        <v>29.289876387396614</v>
      </c>
      <c r="O324" s="68">
        <v>18.919946727122309</v>
      </c>
      <c r="P324" s="68">
        <v>219.58116584471841</v>
      </c>
      <c r="Q324" s="68">
        <v>260.72457249926367</v>
      </c>
      <c r="R324" s="68">
        <v>113.01182251952358</v>
      </c>
      <c r="S324" s="68">
        <v>2.0351437699680508</v>
      </c>
      <c r="T324" s="68">
        <v>0</v>
      </c>
      <c r="U324" s="68">
        <v>51.455234960827056</v>
      </c>
      <c r="V324" s="68">
        <v>1.2401500938086303</v>
      </c>
      <c r="W324" s="68">
        <v>1467.3907145888261</v>
      </c>
    </row>
    <row r="325" spans="1:23">
      <c r="A325" s="105"/>
      <c r="B325">
        <v>2014</v>
      </c>
      <c r="C325" s="76">
        <v>0.54143118590632233</v>
      </c>
      <c r="D325" s="76">
        <v>1.2773823455481116E-2</v>
      </c>
      <c r="E325" s="76">
        <v>1.2112062896507493E-2</v>
      </c>
      <c r="F325" s="76">
        <v>0.1396524010024579</v>
      </c>
      <c r="G325" s="76">
        <v>0.1813224024229852</v>
      </c>
      <c r="H325" s="76">
        <v>8.0710723357508021E-2</v>
      </c>
      <c r="I325" s="76">
        <v>7.95450045688528E-4</v>
      </c>
      <c r="J325" s="76">
        <v>1.4016882386724428E-3</v>
      </c>
      <c r="K325" s="76">
        <v>2.9072702386713663E-2</v>
      </c>
      <c r="L325" s="77">
        <v>7.2756028766342068E-4</v>
      </c>
      <c r="M325" s="68">
        <v>745.9560895127405</v>
      </c>
      <c r="N325" s="68">
        <v>17.599118116970565</v>
      </c>
      <c r="O325" s="68">
        <v>16.687378395256161</v>
      </c>
      <c r="P325" s="68">
        <v>192.40590799821928</v>
      </c>
      <c r="Q325" s="68">
        <v>249.81669651350251</v>
      </c>
      <c r="R325" s="68">
        <v>111.19909075190981</v>
      </c>
      <c r="S325" s="68">
        <v>1.0959302325581395</v>
      </c>
      <c r="T325" s="68">
        <v>1.931174089068826</v>
      </c>
      <c r="U325" s="68">
        <v>40.05487668328157</v>
      </c>
      <c r="V325" s="68">
        <v>1.0023952095808384</v>
      </c>
      <c r="W325" s="68">
        <v>1377.748657503088</v>
      </c>
    </row>
    <row r="326" spans="1:23">
      <c r="A326" s="105"/>
      <c r="B326">
        <v>2017</v>
      </c>
      <c r="C326" s="76">
        <v>0.54307836519960817</v>
      </c>
      <c r="D326" s="76">
        <v>6.2135853830884409E-3</v>
      </c>
      <c r="E326" s="76">
        <v>1.252100934139024E-2</v>
      </c>
      <c r="F326" s="76">
        <v>0.13090738519263134</v>
      </c>
      <c r="G326" s="76">
        <v>0.17381530013396651</v>
      </c>
      <c r="H326" s="76">
        <v>7.701440160377665E-2</v>
      </c>
      <c r="I326" s="76">
        <v>6.6245843523247993E-4</v>
      </c>
      <c r="J326" s="76">
        <v>0</v>
      </c>
      <c r="K326" s="76">
        <v>5.5787494710306036E-2</v>
      </c>
      <c r="L326" s="77">
        <v>0</v>
      </c>
      <c r="M326" s="68">
        <v>819.79236177892858</v>
      </c>
      <c r="N326" s="68">
        <v>9.3795852730109406</v>
      </c>
      <c r="O326" s="68">
        <v>18.900822565563949</v>
      </c>
      <c r="P326" s="68">
        <v>197.60845093125178</v>
      </c>
      <c r="Q326" s="68">
        <v>262.37917866193163</v>
      </c>
      <c r="R326" s="68">
        <v>116.25544714627959</v>
      </c>
      <c r="S326" s="68">
        <v>1</v>
      </c>
      <c r="T326" s="68">
        <v>0</v>
      </c>
      <c r="U326" s="68">
        <v>84.212822636530007</v>
      </c>
      <c r="V326" s="68">
        <v>0</v>
      </c>
      <c r="W326" s="68">
        <v>1509.5286689934967</v>
      </c>
    </row>
    <row r="327" spans="1:23">
      <c r="C327" s="76"/>
      <c r="D327" s="76"/>
      <c r="E327" s="76"/>
      <c r="F327" s="76"/>
      <c r="G327" s="76"/>
      <c r="H327" s="76"/>
      <c r="I327" s="76"/>
      <c r="J327" s="76"/>
      <c r="K327" s="76"/>
      <c r="L327" s="77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</row>
    <row r="328" spans="1:23">
      <c r="A328" s="105" t="s">
        <v>137</v>
      </c>
      <c r="B328">
        <v>2011</v>
      </c>
      <c r="C328" s="76">
        <v>0.56627419252408895</v>
      </c>
      <c r="D328" s="76">
        <v>1.7367909036024608E-2</v>
      </c>
      <c r="E328" s="76">
        <v>3.8685681290175397E-2</v>
      </c>
      <c r="F328" s="76">
        <v>0.19748242749886577</v>
      </c>
      <c r="G328" s="76">
        <v>0.12174896285377014</v>
      </c>
      <c r="H328" s="76">
        <v>3.2125311995844397E-2</v>
      </c>
      <c r="I328" s="76">
        <v>0</v>
      </c>
      <c r="J328" s="76">
        <v>0</v>
      </c>
      <c r="K328" s="76">
        <v>2.631551480123057E-2</v>
      </c>
      <c r="L328" s="77">
        <v>0</v>
      </c>
      <c r="M328" s="68">
        <v>186.26682538531688</v>
      </c>
      <c r="N328" s="68">
        <v>5.7128954884936682</v>
      </c>
      <c r="O328" s="68">
        <v>12.725035216014348</v>
      </c>
      <c r="P328" s="68">
        <v>64.958681368893465</v>
      </c>
      <c r="Q328" s="68">
        <v>40.04737122778544</v>
      </c>
      <c r="R328" s="68">
        <v>10.567106816763902</v>
      </c>
      <c r="S328" s="68">
        <v>0</v>
      </c>
      <c r="T328" s="68">
        <v>0</v>
      </c>
      <c r="U328" s="68">
        <v>8.6560670874949341</v>
      </c>
      <c r="V328" s="68">
        <v>0</v>
      </c>
      <c r="W328" s="68">
        <v>328.9339825907627</v>
      </c>
    </row>
    <row r="329" spans="1:23">
      <c r="A329" s="105"/>
      <c r="B329">
        <v>2014</v>
      </c>
      <c r="C329" s="76">
        <v>0.49691989825106914</v>
      </c>
      <c r="D329" s="76">
        <v>1.8255049177654567E-2</v>
      </c>
      <c r="E329" s="76">
        <v>3.8942448424105616E-2</v>
      </c>
      <c r="F329" s="76">
        <v>0.23323021448760758</v>
      </c>
      <c r="G329" s="76">
        <v>0.18426343934353026</v>
      </c>
      <c r="H329" s="76">
        <v>1.5145981147105357E-2</v>
      </c>
      <c r="I329" s="76">
        <v>0</v>
      </c>
      <c r="J329" s="76">
        <v>0</v>
      </c>
      <c r="K329" s="76">
        <v>8.8503130587323162E-3</v>
      </c>
      <c r="L329" s="77">
        <v>4.3926561101955107E-3</v>
      </c>
      <c r="M329" s="68">
        <v>169.68773076648333</v>
      </c>
      <c r="N329" s="68">
        <v>6.2337167034145757</v>
      </c>
      <c r="O329" s="68">
        <v>13.298029977939365</v>
      </c>
      <c r="P329" s="68">
        <v>79.643230190364321</v>
      </c>
      <c r="Q329" s="68">
        <v>62.922102728181343</v>
      </c>
      <c r="R329" s="68">
        <v>5.172035131073998</v>
      </c>
      <c r="S329" s="68">
        <v>0</v>
      </c>
      <c r="T329" s="68">
        <v>0</v>
      </c>
      <c r="U329" s="68">
        <v>3.0221964240008772</v>
      </c>
      <c r="V329" s="68">
        <v>1.5</v>
      </c>
      <c r="W329" s="68">
        <v>341.47904192145768</v>
      </c>
    </row>
    <row r="330" spans="1:23">
      <c r="A330" s="105"/>
      <c r="B330">
        <v>2017</v>
      </c>
      <c r="C330" s="76">
        <v>0.51187738591931775</v>
      </c>
      <c r="D330" s="76">
        <v>9.6514214713290698E-3</v>
      </c>
      <c r="E330" s="76">
        <v>1.2628486384132482E-2</v>
      </c>
      <c r="F330" s="76">
        <v>0.24512709324991777</v>
      </c>
      <c r="G330" s="76">
        <v>0.15151658072675522</v>
      </c>
      <c r="H330" s="76">
        <v>3.2142910148179243E-2</v>
      </c>
      <c r="I330" s="76">
        <v>0</v>
      </c>
      <c r="J330" s="76">
        <v>0</v>
      </c>
      <c r="K330" s="76">
        <v>3.1977646203911379E-2</v>
      </c>
      <c r="L330" s="77">
        <v>5.0784758964572243E-3</v>
      </c>
      <c r="M330" s="68">
        <v>203.28101858960667</v>
      </c>
      <c r="N330" s="68">
        <v>3.8328530259365996</v>
      </c>
      <c r="O330" s="68">
        <v>5.015129884671369</v>
      </c>
      <c r="P330" s="68">
        <v>97.346916606327568</v>
      </c>
      <c r="Q330" s="68">
        <v>60.171528789130647</v>
      </c>
      <c r="R330" s="68">
        <v>12.764860677760005</v>
      </c>
      <c r="S330" s="68">
        <v>0</v>
      </c>
      <c r="T330" s="68">
        <v>0</v>
      </c>
      <c r="U330" s="68">
        <v>12.699229681253737</v>
      </c>
      <c r="V330" s="68">
        <v>2.0168067226890756</v>
      </c>
      <c r="W330" s="68">
        <v>397.12834397737561</v>
      </c>
    </row>
    <row r="331" spans="1:23">
      <c r="C331" s="76"/>
      <c r="D331" s="76"/>
      <c r="E331" s="76"/>
      <c r="F331" s="76"/>
      <c r="G331" s="76"/>
      <c r="H331" s="76"/>
      <c r="I331" s="76"/>
      <c r="J331" s="76"/>
      <c r="K331" s="76"/>
      <c r="L331" s="77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</row>
    <row r="332" spans="1:23">
      <c r="A332" s="105" t="s">
        <v>138</v>
      </c>
      <c r="B332">
        <v>2011</v>
      </c>
      <c r="C332" s="76">
        <v>0.53423925663042537</v>
      </c>
      <c r="D332" s="76">
        <v>6.4700820221251544E-3</v>
      </c>
      <c r="E332" s="76">
        <v>4.4528999711353545E-2</v>
      </c>
      <c r="F332" s="76">
        <v>4.4930682267248272E-2</v>
      </c>
      <c r="G332" s="76">
        <v>0.24560370819888316</v>
      </c>
      <c r="H332" s="76">
        <v>8.5455982090394372E-2</v>
      </c>
      <c r="I332" s="76">
        <v>0</v>
      </c>
      <c r="J332" s="76">
        <v>0</v>
      </c>
      <c r="K332" s="76">
        <v>2.8514535878452558E-2</v>
      </c>
      <c r="L332" s="77">
        <v>1.0256753201117734E-2</v>
      </c>
      <c r="M332" s="68">
        <v>128.44653221107617</v>
      </c>
      <c r="N332" s="68">
        <v>1.5555944055944055</v>
      </c>
      <c r="O332" s="68">
        <v>10.706056368500944</v>
      </c>
      <c r="P332" s="68">
        <v>10.802632445069669</v>
      </c>
      <c r="Q332" s="68">
        <v>59.050218090115131</v>
      </c>
      <c r="R332" s="68">
        <v>20.546083837856756</v>
      </c>
      <c r="S332" s="68">
        <v>0</v>
      </c>
      <c r="T332" s="68">
        <v>0</v>
      </c>
      <c r="U332" s="68">
        <v>6.8557171824032448</v>
      </c>
      <c r="V332" s="68">
        <v>2.4660194174757284</v>
      </c>
      <c r="W332" s="68">
        <v>240.42885395809202</v>
      </c>
    </row>
    <row r="333" spans="1:23">
      <c r="A333" s="105"/>
      <c r="B333">
        <v>2014</v>
      </c>
      <c r="C333" s="76">
        <v>0.61745950406441785</v>
      </c>
      <c r="D333" s="76">
        <v>1.1236981263068761E-2</v>
      </c>
      <c r="E333" s="76">
        <v>2.5577485049619132E-2</v>
      </c>
      <c r="F333" s="76">
        <v>5.1805947399876824E-2</v>
      </c>
      <c r="G333" s="76">
        <v>0.21598405801722126</v>
      </c>
      <c r="H333" s="76">
        <v>5.7455193535355137E-2</v>
      </c>
      <c r="I333" s="76">
        <v>0</v>
      </c>
      <c r="J333" s="76">
        <v>0</v>
      </c>
      <c r="K333" s="76">
        <v>2.0480830670441045E-2</v>
      </c>
      <c r="L333" s="77">
        <v>0</v>
      </c>
      <c r="M333" s="68">
        <v>121.075452869762</v>
      </c>
      <c r="N333" s="68">
        <v>2.2034199593001018</v>
      </c>
      <c r="O333" s="68">
        <v>5.0153986865009408</v>
      </c>
      <c r="P333" s="68">
        <v>10.158445212194469</v>
      </c>
      <c r="Q333" s="68">
        <v>42.351550935647793</v>
      </c>
      <c r="R333" s="68">
        <v>11.266185929963761</v>
      </c>
      <c r="S333" s="68">
        <v>0</v>
      </c>
      <c r="T333" s="68">
        <v>0</v>
      </c>
      <c r="U333" s="68">
        <v>4.0160137340988404</v>
      </c>
      <c r="V333" s="68">
        <v>0</v>
      </c>
      <c r="W333" s="68">
        <v>196.08646732746791</v>
      </c>
    </row>
    <row r="334" spans="1:23">
      <c r="A334" s="105"/>
      <c r="B334">
        <v>2017</v>
      </c>
      <c r="C334" s="76">
        <v>0.53559543142411037</v>
      </c>
      <c r="D334" s="76">
        <v>6.5083357771082229E-3</v>
      </c>
      <c r="E334" s="76">
        <v>4.362513464459377E-2</v>
      </c>
      <c r="F334" s="76">
        <v>4.5336175893382222E-2</v>
      </c>
      <c r="G334" s="76">
        <v>0.19792342570747981</v>
      </c>
      <c r="H334" s="76">
        <v>8.1005879126781116E-2</v>
      </c>
      <c r="I334" s="76">
        <v>5.5341449716830157E-3</v>
      </c>
      <c r="J334" s="76">
        <v>0</v>
      </c>
      <c r="K334" s="76">
        <v>8.4471472454861557E-2</v>
      </c>
      <c r="L334" s="77">
        <v>0</v>
      </c>
      <c r="M334" s="68">
        <v>96.937015216872553</v>
      </c>
      <c r="N334" s="68">
        <v>1.1779388083735909</v>
      </c>
      <c r="O334" s="68">
        <v>7.8956803825543851</v>
      </c>
      <c r="P334" s="68">
        <v>8.2053604541888348</v>
      </c>
      <c r="Q334" s="68">
        <v>35.822012294927568</v>
      </c>
      <c r="R334" s="68">
        <v>14.661193275472428</v>
      </c>
      <c r="S334" s="68">
        <v>1.0016207455429498</v>
      </c>
      <c r="T334" s="68">
        <v>0</v>
      </c>
      <c r="U334" s="68">
        <v>15.288428411303167</v>
      </c>
      <c r="V334" s="68">
        <v>0</v>
      </c>
      <c r="W334" s="68">
        <v>180.98924958923547</v>
      </c>
    </row>
    <row r="335" spans="1:23">
      <c r="C335" s="76"/>
      <c r="D335" s="76"/>
      <c r="E335" s="76"/>
      <c r="F335" s="76"/>
      <c r="G335" s="76"/>
      <c r="H335" s="76"/>
      <c r="I335" s="76"/>
      <c r="J335" s="76"/>
      <c r="K335" s="76"/>
      <c r="L335" s="77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</row>
    <row r="336" spans="1:23">
      <c r="A336" s="105" t="s">
        <v>139</v>
      </c>
      <c r="B336">
        <v>2011</v>
      </c>
      <c r="C336" s="76">
        <v>0.50180731194702122</v>
      </c>
      <c r="D336" s="76">
        <v>2.0215783031006396E-2</v>
      </c>
      <c r="E336" s="76">
        <v>1.7671001884516327E-2</v>
      </c>
      <c r="F336" s="76">
        <v>0.14420879399972791</v>
      </c>
      <c r="G336" s="76">
        <v>0.25432893310091964</v>
      </c>
      <c r="H336" s="76">
        <v>2.781898263218403E-2</v>
      </c>
      <c r="I336" s="76">
        <v>0</v>
      </c>
      <c r="J336" s="76">
        <v>0</v>
      </c>
      <c r="K336" s="76">
        <v>2.5736860984540557E-2</v>
      </c>
      <c r="L336" s="77">
        <v>8.212332420083495E-3</v>
      </c>
      <c r="M336" s="68">
        <v>190.22979476061917</v>
      </c>
      <c r="N336" s="68">
        <v>7.6635875272370724</v>
      </c>
      <c r="O336" s="68">
        <v>6.6988881621975143</v>
      </c>
      <c r="P336" s="68">
        <v>54.668014259905597</v>
      </c>
      <c r="Q336" s="68">
        <v>96.413383371709514</v>
      </c>
      <c r="R336" s="68">
        <v>10.54587932574467</v>
      </c>
      <c r="S336" s="68">
        <v>0</v>
      </c>
      <c r="T336" s="68">
        <v>0</v>
      </c>
      <c r="U336" s="68">
        <v>9.7565692374538937</v>
      </c>
      <c r="V336" s="68">
        <v>3.1132075471698113</v>
      </c>
      <c r="W336" s="68">
        <v>379.0893241920374</v>
      </c>
    </row>
    <row r="337" spans="1:23">
      <c r="A337" s="105"/>
      <c r="B337">
        <v>2014</v>
      </c>
      <c r="C337" s="76">
        <v>0.51178748493953186</v>
      </c>
      <c r="D337" s="76">
        <v>1.4413628548434071E-3</v>
      </c>
      <c r="E337" s="76">
        <v>1.3902613596157963E-2</v>
      </c>
      <c r="F337" s="76">
        <v>0.11352567797220521</v>
      </c>
      <c r="G337" s="76">
        <v>0.22174501199797123</v>
      </c>
      <c r="H337" s="76">
        <v>4.9168616122749996E-2</v>
      </c>
      <c r="I337" s="76">
        <v>0</v>
      </c>
      <c r="J337" s="76">
        <v>5.2176271608907095E-3</v>
      </c>
      <c r="K337" s="76">
        <v>6.8741358088036122E-2</v>
      </c>
      <c r="L337" s="77">
        <v>1.447024726761314E-2</v>
      </c>
      <c r="M337" s="68">
        <v>177.53596300188187</v>
      </c>
      <c r="N337" s="68">
        <v>0.5</v>
      </c>
      <c r="O337" s="68">
        <v>4.8227320238762417</v>
      </c>
      <c r="P337" s="68">
        <v>39.381366597149785</v>
      </c>
      <c r="Q337" s="68">
        <v>76.921994781828246</v>
      </c>
      <c r="R337" s="68">
        <v>17.056293617366666</v>
      </c>
      <c r="S337" s="68">
        <v>0</v>
      </c>
      <c r="T337" s="68">
        <v>1.8099630996309963</v>
      </c>
      <c r="U337" s="68">
        <v>23.845958655395052</v>
      </c>
      <c r="V337" s="68">
        <v>5.0196406890148495</v>
      </c>
      <c r="W337" s="68">
        <v>346.89391246614383</v>
      </c>
    </row>
    <row r="338" spans="1:23">
      <c r="A338" s="105"/>
      <c r="B338">
        <v>2017</v>
      </c>
      <c r="C338" s="76">
        <v>0.53325157420548397</v>
      </c>
      <c r="D338" s="76">
        <v>1.091350377907873E-2</v>
      </c>
      <c r="E338" s="76">
        <v>2.1044929262097927E-2</v>
      </c>
      <c r="F338" s="76">
        <v>0.11764235871312295</v>
      </c>
      <c r="G338" s="76">
        <v>0.21403065946192071</v>
      </c>
      <c r="H338" s="76">
        <v>3.4652599272024749E-2</v>
      </c>
      <c r="I338" s="76">
        <v>2.6464075687465589E-3</v>
      </c>
      <c r="J338" s="76">
        <v>0</v>
      </c>
      <c r="K338" s="76">
        <v>5.5460422176255464E-2</v>
      </c>
      <c r="L338" s="77">
        <v>1.0357545561269001E-2</v>
      </c>
      <c r="M338" s="68">
        <v>201.50016970290505</v>
      </c>
      <c r="N338" s="68">
        <v>4.1238938053097343</v>
      </c>
      <c r="O338" s="68">
        <v>7.9522631021137915</v>
      </c>
      <c r="P338" s="68">
        <v>44.45360574933774</v>
      </c>
      <c r="Q338" s="68">
        <v>80.875924778016682</v>
      </c>
      <c r="R338" s="68">
        <v>13.094203508659689</v>
      </c>
      <c r="S338" s="68">
        <v>1</v>
      </c>
      <c r="T338" s="68">
        <v>0</v>
      </c>
      <c r="U338" s="68">
        <v>20.956871054643962</v>
      </c>
      <c r="V338" s="68">
        <v>3.9138134592680047</v>
      </c>
      <c r="W338" s="68">
        <v>377.87074516025461</v>
      </c>
    </row>
    <row r="339" spans="1:23">
      <c r="C339" s="76"/>
      <c r="D339" s="76"/>
      <c r="E339" s="76"/>
      <c r="F339" s="76"/>
      <c r="G339" s="76"/>
      <c r="H339" s="76"/>
      <c r="I339" s="76"/>
      <c r="J339" s="76"/>
      <c r="K339" s="76"/>
      <c r="L339" s="77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</row>
    <row r="340" spans="1:23">
      <c r="A340" s="105" t="s">
        <v>140</v>
      </c>
      <c r="B340">
        <v>2011</v>
      </c>
      <c r="C340" s="76">
        <v>0.5807070038075135</v>
      </c>
      <c r="D340" s="76">
        <v>9.0043091308921585E-3</v>
      </c>
      <c r="E340" s="76">
        <v>1.8947939887428059E-2</v>
      </c>
      <c r="F340" s="76">
        <v>0.31263850539527926</v>
      </c>
      <c r="G340" s="76">
        <v>4.5465695156716529E-2</v>
      </c>
      <c r="H340" s="76">
        <v>1.7857815294388665E-2</v>
      </c>
      <c r="I340" s="76">
        <v>3.0002009637609393E-3</v>
      </c>
      <c r="J340" s="76">
        <v>3.0077391571372231E-3</v>
      </c>
      <c r="K340" s="76">
        <v>9.3707912068827538E-3</v>
      </c>
      <c r="L340" s="77">
        <v>0</v>
      </c>
      <c r="M340" s="68">
        <v>193.55603535289882</v>
      </c>
      <c r="N340" s="68">
        <v>3.0012353304508954</v>
      </c>
      <c r="O340" s="68">
        <v>6.3155568964539066</v>
      </c>
      <c r="P340" s="68">
        <v>104.20585459827576</v>
      </c>
      <c r="Q340" s="68">
        <v>15.154216569453547</v>
      </c>
      <c r="R340" s="68">
        <v>5.9522063722034071</v>
      </c>
      <c r="S340" s="68">
        <v>1</v>
      </c>
      <c r="T340" s="68">
        <v>1.0025125628140703</v>
      </c>
      <c r="U340" s="68">
        <v>3.1233878397052051</v>
      </c>
      <c r="V340" s="68">
        <v>0</v>
      </c>
      <c r="W340" s="68">
        <v>333.31100552225593</v>
      </c>
    </row>
    <row r="341" spans="1:23">
      <c r="A341" s="105"/>
      <c r="B341">
        <v>2014</v>
      </c>
      <c r="C341" s="76">
        <v>0.45346472490744344</v>
      </c>
      <c r="D341" s="76">
        <v>3.8429813616442953E-3</v>
      </c>
      <c r="E341" s="76">
        <v>9.260208567549286E-3</v>
      </c>
      <c r="F341" s="76">
        <v>0.42053267319617893</v>
      </c>
      <c r="G341" s="76">
        <v>6.3844292349266432E-2</v>
      </c>
      <c r="H341" s="76">
        <v>2.4652378395998691E-2</v>
      </c>
      <c r="I341" s="76">
        <v>0</v>
      </c>
      <c r="J341" s="76">
        <v>0</v>
      </c>
      <c r="K341" s="76">
        <v>2.440274122191903E-2</v>
      </c>
      <c r="L341" s="77">
        <v>0</v>
      </c>
      <c r="M341" s="68">
        <v>153.35500780327845</v>
      </c>
      <c r="N341" s="68">
        <v>1.2996389891696751</v>
      </c>
      <c r="O341" s="68">
        <v>3.1316644473864264</v>
      </c>
      <c r="P341" s="68">
        <v>142.21787900414253</v>
      </c>
      <c r="Q341" s="68">
        <v>21.591187613137826</v>
      </c>
      <c r="R341" s="68">
        <v>8.3370667521258746</v>
      </c>
      <c r="S341" s="68">
        <v>0</v>
      </c>
      <c r="T341" s="68">
        <v>0</v>
      </c>
      <c r="U341" s="68">
        <v>8.2526431824936637</v>
      </c>
      <c r="V341" s="68">
        <v>0</v>
      </c>
      <c r="W341" s="68">
        <v>338.18508779173442</v>
      </c>
    </row>
    <row r="342" spans="1:23">
      <c r="A342" s="105"/>
      <c r="B342">
        <v>2017</v>
      </c>
      <c r="C342" s="76">
        <v>0.47950653691493578</v>
      </c>
      <c r="D342" s="76">
        <v>1.8759687829180388E-2</v>
      </c>
      <c r="E342" s="76">
        <v>2.0402044649680127E-2</v>
      </c>
      <c r="F342" s="76">
        <v>0.32516173915180985</v>
      </c>
      <c r="G342" s="76">
        <v>6.8524281066386153E-2</v>
      </c>
      <c r="H342" s="76">
        <v>1.6740645033459182E-2</v>
      </c>
      <c r="I342" s="76">
        <v>0</v>
      </c>
      <c r="J342" s="76">
        <v>3.5254026940701884E-3</v>
      </c>
      <c r="K342" s="76">
        <v>6.7379662660478415E-2</v>
      </c>
      <c r="L342" s="77">
        <v>0</v>
      </c>
      <c r="M342" s="68">
        <v>136.01468499512899</v>
      </c>
      <c r="N342" s="68">
        <v>5.3212893553223388</v>
      </c>
      <c r="O342" s="68">
        <v>5.7871529638293104</v>
      </c>
      <c r="P342" s="68">
        <v>92.233928254136657</v>
      </c>
      <c r="Q342" s="68">
        <v>19.437291853678342</v>
      </c>
      <c r="R342" s="68">
        <v>4.7485766836274754</v>
      </c>
      <c r="S342" s="68">
        <v>0</v>
      </c>
      <c r="T342" s="68">
        <v>1</v>
      </c>
      <c r="U342" s="68">
        <v>19.112614503248839</v>
      </c>
      <c r="V342" s="68">
        <v>0</v>
      </c>
      <c r="W342" s="68">
        <v>283.65553860897194</v>
      </c>
    </row>
    <row r="343" spans="1:23">
      <c r="C343" s="76"/>
      <c r="D343" s="76"/>
      <c r="E343" s="76"/>
      <c r="F343" s="76"/>
      <c r="G343" s="76"/>
      <c r="H343" s="76"/>
      <c r="I343" s="76"/>
      <c r="J343" s="76"/>
      <c r="K343" s="76"/>
      <c r="L343" s="77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</row>
    <row r="344" spans="1:23">
      <c r="A344" s="105" t="s">
        <v>141</v>
      </c>
      <c r="B344">
        <v>2011</v>
      </c>
      <c r="C344" s="76">
        <v>0.55549407845911047</v>
      </c>
      <c r="D344" s="76">
        <v>9.387435896255519E-3</v>
      </c>
      <c r="E344" s="76">
        <v>1.464867571814602E-2</v>
      </c>
      <c r="F344" s="76">
        <v>0.33758412580598979</v>
      </c>
      <c r="G344" s="76">
        <v>2.6574608079830125E-2</v>
      </c>
      <c r="H344" s="76">
        <v>9.7144310279623555E-3</v>
      </c>
      <c r="I344" s="76">
        <v>2.5614089478722749E-3</v>
      </c>
      <c r="J344" s="76">
        <v>1.6263016108726731E-2</v>
      </c>
      <c r="K344" s="76">
        <v>2.6060147063195722E-2</v>
      </c>
      <c r="L344" s="77">
        <v>1.7120728929112736E-3</v>
      </c>
      <c r="M344" s="68">
        <v>650.61154594687196</v>
      </c>
      <c r="N344" s="68">
        <v>10.99485020233125</v>
      </c>
      <c r="O344" s="68">
        <v>17.156974168823524</v>
      </c>
      <c r="P344" s="68">
        <v>395.38878719825198</v>
      </c>
      <c r="Q344" s="68">
        <v>31.124988575415024</v>
      </c>
      <c r="R344" s="68">
        <v>11.377836837845038</v>
      </c>
      <c r="S344" s="68">
        <v>3</v>
      </c>
      <c r="T344" s="68">
        <v>19.047738693467338</v>
      </c>
      <c r="U344" s="68">
        <v>30.522436198456525</v>
      </c>
      <c r="V344" s="68">
        <v>2.0052318014272585</v>
      </c>
      <c r="W344" s="68">
        <v>1171.2303896228896</v>
      </c>
    </row>
    <row r="345" spans="1:23">
      <c r="A345" s="105"/>
      <c r="B345">
        <v>2014</v>
      </c>
      <c r="C345" s="76">
        <v>0.52618786649960159</v>
      </c>
      <c r="D345" s="76">
        <v>3.8864863589307473E-3</v>
      </c>
      <c r="E345" s="76">
        <v>5.6079409085057277E-3</v>
      </c>
      <c r="F345" s="76">
        <v>0.40652768786946519</v>
      </c>
      <c r="G345" s="76">
        <v>1.7602014055446175E-2</v>
      </c>
      <c r="H345" s="76">
        <v>1.0095414556653644E-2</v>
      </c>
      <c r="I345" s="76">
        <v>2.1329073167692713E-3</v>
      </c>
      <c r="J345" s="76">
        <v>8.5259903845476236E-3</v>
      </c>
      <c r="K345" s="76">
        <v>1.7297089070479253E-2</v>
      </c>
      <c r="L345" s="77">
        <v>2.136602979600707E-3</v>
      </c>
      <c r="M345" s="68">
        <v>493.72597694058544</v>
      </c>
      <c r="N345" s="68">
        <v>3.6467189697746383</v>
      </c>
      <c r="O345" s="68">
        <v>5.2619725386221177</v>
      </c>
      <c r="P345" s="68">
        <v>381.44794402419205</v>
      </c>
      <c r="Q345" s="68">
        <v>16.516100311206355</v>
      </c>
      <c r="R345" s="68">
        <v>9.4726023383281515</v>
      </c>
      <c r="S345" s="68">
        <v>2.0013227513227512</v>
      </c>
      <c r="T345" s="68">
        <v>8</v>
      </c>
      <c r="U345" s="68">
        <v>16.229986936723023</v>
      </c>
      <c r="V345" s="68">
        <v>2.0047904191616768</v>
      </c>
      <c r="W345" s="68">
        <v>938.30741522991627</v>
      </c>
    </row>
    <row r="346" spans="1:23">
      <c r="A346" s="105"/>
      <c r="B346">
        <v>2017</v>
      </c>
      <c r="C346" s="76">
        <v>0.49782840637046177</v>
      </c>
      <c r="D346" s="76">
        <v>5.6093723956482195E-3</v>
      </c>
      <c r="E346" s="76">
        <v>2.1178354298923084E-2</v>
      </c>
      <c r="F346" s="76">
        <v>0.3976495753343926</v>
      </c>
      <c r="G346" s="76">
        <v>1.2255723253778531E-2</v>
      </c>
      <c r="H346" s="76">
        <v>1.5761806305517344E-2</v>
      </c>
      <c r="I346" s="76">
        <v>2.8251681661298537E-3</v>
      </c>
      <c r="J346" s="76">
        <v>1.0806840631666587E-3</v>
      </c>
      <c r="K346" s="76">
        <v>4.2142188861858797E-2</v>
      </c>
      <c r="L346" s="77">
        <v>3.6687209501229962E-3</v>
      </c>
      <c r="M346" s="68">
        <v>460.66044955979766</v>
      </c>
      <c r="N346" s="68">
        <v>5.1905756611339653</v>
      </c>
      <c r="O346" s="68">
        <v>19.597174623696699</v>
      </c>
      <c r="P346" s="68">
        <v>367.96098775546454</v>
      </c>
      <c r="Q346" s="68">
        <v>11.340708789455427</v>
      </c>
      <c r="R346" s="68">
        <v>14.585027060852124</v>
      </c>
      <c r="S346" s="68">
        <v>2.614240611498837</v>
      </c>
      <c r="T346" s="68">
        <v>1</v>
      </c>
      <c r="U346" s="68">
        <v>38.99584559281115</v>
      </c>
      <c r="V346" s="68">
        <v>3.3948135955413092</v>
      </c>
      <c r="W346" s="68">
        <v>925.33982325025181</v>
      </c>
    </row>
    <row r="347" spans="1:23">
      <c r="C347" s="76"/>
      <c r="D347" s="76"/>
      <c r="E347" s="76"/>
      <c r="F347" s="76"/>
      <c r="G347" s="76"/>
      <c r="H347" s="76"/>
      <c r="I347" s="76"/>
      <c r="J347" s="76"/>
      <c r="K347" s="76"/>
      <c r="L347" s="77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</row>
    <row r="348" spans="1:23">
      <c r="A348" s="105" t="s">
        <v>142</v>
      </c>
      <c r="B348">
        <v>2011</v>
      </c>
      <c r="C348" s="76">
        <v>0.51835243469667813</v>
      </c>
      <c r="D348" s="76">
        <v>1.3625476060675577E-2</v>
      </c>
      <c r="E348" s="76">
        <v>7.4341205534263566E-3</v>
      </c>
      <c r="F348" s="76">
        <v>0.37753981400046349</v>
      </c>
      <c r="G348" s="76">
        <v>3.6734544531060821E-2</v>
      </c>
      <c r="H348" s="76">
        <v>2.7270737166199252E-2</v>
      </c>
      <c r="I348" s="76">
        <v>0</v>
      </c>
      <c r="J348" s="76">
        <v>0</v>
      </c>
      <c r="K348" s="76">
        <v>1.9042872991496821E-2</v>
      </c>
      <c r="L348" s="77">
        <v>0</v>
      </c>
      <c r="M348" s="68">
        <v>217.37082351027098</v>
      </c>
      <c r="N348" s="68">
        <v>5.7138362893224661</v>
      </c>
      <c r="O348" s="68">
        <v>3.1174945820762332</v>
      </c>
      <c r="P348" s="68">
        <v>158.32112436245725</v>
      </c>
      <c r="Q348" s="68">
        <v>15.404612116202305</v>
      </c>
      <c r="R348" s="68">
        <v>11.435969426897097</v>
      </c>
      <c r="S348" s="68">
        <v>0</v>
      </c>
      <c r="T348" s="68">
        <v>0</v>
      </c>
      <c r="U348" s="68">
        <v>7.9856188706538527</v>
      </c>
      <c r="V348" s="68">
        <v>0</v>
      </c>
      <c r="W348" s="68">
        <v>419.34947915788001</v>
      </c>
    </row>
    <row r="349" spans="1:23">
      <c r="A349" s="105"/>
      <c r="B349">
        <v>2014</v>
      </c>
      <c r="C349" s="76">
        <v>0.54323839713310862</v>
      </c>
      <c r="D349" s="76">
        <v>3.6140228210158089E-3</v>
      </c>
      <c r="E349" s="76">
        <v>2.2509867001421029E-2</v>
      </c>
      <c r="F349" s="76">
        <v>0.3526122630796612</v>
      </c>
      <c r="G349" s="76">
        <v>4.0415353063436403E-2</v>
      </c>
      <c r="H349" s="76">
        <v>2.2989928346874178E-2</v>
      </c>
      <c r="I349" s="76">
        <v>0</v>
      </c>
      <c r="J349" s="76">
        <v>0</v>
      </c>
      <c r="K349" s="76">
        <v>1.4620168554482466E-2</v>
      </c>
      <c r="L349" s="77">
        <v>0</v>
      </c>
      <c r="M349" s="68">
        <v>195.353996444822</v>
      </c>
      <c r="N349" s="68">
        <v>1.2996389891696751</v>
      </c>
      <c r="O349" s="68">
        <v>8.0947747828133281</v>
      </c>
      <c r="P349" s="68">
        <v>126.80291958667681</v>
      </c>
      <c r="Q349" s="68">
        <v>14.533767827048887</v>
      </c>
      <c r="R349" s="68">
        <v>8.2674096754642825</v>
      </c>
      <c r="S349" s="68">
        <v>0</v>
      </c>
      <c r="T349" s="68">
        <v>0</v>
      </c>
      <c r="U349" s="68">
        <v>5.2575597949038926</v>
      </c>
      <c r="V349" s="68">
        <v>0</v>
      </c>
      <c r="W349" s="68">
        <v>359.61006710089896</v>
      </c>
    </row>
    <row r="350" spans="1:23">
      <c r="A350" s="105"/>
      <c r="B350">
        <v>2017</v>
      </c>
      <c r="C350" s="76">
        <v>0.49465410070374327</v>
      </c>
      <c r="D350" s="76">
        <v>4.8077120625127237E-3</v>
      </c>
      <c r="E350" s="76">
        <v>3.2254994097151574E-2</v>
      </c>
      <c r="F350" s="76">
        <v>0.32883761274820034</v>
      </c>
      <c r="G350" s="76">
        <v>5.6293283491737942E-2</v>
      </c>
      <c r="H350" s="76">
        <v>2.0760341080686546E-2</v>
      </c>
      <c r="I350" s="76">
        <v>2.4020280038561668E-3</v>
      </c>
      <c r="J350" s="76">
        <v>0</v>
      </c>
      <c r="K350" s="76">
        <v>5.9989927812111613E-2</v>
      </c>
      <c r="L350" s="77">
        <v>0</v>
      </c>
      <c r="M350" s="68">
        <v>205.93186253850314</v>
      </c>
      <c r="N350" s="68">
        <v>2.0015220700152208</v>
      </c>
      <c r="O350" s="68">
        <v>13.428233994512162</v>
      </c>
      <c r="P350" s="68">
        <v>136.89999126583501</v>
      </c>
      <c r="Q350" s="68">
        <v>23.435731557403098</v>
      </c>
      <c r="R350" s="68">
        <v>8.6428389041919225</v>
      </c>
      <c r="S350" s="68">
        <v>1</v>
      </c>
      <c r="T350" s="68">
        <v>0</v>
      </c>
      <c r="U350" s="68">
        <v>24.974699593762022</v>
      </c>
      <c r="V350" s="68">
        <v>0</v>
      </c>
      <c r="W350" s="68">
        <v>416.31487992422251</v>
      </c>
    </row>
    <row r="351" spans="1:23">
      <c r="C351" s="76"/>
      <c r="D351" s="76"/>
      <c r="E351" s="76"/>
      <c r="F351" s="76"/>
      <c r="G351" s="76"/>
      <c r="H351" s="76"/>
      <c r="I351" s="76"/>
      <c r="J351" s="76"/>
      <c r="K351" s="76"/>
      <c r="L351" s="77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</row>
    <row r="352" spans="1:23">
      <c r="A352" s="105" t="s">
        <v>143</v>
      </c>
      <c r="B352">
        <v>2011</v>
      </c>
      <c r="C352" s="76">
        <v>0.4772013009226076</v>
      </c>
      <c r="D352" s="76">
        <v>0</v>
      </c>
      <c r="E352" s="76">
        <v>2.9145240547998903E-2</v>
      </c>
      <c r="F352" s="76">
        <v>0.40497063300532038</v>
      </c>
      <c r="G352" s="76">
        <v>5.2534752871924419E-2</v>
      </c>
      <c r="H352" s="76">
        <v>2.9673073951052106E-2</v>
      </c>
      <c r="I352" s="76">
        <v>0</v>
      </c>
      <c r="J352" s="76">
        <v>0</v>
      </c>
      <c r="K352" s="76">
        <v>6.4749987010963616E-3</v>
      </c>
      <c r="L352" s="77">
        <v>0</v>
      </c>
      <c r="M352" s="68">
        <v>90.81991534710204</v>
      </c>
      <c r="N352" s="68">
        <v>0</v>
      </c>
      <c r="O352" s="68">
        <v>5.5468588920914765</v>
      </c>
      <c r="P352" s="68">
        <v>77.073131478261416</v>
      </c>
      <c r="Q352" s="68">
        <v>9.9983000871636225</v>
      </c>
      <c r="R352" s="68">
        <v>5.6473149991682661</v>
      </c>
      <c r="S352" s="68">
        <v>0</v>
      </c>
      <c r="T352" s="68">
        <v>0</v>
      </c>
      <c r="U352" s="68">
        <v>1.2323076923076923</v>
      </c>
      <c r="V352" s="68">
        <v>0</v>
      </c>
      <c r="W352" s="68">
        <v>190.31782849609456</v>
      </c>
    </row>
    <row r="353" spans="1:23">
      <c r="A353" s="105"/>
      <c r="B353">
        <v>2014</v>
      </c>
      <c r="C353" s="76">
        <v>0.55192626927661215</v>
      </c>
      <c r="D353" s="76">
        <v>1.1484438271925641E-2</v>
      </c>
      <c r="E353" s="76">
        <v>3.096845004111173E-2</v>
      </c>
      <c r="F353" s="76">
        <v>0.3083049134796918</v>
      </c>
      <c r="G353" s="76">
        <v>6.5053991385771878E-2</v>
      </c>
      <c r="H353" s="76">
        <v>4.5251993438715186E-3</v>
      </c>
      <c r="I353" s="76">
        <v>4.5099372887488489E-3</v>
      </c>
      <c r="J353" s="76">
        <v>0</v>
      </c>
      <c r="K353" s="76">
        <v>2.3226800912266012E-2</v>
      </c>
      <c r="L353" s="77">
        <v>0</v>
      </c>
      <c r="M353" s="68">
        <v>122.38003190277799</v>
      </c>
      <c r="N353" s="68">
        <v>2.5464740497781211</v>
      </c>
      <c r="O353" s="68">
        <v>6.8667141155976088</v>
      </c>
      <c r="P353" s="68">
        <v>68.361241795719522</v>
      </c>
      <c r="Q353" s="68">
        <v>14.424588906826953</v>
      </c>
      <c r="R353" s="68">
        <v>1.0033840947546531</v>
      </c>
      <c r="S353" s="68">
        <v>1</v>
      </c>
      <c r="T353" s="68">
        <v>0</v>
      </c>
      <c r="U353" s="68">
        <v>5.1501383334555442</v>
      </c>
      <c r="V353" s="68">
        <v>0</v>
      </c>
      <c r="W353" s="68">
        <v>221.73257319891047</v>
      </c>
    </row>
    <row r="354" spans="1:23">
      <c r="A354" s="105"/>
      <c r="B354">
        <v>2017</v>
      </c>
      <c r="C354" s="76">
        <v>0.45981878859398928</v>
      </c>
      <c r="D354" s="76">
        <v>1.6493748751361739E-2</v>
      </c>
      <c r="E354" s="76">
        <v>1.8852270547104009E-2</v>
      </c>
      <c r="F354" s="76">
        <v>0.34094209637791384</v>
      </c>
      <c r="G354" s="76">
        <v>7.0919377901032463E-2</v>
      </c>
      <c r="H354" s="76">
        <v>5.9528400865912261E-2</v>
      </c>
      <c r="I354" s="76">
        <v>0</v>
      </c>
      <c r="J354" s="76">
        <v>0</v>
      </c>
      <c r="K354" s="76">
        <v>3.3445316962686676E-2</v>
      </c>
      <c r="L354" s="77">
        <v>0</v>
      </c>
      <c r="M354" s="68">
        <v>111.51424363544298</v>
      </c>
      <c r="N354" s="68">
        <v>4.0000277551624599</v>
      </c>
      <c r="O354" s="68">
        <v>4.5720112857922564</v>
      </c>
      <c r="P354" s="68">
        <v>82.684529088775818</v>
      </c>
      <c r="Q354" s="68">
        <v>17.199211911092327</v>
      </c>
      <c r="R354" s="68">
        <v>14.436697155607334</v>
      </c>
      <c r="S354" s="68">
        <v>0</v>
      </c>
      <c r="T354" s="68">
        <v>0</v>
      </c>
      <c r="U354" s="68">
        <v>8.1110848811679226</v>
      </c>
      <c r="V354" s="68">
        <v>0</v>
      </c>
      <c r="W354" s="68">
        <v>242.51780571304104</v>
      </c>
    </row>
    <row r="355" spans="1:23">
      <c r="C355" s="76"/>
      <c r="D355" s="76"/>
      <c r="E355" s="76"/>
      <c r="F355" s="76"/>
      <c r="G355" s="76"/>
      <c r="H355" s="76"/>
      <c r="I355" s="76"/>
      <c r="J355" s="76"/>
      <c r="K355" s="76"/>
      <c r="L355" s="77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</row>
    <row r="356" spans="1:23">
      <c r="A356" s="105" t="s">
        <v>144</v>
      </c>
      <c r="B356">
        <v>2011</v>
      </c>
      <c r="C356" s="76">
        <v>0.60278765275969537</v>
      </c>
      <c r="D356" s="76">
        <v>1.8497494290606722E-2</v>
      </c>
      <c r="E356" s="76">
        <v>1.7292123189056856E-2</v>
      </c>
      <c r="F356" s="76">
        <v>0.33713491388823674</v>
      </c>
      <c r="G356" s="76">
        <v>1.0539450225931011E-2</v>
      </c>
      <c r="H356" s="76">
        <v>1.0818114308956284E-2</v>
      </c>
      <c r="I356" s="76">
        <v>2.9302513375169168E-3</v>
      </c>
      <c r="J356" s="76">
        <v>0</v>
      </c>
      <c r="K356" s="76">
        <v>0</v>
      </c>
      <c r="L356" s="77">
        <v>0</v>
      </c>
      <c r="M356" s="68">
        <v>221.14032281810415</v>
      </c>
      <c r="N356" s="68">
        <v>6.7860412203591149</v>
      </c>
      <c r="O356" s="68">
        <v>6.3438354895482751</v>
      </c>
      <c r="P356" s="68">
        <v>123.68223428129812</v>
      </c>
      <c r="Q356" s="68">
        <v>3.8665314636377763</v>
      </c>
      <c r="R356" s="68">
        <v>3.9687629293884306</v>
      </c>
      <c r="S356" s="68">
        <v>1.075</v>
      </c>
      <c r="T356" s="68">
        <v>0</v>
      </c>
      <c r="U356" s="68">
        <v>0</v>
      </c>
      <c r="V356" s="68">
        <v>0</v>
      </c>
      <c r="W356" s="68">
        <v>366.86272820233592</v>
      </c>
    </row>
    <row r="357" spans="1:23">
      <c r="A357" s="105"/>
      <c r="B357">
        <v>2014</v>
      </c>
      <c r="C357" s="76">
        <v>0.59525574329810349</v>
      </c>
      <c r="D357" s="76">
        <v>7.3437579976180882E-3</v>
      </c>
      <c r="E357" s="76">
        <v>2.5405309294813449E-2</v>
      </c>
      <c r="F357" s="76">
        <v>0.32384706534060242</v>
      </c>
      <c r="G357" s="76">
        <v>1.0225825135318504E-2</v>
      </c>
      <c r="H357" s="76">
        <v>5.8750063980944709E-3</v>
      </c>
      <c r="I357" s="76">
        <v>0</v>
      </c>
      <c r="J357" s="76">
        <v>0</v>
      </c>
      <c r="K357" s="76">
        <v>3.2047292535449488E-2</v>
      </c>
      <c r="L357" s="77">
        <v>0</v>
      </c>
      <c r="M357" s="68">
        <v>202.64003235508704</v>
      </c>
      <c r="N357" s="68">
        <v>2.5</v>
      </c>
      <c r="O357" s="68">
        <v>8.6486065114936839</v>
      </c>
      <c r="P357" s="68">
        <v>110.24568941597769</v>
      </c>
      <c r="Q357" s="68">
        <v>3.4811281698808698</v>
      </c>
      <c r="R357" s="68">
        <v>2</v>
      </c>
      <c r="S357" s="68">
        <v>0</v>
      </c>
      <c r="T357" s="68">
        <v>0</v>
      </c>
      <c r="U357" s="68">
        <v>10.909704726736592</v>
      </c>
      <c r="V357" s="68">
        <v>0</v>
      </c>
      <c r="W357" s="68">
        <v>340.42516117917592</v>
      </c>
    </row>
    <row r="358" spans="1:23">
      <c r="A358" s="105"/>
      <c r="B358">
        <v>2017</v>
      </c>
      <c r="C358" s="76">
        <v>0.48188042166466416</v>
      </c>
      <c r="D358" s="76">
        <v>5.4941177291928309E-3</v>
      </c>
      <c r="E358" s="76">
        <v>8.4842637605893004E-3</v>
      </c>
      <c r="F358" s="76">
        <v>0.42283258708981725</v>
      </c>
      <c r="G358" s="76">
        <v>2.2695988503626648E-2</v>
      </c>
      <c r="H358" s="76">
        <v>1.377046365770168E-2</v>
      </c>
      <c r="I358" s="76">
        <v>2.7704992237493164E-3</v>
      </c>
      <c r="J358" s="76">
        <v>0</v>
      </c>
      <c r="K358" s="76">
        <v>4.2071658370658814E-2</v>
      </c>
      <c r="L358" s="77">
        <v>0</v>
      </c>
      <c r="M358" s="68">
        <v>173.93270408953063</v>
      </c>
      <c r="N358" s="68">
        <v>1.9830786026200873</v>
      </c>
      <c r="O358" s="68">
        <v>3.0623591906687295</v>
      </c>
      <c r="P358" s="68">
        <v>152.61963745205384</v>
      </c>
      <c r="Q358" s="68">
        <v>8.192021246233077</v>
      </c>
      <c r="R358" s="68">
        <v>4.9703907294607044</v>
      </c>
      <c r="S358" s="68">
        <v>1</v>
      </c>
      <c r="T358" s="68">
        <v>0</v>
      </c>
      <c r="U358" s="68">
        <v>15.185587496293625</v>
      </c>
      <c r="V358" s="68">
        <v>0</v>
      </c>
      <c r="W358" s="68">
        <v>360.94577880686069</v>
      </c>
    </row>
    <row r="359" spans="1:23">
      <c r="C359" s="76"/>
      <c r="D359" s="76"/>
      <c r="E359" s="76"/>
      <c r="F359" s="76"/>
      <c r="G359" s="76"/>
      <c r="H359" s="76"/>
      <c r="I359" s="76"/>
      <c r="J359" s="76"/>
      <c r="K359" s="76"/>
      <c r="L359" s="77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</row>
    <row r="360" spans="1:23">
      <c r="A360" s="105" t="s">
        <v>145</v>
      </c>
      <c r="B360">
        <v>2011</v>
      </c>
      <c r="C360" s="76">
        <v>0.4989473254814637</v>
      </c>
      <c r="D360" s="76">
        <v>1.4094604913231548E-2</v>
      </c>
      <c r="E360" s="76">
        <v>2.4231469275723179E-2</v>
      </c>
      <c r="F360" s="76">
        <v>0.39363547843406405</v>
      </c>
      <c r="G360" s="76">
        <v>3.1522182945350821E-2</v>
      </c>
      <c r="H360" s="76">
        <v>8.2635777790854691E-3</v>
      </c>
      <c r="I360" s="76">
        <v>0</v>
      </c>
      <c r="J360" s="76">
        <v>0</v>
      </c>
      <c r="K360" s="76">
        <v>2.9305361171081006E-2</v>
      </c>
      <c r="L360" s="77">
        <v>0</v>
      </c>
      <c r="M360" s="68">
        <v>126.8495707387178</v>
      </c>
      <c r="N360" s="68">
        <v>3.583333333333333</v>
      </c>
      <c r="O360" s="68">
        <v>6.1604728976708518</v>
      </c>
      <c r="P360" s="68">
        <v>100.07567716433398</v>
      </c>
      <c r="Q360" s="68">
        <v>8.0140230664762484</v>
      </c>
      <c r="R360" s="68">
        <v>2.1008856857414728</v>
      </c>
      <c r="S360" s="68">
        <v>0</v>
      </c>
      <c r="T360" s="68">
        <v>0</v>
      </c>
      <c r="U360" s="68">
        <v>7.4504307269461805</v>
      </c>
      <c r="V360" s="68">
        <v>0</v>
      </c>
      <c r="W360" s="68">
        <v>254.23439361321994</v>
      </c>
    </row>
    <row r="361" spans="1:23">
      <c r="A361" s="105"/>
      <c r="B361">
        <v>2014</v>
      </c>
      <c r="C361" s="76">
        <v>0.52912203921506729</v>
      </c>
      <c r="D361" s="76">
        <v>0</v>
      </c>
      <c r="E361" s="76">
        <v>1.7245901296155209E-2</v>
      </c>
      <c r="F361" s="76">
        <v>0.39456447911891607</v>
      </c>
      <c r="G361" s="76">
        <v>1.7011170723346829E-2</v>
      </c>
      <c r="H361" s="76">
        <v>7.637991393227051E-3</v>
      </c>
      <c r="I361" s="76">
        <v>0</v>
      </c>
      <c r="J361" s="76">
        <v>0</v>
      </c>
      <c r="K361" s="76">
        <v>3.090628506237696E-2</v>
      </c>
      <c r="L361" s="77">
        <v>3.5121331909100779E-3</v>
      </c>
      <c r="M361" s="68">
        <v>151.01631076109371</v>
      </c>
      <c r="N361" s="68">
        <v>0</v>
      </c>
      <c r="O361" s="68">
        <v>4.922139310921299</v>
      </c>
      <c r="P361" s="68">
        <v>112.61234191322744</v>
      </c>
      <c r="Q361" s="68">
        <v>4.8551450402215828</v>
      </c>
      <c r="R361" s="68">
        <v>2.1799531985877056</v>
      </c>
      <c r="S361" s="68">
        <v>0</v>
      </c>
      <c r="T361" s="68">
        <v>0</v>
      </c>
      <c r="U361" s="68">
        <v>8.8209388449868964</v>
      </c>
      <c r="V361" s="68">
        <v>1.0023952095808384</v>
      </c>
      <c r="W361" s="68">
        <v>285.4092242786196</v>
      </c>
    </row>
    <row r="362" spans="1:23">
      <c r="A362" s="105"/>
      <c r="B362">
        <v>2017</v>
      </c>
      <c r="C362" s="76">
        <v>0.44487446806480646</v>
      </c>
      <c r="D362" s="76">
        <v>6.8518906245270865E-3</v>
      </c>
      <c r="E362" s="76">
        <v>3.5409382207429764E-2</v>
      </c>
      <c r="F362" s="76">
        <v>0.40478226198101114</v>
      </c>
      <c r="G362" s="76">
        <v>3.1686554774109033E-2</v>
      </c>
      <c r="H362" s="76">
        <v>0</v>
      </c>
      <c r="I362" s="76">
        <v>0</v>
      </c>
      <c r="J362" s="76">
        <v>0</v>
      </c>
      <c r="K362" s="76">
        <v>7.6395442348116363E-2</v>
      </c>
      <c r="L362" s="77">
        <v>0</v>
      </c>
      <c r="M362" s="68">
        <v>129.85451532817234</v>
      </c>
      <c r="N362" s="68">
        <v>2</v>
      </c>
      <c r="O362" s="68">
        <v>10.335653076737108</v>
      </c>
      <c r="P362" s="68">
        <v>118.15199166549714</v>
      </c>
      <c r="Q362" s="68">
        <v>9.2489960831200584</v>
      </c>
      <c r="R362" s="68">
        <v>0</v>
      </c>
      <c r="S362" s="68">
        <v>0</v>
      </c>
      <c r="T362" s="68">
        <v>0</v>
      </c>
      <c r="U362" s="68">
        <v>22.299084014753703</v>
      </c>
      <c r="V362" s="68">
        <v>0</v>
      </c>
      <c r="W362" s="68">
        <v>291.8902401682804</v>
      </c>
    </row>
    <row r="363" spans="1:23">
      <c r="C363" s="76"/>
      <c r="D363" s="76"/>
      <c r="E363" s="76"/>
      <c r="F363" s="76"/>
      <c r="G363" s="76"/>
      <c r="H363" s="76"/>
      <c r="I363" s="76"/>
      <c r="J363" s="76"/>
      <c r="K363" s="76"/>
      <c r="L363" s="77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</row>
    <row r="364" spans="1:23">
      <c r="A364" s="105" t="s">
        <v>146</v>
      </c>
      <c r="B364">
        <v>2011</v>
      </c>
      <c r="C364" s="76">
        <v>0.46955408469323351</v>
      </c>
      <c r="D364" s="76">
        <v>0</v>
      </c>
      <c r="E364" s="76">
        <v>1.3646058778895851E-2</v>
      </c>
      <c r="F364" s="76">
        <v>0.46480559289765089</v>
      </c>
      <c r="G364" s="76">
        <v>2.7937033988801107E-2</v>
      </c>
      <c r="H364" s="76">
        <v>0</v>
      </c>
      <c r="I364" s="76">
        <v>0</v>
      </c>
      <c r="J364" s="76">
        <v>0</v>
      </c>
      <c r="K364" s="76">
        <v>2.4057229641418557E-2</v>
      </c>
      <c r="L364" s="77">
        <v>0</v>
      </c>
      <c r="M364" s="68">
        <v>69.114364215535659</v>
      </c>
      <c r="N364" s="68">
        <v>0</v>
      </c>
      <c r="O364" s="68">
        <v>2.0085836909871242</v>
      </c>
      <c r="P364" s="68">
        <v>68.415426644480789</v>
      </c>
      <c r="Q364" s="68">
        <v>4.1120935908059479</v>
      </c>
      <c r="R364" s="68">
        <v>0</v>
      </c>
      <c r="S364" s="68">
        <v>0</v>
      </c>
      <c r="T364" s="68">
        <v>0</v>
      </c>
      <c r="U364" s="68">
        <v>3.5410194174757281</v>
      </c>
      <c r="V364" s="68">
        <v>0</v>
      </c>
      <c r="W364" s="68">
        <v>147.19148755928526</v>
      </c>
    </row>
    <row r="365" spans="1:23">
      <c r="A365" s="105"/>
      <c r="B365">
        <v>2014</v>
      </c>
      <c r="C365" s="76">
        <v>0.49522676141434724</v>
      </c>
      <c r="D365" s="76">
        <v>3.3601347285756953E-3</v>
      </c>
      <c r="E365" s="76">
        <v>6.7625685568030126E-3</v>
      </c>
      <c r="F365" s="76">
        <v>0.42122866102327555</v>
      </c>
      <c r="G365" s="76">
        <v>3.9850277296050604E-2</v>
      </c>
      <c r="H365" s="76">
        <v>0</v>
      </c>
      <c r="I365" s="76">
        <v>0</v>
      </c>
      <c r="J365" s="76">
        <v>0</v>
      </c>
      <c r="K365" s="76">
        <v>3.3571596980948006E-2</v>
      </c>
      <c r="L365" s="77">
        <v>0</v>
      </c>
      <c r="M365" s="68">
        <v>73.691503677334026</v>
      </c>
      <c r="N365" s="68">
        <v>0.5</v>
      </c>
      <c r="O365" s="68">
        <v>1.0062942564909521</v>
      </c>
      <c r="P365" s="68">
        <v>62.680323119339221</v>
      </c>
      <c r="Q365" s="68">
        <v>5.9298630136986308</v>
      </c>
      <c r="R365" s="68">
        <v>0</v>
      </c>
      <c r="S365" s="68">
        <v>0</v>
      </c>
      <c r="T365" s="68">
        <v>0</v>
      </c>
      <c r="U365" s="68">
        <v>4.9955730488191525</v>
      </c>
      <c r="V365" s="68">
        <v>0</v>
      </c>
      <c r="W365" s="68">
        <v>148.80355711568197</v>
      </c>
    </row>
    <row r="366" spans="1:23">
      <c r="A366" s="105"/>
      <c r="B366">
        <v>2017</v>
      </c>
      <c r="C366" s="76">
        <v>0.51137673536040706</v>
      </c>
      <c r="D366" s="76">
        <v>1.3099322756146545E-2</v>
      </c>
      <c r="E366" s="76">
        <v>6.118692595275599E-3</v>
      </c>
      <c r="F366" s="76">
        <v>0.38090978342435211</v>
      </c>
      <c r="G366" s="76">
        <v>2.5077744468219691E-2</v>
      </c>
      <c r="H366" s="76">
        <v>1.228681614583442E-2</v>
      </c>
      <c r="I366" s="76">
        <v>0</v>
      </c>
      <c r="J366" s="76">
        <v>0</v>
      </c>
      <c r="K366" s="76">
        <v>3.888045988291635E-2</v>
      </c>
      <c r="L366" s="77">
        <v>1.2250445366848477E-2</v>
      </c>
      <c r="M366" s="68">
        <v>83.576144314760029</v>
      </c>
      <c r="N366" s="68">
        <v>2.1408695652173915</v>
      </c>
      <c r="O366" s="68">
        <v>1</v>
      </c>
      <c r="P366" s="68">
        <v>62.253459786239695</v>
      </c>
      <c r="Q366" s="68">
        <v>4.0985462298895134</v>
      </c>
      <c r="R366" s="68">
        <v>2.0080786793115557</v>
      </c>
      <c r="S366" s="68">
        <v>0</v>
      </c>
      <c r="T366" s="68">
        <v>0</v>
      </c>
      <c r="U366" s="68">
        <v>6.3543737943195513</v>
      </c>
      <c r="V366" s="68">
        <v>2.0021344717182497</v>
      </c>
      <c r="W366" s="68">
        <v>163.43360684145594</v>
      </c>
    </row>
    <row r="367" spans="1:23">
      <c r="C367" s="76"/>
      <c r="D367" s="76"/>
      <c r="E367" s="76"/>
      <c r="F367" s="76"/>
      <c r="G367" s="76"/>
      <c r="H367" s="76"/>
      <c r="I367" s="76"/>
      <c r="J367" s="76"/>
      <c r="K367" s="76"/>
      <c r="L367" s="77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</row>
    <row r="368" spans="1:23">
      <c r="A368" s="105" t="s">
        <v>147</v>
      </c>
      <c r="B368">
        <v>2011</v>
      </c>
      <c r="C368" s="76">
        <v>0.34342050608056612</v>
      </c>
      <c r="D368" s="76">
        <v>2.62974122082998E-2</v>
      </c>
      <c r="E368" s="76">
        <v>0</v>
      </c>
      <c r="F368" s="76">
        <v>0.59489790540674925</v>
      </c>
      <c r="G368" s="76">
        <v>1.7889476814231864E-2</v>
      </c>
      <c r="H368" s="76">
        <v>1.7494699490153129E-2</v>
      </c>
      <c r="I368" s="76">
        <v>0</v>
      </c>
      <c r="J368" s="76">
        <v>0</v>
      </c>
      <c r="K368" s="76">
        <v>0</v>
      </c>
      <c r="L368" s="77">
        <v>0</v>
      </c>
      <c r="M368" s="68">
        <v>39.259949137607073</v>
      </c>
      <c r="N368" s="68">
        <v>3.0063291139240507</v>
      </c>
      <c r="O368" s="68">
        <v>0</v>
      </c>
      <c r="P368" s="68">
        <v>68.008931018402095</v>
      </c>
      <c r="Q368" s="68">
        <v>2.0451310780503471</v>
      </c>
      <c r="R368" s="68">
        <v>2</v>
      </c>
      <c r="S368" s="68">
        <v>0</v>
      </c>
      <c r="T368" s="68">
        <v>0</v>
      </c>
      <c r="U368" s="68">
        <v>0</v>
      </c>
      <c r="V368" s="68">
        <v>0</v>
      </c>
      <c r="W368" s="68">
        <v>114.32034034798355</v>
      </c>
    </row>
    <row r="369" spans="1:23">
      <c r="A369" s="105"/>
      <c r="B369">
        <v>2014</v>
      </c>
      <c r="C369" s="76">
        <v>0.3454299835800268</v>
      </c>
      <c r="D369" s="76">
        <v>3.7694700715123895E-2</v>
      </c>
      <c r="E369" s="76">
        <v>2.7465057850466303E-2</v>
      </c>
      <c r="F369" s="76">
        <v>0.52539774803817541</v>
      </c>
      <c r="G369" s="76">
        <v>2.6924350066889549E-2</v>
      </c>
      <c r="H369" s="76">
        <v>3.7088159749318235E-2</v>
      </c>
      <c r="I369" s="76">
        <v>0</v>
      </c>
      <c r="J369" s="76">
        <v>0</v>
      </c>
      <c r="K369" s="76">
        <v>0</v>
      </c>
      <c r="L369" s="77">
        <v>0</v>
      </c>
      <c r="M369" s="68">
        <v>38.644863963159523</v>
      </c>
      <c r="N369" s="68">
        <v>4.2170820441546741</v>
      </c>
      <c r="O369" s="68">
        <v>3.0726441676296545</v>
      </c>
      <c r="P369" s="68">
        <v>58.778697462960046</v>
      </c>
      <c r="Q369" s="68">
        <v>3.012152665057747</v>
      </c>
      <c r="R369" s="68">
        <v>4.1492254763237204</v>
      </c>
      <c r="S369" s="68">
        <v>0</v>
      </c>
      <c r="T369" s="68">
        <v>0</v>
      </c>
      <c r="U369" s="68">
        <v>0</v>
      </c>
      <c r="V369" s="68">
        <v>0</v>
      </c>
      <c r="W369" s="68">
        <v>111.87466577928534</v>
      </c>
    </row>
    <row r="370" spans="1:23">
      <c r="A370" s="105"/>
      <c r="B370">
        <v>2017</v>
      </c>
      <c r="C370" s="76">
        <v>0.39021452189313932</v>
      </c>
      <c r="D370" s="76">
        <v>1.6001256819142787E-2</v>
      </c>
      <c r="E370" s="76">
        <v>5.9787639875712277E-2</v>
      </c>
      <c r="F370" s="76">
        <v>0.39110902976182721</v>
      </c>
      <c r="G370" s="76">
        <v>7.1461987271811897E-2</v>
      </c>
      <c r="H370" s="76">
        <v>3.9930618469871094E-2</v>
      </c>
      <c r="I370" s="76">
        <v>0</v>
      </c>
      <c r="J370" s="76">
        <v>0</v>
      </c>
      <c r="K370" s="76">
        <v>3.1494945908495671E-2</v>
      </c>
      <c r="L370" s="77">
        <v>0</v>
      </c>
      <c r="M370" s="68">
        <v>49.139698226258893</v>
      </c>
      <c r="N370" s="68">
        <v>2.0150375939849621</v>
      </c>
      <c r="O370" s="68">
        <v>7.5290549590496889</v>
      </c>
      <c r="P370" s="68">
        <v>49.252343564302905</v>
      </c>
      <c r="Q370" s="68">
        <v>8.9992050325263175</v>
      </c>
      <c r="R370" s="68">
        <v>5.0284610938561887</v>
      </c>
      <c r="S370" s="68">
        <v>0</v>
      </c>
      <c r="T370" s="68">
        <v>0</v>
      </c>
      <c r="U370" s="68">
        <v>3.9661572052401746</v>
      </c>
      <c r="V370" s="68">
        <v>0</v>
      </c>
      <c r="W370" s="68">
        <v>125.9299576752191</v>
      </c>
    </row>
    <row r="371" spans="1:23">
      <c r="C371" s="76"/>
      <c r="D371" s="76"/>
      <c r="E371" s="76"/>
      <c r="F371" s="76"/>
      <c r="G371" s="76"/>
      <c r="H371" s="76"/>
      <c r="I371" s="76"/>
      <c r="J371" s="76"/>
      <c r="K371" s="76"/>
      <c r="L371" s="77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</row>
    <row r="372" spans="1:23">
      <c r="A372" s="105" t="s">
        <v>148</v>
      </c>
      <c r="B372">
        <v>2011</v>
      </c>
      <c r="C372" s="76">
        <v>0.79197712785186836</v>
      </c>
      <c r="D372" s="76">
        <v>0</v>
      </c>
      <c r="E372" s="76">
        <v>0</v>
      </c>
      <c r="F372" s="76">
        <v>0.12015123467719387</v>
      </c>
      <c r="G372" s="76">
        <v>8.7871637470937763E-2</v>
      </c>
      <c r="H372" s="76">
        <v>0</v>
      </c>
      <c r="I372" s="76">
        <v>0</v>
      </c>
      <c r="J372" s="76">
        <v>0</v>
      </c>
      <c r="K372" s="76">
        <v>0</v>
      </c>
      <c r="L372" s="77">
        <v>0</v>
      </c>
      <c r="M372" s="68">
        <v>19.828967328320083</v>
      </c>
      <c r="N372" s="68">
        <v>0</v>
      </c>
      <c r="O372" s="68">
        <v>0</v>
      </c>
      <c r="P372" s="68">
        <v>3.008262262994311</v>
      </c>
      <c r="Q372" s="68">
        <v>2.2000683696803822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25.037297960994778</v>
      </c>
    </row>
    <row r="373" spans="1:23">
      <c r="A373" s="105"/>
      <c r="B373">
        <v>2014</v>
      </c>
      <c r="C373" s="76">
        <v>0.80399933468958606</v>
      </c>
      <c r="D373" s="76">
        <v>0</v>
      </c>
      <c r="E373" s="76">
        <v>0</v>
      </c>
      <c r="F373" s="76">
        <v>0.13657678965261905</v>
      </c>
      <c r="G373" s="76">
        <v>5.9423875657794792E-2</v>
      </c>
      <c r="H373" s="76">
        <v>0</v>
      </c>
      <c r="I373" s="76">
        <v>0</v>
      </c>
      <c r="J373" s="76">
        <v>0</v>
      </c>
      <c r="K373" s="76">
        <v>0</v>
      </c>
      <c r="L373" s="77">
        <v>0</v>
      </c>
      <c r="M373" s="68">
        <v>15.105675984342433</v>
      </c>
      <c r="N373" s="68">
        <v>0</v>
      </c>
      <c r="O373" s="68">
        <v>0</v>
      </c>
      <c r="P373" s="68">
        <v>2.5660279088050317</v>
      </c>
      <c r="Q373" s="68">
        <v>1.1164658634538152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18.788169756601281</v>
      </c>
    </row>
    <row r="374" spans="1:23">
      <c r="A374" s="105"/>
      <c r="B374">
        <v>2017</v>
      </c>
      <c r="C374" s="76">
        <v>0.80918448665889897</v>
      </c>
      <c r="D374" s="76">
        <v>0</v>
      </c>
      <c r="E374" s="76">
        <v>0</v>
      </c>
      <c r="F374" s="76">
        <v>0.14639031206892991</v>
      </c>
      <c r="G374" s="76">
        <v>4.4425201272171158E-2</v>
      </c>
      <c r="H374" s="76">
        <v>0</v>
      </c>
      <c r="I374" s="76">
        <v>0</v>
      </c>
      <c r="J374" s="76">
        <v>0</v>
      </c>
      <c r="K374" s="76">
        <v>0</v>
      </c>
      <c r="L374" s="77">
        <v>0</v>
      </c>
      <c r="M374" s="68">
        <v>18.21453732311593</v>
      </c>
      <c r="N374" s="68">
        <v>0</v>
      </c>
      <c r="O374" s="68">
        <v>0</v>
      </c>
      <c r="P374" s="68">
        <v>3.2952087526192426</v>
      </c>
      <c r="Q374" s="68">
        <v>1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22.509746075735173</v>
      </c>
    </row>
    <row r="375" spans="1:23">
      <c r="C375" s="76"/>
      <c r="D375" s="76"/>
      <c r="E375" s="76"/>
      <c r="F375" s="76"/>
      <c r="G375" s="76"/>
      <c r="H375" s="76"/>
      <c r="I375" s="76"/>
      <c r="J375" s="76"/>
      <c r="K375" s="76"/>
      <c r="L375" s="77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</row>
    <row r="376" spans="1:23">
      <c r="A376" s="105" t="s">
        <v>149</v>
      </c>
      <c r="B376">
        <v>2011</v>
      </c>
      <c r="C376" s="76">
        <v>0.55522912392420676</v>
      </c>
      <c r="D376" s="76">
        <v>0</v>
      </c>
      <c r="E376" s="76">
        <v>0</v>
      </c>
      <c r="F376" s="76">
        <v>0.33439248567698066</v>
      </c>
      <c r="G376" s="76">
        <v>0</v>
      </c>
      <c r="H376" s="76">
        <v>5.8787316235706495E-2</v>
      </c>
      <c r="I376" s="76">
        <v>0</v>
      </c>
      <c r="J376" s="76">
        <v>0</v>
      </c>
      <c r="K376" s="76">
        <v>5.1591074163106113E-2</v>
      </c>
      <c r="L376" s="77">
        <v>0</v>
      </c>
      <c r="M376" s="68">
        <v>10.906390728083139</v>
      </c>
      <c r="N376" s="68">
        <v>0</v>
      </c>
      <c r="O376" s="68">
        <v>0</v>
      </c>
      <c r="P376" s="68">
        <v>6.5684866808714855</v>
      </c>
      <c r="Q376" s="68">
        <v>0</v>
      </c>
      <c r="R376" s="68">
        <v>1.1547619047619047</v>
      </c>
      <c r="S376" s="68">
        <v>0</v>
      </c>
      <c r="T376" s="68">
        <v>0</v>
      </c>
      <c r="U376" s="68">
        <v>1.0134057971014492</v>
      </c>
      <c r="V376" s="68">
        <v>0</v>
      </c>
      <c r="W376" s="68">
        <v>19.643045110817976</v>
      </c>
    </row>
    <row r="377" spans="1:23">
      <c r="A377" s="105"/>
      <c r="B377">
        <v>2014</v>
      </c>
      <c r="C377" s="76">
        <v>0.38351552334054118</v>
      </c>
      <c r="D377" s="76">
        <v>3.6098098322667645E-2</v>
      </c>
      <c r="E377" s="76">
        <v>0</v>
      </c>
      <c r="F377" s="76">
        <v>0.36335225668422683</v>
      </c>
      <c r="G377" s="76">
        <v>7.1806298193605303E-2</v>
      </c>
      <c r="H377" s="76">
        <v>7.2440515415708659E-2</v>
      </c>
      <c r="I377" s="76">
        <v>0</v>
      </c>
      <c r="J377" s="76">
        <v>0</v>
      </c>
      <c r="K377" s="76">
        <v>7.2787308043250204E-2</v>
      </c>
      <c r="L377" s="77">
        <v>0</v>
      </c>
      <c r="M377" s="68">
        <v>5.3121291863138715</v>
      </c>
      <c r="N377" s="68">
        <v>0.5</v>
      </c>
      <c r="O377" s="68">
        <v>0</v>
      </c>
      <c r="P377" s="68">
        <v>5.0328448528833079</v>
      </c>
      <c r="Q377" s="68">
        <v>0.99459945994599464</v>
      </c>
      <c r="R377" s="68">
        <v>1.0033840947546531</v>
      </c>
      <c r="S377" s="68">
        <v>0</v>
      </c>
      <c r="T377" s="68">
        <v>0</v>
      </c>
      <c r="U377" s="68">
        <v>1.0081875697804243</v>
      </c>
      <c r="V377" s="68">
        <v>0</v>
      </c>
      <c r="W377" s="68">
        <v>13.851145163678254</v>
      </c>
    </row>
    <row r="378" spans="1:23">
      <c r="A378" s="105"/>
      <c r="B378">
        <v>2017</v>
      </c>
      <c r="C378" s="76">
        <v>0.47485203951983229</v>
      </c>
      <c r="D378" s="76">
        <v>0</v>
      </c>
      <c r="E378" s="76">
        <v>0</v>
      </c>
      <c r="F378" s="76">
        <v>0.43055819538361645</v>
      </c>
      <c r="G378" s="76">
        <v>0</v>
      </c>
      <c r="H378" s="76">
        <v>4.7301162862732539E-2</v>
      </c>
      <c r="I378" s="76">
        <v>0</v>
      </c>
      <c r="J378" s="76">
        <v>0</v>
      </c>
      <c r="K378" s="76">
        <v>4.7288602233818991E-2</v>
      </c>
      <c r="L378" s="77">
        <v>0</v>
      </c>
      <c r="M378" s="68">
        <v>10.057849701175948</v>
      </c>
      <c r="N378" s="68">
        <v>0</v>
      </c>
      <c r="O378" s="68">
        <v>0</v>
      </c>
      <c r="P378" s="68">
        <v>9.1196609814647296</v>
      </c>
      <c r="Q378" s="68">
        <v>0</v>
      </c>
      <c r="R378" s="68">
        <v>1.0018867924528303</v>
      </c>
      <c r="S378" s="68">
        <v>0</v>
      </c>
      <c r="T378" s="68">
        <v>0</v>
      </c>
      <c r="U378" s="68">
        <v>1.0016207455429498</v>
      </c>
      <c r="V378" s="68">
        <v>0</v>
      </c>
      <c r="W378" s="68">
        <v>21.181018220636453</v>
      </c>
    </row>
    <row r="379" spans="1:23">
      <c r="C379" s="76"/>
      <c r="D379" s="76"/>
      <c r="E379" s="76"/>
      <c r="F379" s="76"/>
      <c r="G379" s="76"/>
      <c r="H379" s="76"/>
      <c r="I379" s="76"/>
      <c r="J379" s="76"/>
      <c r="K379" s="76"/>
      <c r="L379" s="77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</row>
    <row r="380" spans="1:23">
      <c r="A380" s="105" t="s">
        <v>150</v>
      </c>
      <c r="B380">
        <v>2011</v>
      </c>
      <c r="C380" s="76">
        <v>0.44451540326794381</v>
      </c>
      <c r="D380" s="76">
        <v>3.6488647021419046E-2</v>
      </c>
      <c r="E380" s="76">
        <v>0</v>
      </c>
      <c r="F380" s="76">
        <v>0.37325030044574703</v>
      </c>
      <c r="G380" s="76">
        <v>0.10909787156503151</v>
      </c>
      <c r="H380" s="76">
        <v>3.6647777699858407E-2</v>
      </c>
      <c r="I380" s="76">
        <v>0</v>
      </c>
      <c r="J380" s="76">
        <v>0</v>
      </c>
      <c r="K380" s="76">
        <v>0</v>
      </c>
      <c r="L380" s="77">
        <v>0</v>
      </c>
      <c r="M380" s="68">
        <v>12.215419948430105</v>
      </c>
      <c r="N380" s="68">
        <v>1.0027192386131882</v>
      </c>
      <c r="O380" s="68">
        <v>0</v>
      </c>
      <c r="P380" s="68">
        <v>10.257033012361553</v>
      </c>
      <c r="Q380" s="68">
        <v>2.9980430528375734</v>
      </c>
      <c r="R380" s="68">
        <v>1.0070921985815602</v>
      </c>
      <c r="S380" s="68">
        <v>0</v>
      </c>
      <c r="T380" s="68">
        <v>0</v>
      </c>
      <c r="U380" s="68">
        <v>0</v>
      </c>
      <c r="V380" s="68">
        <v>0</v>
      </c>
      <c r="W380" s="68">
        <v>27.480307450823986</v>
      </c>
    </row>
    <row r="381" spans="1:23">
      <c r="A381" s="105"/>
      <c r="B381">
        <v>2014</v>
      </c>
      <c r="C381" s="76">
        <v>0.47284079365681281</v>
      </c>
      <c r="D381" s="76">
        <v>0</v>
      </c>
      <c r="E381" s="76">
        <v>0</v>
      </c>
      <c r="F381" s="76">
        <v>0.52715920634318703</v>
      </c>
      <c r="G381" s="76">
        <v>0</v>
      </c>
      <c r="H381" s="76">
        <v>0</v>
      </c>
      <c r="I381" s="76">
        <v>0</v>
      </c>
      <c r="J381" s="76">
        <v>0</v>
      </c>
      <c r="K381" s="76">
        <v>0</v>
      </c>
      <c r="L381" s="77">
        <v>0</v>
      </c>
      <c r="M381" s="68">
        <v>16.401935549234135</v>
      </c>
      <c r="N381" s="68">
        <v>0</v>
      </c>
      <c r="O381" s="68">
        <v>0</v>
      </c>
      <c r="P381" s="68">
        <v>18.286136565665991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34.68807211490013</v>
      </c>
    </row>
    <row r="382" spans="1:23">
      <c r="A382" s="105"/>
      <c r="B382">
        <v>2017</v>
      </c>
      <c r="C382" s="76">
        <v>0.44664242422760453</v>
      </c>
      <c r="D382" s="76">
        <v>0</v>
      </c>
      <c r="E382" s="76">
        <v>0</v>
      </c>
      <c r="F382" s="76">
        <v>0.55335757577239553</v>
      </c>
      <c r="G382" s="76">
        <v>0</v>
      </c>
      <c r="H382" s="76">
        <v>0</v>
      </c>
      <c r="I382" s="76">
        <v>0</v>
      </c>
      <c r="J382" s="76">
        <v>0</v>
      </c>
      <c r="K382" s="76">
        <v>0</v>
      </c>
      <c r="L382" s="77">
        <v>0</v>
      </c>
      <c r="M382" s="68">
        <v>14.519297324956073</v>
      </c>
      <c r="N382" s="68">
        <v>0</v>
      </c>
      <c r="O382" s="68">
        <v>0</v>
      </c>
      <c r="P382" s="68">
        <v>17.988356532746401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32.507653857702472</v>
      </c>
    </row>
    <row r="383" spans="1:23">
      <c r="C383" s="76"/>
      <c r="D383" s="76"/>
      <c r="E383" s="76"/>
      <c r="F383" s="76"/>
      <c r="G383" s="76"/>
      <c r="H383" s="76"/>
      <c r="I383" s="76"/>
      <c r="J383" s="76"/>
      <c r="K383" s="76"/>
      <c r="L383" s="77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</row>
    <row r="384" spans="1:23">
      <c r="A384" s="105" t="s">
        <v>151</v>
      </c>
      <c r="B384">
        <v>2011</v>
      </c>
      <c r="C384" s="76">
        <v>0.56299882537091028</v>
      </c>
      <c r="D384" s="76">
        <v>8.8106379158152063E-3</v>
      </c>
      <c r="E384" s="76">
        <v>1.7462717802631218E-2</v>
      </c>
      <c r="F384" s="76">
        <v>0.18646276887677055</v>
      </c>
      <c r="G384" s="76">
        <v>0.11195878328477167</v>
      </c>
      <c r="H384" s="76">
        <v>8.1871262599912023E-2</v>
      </c>
      <c r="I384" s="76">
        <v>0</v>
      </c>
      <c r="J384" s="76">
        <v>6.7718054310867597E-4</v>
      </c>
      <c r="K384" s="76">
        <v>2.7620929761892576E-2</v>
      </c>
      <c r="L384" s="77">
        <v>2.1368938441878038E-3</v>
      </c>
      <c r="M384" s="68">
        <v>939.38534291846645</v>
      </c>
      <c r="N384" s="68">
        <v>14.700890564781904</v>
      </c>
      <c r="O384" s="68">
        <v>29.137220917833783</v>
      </c>
      <c r="P384" s="68">
        <v>311.12035085940744</v>
      </c>
      <c r="Q384" s="68">
        <v>186.80756564529361</v>
      </c>
      <c r="R384" s="68">
        <v>136.60537220822414</v>
      </c>
      <c r="S384" s="68">
        <v>0</v>
      </c>
      <c r="T384" s="68">
        <v>1.1299019607843137</v>
      </c>
      <c r="U384" s="68">
        <v>46.086590960484408</v>
      </c>
      <c r="V384" s="68">
        <v>3.5654901327373878</v>
      </c>
      <c r="W384" s="68">
        <v>1668.5387261680135</v>
      </c>
    </row>
    <row r="385" spans="1:23">
      <c r="A385" s="105"/>
      <c r="B385">
        <v>2014</v>
      </c>
      <c r="C385" s="76">
        <v>0.52571712079488964</v>
      </c>
      <c r="D385" s="76">
        <v>7.768753757066941E-3</v>
      </c>
      <c r="E385" s="76">
        <v>1.9917921465621075E-2</v>
      </c>
      <c r="F385" s="76">
        <v>0.19038353673954678</v>
      </c>
      <c r="G385" s="76">
        <v>0.13103610737480714</v>
      </c>
      <c r="H385" s="76">
        <v>7.3965447392519382E-2</v>
      </c>
      <c r="I385" s="76">
        <v>2.2243088852812974E-3</v>
      </c>
      <c r="J385" s="76">
        <v>8.579152606056137E-4</v>
      </c>
      <c r="K385" s="76">
        <v>4.3862643660577808E-2</v>
      </c>
      <c r="L385" s="77">
        <v>4.2662446690842331E-3</v>
      </c>
      <c r="M385" s="68">
        <v>793.21541137045597</v>
      </c>
      <c r="N385" s="68">
        <v>11.721693974756189</v>
      </c>
      <c r="O385" s="68">
        <v>30.052668334461892</v>
      </c>
      <c r="P385" s="68">
        <v>287.25553998447964</v>
      </c>
      <c r="Q385" s="68">
        <v>197.71062364971635</v>
      </c>
      <c r="R385" s="68">
        <v>111.60095507627115</v>
      </c>
      <c r="S385" s="68">
        <v>3.3560940240744692</v>
      </c>
      <c r="T385" s="68">
        <v>1.2944444444444445</v>
      </c>
      <c r="U385" s="68">
        <v>66.181076397919668</v>
      </c>
      <c r="V385" s="68">
        <v>6.4370188573618172</v>
      </c>
      <c r="W385" s="68">
        <v>1508.8255261139418</v>
      </c>
    </row>
    <row r="386" spans="1:23">
      <c r="A386" s="105"/>
      <c r="B386">
        <v>2017</v>
      </c>
      <c r="C386" s="76">
        <v>0.51959573478121945</v>
      </c>
      <c r="D386" s="76">
        <v>3.6244608853706222E-3</v>
      </c>
      <c r="E386" s="76">
        <v>1.9694514759641193E-2</v>
      </c>
      <c r="F386" s="76">
        <v>0.17547596700391907</v>
      </c>
      <c r="G386" s="76">
        <v>0.14096560239662007</v>
      </c>
      <c r="H386" s="76">
        <v>8.3573896895091163E-2</v>
      </c>
      <c r="I386" s="76">
        <v>1.8481765286080983E-3</v>
      </c>
      <c r="J386" s="76">
        <v>0</v>
      </c>
      <c r="K386" s="76">
        <v>5.4034858430636372E-2</v>
      </c>
      <c r="L386" s="77">
        <v>1.1867883188941381E-3</v>
      </c>
      <c r="M386" s="68">
        <v>843.87465843943562</v>
      </c>
      <c r="N386" s="68">
        <v>5.8864815219414304</v>
      </c>
      <c r="O386" s="68">
        <v>31.985832067925873</v>
      </c>
      <c r="P386" s="68">
        <v>284.99025647720572</v>
      </c>
      <c r="Q386" s="68">
        <v>228.94202475361948</v>
      </c>
      <c r="R386" s="68">
        <v>135.73224138664887</v>
      </c>
      <c r="S386" s="68">
        <v>3.00162074554295</v>
      </c>
      <c r="T386" s="68">
        <v>0</v>
      </c>
      <c r="U386" s="68">
        <v>87.757933042264597</v>
      </c>
      <c r="V386" s="68">
        <v>1.9274611398963732</v>
      </c>
      <c r="W386" s="68">
        <v>1624.0985095744807</v>
      </c>
    </row>
    <row r="387" spans="1:23">
      <c r="C387" s="76"/>
      <c r="D387" s="76"/>
      <c r="E387" s="76"/>
      <c r="F387" s="76"/>
      <c r="G387" s="76"/>
      <c r="H387" s="76"/>
      <c r="I387" s="76"/>
      <c r="J387" s="76"/>
      <c r="K387" s="76"/>
      <c r="L387" s="77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</row>
    <row r="388" spans="1:23">
      <c r="A388" s="105" t="s">
        <v>152</v>
      </c>
      <c r="B388">
        <v>2011</v>
      </c>
      <c r="C388" s="76">
        <v>0.70688423030307646</v>
      </c>
      <c r="D388" s="76">
        <v>1.3447545172340343E-2</v>
      </c>
      <c r="E388" s="76">
        <v>1.7347895113868438E-2</v>
      </c>
      <c r="F388" s="76">
        <v>3.4193796553613293E-2</v>
      </c>
      <c r="G388" s="76">
        <v>9.1946087368255311E-2</v>
      </c>
      <c r="H388" s="76">
        <v>8.9431261800634682E-2</v>
      </c>
      <c r="I388" s="76">
        <v>4.3724311075668499E-3</v>
      </c>
      <c r="J388" s="76">
        <v>0</v>
      </c>
      <c r="K388" s="76">
        <v>4.237675258064464E-2</v>
      </c>
      <c r="L388" s="77">
        <v>0</v>
      </c>
      <c r="M388" s="68">
        <v>163.54288310168954</v>
      </c>
      <c r="N388" s="68">
        <v>3.1111888111888111</v>
      </c>
      <c r="O388" s="68">
        <v>4.0135635526221041</v>
      </c>
      <c r="P388" s="68">
        <v>7.9109871642954879</v>
      </c>
      <c r="Q388" s="68">
        <v>21.272405824751736</v>
      </c>
      <c r="R388" s="68">
        <v>20.690582371638087</v>
      </c>
      <c r="S388" s="68">
        <v>1.0115942028985507</v>
      </c>
      <c r="T388" s="68">
        <v>0</v>
      </c>
      <c r="U388" s="68">
        <v>9.8041744269131197</v>
      </c>
      <c r="V388" s="68">
        <v>0</v>
      </c>
      <c r="W388" s="68">
        <v>231.35737945599743</v>
      </c>
    </row>
    <row r="389" spans="1:23">
      <c r="A389" s="105"/>
      <c r="B389">
        <v>2014</v>
      </c>
      <c r="C389" s="76">
        <v>0.64128304706537431</v>
      </c>
      <c r="D389" s="76">
        <v>1.6911607360990372E-2</v>
      </c>
      <c r="E389" s="76">
        <v>6.5886214282701999E-3</v>
      </c>
      <c r="F389" s="76">
        <v>0.10921170811294571</v>
      </c>
      <c r="G389" s="76">
        <v>0.12640814481959595</v>
      </c>
      <c r="H389" s="76">
        <v>4.7308638866822343E-2</v>
      </c>
      <c r="I389" s="76">
        <v>6.5412248675790494E-3</v>
      </c>
      <c r="J389" s="76">
        <v>0</v>
      </c>
      <c r="K389" s="76">
        <v>4.5747007478422051E-2</v>
      </c>
      <c r="L389" s="77">
        <v>0</v>
      </c>
      <c r="M389" s="68">
        <v>195.21565525036664</v>
      </c>
      <c r="N389" s="68">
        <v>5.1481331487250488</v>
      </c>
      <c r="O389" s="68">
        <v>2.0056698133566195</v>
      </c>
      <c r="P389" s="68">
        <v>33.245592968415195</v>
      </c>
      <c r="Q389" s="68">
        <v>38.480432209874131</v>
      </c>
      <c r="R389" s="68">
        <v>14.401420679452645</v>
      </c>
      <c r="S389" s="68">
        <v>1.9912416280267904</v>
      </c>
      <c r="T389" s="68">
        <v>0</v>
      </c>
      <c r="U389" s="68">
        <v>13.926037935216424</v>
      </c>
      <c r="V389" s="68">
        <v>0</v>
      </c>
      <c r="W389" s="68">
        <v>304.41418363343348</v>
      </c>
    </row>
    <row r="390" spans="1:23">
      <c r="A390" s="105"/>
      <c r="B390">
        <v>2017</v>
      </c>
      <c r="C390" s="76">
        <v>0.53606480087798825</v>
      </c>
      <c r="D390" s="76">
        <v>2.2932048414692468E-2</v>
      </c>
      <c r="E390" s="76">
        <v>7.5949844794935481E-3</v>
      </c>
      <c r="F390" s="76">
        <v>6.1076163276094511E-2</v>
      </c>
      <c r="G390" s="76">
        <v>0.14475915274550971</v>
      </c>
      <c r="H390" s="76">
        <v>0.13229461570342133</v>
      </c>
      <c r="I390" s="76">
        <v>0</v>
      </c>
      <c r="J390" s="76">
        <v>0</v>
      </c>
      <c r="K390" s="76">
        <v>9.5278234502800235E-2</v>
      </c>
      <c r="L390" s="77">
        <v>0</v>
      </c>
      <c r="M390" s="68">
        <v>141.73823503496857</v>
      </c>
      <c r="N390" s="68">
        <v>6.0633491747852304</v>
      </c>
      <c r="O390" s="68">
        <v>2.0081521739130435</v>
      </c>
      <c r="P390" s="68">
        <v>16.148845384518257</v>
      </c>
      <c r="Q390" s="68">
        <v>38.275049549421873</v>
      </c>
      <c r="R390" s="68">
        <v>34.979363136174776</v>
      </c>
      <c r="S390" s="68">
        <v>0</v>
      </c>
      <c r="T390" s="68">
        <v>0</v>
      </c>
      <c r="U390" s="68">
        <v>25.192045389953659</v>
      </c>
      <c r="V390" s="68">
        <v>0</v>
      </c>
      <c r="W390" s="68">
        <v>264.40503984373538</v>
      </c>
    </row>
    <row r="391" spans="1:23">
      <c r="C391" s="76"/>
      <c r="D391" s="76"/>
      <c r="E391" s="76"/>
      <c r="F391" s="76"/>
      <c r="G391" s="76"/>
      <c r="H391" s="76"/>
      <c r="I391" s="76"/>
      <c r="J391" s="76"/>
      <c r="K391" s="76"/>
      <c r="L391" s="77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</row>
    <row r="392" spans="1:23">
      <c r="A392" s="105" t="s">
        <v>153</v>
      </c>
      <c r="B392">
        <v>2011</v>
      </c>
      <c r="C392" s="76">
        <v>0.50460264988833925</v>
      </c>
      <c r="D392" s="76">
        <v>1.7930297098735407E-2</v>
      </c>
      <c r="E392" s="76">
        <v>2.0884635277049904E-3</v>
      </c>
      <c r="F392" s="76">
        <v>0.28876865856690859</v>
      </c>
      <c r="G392" s="76">
        <v>0.10471886051298573</v>
      </c>
      <c r="H392" s="76">
        <v>4.3596910884492343E-2</v>
      </c>
      <c r="I392" s="76">
        <v>0</v>
      </c>
      <c r="J392" s="76">
        <v>0</v>
      </c>
      <c r="K392" s="76">
        <v>3.6335213111125697E-2</v>
      </c>
      <c r="L392" s="77">
        <v>1.9589464097077816E-3</v>
      </c>
      <c r="M392" s="68">
        <v>257.58879742075811</v>
      </c>
      <c r="N392" s="68">
        <v>9.1530309404482839</v>
      </c>
      <c r="O392" s="68">
        <v>1.0661157024793388</v>
      </c>
      <c r="P392" s="68">
        <v>147.41018801529364</v>
      </c>
      <c r="Q392" s="68">
        <v>53.456725510222995</v>
      </c>
      <c r="R392" s="68">
        <v>22.255285120839901</v>
      </c>
      <c r="S392" s="68">
        <v>0</v>
      </c>
      <c r="T392" s="68">
        <v>0</v>
      </c>
      <c r="U392" s="68">
        <v>18.548344626000187</v>
      </c>
      <c r="V392" s="68">
        <v>0.99999999999999989</v>
      </c>
      <c r="W392" s="68">
        <v>510.47848733604258</v>
      </c>
    </row>
    <row r="393" spans="1:23">
      <c r="A393" s="105"/>
      <c r="B393">
        <v>2014</v>
      </c>
      <c r="C393" s="76">
        <v>0.52766064910635035</v>
      </c>
      <c r="D393" s="76">
        <v>1.6339639705190232E-2</v>
      </c>
      <c r="E393" s="76">
        <v>1.3965065928069269E-2</v>
      </c>
      <c r="F393" s="76">
        <v>0.22323295354847889</v>
      </c>
      <c r="G393" s="76">
        <v>0.1526681345631935</v>
      </c>
      <c r="H393" s="76">
        <v>4.2097792599301395E-2</v>
      </c>
      <c r="I393" s="76">
        <v>4.7106078180682281E-3</v>
      </c>
      <c r="J393" s="76">
        <v>3.7712095769120062E-3</v>
      </c>
      <c r="K393" s="76">
        <v>1.555394715443581E-2</v>
      </c>
      <c r="L393" s="77">
        <v>0</v>
      </c>
      <c r="M393" s="68">
        <v>247.23400411372913</v>
      </c>
      <c r="N393" s="68">
        <v>7.6558950471890252</v>
      </c>
      <c r="O393" s="68">
        <v>6.5432947727979895</v>
      </c>
      <c r="P393" s="68">
        <v>104.59521104974571</v>
      </c>
      <c r="Q393" s="68">
        <v>71.532251405437762</v>
      </c>
      <c r="R393" s="68">
        <v>19.724809584155395</v>
      </c>
      <c r="S393" s="68">
        <v>2.2071428571428573</v>
      </c>
      <c r="T393" s="68">
        <v>1.7669902912621358</v>
      </c>
      <c r="U393" s="68">
        <v>7.2877608767627704</v>
      </c>
      <c r="V393" s="68">
        <v>0</v>
      </c>
      <c r="W393" s="68">
        <v>468.54735999822293</v>
      </c>
    </row>
    <row r="394" spans="1:23">
      <c r="A394" s="105"/>
      <c r="B394">
        <v>2017</v>
      </c>
      <c r="C394" s="76">
        <v>0.46385118492631211</v>
      </c>
      <c r="D394" s="76">
        <v>1.9251356317110328E-3</v>
      </c>
      <c r="E394" s="76">
        <v>1.8725863509730906E-2</v>
      </c>
      <c r="F394" s="76">
        <v>0.26080915142135608</v>
      </c>
      <c r="G394" s="76">
        <v>0.13253796651063016</v>
      </c>
      <c r="H394" s="76">
        <v>7.3118892436176572E-2</v>
      </c>
      <c r="I394" s="76">
        <v>0</v>
      </c>
      <c r="J394" s="76">
        <v>5.4498569259723321E-3</v>
      </c>
      <c r="K394" s="76">
        <v>4.3581948638110546E-2</v>
      </c>
      <c r="L394" s="77">
        <v>0</v>
      </c>
      <c r="M394" s="68">
        <v>252.34071008789772</v>
      </c>
      <c r="N394" s="68">
        <v>1.0472972972972974</v>
      </c>
      <c r="O394" s="68">
        <v>10.187098467378531</v>
      </c>
      <c r="P394" s="68">
        <v>141.88336390159728</v>
      </c>
      <c r="Q394" s="68">
        <v>72.102272603252018</v>
      </c>
      <c r="R394" s="68">
        <v>39.777570560947332</v>
      </c>
      <c r="S394" s="68">
        <v>0</v>
      </c>
      <c r="T394" s="68">
        <v>2.9647887323943665</v>
      </c>
      <c r="U394" s="68">
        <v>23.709112369955843</v>
      </c>
      <c r="V394" s="68">
        <v>0</v>
      </c>
      <c r="W394" s="68">
        <v>544.01221402072053</v>
      </c>
    </row>
    <row r="395" spans="1:23">
      <c r="C395" s="76"/>
      <c r="D395" s="76"/>
      <c r="E395" s="76"/>
      <c r="F395" s="76"/>
      <c r="G395" s="76"/>
      <c r="H395" s="76"/>
      <c r="I395" s="76"/>
      <c r="J395" s="76"/>
      <c r="K395" s="76"/>
      <c r="L395" s="77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</row>
    <row r="396" spans="1:23">
      <c r="A396" s="105" t="s">
        <v>154</v>
      </c>
      <c r="B396">
        <v>2011</v>
      </c>
      <c r="C396" s="76">
        <v>0.6006129616717345</v>
      </c>
      <c r="D396" s="76">
        <v>9.8638559798151348E-3</v>
      </c>
      <c r="E396" s="76">
        <v>3.0040358705244359E-3</v>
      </c>
      <c r="F396" s="76">
        <v>0.15987098415022913</v>
      </c>
      <c r="G396" s="76">
        <v>9.4537727508278033E-2</v>
      </c>
      <c r="H396" s="76">
        <v>8.6779122368925585E-2</v>
      </c>
      <c r="I396" s="76">
        <v>3.0306242813538972E-3</v>
      </c>
      <c r="J396" s="76">
        <v>2.9755696083987346E-3</v>
      </c>
      <c r="K396" s="76">
        <v>3.9325118560740696E-2</v>
      </c>
      <c r="L396" s="77">
        <v>0</v>
      </c>
      <c r="M396" s="68">
        <v>200.47902141846103</v>
      </c>
      <c r="N396" s="68">
        <v>3.2924634006263345</v>
      </c>
      <c r="O396" s="68">
        <v>1.0027192386131882</v>
      </c>
      <c r="P396" s="68">
        <v>53.363447845738648</v>
      </c>
      <c r="Q396" s="68">
        <v>31.555814322141437</v>
      </c>
      <c r="R396" s="68">
        <v>28.966064075026811</v>
      </c>
      <c r="S396" s="68">
        <v>1.0115942028985507</v>
      </c>
      <c r="T396" s="68">
        <v>0.99321746502755404</v>
      </c>
      <c r="U396" s="68">
        <v>13.126358885559956</v>
      </c>
      <c r="V396" s="68">
        <v>0</v>
      </c>
      <c r="W396" s="68">
        <v>333.79070085409347</v>
      </c>
    </row>
    <row r="397" spans="1:23">
      <c r="A397" s="105"/>
      <c r="B397">
        <v>2014</v>
      </c>
      <c r="C397" s="76">
        <v>0.68746784218397416</v>
      </c>
      <c r="D397" s="76">
        <v>1.3441788360578197E-2</v>
      </c>
      <c r="E397" s="76">
        <v>1.1067312916647422E-2</v>
      </c>
      <c r="F397" s="76">
        <v>0.10426085012406398</v>
      </c>
      <c r="G397" s="76">
        <v>8.3060996061968845E-2</v>
      </c>
      <c r="H397" s="76">
        <v>7.130525694125936E-2</v>
      </c>
      <c r="I397" s="76">
        <v>1.6279046138609827E-2</v>
      </c>
      <c r="J397" s="76">
        <v>3.1320072692742722E-3</v>
      </c>
      <c r="K397" s="76">
        <v>9.9849000036237919E-3</v>
      </c>
      <c r="L397" s="77">
        <v>0</v>
      </c>
      <c r="M397" s="68">
        <v>220.19103954119296</v>
      </c>
      <c r="N397" s="68">
        <v>4.3053088025262944</v>
      </c>
      <c r="O397" s="68">
        <v>3.5447812777722918</v>
      </c>
      <c r="P397" s="68">
        <v>33.394005600806757</v>
      </c>
      <c r="Q397" s="68">
        <v>26.603843766873151</v>
      </c>
      <c r="R397" s="68">
        <v>22.838564493095316</v>
      </c>
      <c r="S397" s="68">
        <v>5.2140622034220021</v>
      </c>
      <c r="T397" s="68">
        <v>1.0031595576619272</v>
      </c>
      <c r="U397" s="68">
        <v>3.1980921529772703</v>
      </c>
      <c r="V397" s="68">
        <v>0</v>
      </c>
      <c r="W397" s="68">
        <v>320.29285739632803</v>
      </c>
    </row>
    <row r="398" spans="1:23">
      <c r="A398" s="105"/>
      <c r="B398">
        <v>2017</v>
      </c>
      <c r="C398" s="76">
        <v>0.61959116252809054</v>
      </c>
      <c r="D398" s="76">
        <v>3.0402708030841212E-3</v>
      </c>
      <c r="E398" s="76">
        <v>2.4567444258774357E-2</v>
      </c>
      <c r="F398" s="76">
        <v>0.15867652606139709</v>
      </c>
      <c r="G398" s="76">
        <v>7.7914611930800903E-2</v>
      </c>
      <c r="H398" s="76">
        <v>6.6158576334665042E-2</v>
      </c>
      <c r="I398" s="76">
        <v>2.8742884511319608E-3</v>
      </c>
      <c r="J398" s="76">
        <v>2.9203507660539472E-3</v>
      </c>
      <c r="K398" s="76">
        <v>4.4256768866002237E-2</v>
      </c>
      <c r="L398" s="77">
        <v>0</v>
      </c>
      <c r="M398" s="68">
        <v>215.56332047470087</v>
      </c>
      <c r="N398" s="68">
        <v>1.0577472841623785</v>
      </c>
      <c r="O398" s="68">
        <v>8.5473134225965151</v>
      </c>
      <c r="P398" s="68">
        <v>55.205498250847654</v>
      </c>
      <c r="Q398" s="68">
        <v>27.107443548373279</v>
      </c>
      <c r="R398" s="68">
        <v>23.017375416378364</v>
      </c>
      <c r="S398" s="68">
        <v>1</v>
      </c>
      <c r="T398" s="68">
        <v>1.016025641025641</v>
      </c>
      <c r="U398" s="68">
        <v>15.397469536703214</v>
      </c>
      <c r="V398" s="68">
        <v>0</v>
      </c>
      <c r="W398" s="68">
        <v>347.91219357478786</v>
      </c>
    </row>
    <row r="399" spans="1:23">
      <c r="C399" s="76"/>
      <c r="D399" s="76"/>
      <c r="E399" s="76"/>
      <c r="F399" s="76"/>
      <c r="G399" s="76"/>
      <c r="H399" s="76"/>
      <c r="I399" s="76"/>
      <c r="J399" s="76"/>
      <c r="K399" s="76"/>
      <c r="L399" s="77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</row>
    <row r="400" spans="1:23">
      <c r="A400" s="105" t="s">
        <v>155</v>
      </c>
      <c r="B400">
        <v>2011</v>
      </c>
      <c r="C400" s="76">
        <v>0.52482355584652929</v>
      </c>
      <c r="D400" s="76">
        <v>1.2638162866552005E-2</v>
      </c>
      <c r="E400" s="76">
        <v>8.7089884277507697E-3</v>
      </c>
      <c r="F400" s="76">
        <v>0.36203452322050517</v>
      </c>
      <c r="G400" s="76">
        <v>2.938693832615976E-2</v>
      </c>
      <c r="H400" s="76">
        <v>3.6288386798878226E-2</v>
      </c>
      <c r="I400" s="76">
        <v>0</v>
      </c>
      <c r="J400" s="76">
        <v>8.6599402035401061E-4</v>
      </c>
      <c r="K400" s="76">
        <v>2.5253450493270838E-2</v>
      </c>
      <c r="L400" s="77">
        <v>0</v>
      </c>
      <c r="M400" s="68">
        <v>601.92554391027863</v>
      </c>
      <c r="N400" s="68">
        <v>14.494839213544248</v>
      </c>
      <c r="O400" s="68">
        <v>9.9884285640089203</v>
      </c>
      <c r="P400" s="68">
        <v>415.22112503564011</v>
      </c>
      <c r="Q400" s="68">
        <v>33.704182365252166</v>
      </c>
      <c r="R400" s="68">
        <v>41.619524730190903</v>
      </c>
      <c r="S400" s="68">
        <v>0</v>
      </c>
      <c r="T400" s="68">
        <v>0.99321746502755404</v>
      </c>
      <c r="U400" s="68">
        <v>28.963442578820498</v>
      </c>
      <c r="V400" s="68">
        <v>0</v>
      </c>
      <c r="W400" s="68">
        <v>1146.9103038627629</v>
      </c>
    </row>
    <row r="401" spans="1:23">
      <c r="A401" s="105"/>
      <c r="B401">
        <v>2014</v>
      </c>
      <c r="C401" s="76">
        <v>0.49662954604333931</v>
      </c>
      <c r="D401" s="76">
        <v>5.3735106298760703E-3</v>
      </c>
      <c r="E401" s="76">
        <v>9.4308460339373561E-3</v>
      </c>
      <c r="F401" s="76">
        <v>0.40010057323519116</v>
      </c>
      <c r="G401" s="76">
        <v>1.8223856988328908E-2</v>
      </c>
      <c r="H401" s="76">
        <v>3.3647512871237552E-2</v>
      </c>
      <c r="I401" s="76">
        <v>9.4654626421463849E-4</v>
      </c>
      <c r="J401" s="76">
        <v>9.4537594603812168E-4</v>
      </c>
      <c r="K401" s="76">
        <v>3.2553007866433406E-2</v>
      </c>
      <c r="L401" s="77">
        <v>2.1492241214032407E-3</v>
      </c>
      <c r="M401" s="68">
        <v>526.98471736934846</v>
      </c>
      <c r="N401" s="68">
        <v>5.7019522964896492</v>
      </c>
      <c r="O401" s="68">
        <v>10.007281627409679</v>
      </c>
      <c r="P401" s="68">
        <v>424.55566565759977</v>
      </c>
      <c r="Q401" s="68">
        <v>19.337742188089329</v>
      </c>
      <c r="R401" s="68">
        <v>35.704128362679498</v>
      </c>
      <c r="S401" s="68">
        <v>1.0044014084507042</v>
      </c>
      <c r="T401" s="68">
        <v>1.0031595576619272</v>
      </c>
      <c r="U401" s="68">
        <v>34.542724625806954</v>
      </c>
      <c r="V401" s="68">
        <v>2.2805897780440025</v>
      </c>
      <c r="W401" s="68">
        <v>1061.1223628715802</v>
      </c>
    </row>
    <row r="402" spans="1:23">
      <c r="A402" s="105"/>
      <c r="B402">
        <v>2017</v>
      </c>
      <c r="C402" s="76">
        <v>0.46556951308434957</v>
      </c>
      <c r="D402" s="76">
        <v>2.0118539869006399E-2</v>
      </c>
      <c r="E402" s="76">
        <v>1.3568010422058503E-2</v>
      </c>
      <c r="F402" s="76">
        <v>0.38279776494574802</v>
      </c>
      <c r="G402" s="76">
        <v>2.762037107508146E-2</v>
      </c>
      <c r="H402" s="76">
        <v>2.9962753649667325E-2</v>
      </c>
      <c r="I402" s="76">
        <v>0</v>
      </c>
      <c r="J402" s="76">
        <v>0</v>
      </c>
      <c r="K402" s="76">
        <v>6.0363046954088478E-2</v>
      </c>
      <c r="L402" s="77">
        <v>0</v>
      </c>
      <c r="M402" s="68">
        <v>530.20585235512397</v>
      </c>
      <c r="N402" s="68">
        <v>22.911653962733798</v>
      </c>
      <c r="O402" s="68">
        <v>15.451695887327979</v>
      </c>
      <c r="P402" s="68">
        <v>435.94266707477721</v>
      </c>
      <c r="Q402" s="68">
        <v>31.454985725354319</v>
      </c>
      <c r="R402" s="68">
        <v>34.122567932944186</v>
      </c>
      <c r="S402" s="68">
        <v>0</v>
      </c>
      <c r="T402" s="68">
        <v>0</v>
      </c>
      <c r="U402" s="68">
        <v>68.743420394982721</v>
      </c>
      <c r="V402" s="68">
        <v>0</v>
      </c>
      <c r="W402" s="68">
        <v>1138.8328433332445</v>
      </c>
    </row>
    <row r="403" spans="1:23">
      <c r="C403" s="76"/>
      <c r="D403" s="76"/>
      <c r="E403" s="76"/>
      <c r="F403" s="76"/>
      <c r="G403" s="76"/>
      <c r="H403" s="76"/>
      <c r="I403" s="76"/>
      <c r="J403" s="76"/>
      <c r="K403" s="76"/>
      <c r="L403" s="77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</row>
    <row r="404" spans="1:23">
      <c r="A404" s="105" t="s">
        <v>156</v>
      </c>
      <c r="B404">
        <v>2011</v>
      </c>
      <c r="C404" s="76">
        <v>0.529378744914621</v>
      </c>
      <c r="D404" s="76">
        <v>1.4969735565121553E-2</v>
      </c>
      <c r="E404" s="76">
        <v>8.4753432956473154E-3</v>
      </c>
      <c r="F404" s="76">
        <v>0.17411967003075154</v>
      </c>
      <c r="G404" s="76">
        <v>0.15280144026809747</v>
      </c>
      <c r="H404" s="76">
        <v>0.10404356155868039</v>
      </c>
      <c r="I404" s="76">
        <v>4.5918117781371852E-3</v>
      </c>
      <c r="J404" s="76">
        <v>1.5202225513883602E-3</v>
      </c>
      <c r="K404" s="76">
        <v>8.5688661115094142E-3</v>
      </c>
      <c r="L404" s="77">
        <v>1.5306039260457283E-3</v>
      </c>
      <c r="M404" s="68">
        <v>345.86265976872011</v>
      </c>
      <c r="N404" s="68">
        <v>9.7802803915415524</v>
      </c>
      <c r="O404" s="68">
        <v>5.5372543813755417</v>
      </c>
      <c r="P404" s="68">
        <v>113.7588026973018</v>
      </c>
      <c r="Q404" s="68">
        <v>99.830816887328666</v>
      </c>
      <c r="R404" s="68">
        <v>67.975496330702583</v>
      </c>
      <c r="S404" s="68">
        <v>3</v>
      </c>
      <c r="T404" s="68">
        <v>0.99321746502755404</v>
      </c>
      <c r="U404" s="68">
        <v>5.5983562864932903</v>
      </c>
      <c r="V404" s="68">
        <v>1</v>
      </c>
      <c r="W404" s="68">
        <v>653.33688420849114</v>
      </c>
    </row>
    <row r="405" spans="1:23">
      <c r="A405" s="105"/>
      <c r="B405">
        <v>2014</v>
      </c>
      <c r="C405" s="76">
        <v>0.51174347725434033</v>
      </c>
      <c r="D405" s="76">
        <v>6.3386635793700611E-3</v>
      </c>
      <c r="E405" s="76">
        <v>1.0888946830526164E-2</v>
      </c>
      <c r="F405" s="76">
        <v>0.22440917896217388</v>
      </c>
      <c r="G405" s="76">
        <v>0.12475825814200101</v>
      </c>
      <c r="H405" s="76">
        <v>8.8285778035188112E-2</v>
      </c>
      <c r="I405" s="76">
        <v>3.2367975018293129E-3</v>
      </c>
      <c r="J405" s="76">
        <v>1.5286860478689829E-3</v>
      </c>
      <c r="K405" s="76">
        <v>2.5675754308870584E-2</v>
      </c>
      <c r="L405" s="77">
        <v>3.1344593378314746E-3</v>
      </c>
      <c r="M405" s="68">
        <v>335.81804517315675</v>
      </c>
      <c r="N405" s="68">
        <v>4.1595793729607031</v>
      </c>
      <c r="O405" s="68">
        <v>7.1455817243457069</v>
      </c>
      <c r="P405" s="68">
        <v>147.26255467353133</v>
      </c>
      <c r="Q405" s="68">
        <v>81.869288482659414</v>
      </c>
      <c r="R405" s="68">
        <v>57.935193537665427</v>
      </c>
      <c r="S405" s="68">
        <v>2.1240622655663914</v>
      </c>
      <c r="T405" s="68">
        <v>1.0031595576619272</v>
      </c>
      <c r="U405" s="68">
        <v>16.849030820310364</v>
      </c>
      <c r="V405" s="68">
        <v>2.0569055675176866</v>
      </c>
      <c r="W405" s="68">
        <v>656.22340117537578</v>
      </c>
    </row>
    <row r="406" spans="1:23">
      <c r="A406" s="105"/>
      <c r="B406">
        <v>2017</v>
      </c>
      <c r="C406" s="76">
        <v>0.51617844182967887</v>
      </c>
      <c r="D406" s="76">
        <v>7.1268055264952883E-3</v>
      </c>
      <c r="E406" s="76">
        <v>2.07356192917269E-2</v>
      </c>
      <c r="F406" s="76">
        <v>0.21394788868435852</v>
      </c>
      <c r="G406" s="76">
        <v>0.13013244327965137</v>
      </c>
      <c r="H406" s="76">
        <v>6.0071856827983439E-2</v>
      </c>
      <c r="I406" s="76">
        <v>0</v>
      </c>
      <c r="J406" s="76">
        <v>1.5216122320690004E-3</v>
      </c>
      <c r="K406" s="76">
        <v>4.8787720288902096E-2</v>
      </c>
      <c r="L406" s="77">
        <v>1.4976120391341581E-3</v>
      </c>
      <c r="M406" s="68">
        <v>344.66766314733053</v>
      </c>
      <c r="N406" s="68">
        <v>4.7587795371995263</v>
      </c>
      <c r="O406" s="68">
        <v>13.845788328274367</v>
      </c>
      <c r="P406" s="68">
        <v>142.85935415426556</v>
      </c>
      <c r="Q406" s="68">
        <v>86.893294043554306</v>
      </c>
      <c r="R406" s="68">
        <v>40.111761429691683</v>
      </c>
      <c r="S406" s="68">
        <v>0</v>
      </c>
      <c r="T406" s="68">
        <v>1.016025641025641</v>
      </c>
      <c r="U406" s="68">
        <v>32.577008607054623</v>
      </c>
      <c r="V406" s="68">
        <v>1</v>
      </c>
      <c r="W406" s="68">
        <v>667.72967488839652</v>
      </c>
    </row>
    <row r="407" spans="1:23">
      <c r="C407" s="76"/>
      <c r="D407" s="76"/>
      <c r="E407" s="76"/>
      <c r="F407" s="76"/>
      <c r="G407" s="76"/>
      <c r="H407" s="76"/>
      <c r="I407" s="76"/>
      <c r="J407" s="76"/>
      <c r="K407" s="76"/>
      <c r="L407" s="77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</row>
    <row r="408" spans="1:23">
      <c r="A408" s="105" t="s">
        <v>157</v>
      </c>
      <c r="B408">
        <v>2011</v>
      </c>
      <c r="C408" s="76">
        <v>0.44231814533548686</v>
      </c>
      <c r="D408" s="76">
        <v>3.9075982374663171E-2</v>
      </c>
      <c r="E408" s="76">
        <v>1.3546447458343878E-2</v>
      </c>
      <c r="F408" s="76">
        <v>0.42400224080664267</v>
      </c>
      <c r="G408" s="76">
        <v>2.9892043989574384E-2</v>
      </c>
      <c r="H408" s="76">
        <v>4.0762990574272871E-2</v>
      </c>
      <c r="I408" s="76">
        <v>0</v>
      </c>
      <c r="J408" s="76">
        <v>0</v>
      </c>
      <c r="K408" s="76">
        <v>1.040214946101598E-2</v>
      </c>
      <c r="L408" s="77">
        <v>0</v>
      </c>
      <c r="M408" s="68">
        <v>179.87167369646602</v>
      </c>
      <c r="N408" s="68">
        <v>15.890513254284906</v>
      </c>
      <c r="O408" s="68">
        <v>5.5087547338249863</v>
      </c>
      <c r="P408" s="68">
        <v>172.42338689744926</v>
      </c>
      <c r="Q408" s="68">
        <v>12.155802422564012</v>
      </c>
      <c r="R408" s="68">
        <v>16.576546580304807</v>
      </c>
      <c r="S408" s="68">
        <v>0</v>
      </c>
      <c r="T408" s="68">
        <v>0</v>
      </c>
      <c r="U408" s="68">
        <v>4.2301046279134482</v>
      </c>
      <c r="V408" s="68">
        <v>0</v>
      </c>
      <c r="W408" s="68">
        <v>406.65678221280751</v>
      </c>
    </row>
    <row r="409" spans="1:23">
      <c r="A409" s="105"/>
      <c r="B409">
        <v>2014</v>
      </c>
      <c r="C409" s="76">
        <v>0.45376389757327978</v>
      </c>
      <c r="D409" s="76">
        <v>1.0814561565002719E-2</v>
      </c>
      <c r="E409" s="76">
        <v>1.3545323038110362E-2</v>
      </c>
      <c r="F409" s="76">
        <v>0.44524303912218899</v>
      </c>
      <c r="G409" s="76">
        <v>1.1946761591820614E-2</v>
      </c>
      <c r="H409" s="76">
        <v>2.870519185831643E-2</v>
      </c>
      <c r="I409" s="76">
        <v>0</v>
      </c>
      <c r="J409" s="76">
        <v>0</v>
      </c>
      <c r="K409" s="76">
        <v>3.5981225251280578E-2</v>
      </c>
      <c r="L409" s="77">
        <v>0</v>
      </c>
      <c r="M409" s="68">
        <v>178.29083244517207</v>
      </c>
      <c r="N409" s="68">
        <v>4.2492080006045798</v>
      </c>
      <c r="O409" s="68">
        <v>5.3221662920273562</v>
      </c>
      <c r="P409" s="68">
        <v>174.94285576717485</v>
      </c>
      <c r="Q409" s="68">
        <v>4.6940668497888289</v>
      </c>
      <c r="R409" s="68">
        <v>11.278712518311597</v>
      </c>
      <c r="S409" s="68">
        <v>0</v>
      </c>
      <c r="T409" s="68">
        <v>0</v>
      </c>
      <c r="U409" s="68">
        <v>14.137578235633129</v>
      </c>
      <c r="V409" s="68">
        <v>0</v>
      </c>
      <c r="W409" s="68">
        <v>392.91542010871262</v>
      </c>
    </row>
    <row r="410" spans="1:23">
      <c r="A410" s="105"/>
      <c r="B410">
        <v>2017</v>
      </c>
      <c r="C410" s="76">
        <v>0.43055413388974334</v>
      </c>
      <c r="D410" s="76">
        <v>2.8001711264623631E-2</v>
      </c>
      <c r="E410" s="76">
        <v>1.3356957288344816E-2</v>
      </c>
      <c r="F410" s="76">
        <v>0.41703700742025407</v>
      </c>
      <c r="G410" s="76">
        <v>3.638265922967443E-2</v>
      </c>
      <c r="H410" s="76">
        <v>2.1173987362565243E-2</v>
      </c>
      <c r="I410" s="76">
        <v>0</v>
      </c>
      <c r="J410" s="76">
        <v>0</v>
      </c>
      <c r="K410" s="76">
        <v>4.8280828709837756E-2</v>
      </c>
      <c r="L410" s="77">
        <v>5.2127148349569545E-3</v>
      </c>
      <c r="M410" s="68">
        <v>165.37011915952394</v>
      </c>
      <c r="N410" s="68">
        <v>10.755085049740142</v>
      </c>
      <c r="O410" s="68">
        <v>5.1302297307587716</v>
      </c>
      <c r="P410" s="68">
        <v>160.17837057553237</v>
      </c>
      <c r="Q410" s="68">
        <v>13.97409574911282</v>
      </c>
      <c r="R410" s="68">
        <v>8.1326470648319145</v>
      </c>
      <c r="S410" s="68">
        <v>0</v>
      </c>
      <c r="T410" s="68">
        <v>0</v>
      </c>
      <c r="U410" s="68">
        <v>18.544024475470572</v>
      </c>
      <c r="V410" s="68">
        <v>2.0021344717182497</v>
      </c>
      <c r="W410" s="68">
        <v>384.08670627668869</v>
      </c>
    </row>
    <row r="411" spans="1:23">
      <c r="C411" s="76"/>
      <c r="D411" s="76"/>
      <c r="E411" s="76"/>
      <c r="F411" s="76"/>
      <c r="G411" s="76"/>
      <c r="H411" s="76"/>
      <c r="I411" s="76"/>
      <c r="J411" s="76"/>
      <c r="K411" s="76"/>
      <c r="L411" s="77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</row>
    <row r="412" spans="1:23">
      <c r="A412" s="105" t="s">
        <v>158</v>
      </c>
      <c r="B412">
        <v>2011</v>
      </c>
      <c r="C412" s="76">
        <v>0.441857989536181</v>
      </c>
      <c r="D412" s="76">
        <v>3.0486038378653827E-2</v>
      </c>
      <c r="E412" s="76">
        <v>1.7345966959628371E-2</v>
      </c>
      <c r="F412" s="76">
        <v>0.41334924697249537</v>
      </c>
      <c r="G412" s="76">
        <v>1.9615441664286793E-2</v>
      </c>
      <c r="H412" s="76">
        <v>4.0027102000598225E-2</v>
      </c>
      <c r="I412" s="76">
        <v>2.419601594936523E-2</v>
      </c>
      <c r="J412" s="76">
        <v>0</v>
      </c>
      <c r="K412" s="76">
        <v>1.3122198538791244E-2</v>
      </c>
      <c r="L412" s="77">
        <v>0</v>
      </c>
      <c r="M412" s="68">
        <v>67.639337855484186</v>
      </c>
      <c r="N412" s="68">
        <v>4.6667832167832168</v>
      </c>
      <c r="O412" s="68">
        <v>2.6553095053095053</v>
      </c>
      <c r="P412" s="68">
        <v>63.275237814825637</v>
      </c>
      <c r="Q412" s="68">
        <v>3.0027192386131882</v>
      </c>
      <c r="R412" s="68">
        <v>6.1273231212506971</v>
      </c>
      <c r="S412" s="68">
        <v>3.7039106145251397</v>
      </c>
      <c r="T412" s="68">
        <v>0</v>
      </c>
      <c r="U412" s="68">
        <v>2.0087377424220225</v>
      </c>
      <c r="V412" s="68">
        <v>0</v>
      </c>
      <c r="W412" s="68">
        <v>153.07935910921358</v>
      </c>
    </row>
    <row r="413" spans="1:23">
      <c r="A413" s="105"/>
      <c r="B413">
        <v>2014</v>
      </c>
      <c r="C413" s="76">
        <v>0.47987648956788259</v>
      </c>
      <c r="D413" s="76">
        <v>2.0895266690234979E-2</v>
      </c>
      <c r="E413" s="76">
        <v>6.9650888967449929E-3</v>
      </c>
      <c r="F413" s="76">
        <v>0.38584992717197192</v>
      </c>
      <c r="G413" s="76">
        <v>2.6091688864936926E-2</v>
      </c>
      <c r="H413" s="76">
        <v>2.6489663474160065E-2</v>
      </c>
      <c r="I413" s="76">
        <v>0</v>
      </c>
      <c r="J413" s="76">
        <v>0</v>
      </c>
      <c r="K413" s="76">
        <v>5.3831875334068406E-2</v>
      </c>
      <c r="L413" s="77">
        <v>0</v>
      </c>
      <c r="M413" s="68">
        <v>73.894067219959396</v>
      </c>
      <c r="N413" s="68">
        <v>3.2175700934579439</v>
      </c>
      <c r="O413" s="68">
        <v>1.0725233644859813</v>
      </c>
      <c r="P413" s="68">
        <v>59.415330975969518</v>
      </c>
      <c r="Q413" s="68">
        <v>4.0177442587446874</v>
      </c>
      <c r="R413" s="68">
        <v>4.0790266161117943</v>
      </c>
      <c r="S413" s="68">
        <v>0</v>
      </c>
      <c r="T413" s="68">
        <v>0</v>
      </c>
      <c r="U413" s="68">
        <v>8.2893334034640667</v>
      </c>
      <c r="V413" s="68">
        <v>0</v>
      </c>
      <c r="W413" s="68">
        <v>153.98559593219341</v>
      </c>
    </row>
    <row r="414" spans="1:23">
      <c r="A414" s="105"/>
      <c r="B414">
        <v>2017</v>
      </c>
      <c r="C414" s="76">
        <v>0.41703489350009953</v>
      </c>
      <c r="D414" s="76">
        <v>2.1596502466025423E-2</v>
      </c>
      <c r="E414" s="76">
        <v>0</v>
      </c>
      <c r="F414" s="76">
        <v>0.42256808340636309</v>
      </c>
      <c r="G414" s="76">
        <v>4.7085321344853957E-2</v>
      </c>
      <c r="H414" s="76">
        <v>4.0070283740172241E-2</v>
      </c>
      <c r="I414" s="76">
        <v>0</v>
      </c>
      <c r="J414" s="76">
        <v>0</v>
      </c>
      <c r="K414" s="76">
        <v>5.1644915542485875E-2</v>
      </c>
      <c r="L414" s="77">
        <v>0</v>
      </c>
      <c r="M414" s="68">
        <v>64.802996073145792</v>
      </c>
      <c r="N414" s="68">
        <v>3.3558776167471818</v>
      </c>
      <c r="O414" s="68">
        <v>0</v>
      </c>
      <c r="P414" s="68">
        <v>65.662797709306673</v>
      </c>
      <c r="Q414" s="68">
        <v>7.3165817579546264</v>
      </c>
      <c r="R414" s="68">
        <v>6.2265160070199244</v>
      </c>
      <c r="S414" s="68">
        <v>0</v>
      </c>
      <c r="T414" s="68">
        <v>0</v>
      </c>
      <c r="U414" s="68">
        <v>8.0250964877519522</v>
      </c>
      <c r="V414" s="68">
        <v>0</v>
      </c>
      <c r="W414" s="68">
        <v>155.38986565192613</v>
      </c>
    </row>
    <row r="415" spans="1:23">
      <c r="C415" s="76"/>
      <c r="D415" s="76"/>
      <c r="E415" s="76"/>
      <c r="F415" s="76"/>
      <c r="G415" s="76"/>
      <c r="H415" s="76"/>
      <c r="I415" s="76"/>
      <c r="J415" s="76"/>
      <c r="K415" s="76"/>
      <c r="L415" s="77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</row>
    <row r="416" spans="1:23">
      <c r="A416" s="105" t="s">
        <v>159</v>
      </c>
      <c r="B416">
        <v>2011</v>
      </c>
      <c r="C416" s="76">
        <v>0.32075996968940784</v>
      </c>
      <c r="D416" s="76">
        <v>3.2873602821701206E-3</v>
      </c>
      <c r="E416" s="76">
        <v>8.1839736157470443E-3</v>
      </c>
      <c r="F416" s="76">
        <v>0.60475017469229897</v>
      </c>
      <c r="G416" s="76">
        <v>2.5563111467039348E-2</v>
      </c>
      <c r="H416" s="76">
        <v>3.1950788868819894E-3</v>
      </c>
      <c r="I416" s="76">
        <v>0</v>
      </c>
      <c r="J416" s="76">
        <v>3.1677108309535826E-3</v>
      </c>
      <c r="K416" s="76">
        <v>2.1185057275183748E-2</v>
      </c>
      <c r="L416" s="77">
        <v>9.9075632603173279E-3</v>
      </c>
      <c r="M416" s="68">
        <v>100.57243889314373</v>
      </c>
      <c r="N416" s="68">
        <v>1.0307328605200945</v>
      </c>
      <c r="O416" s="68">
        <v>2.5660377358490565</v>
      </c>
      <c r="P416" s="68">
        <v>189.61593009486953</v>
      </c>
      <c r="Q416" s="68">
        <v>8.0151661955414326</v>
      </c>
      <c r="R416" s="68">
        <v>1.0017985611510791</v>
      </c>
      <c r="S416" s="68">
        <v>0</v>
      </c>
      <c r="T416" s="68">
        <v>0.99321746502755404</v>
      </c>
      <c r="U416" s="68">
        <v>6.6424525489239228</v>
      </c>
      <c r="V416" s="68">
        <v>3.1064593301435406</v>
      </c>
      <c r="W416" s="68">
        <v>313.54423368516996</v>
      </c>
    </row>
    <row r="417" spans="1:23">
      <c r="A417" s="105"/>
      <c r="B417">
        <v>2014</v>
      </c>
      <c r="C417" s="76">
        <v>0.37478593997495424</v>
      </c>
      <c r="D417" s="76">
        <v>5.8612178018751038E-3</v>
      </c>
      <c r="E417" s="76">
        <v>1.1253381216920507E-2</v>
      </c>
      <c r="F417" s="76">
        <v>0.53382859881735034</v>
      </c>
      <c r="G417" s="76">
        <v>1.4224772113027667E-2</v>
      </c>
      <c r="H417" s="76">
        <v>2.5088065612237316E-2</v>
      </c>
      <c r="I417" s="76">
        <v>0</v>
      </c>
      <c r="J417" s="76">
        <v>2.8585350491247986E-3</v>
      </c>
      <c r="K417" s="76">
        <v>3.2099489414509713E-2</v>
      </c>
      <c r="L417" s="77">
        <v>0</v>
      </c>
      <c r="M417" s="68">
        <v>131.52544618205607</v>
      </c>
      <c r="N417" s="68">
        <v>2.0569055675176866</v>
      </c>
      <c r="O417" s="68">
        <v>3.9492036059601103</v>
      </c>
      <c r="P417" s="68">
        <v>187.33905719324972</v>
      </c>
      <c r="Q417" s="68">
        <v>4.9919682129192466</v>
      </c>
      <c r="R417" s="68">
        <v>8.8042764456818219</v>
      </c>
      <c r="S417" s="68">
        <v>0</v>
      </c>
      <c r="T417" s="68">
        <v>1.0031595576619272</v>
      </c>
      <c r="U417" s="68">
        <v>11.264829378982872</v>
      </c>
      <c r="V417" s="68">
        <v>0</v>
      </c>
      <c r="W417" s="68">
        <v>350.93484614402956</v>
      </c>
    </row>
    <row r="418" spans="1:23">
      <c r="A418" s="105"/>
      <c r="B418">
        <v>2017</v>
      </c>
      <c r="C418" s="76">
        <v>0.3832902357298999</v>
      </c>
      <c r="D418" s="76">
        <v>5.6227613714730819E-3</v>
      </c>
      <c r="E418" s="76">
        <v>1.4422910072210603E-2</v>
      </c>
      <c r="F418" s="76">
        <v>0.51732171011996553</v>
      </c>
      <c r="G418" s="76">
        <v>1.985234033043947E-2</v>
      </c>
      <c r="H418" s="76">
        <v>7.928708201866308E-3</v>
      </c>
      <c r="I418" s="76">
        <v>0</v>
      </c>
      <c r="J418" s="76">
        <v>0</v>
      </c>
      <c r="K418" s="76">
        <v>4.547105936656981E-2</v>
      </c>
      <c r="L418" s="77">
        <v>6.0902748075754819E-3</v>
      </c>
      <c r="M418" s="68">
        <v>144.20822051818436</v>
      </c>
      <c r="N418" s="68">
        <v>2.115494568324757</v>
      </c>
      <c r="O418" s="68">
        <v>5.4264419030829982</v>
      </c>
      <c r="P418" s="68">
        <v>194.63590850353782</v>
      </c>
      <c r="Q418" s="68">
        <v>7.4691980261962412</v>
      </c>
      <c r="R418" s="68">
        <v>2.9830786026200871</v>
      </c>
      <c r="S418" s="68">
        <v>0</v>
      </c>
      <c r="T418" s="68">
        <v>0</v>
      </c>
      <c r="U418" s="68">
        <v>17.107924870151411</v>
      </c>
      <c r="V418" s="68">
        <v>2.2913907284768213</v>
      </c>
      <c r="W418" s="68">
        <v>376.23765772057442</v>
      </c>
    </row>
    <row r="419" spans="1:23">
      <c r="C419" s="76"/>
      <c r="D419" s="76"/>
      <c r="E419" s="76"/>
      <c r="F419" s="76"/>
      <c r="G419" s="76"/>
      <c r="H419" s="76"/>
      <c r="I419" s="76"/>
      <c r="J419" s="76"/>
      <c r="K419" s="76"/>
      <c r="L419" s="77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</row>
    <row r="420" spans="1:23">
      <c r="A420" s="105" t="s">
        <v>160</v>
      </c>
      <c r="B420">
        <v>2011</v>
      </c>
      <c r="C420" s="76">
        <v>0.36429244704029096</v>
      </c>
      <c r="D420" s="76">
        <v>2.8101153938248261E-2</v>
      </c>
      <c r="E420" s="76">
        <v>9.1471656731886217E-3</v>
      </c>
      <c r="F420" s="76">
        <v>0.56868212088505721</v>
      </c>
      <c r="G420" s="76">
        <v>1.0683706083999045E-2</v>
      </c>
      <c r="H420" s="76">
        <v>3.0561907386267816E-3</v>
      </c>
      <c r="I420" s="76">
        <v>0</v>
      </c>
      <c r="J420" s="76">
        <v>1.190615349069111E-3</v>
      </c>
      <c r="K420" s="76">
        <v>1.4846600291520158E-2</v>
      </c>
      <c r="L420" s="77">
        <v>0</v>
      </c>
      <c r="M420" s="68">
        <v>303.89463823134349</v>
      </c>
      <c r="N420" s="68">
        <v>23.44212755254501</v>
      </c>
      <c r="O420" s="68">
        <v>7.6306127828897186</v>
      </c>
      <c r="P420" s="68">
        <v>474.39755833280753</v>
      </c>
      <c r="Q420" s="68">
        <v>8.912402718598786</v>
      </c>
      <c r="R420" s="68">
        <v>2.5494900770705433</v>
      </c>
      <c r="S420" s="68">
        <v>0</v>
      </c>
      <c r="T420" s="68">
        <v>0.99321746502755404</v>
      </c>
      <c r="U420" s="68">
        <v>12.385110537462968</v>
      </c>
      <c r="V420" s="68">
        <v>0</v>
      </c>
      <c r="W420" s="68">
        <v>834.20515769774545</v>
      </c>
    </row>
    <row r="421" spans="1:23">
      <c r="A421" s="105"/>
      <c r="B421">
        <v>2014</v>
      </c>
      <c r="C421" s="76">
        <v>0.34605417826558077</v>
      </c>
      <c r="D421" s="76">
        <v>1.4541105624766203E-2</v>
      </c>
      <c r="E421" s="76">
        <v>8.5101363753467343E-3</v>
      </c>
      <c r="F421" s="76">
        <v>0.57875242406105798</v>
      </c>
      <c r="G421" s="76">
        <v>5.9963717734064659E-3</v>
      </c>
      <c r="H421" s="76">
        <v>1.0143504006138004E-2</v>
      </c>
      <c r="I421" s="76">
        <v>0</v>
      </c>
      <c r="J421" s="76">
        <v>2.7055018341287291E-3</v>
      </c>
      <c r="K421" s="76">
        <v>3.3296778059574726E-2</v>
      </c>
      <c r="L421" s="77">
        <v>0</v>
      </c>
      <c r="M421" s="68">
        <v>256.6234123494919</v>
      </c>
      <c r="N421" s="68">
        <v>10.783248344130872</v>
      </c>
      <c r="O421" s="68">
        <v>6.3108622099195459</v>
      </c>
      <c r="P421" s="68">
        <v>429.18546082141353</v>
      </c>
      <c r="Q421" s="68">
        <v>4.4467296823874083</v>
      </c>
      <c r="R421" s="68">
        <v>7.5221187164460304</v>
      </c>
      <c r="S421" s="68">
        <v>0</v>
      </c>
      <c r="T421" s="68">
        <v>2.0063191153238544</v>
      </c>
      <c r="U421" s="68">
        <v>24.691893184812432</v>
      </c>
      <c r="V421" s="68">
        <v>0</v>
      </c>
      <c r="W421" s="68">
        <v>741.57004442392588</v>
      </c>
    </row>
    <row r="422" spans="1:23">
      <c r="A422" s="105"/>
      <c r="B422">
        <v>2017</v>
      </c>
      <c r="C422" s="76">
        <v>0.38083209427618087</v>
      </c>
      <c r="D422" s="76">
        <v>1.3170102449607632E-2</v>
      </c>
      <c r="E422" s="76">
        <v>1.2226374733770209E-2</v>
      </c>
      <c r="F422" s="76">
        <v>0.53797706821876756</v>
      </c>
      <c r="G422" s="76">
        <v>6.0762926294755616E-3</v>
      </c>
      <c r="H422" s="76">
        <v>5.8968606059111202E-3</v>
      </c>
      <c r="I422" s="76">
        <v>0</v>
      </c>
      <c r="J422" s="76">
        <v>0</v>
      </c>
      <c r="K422" s="76">
        <v>4.3821207086287055E-2</v>
      </c>
      <c r="L422" s="77">
        <v>0</v>
      </c>
      <c r="M422" s="68">
        <v>285.47666811199508</v>
      </c>
      <c r="N422" s="68">
        <v>9.8724792960359622</v>
      </c>
      <c r="O422" s="68">
        <v>9.1650487827693148</v>
      </c>
      <c r="P422" s="68">
        <v>403.27457497417885</v>
      </c>
      <c r="Q422" s="68">
        <v>4.5548676185841348</v>
      </c>
      <c r="R422" s="68">
        <v>4.4203630507978335</v>
      </c>
      <c r="S422" s="68">
        <v>0</v>
      </c>
      <c r="T422" s="68">
        <v>0</v>
      </c>
      <c r="U422" s="68">
        <v>32.848944140108962</v>
      </c>
      <c r="V422" s="68">
        <v>0</v>
      </c>
      <c r="W422" s="68">
        <v>749.61294597447011</v>
      </c>
    </row>
    <row r="423" spans="1:23">
      <c r="C423" s="76"/>
      <c r="D423" s="76"/>
      <c r="E423" s="76"/>
      <c r="F423" s="76"/>
      <c r="G423" s="76"/>
      <c r="H423" s="76"/>
      <c r="I423" s="76"/>
      <c r="J423" s="76"/>
      <c r="K423" s="76"/>
      <c r="L423" s="77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</row>
    <row r="424" spans="1:23">
      <c r="A424" s="105" t="s">
        <v>161</v>
      </c>
      <c r="B424">
        <v>2011</v>
      </c>
      <c r="C424" s="76">
        <v>0.63398495254091336</v>
      </c>
      <c r="D424" s="76">
        <v>1.7674853191903168E-2</v>
      </c>
      <c r="E424" s="76">
        <v>1.037216911615307E-2</v>
      </c>
      <c r="F424" s="76">
        <v>7.691628351515549E-2</v>
      </c>
      <c r="G424" s="76">
        <v>0.14462966138431085</v>
      </c>
      <c r="H424" s="76">
        <v>0.10312964786524206</v>
      </c>
      <c r="I424" s="76">
        <v>0</v>
      </c>
      <c r="J424" s="76">
        <v>0</v>
      </c>
      <c r="K424" s="76">
        <v>1.3292432386322278E-2</v>
      </c>
      <c r="L424" s="77">
        <v>0</v>
      </c>
      <c r="M424" s="68">
        <v>346.96795471634874</v>
      </c>
      <c r="N424" s="68">
        <v>9.6731123307072675</v>
      </c>
      <c r="O424" s="68">
        <v>5.6764916734699078</v>
      </c>
      <c r="P424" s="68">
        <v>42.094824914498375</v>
      </c>
      <c r="Q424" s="68">
        <v>79.153073902955143</v>
      </c>
      <c r="R424" s="68">
        <v>56.440902653933435</v>
      </c>
      <c r="S424" s="68">
        <v>0</v>
      </c>
      <c r="T424" s="68">
        <v>0</v>
      </c>
      <c r="U424" s="68">
        <v>7.2746964416161966</v>
      </c>
      <c r="V424" s="68">
        <v>0</v>
      </c>
      <c r="W424" s="68">
        <v>547.28105663352892</v>
      </c>
    </row>
    <row r="425" spans="1:23">
      <c r="A425" s="105"/>
      <c r="B425">
        <v>2014</v>
      </c>
      <c r="C425" s="76">
        <v>0.55561060448726307</v>
      </c>
      <c r="D425" s="76">
        <v>1.3857915632348982E-2</v>
      </c>
      <c r="E425" s="76">
        <v>1.1032443857565114E-2</v>
      </c>
      <c r="F425" s="76">
        <v>0.10311577029899793</v>
      </c>
      <c r="G425" s="76">
        <v>0.158826755558791</v>
      </c>
      <c r="H425" s="76">
        <v>9.2253736347060841E-2</v>
      </c>
      <c r="I425" s="76">
        <v>6.5972524157756557E-3</v>
      </c>
      <c r="J425" s="76">
        <v>2.2124915463814596E-3</v>
      </c>
      <c r="K425" s="76">
        <v>5.6493029855815835E-2</v>
      </c>
      <c r="L425" s="77">
        <v>0</v>
      </c>
      <c r="M425" s="68">
        <v>251.91783857492868</v>
      </c>
      <c r="N425" s="68">
        <v>6.2832784778770385</v>
      </c>
      <c r="O425" s="68">
        <v>5.0021892821175697</v>
      </c>
      <c r="P425" s="68">
        <v>46.753430850522726</v>
      </c>
      <c r="Q425" s="68">
        <v>72.013191694141597</v>
      </c>
      <c r="R425" s="68">
        <v>41.828506643533061</v>
      </c>
      <c r="S425" s="68">
        <v>2.9912416280267902</v>
      </c>
      <c r="T425" s="68">
        <v>1.0031595576619272</v>
      </c>
      <c r="U425" s="68">
        <v>25.614345480247735</v>
      </c>
      <c r="V425" s="68">
        <v>0</v>
      </c>
      <c r="W425" s="68">
        <v>453.40718218905715</v>
      </c>
    </row>
    <row r="426" spans="1:23">
      <c r="A426" s="105"/>
      <c r="B426">
        <v>2017</v>
      </c>
      <c r="C426" s="76">
        <v>0.58179659024661778</v>
      </c>
      <c r="D426" s="76">
        <v>2.1641991180855091E-2</v>
      </c>
      <c r="E426" s="76">
        <v>1.3950044353539807E-2</v>
      </c>
      <c r="F426" s="76">
        <v>9.9138264564768055E-2</v>
      </c>
      <c r="G426" s="76">
        <v>0.15108056301579137</v>
      </c>
      <c r="H426" s="76">
        <v>8.5033109630892653E-2</v>
      </c>
      <c r="I426" s="76">
        <v>0</v>
      </c>
      <c r="J426" s="76">
        <v>2.0677177170634439E-3</v>
      </c>
      <c r="K426" s="76">
        <v>4.5291719290471641E-2</v>
      </c>
      <c r="L426" s="77">
        <v>0</v>
      </c>
      <c r="M426" s="68">
        <v>285.88053808009931</v>
      </c>
      <c r="N426" s="68">
        <v>10.634342290120676</v>
      </c>
      <c r="O426" s="68">
        <v>6.8547087640041315</v>
      </c>
      <c r="P426" s="68">
        <v>48.714105399086939</v>
      </c>
      <c r="Q426" s="68">
        <v>74.237273597788814</v>
      </c>
      <c r="R426" s="68">
        <v>41.783179110072119</v>
      </c>
      <c r="S426" s="68">
        <v>0</v>
      </c>
      <c r="T426" s="68">
        <v>1.016025641025641</v>
      </c>
      <c r="U426" s="68">
        <v>22.25523713682184</v>
      </c>
      <c r="V426" s="68">
        <v>0</v>
      </c>
      <c r="W426" s="68">
        <v>491.37541001901957</v>
      </c>
    </row>
    <row r="427" spans="1:23">
      <c r="C427" s="76"/>
      <c r="D427" s="76"/>
      <c r="E427" s="76"/>
      <c r="F427" s="76"/>
      <c r="G427" s="76"/>
      <c r="H427" s="76"/>
      <c r="I427" s="76"/>
      <c r="J427" s="76"/>
      <c r="K427" s="76"/>
      <c r="L427" s="77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</row>
    <row r="428" spans="1:23">
      <c r="A428" s="105" t="s">
        <v>162</v>
      </c>
      <c r="B428">
        <v>2011</v>
      </c>
      <c r="C428" s="76">
        <v>0.5871488433911638</v>
      </c>
      <c r="D428" s="76">
        <v>2.519448732581972E-2</v>
      </c>
      <c r="E428" s="76">
        <v>9.8405589959890249E-3</v>
      </c>
      <c r="F428" s="76">
        <v>0.15336382738043688</v>
      </c>
      <c r="G428" s="76">
        <v>8.8579574138968512E-2</v>
      </c>
      <c r="H428" s="76">
        <v>0.1171977647326585</v>
      </c>
      <c r="I428" s="76">
        <v>0</v>
      </c>
      <c r="J428" s="76">
        <v>0</v>
      </c>
      <c r="K428" s="76">
        <v>1.8674944034963205E-2</v>
      </c>
      <c r="L428" s="77">
        <v>0</v>
      </c>
      <c r="M428" s="68">
        <v>230.48146816773084</v>
      </c>
      <c r="N428" s="68">
        <v>9.8899324999940994</v>
      </c>
      <c r="O428" s="68">
        <v>3.8628475735167473</v>
      </c>
      <c r="P428" s="68">
        <v>60.20197518283571</v>
      </c>
      <c r="Q428" s="68">
        <v>34.771336990645381</v>
      </c>
      <c r="R428" s="68">
        <v>46.005221990301806</v>
      </c>
      <c r="S428" s="68">
        <v>0</v>
      </c>
      <c r="T428" s="68">
        <v>0</v>
      </c>
      <c r="U428" s="68">
        <v>7.3307280897784404</v>
      </c>
      <c r="V428" s="68">
        <v>0</v>
      </c>
      <c r="W428" s="68">
        <v>392.54351049480317</v>
      </c>
    </row>
    <row r="429" spans="1:23">
      <c r="A429" s="105"/>
      <c r="B429">
        <v>2014</v>
      </c>
      <c r="C429" s="76">
        <v>0.52064904553232716</v>
      </c>
      <c r="D429" s="76">
        <v>2.9347489830518922E-2</v>
      </c>
      <c r="E429" s="76">
        <v>5.7345454202074771E-3</v>
      </c>
      <c r="F429" s="76">
        <v>0.20077025049580244</v>
      </c>
      <c r="G429" s="76">
        <v>0.12172876877713343</v>
      </c>
      <c r="H429" s="76">
        <v>9.6076378210462443E-2</v>
      </c>
      <c r="I429" s="76">
        <v>0</v>
      </c>
      <c r="J429" s="76">
        <v>0</v>
      </c>
      <c r="K429" s="76">
        <v>1.715692000213315E-2</v>
      </c>
      <c r="L429" s="77">
        <v>8.5366017314147391E-3</v>
      </c>
      <c r="M429" s="68">
        <v>185.00360617381884</v>
      </c>
      <c r="N429" s="68">
        <v>10.428121394603354</v>
      </c>
      <c r="O429" s="68">
        <v>2.0376712328767121</v>
      </c>
      <c r="P429" s="68">
        <v>71.340225575882982</v>
      </c>
      <c r="Q429" s="68">
        <v>43.254206249131329</v>
      </c>
      <c r="R429" s="68">
        <v>34.139074275805321</v>
      </c>
      <c r="S429" s="68">
        <v>0</v>
      </c>
      <c r="T429" s="68">
        <v>0</v>
      </c>
      <c r="U429" s="68">
        <v>6.096413886603921</v>
      </c>
      <c r="V429" s="68">
        <v>3.0333333333333332</v>
      </c>
      <c r="W429" s="68">
        <v>355.33265212205589</v>
      </c>
    </row>
    <row r="430" spans="1:23">
      <c r="A430" s="105"/>
      <c r="B430">
        <v>2017</v>
      </c>
      <c r="C430" s="76">
        <v>0.56137992103640866</v>
      </c>
      <c r="D430" s="76">
        <v>1.6504120274712729E-2</v>
      </c>
      <c r="E430" s="76">
        <v>3.8933939795077213E-2</v>
      </c>
      <c r="F430" s="76">
        <v>0.20002658877280466</v>
      </c>
      <c r="G430" s="76">
        <v>8.6264068717013712E-2</v>
      </c>
      <c r="H430" s="76">
        <v>5.6338488056996094E-2</v>
      </c>
      <c r="I430" s="76">
        <v>0</v>
      </c>
      <c r="J430" s="76">
        <v>3.1307146930823733E-3</v>
      </c>
      <c r="K430" s="76">
        <v>3.0360767469191838E-2</v>
      </c>
      <c r="L430" s="77">
        <v>7.0613911847126083E-3</v>
      </c>
      <c r="M430" s="68">
        <v>182.18727991734423</v>
      </c>
      <c r="N430" s="68">
        <v>5.3561601824437064</v>
      </c>
      <c r="O430" s="68">
        <v>12.635415557142313</v>
      </c>
      <c r="P430" s="68">
        <v>64.915574558461955</v>
      </c>
      <c r="Q430" s="68">
        <v>27.995686067896095</v>
      </c>
      <c r="R430" s="68">
        <v>18.283795891399926</v>
      </c>
      <c r="S430" s="68">
        <v>0</v>
      </c>
      <c r="T430" s="68">
        <v>1.016025641025641</v>
      </c>
      <c r="U430" s="68">
        <v>9.8531234091935289</v>
      </c>
      <c r="V430" s="68">
        <v>2.2916666666666665</v>
      </c>
      <c r="W430" s="68">
        <v>324.53472789157411</v>
      </c>
    </row>
    <row r="431" spans="1:23">
      <c r="C431" s="76"/>
      <c r="D431" s="76"/>
      <c r="E431" s="76"/>
      <c r="F431" s="76"/>
      <c r="G431" s="76"/>
      <c r="H431" s="76"/>
      <c r="I431" s="76"/>
      <c r="J431" s="76"/>
      <c r="K431" s="76"/>
      <c r="L431" s="77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</row>
    <row r="432" spans="1:23">
      <c r="A432" s="105" t="s">
        <v>163</v>
      </c>
      <c r="B432">
        <v>2011</v>
      </c>
      <c r="C432" s="76">
        <v>0.42399217683352808</v>
      </c>
      <c r="D432" s="76">
        <v>5.2981275756046324E-2</v>
      </c>
      <c r="E432" s="76">
        <v>7.1726446306671424E-3</v>
      </c>
      <c r="F432" s="76">
        <v>0.30466513755088531</v>
      </c>
      <c r="G432" s="76">
        <v>4.9584980801743464E-2</v>
      </c>
      <c r="H432" s="76">
        <v>0.1193445776126569</v>
      </c>
      <c r="I432" s="76">
        <v>0</v>
      </c>
      <c r="J432" s="76">
        <v>1.9205041308679506E-3</v>
      </c>
      <c r="K432" s="76">
        <v>4.0338702683604684E-2</v>
      </c>
      <c r="L432" s="77">
        <v>0</v>
      </c>
      <c r="M432" s="68">
        <v>219.27390225179693</v>
      </c>
      <c r="N432" s="68">
        <v>27.400059991833622</v>
      </c>
      <c r="O432" s="68">
        <v>3.7094405594405595</v>
      </c>
      <c r="P432" s="68">
        <v>157.56213732474777</v>
      </c>
      <c r="Q432" s="68">
        <v>25.643615206956202</v>
      </c>
      <c r="R432" s="68">
        <v>61.72083513699949</v>
      </c>
      <c r="S432" s="68">
        <v>0</v>
      </c>
      <c r="T432" s="68">
        <v>0.99321746502755404</v>
      </c>
      <c r="U432" s="68">
        <v>20.861764043070846</v>
      </c>
      <c r="V432" s="68">
        <v>0</v>
      </c>
      <c r="W432" s="68">
        <v>517.16497197987303</v>
      </c>
    </row>
    <row r="433" spans="1:23">
      <c r="A433" s="105"/>
      <c r="B433">
        <v>2014</v>
      </c>
      <c r="C433" s="76">
        <v>0.42150363772307575</v>
      </c>
      <c r="D433" s="76">
        <v>1.9086062718836262E-2</v>
      </c>
      <c r="E433" s="76">
        <v>4.9885576997226715E-3</v>
      </c>
      <c r="F433" s="76">
        <v>0.38465976461389734</v>
      </c>
      <c r="G433" s="76">
        <v>3.8155775543618181E-2</v>
      </c>
      <c r="H433" s="76">
        <v>0.11035765834749969</v>
      </c>
      <c r="I433" s="76">
        <v>0</v>
      </c>
      <c r="J433" s="76">
        <v>0</v>
      </c>
      <c r="K433" s="76">
        <v>1.7242952688055726E-2</v>
      </c>
      <c r="L433" s="77">
        <v>4.0055906652945589E-3</v>
      </c>
      <c r="M433" s="68">
        <v>205.01479850781041</v>
      </c>
      <c r="N433" s="68">
        <v>9.2832539328650032</v>
      </c>
      <c r="O433" s="68">
        <v>2.4263803680981595</v>
      </c>
      <c r="P433" s="68">
        <v>187.09433817079156</v>
      </c>
      <c r="Q433" s="68">
        <v>18.558555454563919</v>
      </c>
      <c r="R433" s="68">
        <v>53.676768276839475</v>
      </c>
      <c r="S433" s="68">
        <v>0</v>
      </c>
      <c r="T433" s="68">
        <v>0</v>
      </c>
      <c r="U433" s="68">
        <v>8.386785200995007</v>
      </c>
      <c r="V433" s="68">
        <v>1.9482758620689655</v>
      </c>
      <c r="W433" s="68">
        <v>486.38915577403242</v>
      </c>
    </row>
    <row r="434" spans="1:23">
      <c r="A434" s="105"/>
      <c r="B434">
        <v>2017</v>
      </c>
      <c r="C434" s="76">
        <v>0.4502691440691966</v>
      </c>
      <c r="D434" s="76">
        <v>2.8978097488326766E-2</v>
      </c>
      <c r="E434" s="76">
        <v>6.3017123607453313E-3</v>
      </c>
      <c r="F434" s="76">
        <v>0.33642209431099218</v>
      </c>
      <c r="G434" s="76">
        <v>5.8771867588854998E-2</v>
      </c>
      <c r="H434" s="76">
        <v>9.1934530175446436E-2</v>
      </c>
      <c r="I434" s="76">
        <v>4.1914837771087716E-3</v>
      </c>
      <c r="J434" s="76">
        <v>0</v>
      </c>
      <c r="K434" s="76">
        <v>2.3131070229329018E-2</v>
      </c>
      <c r="L434" s="77">
        <v>0</v>
      </c>
      <c r="M434" s="68">
        <v>207.44091828970099</v>
      </c>
      <c r="N434" s="68">
        <v>13.350333311631907</v>
      </c>
      <c r="O434" s="68">
        <v>2.903225806451613</v>
      </c>
      <c r="P434" s="68">
        <v>154.99109609449886</v>
      </c>
      <c r="Q434" s="68">
        <v>27.076450480380235</v>
      </c>
      <c r="R434" s="68">
        <v>42.354630809869654</v>
      </c>
      <c r="S434" s="68">
        <v>1.9310344827586206</v>
      </c>
      <c r="T434" s="68">
        <v>0</v>
      </c>
      <c r="U434" s="68">
        <v>10.656582874038058</v>
      </c>
      <c r="V434" s="68">
        <v>0</v>
      </c>
      <c r="W434" s="68">
        <v>460.70427214932988</v>
      </c>
    </row>
    <row r="435" spans="1:23">
      <c r="C435" s="76"/>
      <c r="D435" s="76"/>
      <c r="E435" s="76"/>
      <c r="F435" s="76"/>
      <c r="G435" s="76"/>
      <c r="H435" s="76"/>
      <c r="I435" s="76"/>
      <c r="J435" s="76"/>
      <c r="K435" s="76"/>
      <c r="L435" s="77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</row>
    <row r="436" spans="1:23">
      <c r="A436" s="105" t="s">
        <v>164</v>
      </c>
      <c r="B436">
        <v>2011</v>
      </c>
      <c r="C436" s="76">
        <v>0.4020259177668733</v>
      </c>
      <c r="D436" s="76">
        <v>7.9146350584270581E-2</v>
      </c>
      <c r="E436" s="76">
        <v>5.5372672370270958E-2</v>
      </c>
      <c r="F436" s="76">
        <v>0.4153363330643956</v>
      </c>
      <c r="G436" s="76">
        <v>2.3343415730668362E-2</v>
      </c>
      <c r="H436" s="76">
        <v>1.232704364535815E-2</v>
      </c>
      <c r="I436" s="76">
        <v>0</v>
      </c>
      <c r="J436" s="76">
        <v>0</v>
      </c>
      <c r="K436" s="76">
        <v>1.2448266838162855E-2</v>
      </c>
      <c r="L436" s="77">
        <v>0</v>
      </c>
      <c r="M436" s="68">
        <v>34.293408541052457</v>
      </c>
      <c r="N436" s="68">
        <v>6.7513013842397731</v>
      </c>
      <c r="O436" s="68">
        <v>4.7233712844968707</v>
      </c>
      <c r="P436" s="68">
        <v>35.428806756631431</v>
      </c>
      <c r="Q436" s="68">
        <v>1.9912280701754386</v>
      </c>
      <c r="R436" s="68">
        <v>1.0515151515151515</v>
      </c>
      <c r="S436" s="68">
        <v>0</v>
      </c>
      <c r="T436" s="68">
        <v>0</v>
      </c>
      <c r="U436" s="68">
        <v>1.0618556701030928</v>
      </c>
      <c r="V436" s="68">
        <v>0</v>
      </c>
      <c r="W436" s="68">
        <v>85.301486858214233</v>
      </c>
    </row>
    <row r="437" spans="1:23">
      <c r="A437" s="105"/>
      <c r="B437">
        <v>2014</v>
      </c>
      <c r="C437" s="76">
        <v>0.41514342091318457</v>
      </c>
      <c r="D437" s="76">
        <v>2.5745881881388082E-2</v>
      </c>
      <c r="E437" s="76">
        <v>4.7444863844896518E-2</v>
      </c>
      <c r="F437" s="76">
        <v>0.4422329338072416</v>
      </c>
      <c r="G437" s="76">
        <v>1.6078994233096729E-2</v>
      </c>
      <c r="H437" s="76">
        <v>3.6593826960409519E-2</v>
      </c>
      <c r="I437" s="76">
        <v>0</v>
      </c>
      <c r="J437" s="76">
        <v>0</v>
      </c>
      <c r="K437" s="76">
        <v>1.6760078359783166E-2</v>
      </c>
      <c r="L437" s="77">
        <v>0</v>
      </c>
      <c r="M437" s="68">
        <v>51.882202434545967</v>
      </c>
      <c r="N437" s="68">
        <v>3.2175700934579439</v>
      </c>
      <c r="O437" s="68">
        <v>5.9293822483462986</v>
      </c>
      <c r="P437" s="68">
        <v>55.267691692044338</v>
      </c>
      <c r="Q437" s="68">
        <v>2.0094588802838662</v>
      </c>
      <c r="R437" s="68">
        <v>4.5732829729987321</v>
      </c>
      <c r="S437" s="68">
        <v>0</v>
      </c>
      <c r="T437" s="68">
        <v>0</v>
      </c>
      <c r="U437" s="68">
        <v>2.0945768003943992</v>
      </c>
      <c r="V437" s="68">
        <v>0</v>
      </c>
      <c r="W437" s="68">
        <v>124.97416512207153</v>
      </c>
    </row>
    <row r="438" spans="1:23">
      <c r="A438" s="105"/>
      <c r="B438">
        <v>2017</v>
      </c>
      <c r="C438" s="76">
        <v>0.38286168618452082</v>
      </c>
      <c r="D438" s="76">
        <v>2.6106454342318678E-2</v>
      </c>
      <c r="E438" s="76">
        <v>7.5150935656032938E-2</v>
      </c>
      <c r="F438" s="76">
        <v>0.37934512235677431</v>
      </c>
      <c r="G438" s="76">
        <v>5.0803223446955835E-2</v>
      </c>
      <c r="H438" s="76">
        <v>4.0496574065732219E-2</v>
      </c>
      <c r="I438" s="76">
        <v>0</v>
      </c>
      <c r="J438" s="76">
        <v>0</v>
      </c>
      <c r="K438" s="76">
        <v>4.5236003947665408E-2</v>
      </c>
      <c r="L438" s="77">
        <v>0</v>
      </c>
      <c r="M438" s="68">
        <v>51.824843674582631</v>
      </c>
      <c r="N438" s="68">
        <v>3.5338164251207727</v>
      </c>
      <c r="O438" s="68">
        <v>10.172565270726711</v>
      </c>
      <c r="P438" s="68">
        <v>51.348835295523202</v>
      </c>
      <c r="Q438" s="68">
        <v>6.8768153312537557</v>
      </c>
      <c r="R438" s="68">
        <v>5.4816888083735904</v>
      </c>
      <c r="S438" s="68">
        <v>0</v>
      </c>
      <c r="T438" s="68">
        <v>0</v>
      </c>
      <c r="U438" s="68">
        <v>6.1232265270876436</v>
      </c>
      <c r="V438" s="68">
        <v>0</v>
      </c>
      <c r="W438" s="68">
        <v>135.36179133266828</v>
      </c>
    </row>
    <row r="439" spans="1:23">
      <c r="C439" s="76"/>
      <c r="D439" s="76"/>
      <c r="E439" s="76"/>
      <c r="F439" s="76"/>
      <c r="G439" s="76"/>
      <c r="H439" s="76"/>
      <c r="I439" s="76"/>
      <c r="J439" s="76"/>
      <c r="K439" s="76"/>
      <c r="L439" s="77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</row>
    <row r="440" spans="1:23">
      <c r="A440" s="105" t="s">
        <v>165</v>
      </c>
      <c r="B440">
        <v>2011</v>
      </c>
      <c r="C440" s="76">
        <v>0.2252201320036141</v>
      </c>
      <c r="D440" s="76">
        <v>3.8417883689348391E-2</v>
      </c>
      <c r="E440" s="76">
        <v>8.716270378099595E-3</v>
      </c>
      <c r="F440" s="76">
        <v>0.65910085916678396</v>
      </c>
      <c r="G440" s="76">
        <v>3.8749806794367098E-2</v>
      </c>
      <c r="H440" s="76">
        <v>1.7236857948885492E-2</v>
      </c>
      <c r="I440" s="76">
        <v>0</v>
      </c>
      <c r="J440" s="76">
        <v>7.9293167202220769E-3</v>
      </c>
      <c r="K440" s="76">
        <v>4.6288732986795233E-3</v>
      </c>
      <c r="L440" s="77">
        <v>0</v>
      </c>
      <c r="M440" s="68">
        <v>197.47577695808701</v>
      </c>
      <c r="N440" s="68">
        <v>33.685272107547426</v>
      </c>
      <c r="O440" s="68">
        <v>7.6425328845129856</v>
      </c>
      <c r="P440" s="68">
        <v>577.90772565400471</v>
      </c>
      <c r="Q440" s="68">
        <v>33.976306361327445</v>
      </c>
      <c r="R440" s="68">
        <v>15.113488681010626</v>
      </c>
      <c r="S440" s="68">
        <v>0</v>
      </c>
      <c r="T440" s="68">
        <v>6.9525222551928785</v>
      </c>
      <c r="U440" s="68">
        <v>4.0586529408597167</v>
      </c>
      <c r="V440" s="68">
        <v>0</v>
      </c>
      <c r="W440" s="68">
        <v>876.81227784254258</v>
      </c>
    </row>
    <row r="441" spans="1:23">
      <c r="A441" s="105"/>
      <c r="B441">
        <v>2014</v>
      </c>
      <c r="C441" s="76">
        <v>0.25212291780100843</v>
      </c>
      <c r="D441" s="76">
        <v>9.2071637382905754E-3</v>
      </c>
      <c r="E441" s="76">
        <v>1.3155380689419519E-2</v>
      </c>
      <c r="F441" s="76">
        <v>0.66974937673012802</v>
      </c>
      <c r="G441" s="76">
        <v>1.2858946874156545E-2</v>
      </c>
      <c r="H441" s="76">
        <v>1.4725355390834097E-2</v>
      </c>
      <c r="I441" s="76">
        <v>0</v>
      </c>
      <c r="J441" s="76">
        <v>9.0430124063048106E-3</v>
      </c>
      <c r="K441" s="76">
        <v>1.60131778301228E-2</v>
      </c>
      <c r="L441" s="77">
        <v>3.1246685397351664E-3</v>
      </c>
      <c r="M441" s="68">
        <v>195.77951719379547</v>
      </c>
      <c r="N441" s="68">
        <v>7.1495843659458869</v>
      </c>
      <c r="O441" s="68">
        <v>10.215469907848385</v>
      </c>
      <c r="P441" s="68">
        <v>520.07651966236858</v>
      </c>
      <c r="Q441" s="68">
        <v>9.985281911698408</v>
      </c>
      <c r="R441" s="68">
        <v>11.434593070987464</v>
      </c>
      <c r="S441" s="68">
        <v>0</v>
      </c>
      <c r="T441" s="68">
        <v>7.0221169036334912</v>
      </c>
      <c r="U441" s="68">
        <v>12.434618207910063</v>
      </c>
      <c r="V441" s="68">
        <v>2.4263803680981595</v>
      </c>
      <c r="W441" s="68">
        <v>776.52408159228594</v>
      </c>
    </row>
    <row r="442" spans="1:23">
      <c r="A442" s="105"/>
      <c r="B442">
        <v>2017</v>
      </c>
      <c r="C442" s="76">
        <v>0.27683150070454954</v>
      </c>
      <c r="D442" s="76">
        <v>1.8311889939374857E-2</v>
      </c>
      <c r="E442" s="76">
        <v>1.1149161861413993E-2</v>
      </c>
      <c r="F442" s="76">
        <v>0.61990646631176594</v>
      </c>
      <c r="G442" s="76">
        <v>2.4841160625422569E-2</v>
      </c>
      <c r="H442" s="76">
        <v>1.135702650870314E-2</v>
      </c>
      <c r="I442" s="76">
        <v>0</v>
      </c>
      <c r="J442" s="76">
        <v>1.1705718723554045E-2</v>
      </c>
      <c r="K442" s="76">
        <v>2.4029013534146111E-2</v>
      </c>
      <c r="L442" s="77">
        <v>1.8680617910702834E-3</v>
      </c>
      <c r="M442" s="68">
        <v>216.25422465868834</v>
      </c>
      <c r="N442" s="68">
        <v>14.304815567579174</v>
      </c>
      <c r="O442" s="68">
        <v>8.709461704314915</v>
      </c>
      <c r="P442" s="68">
        <v>484.25627824859419</v>
      </c>
      <c r="Q442" s="68">
        <v>19.405327489829304</v>
      </c>
      <c r="R442" s="68">
        <v>8.8718406533111889</v>
      </c>
      <c r="S442" s="68">
        <v>0</v>
      </c>
      <c r="T442" s="68">
        <v>9.1442307692307683</v>
      </c>
      <c r="U442" s="68">
        <v>18.770897379506554</v>
      </c>
      <c r="V442" s="68">
        <v>1.4592857142857143</v>
      </c>
      <c r="W442" s="68">
        <v>781.17636218533983</v>
      </c>
    </row>
    <row r="443" spans="1:23">
      <c r="C443" s="76"/>
      <c r="D443" s="76"/>
      <c r="E443" s="76"/>
      <c r="F443" s="76"/>
      <c r="G443" s="76"/>
      <c r="H443" s="76"/>
      <c r="I443" s="76"/>
      <c r="J443" s="76"/>
      <c r="K443" s="76"/>
      <c r="L443" s="77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</row>
    <row r="444" spans="1:23">
      <c r="A444" s="105" t="s">
        <v>166</v>
      </c>
      <c r="B444">
        <v>2011</v>
      </c>
      <c r="C444" s="76">
        <v>0.59387401654418037</v>
      </c>
      <c r="D444" s="76">
        <v>7.6601349966155105E-3</v>
      </c>
      <c r="E444" s="76">
        <v>1.2657120797881933E-2</v>
      </c>
      <c r="F444" s="76">
        <v>3.6024007529765145E-2</v>
      </c>
      <c r="G444" s="76">
        <v>0.22075482003246188</v>
      </c>
      <c r="H444" s="76">
        <v>9.2828829342445823E-2</v>
      </c>
      <c r="I444" s="76">
        <v>1.9399068623515807E-3</v>
      </c>
      <c r="J444" s="76">
        <v>0</v>
      </c>
      <c r="K444" s="76">
        <v>2.0353749725265262E-2</v>
      </c>
      <c r="L444" s="77">
        <v>1.3907414169032553E-2</v>
      </c>
      <c r="M444" s="68">
        <v>622.01131814191717</v>
      </c>
      <c r="N444" s="68">
        <v>8.0230663973415002</v>
      </c>
      <c r="O444" s="68">
        <v>13.256805605311957</v>
      </c>
      <c r="P444" s="68">
        <v>37.730797751911084</v>
      </c>
      <c r="Q444" s="68">
        <v>231.21401638954885</v>
      </c>
      <c r="R444" s="68">
        <v>97.226989045361407</v>
      </c>
      <c r="S444" s="68">
        <v>2.0318181818181817</v>
      </c>
      <c r="T444" s="68">
        <v>0</v>
      </c>
      <c r="U444" s="68">
        <v>21.318094988250913</v>
      </c>
      <c r="V444" s="68">
        <v>14.566336930455634</v>
      </c>
      <c r="W444" s="68">
        <v>1047.3792434319166</v>
      </c>
    </row>
    <row r="445" spans="1:23">
      <c r="A445" s="105"/>
      <c r="B445">
        <v>2014</v>
      </c>
      <c r="C445" s="76">
        <v>0.60266971968000571</v>
      </c>
      <c r="D445" s="76">
        <v>5.224597694190764E-3</v>
      </c>
      <c r="E445" s="76">
        <v>1.7109605038949923E-2</v>
      </c>
      <c r="F445" s="76">
        <v>6.2995038160079508E-2</v>
      </c>
      <c r="G445" s="76">
        <v>0.19471691747602707</v>
      </c>
      <c r="H445" s="76">
        <v>7.7986605772253276E-2</v>
      </c>
      <c r="I445" s="76">
        <v>6.3655645837942211E-3</v>
      </c>
      <c r="J445" s="76">
        <v>0</v>
      </c>
      <c r="K445" s="76">
        <v>3.2931951594698999E-2</v>
      </c>
      <c r="L445" s="77">
        <v>0</v>
      </c>
      <c r="M445" s="68">
        <v>615.94685743125274</v>
      </c>
      <c r="N445" s="68">
        <v>5.3396983886763767</v>
      </c>
      <c r="O445" s="68">
        <v>17.486538831296723</v>
      </c>
      <c r="P445" s="68">
        <v>64.38285269926115</v>
      </c>
      <c r="Q445" s="68">
        <v>199.00663579338354</v>
      </c>
      <c r="R445" s="68">
        <v>79.704692601205252</v>
      </c>
      <c r="S445" s="68">
        <v>6.5058013919225104</v>
      </c>
      <c r="T445" s="68">
        <v>0</v>
      </c>
      <c r="U445" s="68">
        <v>33.657460183337527</v>
      </c>
      <c r="V445" s="68">
        <v>0</v>
      </c>
      <c r="W445" s="68">
        <v>1022.0305373203363</v>
      </c>
    </row>
    <row r="446" spans="1:23">
      <c r="A446" s="105"/>
      <c r="B446">
        <v>2017</v>
      </c>
      <c r="C446" s="76">
        <v>0.58524029374497288</v>
      </c>
      <c r="D446" s="76">
        <v>1.7135392043726334E-2</v>
      </c>
      <c r="E446" s="76">
        <v>2.8871601708922098E-2</v>
      </c>
      <c r="F446" s="76">
        <v>4.813922730968255E-2</v>
      </c>
      <c r="G446" s="76">
        <v>0.18984401648200006</v>
      </c>
      <c r="H446" s="76">
        <v>7.2506659780424462E-2</v>
      </c>
      <c r="I446" s="76">
        <v>1.0415298743350293E-3</v>
      </c>
      <c r="J446" s="76">
        <v>3.9690288816961626E-3</v>
      </c>
      <c r="K446" s="76">
        <v>4.4155014394814361E-2</v>
      </c>
      <c r="L446" s="77">
        <v>9.0972357794261906E-3</v>
      </c>
      <c r="M446" s="68">
        <v>562.81517581708374</v>
      </c>
      <c r="N446" s="68">
        <v>16.478801594592589</v>
      </c>
      <c r="O446" s="68">
        <v>27.76530557721426</v>
      </c>
      <c r="P446" s="68">
        <v>46.294638239321117</v>
      </c>
      <c r="Q446" s="68">
        <v>182.56961227057687</v>
      </c>
      <c r="R446" s="68">
        <v>69.728364414381375</v>
      </c>
      <c r="S446" s="68">
        <v>1.0016207455429498</v>
      </c>
      <c r="T446" s="68">
        <v>3.8169444444444447</v>
      </c>
      <c r="U446" s="68">
        <v>42.463091580383477</v>
      </c>
      <c r="V446" s="68">
        <v>8.7486497586893073</v>
      </c>
      <c r="W446" s="68">
        <v>961.68220444223005</v>
      </c>
    </row>
    <row r="447" spans="1:23">
      <c r="C447" s="76"/>
      <c r="D447" s="76"/>
      <c r="E447" s="76"/>
      <c r="F447" s="76"/>
      <c r="G447" s="76"/>
      <c r="H447" s="76"/>
      <c r="I447" s="76"/>
      <c r="J447" s="76"/>
      <c r="K447" s="76"/>
      <c r="L447" s="77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</row>
    <row r="448" spans="1:23">
      <c r="A448" s="105" t="s">
        <v>167</v>
      </c>
      <c r="B448">
        <v>2011</v>
      </c>
      <c r="C448" s="76">
        <v>0.51070650638807935</v>
      </c>
      <c r="D448" s="76">
        <v>4.4578302868908432E-2</v>
      </c>
      <c r="E448" s="76">
        <v>7.2075674531899177E-3</v>
      </c>
      <c r="F448" s="76">
        <v>0.36605092455342214</v>
      </c>
      <c r="G448" s="76">
        <v>2.9286660224111295E-2</v>
      </c>
      <c r="H448" s="76">
        <v>2.4670380844507182E-2</v>
      </c>
      <c r="I448" s="76">
        <v>0</v>
      </c>
      <c r="J448" s="76">
        <v>1.1803146650087714E-3</v>
      </c>
      <c r="K448" s="76">
        <v>1.6319343002773292E-2</v>
      </c>
      <c r="L448" s="77">
        <v>0</v>
      </c>
      <c r="M448" s="68">
        <v>429.7520285779699</v>
      </c>
      <c r="N448" s="68">
        <v>37.511987509160313</v>
      </c>
      <c r="O448" s="68">
        <v>6.0650622135743735</v>
      </c>
      <c r="P448" s="68">
        <v>308.02647983132579</v>
      </c>
      <c r="Q448" s="68">
        <v>24.644294686196204</v>
      </c>
      <c r="R448" s="68">
        <v>20.759763349601066</v>
      </c>
      <c r="S448" s="68">
        <v>0</v>
      </c>
      <c r="T448" s="68">
        <v>0.99321746502755404</v>
      </c>
      <c r="U448" s="68">
        <v>13.7324875888153</v>
      </c>
      <c r="V448" s="68">
        <v>0</v>
      </c>
      <c r="W448" s="68">
        <v>841.48532122167023</v>
      </c>
    </row>
    <row r="449" spans="1:23">
      <c r="A449" s="105"/>
      <c r="B449">
        <v>2014</v>
      </c>
      <c r="C449" s="76">
        <v>0.50993814048869368</v>
      </c>
      <c r="D449" s="76">
        <v>3.5160830182754182E-3</v>
      </c>
      <c r="E449" s="76">
        <v>1.6276279356918208E-2</v>
      </c>
      <c r="F449" s="76">
        <v>0.36233629879277629</v>
      </c>
      <c r="G449" s="76">
        <v>3.0973943938714728E-2</v>
      </c>
      <c r="H449" s="76">
        <v>2.9869086425834163E-2</v>
      </c>
      <c r="I449" s="76">
        <v>0</v>
      </c>
      <c r="J449" s="76">
        <v>1.1791733079224826E-3</v>
      </c>
      <c r="K449" s="76">
        <v>4.5910994670864604E-2</v>
      </c>
      <c r="L449" s="77">
        <v>0</v>
      </c>
      <c r="M449" s="68">
        <v>433.82030106232037</v>
      </c>
      <c r="N449" s="68">
        <v>2.9912416280267902</v>
      </c>
      <c r="O449" s="68">
        <v>13.846739143743736</v>
      </c>
      <c r="P449" s="68">
        <v>308.250804847523</v>
      </c>
      <c r="Q449" s="68">
        <v>26.350501399450792</v>
      </c>
      <c r="R449" s="68">
        <v>25.410564609452162</v>
      </c>
      <c r="S449" s="68">
        <v>0</v>
      </c>
      <c r="T449" s="68">
        <v>1.0031595576619272</v>
      </c>
      <c r="U449" s="68">
        <v>39.057916929095974</v>
      </c>
      <c r="V449" s="68">
        <v>0</v>
      </c>
      <c r="W449" s="68">
        <v>850.73122917727517</v>
      </c>
    </row>
    <row r="450" spans="1:23">
      <c r="A450" s="105"/>
      <c r="B450">
        <v>2017</v>
      </c>
      <c r="C450" s="76">
        <v>0.50845339911890775</v>
      </c>
      <c r="D450" s="76">
        <v>1.205082247831369E-2</v>
      </c>
      <c r="E450" s="76">
        <v>9.7877507399910316E-3</v>
      </c>
      <c r="F450" s="76">
        <v>0.36208246276373135</v>
      </c>
      <c r="G450" s="76">
        <v>3.5676626310669896E-2</v>
      </c>
      <c r="H450" s="76">
        <v>1.7409006843111401E-2</v>
      </c>
      <c r="I450" s="76">
        <v>1.3521681476647675E-3</v>
      </c>
      <c r="J450" s="76">
        <v>0</v>
      </c>
      <c r="K450" s="76">
        <v>4.8436088624866772E-2</v>
      </c>
      <c r="L450" s="77">
        <v>4.7516749727432601E-3</v>
      </c>
      <c r="M450" s="68">
        <v>467.18659236229547</v>
      </c>
      <c r="N450" s="68">
        <v>11.072760450736387</v>
      </c>
      <c r="O450" s="68">
        <v>8.9933628588813228</v>
      </c>
      <c r="P450" s="68">
        <v>332.69533102909861</v>
      </c>
      <c r="Q450" s="68">
        <v>32.781060175717229</v>
      </c>
      <c r="R450" s="68">
        <v>15.996066891359385</v>
      </c>
      <c r="S450" s="68">
        <v>1.2424242424242424</v>
      </c>
      <c r="T450" s="68">
        <v>0</v>
      </c>
      <c r="U450" s="68">
        <v>44.504946237398777</v>
      </c>
      <c r="V450" s="68">
        <v>4.3660222202781913</v>
      </c>
      <c r="W450" s="68">
        <v>918.8385664681897</v>
      </c>
    </row>
    <row r="451" spans="1:23">
      <c r="C451" s="76"/>
      <c r="D451" s="76"/>
      <c r="E451" s="76"/>
      <c r="F451" s="76"/>
      <c r="G451" s="76"/>
      <c r="H451" s="76"/>
      <c r="I451" s="76"/>
      <c r="J451" s="76"/>
      <c r="K451" s="76"/>
      <c r="L451" s="77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</row>
    <row r="452" spans="1:23">
      <c r="A452" s="105" t="s">
        <v>168</v>
      </c>
      <c r="B452">
        <v>2011</v>
      </c>
      <c r="C452" s="76">
        <v>0.4215616673113049</v>
      </c>
      <c r="D452" s="76">
        <v>2.2725481556275885E-2</v>
      </c>
      <c r="E452" s="76">
        <v>5.9144086290025127E-3</v>
      </c>
      <c r="F452" s="76">
        <v>0.50783483169529187</v>
      </c>
      <c r="G452" s="76">
        <v>1.1523448505093499E-2</v>
      </c>
      <c r="H452" s="76">
        <v>1.9121529486193726E-2</v>
      </c>
      <c r="I452" s="76">
        <v>0</v>
      </c>
      <c r="J452" s="76">
        <v>1.4047611477664818E-3</v>
      </c>
      <c r="K452" s="76">
        <v>9.9138716690717488E-3</v>
      </c>
      <c r="L452" s="77">
        <v>0</v>
      </c>
      <c r="M452" s="68">
        <v>298.05950372804989</v>
      </c>
      <c r="N452" s="68">
        <v>16.067745907368217</v>
      </c>
      <c r="O452" s="68">
        <v>4.1817030282869627</v>
      </c>
      <c r="P452" s="68">
        <v>359.0577835890852</v>
      </c>
      <c r="Q452" s="68">
        <v>8.1474991893120823</v>
      </c>
      <c r="R452" s="68">
        <v>13.519620096215842</v>
      </c>
      <c r="S452" s="68">
        <v>0</v>
      </c>
      <c r="T452" s="68">
        <v>0.99321746502755404</v>
      </c>
      <c r="U452" s="68">
        <v>7.009469548200209</v>
      </c>
      <c r="V452" s="68">
        <v>0</v>
      </c>
      <c r="W452" s="68">
        <v>707.03654255154549</v>
      </c>
    </row>
    <row r="453" spans="1:23">
      <c r="A453" s="105"/>
      <c r="B453">
        <v>2014</v>
      </c>
      <c r="C453" s="76">
        <v>0.38791112847605091</v>
      </c>
      <c r="D453" s="76">
        <v>5.8507709469859505E-3</v>
      </c>
      <c r="E453" s="76">
        <v>5.6877362051207707E-3</v>
      </c>
      <c r="F453" s="76">
        <v>0.55818317931321293</v>
      </c>
      <c r="G453" s="76">
        <v>1.0718761353857702E-2</v>
      </c>
      <c r="H453" s="76">
        <v>1.4135407383138759E-2</v>
      </c>
      <c r="I453" s="76">
        <v>0</v>
      </c>
      <c r="J453" s="76">
        <v>1.3832016813640439E-3</v>
      </c>
      <c r="K453" s="76">
        <v>1.6129814640268404E-2</v>
      </c>
      <c r="L453" s="77">
        <v>0</v>
      </c>
      <c r="M453" s="68">
        <v>281.33045332219899</v>
      </c>
      <c r="N453" s="68">
        <v>4.243240067039042</v>
      </c>
      <c r="O453" s="68">
        <v>4.125</v>
      </c>
      <c r="P453" s="68">
        <v>404.81933965116326</v>
      </c>
      <c r="Q453" s="68">
        <v>7.7737238490166902</v>
      </c>
      <c r="R453" s="68">
        <v>10.251627950493054</v>
      </c>
      <c r="S453" s="68">
        <v>0</v>
      </c>
      <c r="T453" s="68">
        <v>1.0031595576619272</v>
      </c>
      <c r="U453" s="68">
        <v>11.698061054801396</v>
      </c>
      <c r="V453" s="68">
        <v>0</v>
      </c>
      <c r="W453" s="68">
        <v>725.24460545237469</v>
      </c>
    </row>
    <row r="454" spans="1:23">
      <c r="A454" s="105"/>
      <c r="B454">
        <v>2017</v>
      </c>
      <c r="C454" s="76">
        <v>0.40586490577350981</v>
      </c>
      <c r="D454" s="76">
        <v>2.7666957592094091E-2</v>
      </c>
      <c r="E454" s="76">
        <v>2.2171398503551813E-2</v>
      </c>
      <c r="F454" s="76">
        <v>0.48288514751077871</v>
      </c>
      <c r="G454" s="76">
        <v>2.1181839006224421E-2</v>
      </c>
      <c r="H454" s="76">
        <v>1.0651299596830907E-2</v>
      </c>
      <c r="I454" s="76">
        <v>0</v>
      </c>
      <c r="J454" s="76">
        <v>0</v>
      </c>
      <c r="K454" s="76">
        <v>2.5761408442447228E-2</v>
      </c>
      <c r="L454" s="77">
        <v>3.8170435745629254E-3</v>
      </c>
      <c r="M454" s="68">
        <v>292.00172807660749</v>
      </c>
      <c r="N454" s="68">
        <v>19.905144082652001</v>
      </c>
      <c r="O454" s="68">
        <v>15.951334014882923</v>
      </c>
      <c r="P454" s="68">
        <v>347.41436258684769</v>
      </c>
      <c r="Q454" s="68">
        <v>15.239390017893278</v>
      </c>
      <c r="R454" s="68">
        <v>7.6631357978802992</v>
      </c>
      <c r="S454" s="68">
        <v>0</v>
      </c>
      <c r="T454" s="68">
        <v>0</v>
      </c>
      <c r="U454" s="68">
        <v>18.53418631636929</v>
      </c>
      <c r="V454" s="68">
        <v>2.7461928934010151</v>
      </c>
      <c r="W454" s="68">
        <v>719.45547378653407</v>
      </c>
    </row>
    <row r="455" spans="1:23">
      <c r="C455" s="76"/>
      <c r="D455" s="76"/>
      <c r="E455" s="76"/>
      <c r="F455" s="76"/>
      <c r="G455" s="76"/>
      <c r="H455" s="76"/>
      <c r="I455" s="76"/>
      <c r="J455" s="76"/>
      <c r="K455" s="76"/>
      <c r="L455" s="77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</row>
    <row r="456" spans="1:23">
      <c r="A456" s="105" t="s">
        <v>169</v>
      </c>
      <c r="B456">
        <v>2011</v>
      </c>
      <c r="C456" s="76">
        <v>0.53960779039322504</v>
      </c>
      <c r="D456" s="76">
        <v>2.4162861054276528E-2</v>
      </c>
      <c r="E456" s="76">
        <v>2.4307991804801758E-2</v>
      </c>
      <c r="F456" s="76">
        <v>0.25572990840186477</v>
      </c>
      <c r="G456" s="76">
        <v>8.6692826159249475E-2</v>
      </c>
      <c r="H456" s="76">
        <v>4.1584219686306226E-2</v>
      </c>
      <c r="I456" s="76">
        <v>0</v>
      </c>
      <c r="J456" s="76">
        <v>0</v>
      </c>
      <c r="K456" s="76">
        <v>2.6244892818959597E-2</v>
      </c>
      <c r="L456" s="77">
        <v>1.6695096813173886E-3</v>
      </c>
      <c r="M456" s="68">
        <v>1054.956383630954</v>
      </c>
      <c r="N456" s="68">
        <v>47.239430137620992</v>
      </c>
      <c r="O456" s="68">
        <v>47.523166982146847</v>
      </c>
      <c r="P456" s="68">
        <v>499.96294374717689</v>
      </c>
      <c r="Q456" s="68">
        <v>169.48819494444621</v>
      </c>
      <c r="R456" s="68">
        <v>81.298933776348861</v>
      </c>
      <c r="S456" s="68">
        <v>0</v>
      </c>
      <c r="T456" s="68">
        <v>0</v>
      </c>
      <c r="U456" s="68">
        <v>51.309891573091036</v>
      </c>
      <c r="V456" s="68">
        <v>3.2639630620528788</v>
      </c>
      <c r="W456" s="68">
        <v>1955.0429078538361</v>
      </c>
    </row>
    <row r="457" spans="1:23">
      <c r="A457" s="105"/>
      <c r="B457">
        <v>2014</v>
      </c>
      <c r="C457" s="76">
        <v>0.55284690580849127</v>
      </c>
      <c r="D457" s="76">
        <v>1.249007616223665E-2</v>
      </c>
      <c r="E457" s="76">
        <v>1.6955233335951721E-2</v>
      </c>
      <c r="F457" s="76">
        <v>0.24779241192749021</v>
      </c>
      <c r="G457" s="76">
        <v>9.9027981982682589E-2</v>
      </c>
      <c r="H457" s="76">
        <v>3.6979240018461881E-2</v>
      </c>
      <c r="I457" s="76">
        <v>0</v>
      </c>
      <c r="J457" s="76">
        <v>0</v>
      </c>
      <c r="K457" s="76">
        <v>3.0778171745654531E-2</v>
      </c>
      <c r="L457" s="77">
        <v>3.1299790190314827E-3</v>
      </c>
      <c r="M457" s="68">
        <v>1065.6651833010303</v>
      </c>
      <c r="N457" s="68">
        <v>24.075814050923672</v>
      </c>
      <c r="O457" s="68">
        <v>32.682830727694764</v>
      </c>
      <c r="P457" s="68">
        <v>477.64352717348152</v>
      </c>
      <c r="Q457" s="68">
        <v>190.88588805100935</v>
      </c>
      <c r="R457" s="68">
        <v>71.281015012604442</v>
      </c>
      <c r="S457" s="68">
        <v>0</v>
      </c>
      <c r="T457" s="68">
        <v>0</v>
      </c>
      <c r="U457" s="68">
        <v>59.327863989828195</v>
      </c>
      <c r="V457" s="68">
        <v>6.0333333333333332</v>
      </c>
      <c r="W457" s="68">
        <v>1927.5954556399049</v>
      </c>
    </row>
    <row r="458" spans="1:23">
      <c r="A458" s="105"/>
      <c r="B458">
        <v>2017</v>
      </c>
      <c r="C458" s="76">
        <v>0.51303067464047591</v>
      </c>
      <c r="D458" s="76">
        <v>1.2539503688931589E-2</v>
      </c>
      <c r="E458" s="76">
        <v>2.9868756595823037E-2</v>
      </c>
      <c r="F458" s="76">
        <v>0.26851041704224637</v>
      </c>
      <c r="G458" s="76">
        <v>9.2386010051382125E-2</v>
      </c>
      <c r="H458" s="76">
        <v>2.9411295023001924E-2</v>
      </c>
      <c r="I458" s="76">
        <v>0</v>
      </c>
      <c r="J458" s="76">
        <v>2.4301305621399218E-3</v>
      </c>
      <c r="K458" s="76">
        <v>4.7959753761199077E-2</v>
      </c>
      <c r="L458" s="77">
        <v>3.8634586347999762E-3</v>
      </c>
      <c r="M458" s="68">
        <v>1086.5497997820312</v>
      </c>
      <c r="N458" s="68">
        <v>26.557467021095196</v>
      </c>
      <c r="O458" s="68">
        <v>63.259163833961651</v>
      </c>
      <c r="P458" s="68">
        <v>568.67932912802223</v>
      </c>
      <c r="Q458" s="68">
        <v>195.66471496920946</v>
      </c>
      <c r="R458" s="68">
        <v>62.290304066063598</v>
      </c>
      <c r="S458" s="68">
        <v>0</v>
      </c>
      <c r="T458" s="68">
        <v>5.1467836257309942</v>
      </c>
      <c r="U458" s="68">
        <v>101.57416198036253</v>
      </c>
      <c r="V458" s="68">
        <v>8.1824351127734332</v>
      </c>
      <c r="W458" s="68">
        <v>2117.9041595192502</v>
      </c>
    </row>
    <row r="459" spans="1:23">
      <c r="C459" s="76"/>
      <c r="D459" s="76"/>
      <c r="E459" s="76"/>
      <c r="F459" s="76"/>
      <c r="G459" s="76"/>
      <c r="H459" s="76"/>
      <c r="I459" s="76"/>
      <c r="J459" s="76"/>
      <c r="K459" s="76"/>
      <c r="L459" s="77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</row>
    <row r="460" spans="1:23">
      <c r="A460" s="105" t="s">
        <v>170</v>
      </c>
      <c r="B460">
        <v>2011</v>
      </c>
      <c r="C460" s="76">
        <v>0.6392773339372273</v>
      </c>
      <c r="D460" s="76">
        <v>2.2497049166648745E-2</v>
      </c>
      <c r="E460" s="76">
        <v>5.6557966556654571E-3</v>
      </c>
      <c r="F460" s="76">
        <v>0.25095061033349225</v>
      </c>
      <c r="G460" s="76">
        <v>1.8820800320409739E-2</v>
      </c>
      <c r="H460" s="76">
        <v>4.3334771169299999E-2</v>
      </c>
      <c r="I460" s="76">
        <v>0</v>
      </c>
      <c r="J460" s="76">
        <v>0</v>
      </c>
      <c r="K460" s="76">
        <v>1.9463638417256134E-2</v>
      </c>
      <c r="L460" s="77">
        <v>0</v>
      </c>
      <c r="M460" s="68">
        <v>316.85589765465016</v>
      </c>
      <c r="N460" s="68">
        <v>11.150595101466934</v>
      </c>
      <c r="O460" s="68">
        <v>2.8032786885245899</v>
      </c>
      <c r="P460" s="68">
        <v>124.38291909158923</v>
      </c>
      <c r="Q460" s="68">
        <v>9.3284733612781725</v>
      </c>
      <c r="R460" s="68">
        <v>21.478749659307777</v>
      </c>
      <c r="S460" s="68">
        <v>0</v>
      </c>
      <c r="T460" s="68">
        <v>0</v>
      </c>
      <c r="U460" s="68">
        <v>9.6470941404138717</v>
      </c>
      <c r="V460" s="68">
        <v>0</v>
      </c>
      <c r="W460" s="68">
        <v>495.64700769723095</v>
      </c>
    </row>
    <row r="461" spans="1:23">
      <c r="A461" s="105"/>
      <c r="B461">
        <v>2014</v>
      </c>
      <c r="C461" s="76">
        <v>0.64962450662125082</v>
      </c>
      <c r="D461" s="76">
        <v>1.1141612697399626E-2</v>
      </c>
      <c r="E461" s="76">
        <v>1.6734787309923629E-2</v>
      </c>
      <c r="F461" s="76">
        <v>0.2076122186925102</v>
      </c>
      <c r="G461" s="76">
        <v>4.2211000428333104E-2</v>
      </c>
      <c r="H461" s="76">
        <v>4.2271007469552688E-2</v>
      </c>
      <c r="I461" s="76">
        <v>0</v>
      </c>
      <c r="J461" s="76">
        <v>0</v>
      </c>
      <c r="K461" s="76">
        <v>3.0404866781030212E-2</v>
      </c>
      <c r="L461" s="77">
        <v>0</v>
      </c>
      <c r="M461" s="68">
        <v>277.11443063205377</v>
      </c>
      <c r="N461" s="68">
        <v>4.7527481298713656</v>
      </c>
      <c r="O461" s="68">
        <v>7.1386639664469573</v>
      </c>
      <c r="P461" s="68">
        <v>88.562455986247699</v>
      </c>
      <c r="Q461" s="68">
        <v>18.0062131752778</v>
      </c>
      <c r="R461" s="68">
        <v>18.031810758022896</v>
      </c>
      <c r="S461" s="68">
        <v>0</v>
      </c>
      <c r="T461" s="68">
        <v>0</v>
      </c>
      <c r="U461" s="68">
        <v>12.969996144836033</v>
      </c>
      <c r="V461" s="68">
        <v>0</v>
      </c>
      <c r="W461" s="68">
        <v>426.57631879275641</v>
      </c>
    </row>
    <row r="462" spans="1:23">
      <c r="A462" s="105"/>
      <c r="B462">
        <v>2017</v>
      </c>
      <c r="C462" s="76">
        <v>0.64357865794571489</v>
      </c>
      <c r="D462" s="76">
        <v>4.4083801175161738E-3</v>
      </c>
      <c r="E462" s="76">
        <v>1.5718690270728183E-2</v>
      </c>
      <c r="F462" s="76">
        <v>0.21819017565677426</v>
      </c>
      <c r="G462" s="76">
        <v>2.568882992804962E-2</v>
      </c>
      <c r="H462" s="76">
        <v>3.2707340237527652E-2</v>
      </c>
      <c r="I462" s="76">
        <v>0</v>
      </c>
      <c r="J462" s="76">
        <v>0</v>
      </c>
      <c r="K462" s="76">
        <v>5.1145880223528485E-2</v>
      </c>
      <c r="L462" s="77">
        <v>8.5620456201612079E-3</v>
      </c>
      <c r="M462" s="68">
        <v>291.97965728433064</v>
      </c>
      <c r="N462" s="68">
        <v>2</v>
      </c>
      <c r="O462" s="68">
        <v>7.1312771819616181</v>
      </c>
      <c r="P462" s="68">
        <v>98.988821217944235</v>
      </c>
      <c r="Q462" s="68">
        <v>11.654543956397095</v>
      </c>
      <c r="R462" s="68">
        <v>14.83871143850274</v>
      </c>
      <c r="S462" s="68">
        <v>0</v>
      </c>
      <c r="T462" s="68">
        <v>0</v>
      </c>
      <c r="U462" s="68">
        <v>23.203933807933854</v>
      </c>
      <c r="V462" s="68">
        <v>3.8844407205907396</v>
      </c>
      <c r="W462" s="68">
        <v>453.68138560766073</v>
      </c>
    </row>
    <row r="463" spans="1:23">
      <c r="C463" s="76"/>
      <c r="D463" s="76"/>
      <c r="E463" s="76"/>
      <c r="F463" s="76"/>
      <c r="G463" s="76"/>
      <c r="H463" s="76"/>
      <c r="I463" s="76"/>
      <c r="J463" s="76"/>
      <c r="K463" s="76"/>
      <c r="L463" s="77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</row>
    <row r="464" spans="1:23">
      <c r="A464" s="105" t="s">
        <v>171</v>
      </c>
      <c r="B464">
        <v>2011</v>
      </c>
      <c r="C464" s="76">
        <v>0.63532166679951563</v>
      </c>
      <c r="D464" s="76">
        <v>1.7638013702779058E-2</v>
      </c>
      <c r="E464" s="76">
        <v>1.0280683567052433E-2</v>
      </c>
      <c r="F464" s="76">
        <v>0.16390995670377265</v>
      </c>
      <c r="G464" s="76">
        <v>0.10185649234326097</v>
      </c>
      <c r="H464" s="76">
        <v>3.4811342511944988E-2</v>
      </c>
      <c r="I464" s="76">
        <v>2.5425461635357758E-3</v>
      </c>
      <c r="J464" s="76">
        <v>0</v>
      </c>
      <c r="K464" s="76">
        <v>3.3639298208138227E-2</v>
      </c>
      <c r="L464" s="77">
        <v>0</v>
      </c>
      <c r="M464" s="68">
        <v>253.33066706390025</v>
      </c>
      <c r="N464" s="68">
        <v>7.03305114638448</v>
      </c>
      <c r="O464" s="68">
        <v>4.0993603115004866</v>
      </c>
      <c r="P464" s="68">
        <v>65.358102580318601</v>
      </c>
      <c r="Q464" s="68">
        <v>40.614659468634109</v>
      </c>
      <c r="R464" s="68">
        <v>13.880812005619541</v>
      </c>
      <c r="S464" s="68">
        <v>1.0138248847926268</v>
      </c>
      <c r="T464" s="68">
        <v>0</v>
      </c>
      <c r="U464" s="68">
        <v>13.413466437495689</v>
      </c>
      <c r="V464" s="68">
        <v>0</v>
      </c>
      <c r="W464" s="68">
        <v>398.74394389864591</v>
      </c>
    </row>
    <row r="465" spans="1:23">
      <c r="A465" s="105"/>
      <c r="B465">
        <v>2014</v>
      </c>
      <c r="C465" s="76">
        <v>0.59673762764010241</v>
      </c>
      <c r="D465" s="76">
        <v>8.2414761306064937E-3</v>
      </c>
      <c r="E465" s="76">
        <v>3.4899548630023439E-2</v>
      </c>
      <c r="F465" s="76">
        <v>0.20549776317132243</v>
      </c>
      <c r="G465" s="76">
        <v>0.10335914724404405</v>
      </c>
      <c r="H465" s="76">
        <v>3.3214234225816798E-2</v>
      </c>
      <c r="I465" s="76">
        <v>2.6117578247102226E-3</v>
      </c>
      <c r="J465" s="76">
        <v>4.5959591526444138E-3</v>
      </c>
      <c r="K465" s="76">
        <v>1.0842485980729432E-2</v>
      </c>
      <c r="L465" s="77">
        <v>0</v>
      </c>
      <c r="M465" s="68">
        <v>229.42536246523537</v>
      </c>
      <c r="N465" s="68">
        <v>3.1685678276908327</v>
      </c>
      <c r="O465" s="68">
        <v>13.417691835489936</v>
      </c>
      <c r="P465" s="68">
        <v>79.006914626489987</v>
      </c>
      <c r="Q465" s="68">
        <v>39.738083744342127</v>
      </c>
      <c r="R465" s="68">
        <v>12.769745652538347</v>
      </c>
      <c r="S465" s="68">
        <v>1.0041322314049588</v>
      </c>
      <c r="T465" s="68">
        <v>1.7669902912621358</v>
      </c>
      <c r="U465" s="68">
        <v>4.1685678276908327</v>
      </c>
      <c r="V465" s="68">
        <v>0</v>
      </c>
      <c r="W465" s="68">
        <v>384.46605650214462</v>
      </c>
    </row>
    <row r="466" spans="1:23">
      <c r="A466" s="105"/>
      <c r="B466">
        <v>2017</v>
      </c>
      <c r="C466" s="76">
        <v>0.6036846945580624</v>
      </c>
      <c r="D466" s="76">
        <v>7.1302483041875342E-3</v>
      </c>
      <c r="E466" s="76">
        <v>2.7058568992819467E-2</v>
      </c>
      <c r="F466" s="76">
        <v>0.19582462621644042</v>
      </c>
      <c r="G466" s="76">
        <v>9.4720012358915237E-2</v>
      </c>
      <c r="H466" s="76">
        <v>4.0312594147006206E-2</v>
      </c>
      <c r="I466" s="76">
        <v>5.1475391339545987E-3</v>
      </c>
      <c r="J466" s="76">
        <v>3.5881319338473424E-3</v>
      </c>
      <c r="K466" s="76">
        <v>1.7986345759368833E-2</v>
      </c>
      <c r="L466" s="77">
        <v>4.5472385953980055E-3</v>
      </c>
      <c r="M466" s="68">
        <v>239.98656673274343</v>
      </c>
      <c r="N466" s="68">
        <v>2.8345323741007196</v>
      </c>
      <c r="O466" s="68">
        <v>10.756762813146404</v>
      </c>
      <c r="P466" s="68">
        <v>77.847393102801803</v>
      </c>
      <c r="Q466" s="68">
        <v>37.654641192353061</v>
      </c>
      <c r="R466" s="68">
        <v>16.025718645248865</v>
      </c>
      <c r="S466" s="68">
        <v>2.0463335496430886</v>
      </c>
      <c r="T466" s="68">
        <v>1.4264126149802892</v>
      </c>
      <c r="U466" s="68">
        <v>7.1502249531420015</v>
      </c>
      <c r="V466" s="68">
        <v>1.8076923076923079</v>
      </c>
      <c r="W466" s="68">
        <v>397.53627828585195</v>
      </c>
    </row>
    <row r="467" spans="1:23">
      <c r="C467" s="76"/>
      <c r="D467" s="76"/>
      <c r="E467" s="76"/>
      <c r="F467" s="76"/>
      <c r="G467" s="76"/>
      <c r="H467" s="76"/>
      <c r="I467" s="76"/>
      <c r="J467" s="76"/>
      <c r="K467" s="76"/>
      <c r="L467" s="77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</row>
    <row r="468" spans="1:23">
      <c r="A468" s="105" t="s">
        <v>172</v>
      </c>
      <c r="B468">
        <v>2011</v>
      </c>
      <c r="C468" s="76">
        <v>0.56972328003202044</v>
      </c>
      <c r="D468" s="76">
        <v>2.1473624745124958E-2</v>
      </c>
      <c r="E468" s="76">
        <v>2.3789413969584419E-2</v>
      </c>
      <c r="F468" s="76">
        <v>0.29632029414083716</v>
      </c>
      <c r="G468" s="76">
        <v>3.0380856319654266E-2</v>
      </c>
      <c r="H468" s="76">
        <v>3.6842216677425661E-2</v>
      </c>
      <c r="I468" s="76">
        <v>0</v>
      </c>
      <c r="J468" s="76">
        <v>0</v>
      </c>
      <c r="K468" s="76">
        <v>2.1470314115353075E-2</v>
      </c>
      <c r="L468" s="77">
        <v>0</v>
      </c>
      <c r="M468" s="68">
        <v>132.29555311390806</v>
      </c>
      <c r="N468" s="68">
        <v>4.9863945578231288</v>
      </c>
      <c r="O468" s="68">
        <v>5.524144421805997</v>
      </c>
      <c r="P468" s="68">
        <v>68.808592848855852</v>
      </c>
      <c r="Q468" s="68">
        <v>7.054744525547445</v>
      </c>
      <c r="R468" s="68">
        <v>8.5551382646827001</v>
      </c>
      <c r="S468" s="68">
        <v>0</v>
      </c>
      <c r="T468" s="68">
        <v>0</v>
      </c>
      <c r="U468" s="68">
        <v>4.9856257958430987</v>
      </c>
      <c r="V468" s="68">
        <v>0</v>
      </c>
      <c r="W468" s="68">
        <v>232.21019352846628</v>
      </c>
    </row>
    <row r="469" spans="1:23">
      <c r="A469" s="105"/>
      <c r="B469">
        <v>2014</v>
      </c>
      <c r="C469" s="76">
        <v>0.61630378050505541</v>
      </c>
      <c r="D469" s="76">
        <v>5.0132140637341484E-3</v>
      </c>
      <c r="E469" s="76">
        <v>8.018770483410851E-3</v>
      </c>
      <c r="F469" s="76">
        <v>0.20431275343957817</v>
      </c>
      <c r="G469" s="76">
        <v>6.9572128421776111E-2</v>
      </c>
      <c r="H469" s="76">
        <v>5.6789274963246109E-2</v>
      </c>
      <c r="I469" s="76">
        <v>0</v>
      </c>
      <c r="J469" s="76">
        <v>0</v>
      </c>
      <c r="K469" s="76">
        <v>3.9990078123199373E-2</v>
      </c>
      <c r="L469" s="77">
        <v>0</v>
      </c>
      <c r="M469" s="68">
        <v>124.01804150716548</v>
      </c>
      <c r="N469" s="68">
        <v>1.0088028169014085</v>
      </c>
      <c r="O469" s="68">
        <v>1.6136071887034658</v>
      </c>
      <c r="P469" s="68">
        <v>41.113600691769605</v>
      </c>
      <c r="Q469" s="68">
        <v>13.999912678262243</v>
      </c>
      <c r="R469" s="68">
        <v>11.427635011068892</v>
      </c>
      <c r="S469" s="68">
        <v>0</v>
      </c>
      <c r="T469" s="68">
        <v>0</v>
      </c>
      <c r="U469" s="68">
        <v>8.0471535717231379</v>
      </c>
      <c r="V469" s="68">
        <v>0</v>
      </c>
      <c r="W469" s="68">
        <v>201.2287534655942</v>
      </c>
    </row>
    <row r="470" spans="1:23">
      <c r="A470" s="105"/>
      <c r="B470">
        <v>2017</v>
      </c>
      <c r="C470" s="76">
        <v>0.61722335827683927</v>
      </c>
      <c r="D470" s="76">
        <v>4.320148724452781E-3</v>
      </c>
      <c r="E470" s="76">
        <v>1.2704133744292138E-2</v>
      </c>
      <c r="F470" s="76">
        <v>0.18434790303341997</v>
      </c>
      <c r="G470" s="76">
        <v>7.0884602541139291E-2</v>
      </c>
      <c r="H470" s="76">
        <v>7.8230128059439755E-2</v>
      </c>
      <c r="I470" s="76">
        <v>4.2481462457119009E-3</v>
      </c>
      <c r="J470" s="76">
        <v>0</v>
      </c>
      <c r="K470" s="76">
        <v>1.9538527700710583E-2</v>
      </c>
      <c r="L470" s="77">
        <v>8.503051673994547E-3</v>
      </c>
      <c r="M470" s="68">
        <v>145.29239874918792</v>
      </c>
      <c r="N470" s="68">
        <v>1.0169491525423728</v>
      </c>
      <c r="O470" s="68">
        <v>2.9905123339658446</v>
      </c>
      <c r="P470" s="68">
        <v>43.394905064650636</v>
      </c>
      <c r="Q470" s="68">
        <v>16.686008070623874</v>
      </c>
      <c r="R470" s="68">
        <v>18.415121216320085</v>
      </c>
      <c r="S470" s="68">
        <v>1</v>
      </c>
      <c r="T470" s="68">
        <v>0</v>
      </c>
      <c r="U470" s="68">
        <v>4.5993067494869946</v>
      </c>
      <c r="V470" s="68">
        <v>2.0015910898965794</v>
      </c>
      <c r="W470" s="68">
        <v>235.39679242667427</v>
      </c>
    </row>
    <row r="471" spans="1:23">
      <c r="C471" s="76"/>
      <c r="D471" s="76"/>
      <c r="E471" s="76"/>
      <c r="F471" s="76"/>
      <c r="G471" s="76"/>
      <c r="H471" s="76"/>
      <c r="I471" s="76"/>
      <c r="J471" s="76"/>
      <c r="K471" s="76"/>
      <c r="L471" s="77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</row>
    <row r="472" spans="1:23">
      <c r="A472" s="105" t="s">
        <v>173</v>
      </c>
      <c r="B472">
        <v>2011</v>
      </c>
      <c r="C472" s="76">
        <v>0.57809847596364705</v>
      </c>
      <c r="D472" s="76">
        <v>2.2416515855757657E-2</v>
      </c>
      <c r="E472" s="76">
        <v>1.7598829995581176E-2</v>
      </c>
      <c r="F472" s="76">
        <v>0.22147644181372741</v>
      </c>
      <c r="G472" s="76">
        <v>3.8718809802575693E-2</v>
      </c>
      <c r="H472" s="76">
        <v>0.10495495031624111</v>
      </c>
      <c r="I472" s="76">
        <v>0</v>
      </c>
      <c r="J472" s="76">
        <v>0</v>
      </c>
      <c r="K472" s="76">
        <v>1.673597625247026E-2</v>
      </c>
      <c r="L472" s="77">
        <v>0</v>
      </c>
      <c r="M472" s="68">
        <v>323.89549857165582</v>
      </c>
      <c r="N472" s="68">
        <v>12.559466736592173</v>
      </c>
      <c r="O472" s="68">
        <v>9.8602263328835082</v>
      </c>
      <c r="P472" s="68">
        <v>124.08824019740979</v>
      </c>
      <c r="Q472" s="68">
        <v>21.693273251069741</v>
      </c>
      <c r="R472" s="68">
        <v>58.803884413595952</v>
      </c>
      <c r="S472" s="68">
        <v>0</v>
      </c>
      <c r="T472" s="68">
        <v>0</v>
      </c>
      <c r="U472" s="68">
        <v>9.3767888997481474</v>
      </c>
      <c r="V472" s="68">
        <v>0</v>
      </c>
      <c r="W472" s="68">
        <v>560.27737840295492</v>
      </c>
    </row>
    <row r="473" spans="1:23">
      <c r="A473" s="105"/>
      <c r="B473">
        <v>2014</v>
      </c>
      <c r="C473" s="76">
        <v>0.60659476979272986</v>
      </c>
      <c r="D473" s="76">
        <v>1.2464168199008677E-2</v>
      </c>
      <c r="E473" s="76">
        <v>3.4898137795001589E-3</v>
      </c>
      <c r="F473" s="76">
        <v>0.2066846918707424</v>
      </c>
      <c r="G473" s="76">
        <v>4.2485642311973056E-2</v>
      </c>
      <c r="H473" s="76">
        <v>0.10129680018192568</v>
      </c>
      <c r="I473" s="76">
        <v>3.4578763269867258E-3</v>
      </c>
      <c r="J473" s="76">
        <v>0</v>
      </c>
      <c r="K473" s="76">
        <v>2.3526237537133288E-2</v>
      </c>
      <c r="L473" s="77">
        <v>0</v>
      </c>
      <c r="M473" s="68">
        <v>349.31172856814794</v>
      </c>
      <c r="N473" s="68">
        <v>7.1775761275481447</v>
      </c>
      <c r="O473" s="68">
        <v>2.0096330275229359</v>
      </c>
      <c r="P473" s="68">
        <v>119.02078715682551</v>
      </c>
      <c r="Q473" s="68">
        <v>24.465646415636506</v>
      </c>
      <c r="R473" s="68">
        <v>58.332452127902975</v>
      </c>
      <c r="S473" s="68">
        <v>1.9912416280267904</v>
      </c>
      <c r="T473" s="68">
        <v>0</v>
      </c>
      <c r="U473" s="68">
        <v>13.547744078981953</v>
      </c>
      <c r="V473" s="68">
        <v>0</v>
      </c>
      <c r="W473" s="68">
        <v>575.85680913059286</v>
      </c>
    </row>
    <row r="474" spans="1:23">
      <c r="A474" s="105"/>
      <c r="B474">
        <v>2017</v>
      </c>
      <c r="C474" s="76">
        <v>0.61608284634221855</v>
      </c>
      <c r="D474" s="76">
        <v>1.2658455749202156E-2</v>
      </c>
      <c r="E474" s="76">
        <v>2.4386464258811361E-2</v>
      </c>
      <c r="F474" s="76">
        <v>0.21069823491190331</v>
      </c>
      <c r="G474" s="76">
        <v>3.5359641352249276E-2</v>
      </c>
      <c r="H474" s="76">
        <v>7.6137443234817095E-2</v>
      </c>
      <c r="I474" s="76">
        <v>0</v>
      </c>
      <c r="J474" s="76">
        <v>0</v>
      </c>
      <c r="K474" s="76">
        <v>1.9634270610259626E-2</v>
      </c>
      <c r="L474" s="77">
        <v>5.0426435405387486E-3</v>
      </c>
      <c r="M474" s="68">
        <v>363.67584160461661</v>
      </c>
      <c r="N474" s="68">
        <v>7.4723303454041012</v>
      </c>
      <c r="O474" s="68">
        <v>14.395414457226662</v>
      </c>
      <c r="P474" s="68">
        <v>124.37589905502728</v>
      </c>
      <c r="Q474" s="68">
        <v>20.872918965306752</v>
      </c>
      <c r="R474" s="68">
        <v>44.944196889171451</v>
      </c>
      <c r="S474" s="68">
        <v>0</v>
      </c>
      <c r="T474" s="68">
        <v>0</v>
      </c>
      <c r="U474" s="68">
        <v>11.590178059449793</v>
      </c>
      <c r="V474" s="68">
        <v>2.9766899766899768</v>
      </c>
      <c r="W474" s="68">
        <v>590.30346935289253</v>
      </c>
    </row>
    <row r="475" spans="1:23">
      <c r="C475" s="76"/>
      <c r="D475" s="76"/>
      <c r="E475" s="76"/>
      <c r="F475" s="76"/>
      <c r="G475" s="76"/>
      <c r="H475" s="76"/>
      <c r="I475" s="76"/>
      <c r="J475" s="76"/>
      <c r="K475" s="76"/>
      <c r="L475" s="77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</row>
    <row r="476" spans="1:23">
      <c r="A476" s="105" t="s">
        <v>174</v>
      </c>
      <c r="B476">
        <v>2011</v>
      </c>
      <c r="C476" s="76">
        <v>0.65678606029555753</v>
      </c>
      <c r="D476" s="76">
        <v>6.4706409091858123E-3</v>
      </c>
      <c r="E476" s="76">
        <v>1.7507692259474225E-2</v>
      </c>
      <c r="F476" s="76">
        <v>0.16393271672915397</v>
      </c>
      <c r="G476" s="76">
        <v>7.3327557308448588E-2</v>
      </c>
      <c r="H476" s="76">
        <v>3.8449045571381332E-2</v>
      </c>
      <c r="I476" s="76">
        <v>1.9490974164909892E-3</v>
      </c>
      <c r="J476" s="76">
        <v>0</v>
      </c>
      <c r="K476" s="76">
        <v>4.1577189510306839E-2</v>
      </c>
      <c r="L476" s="77">
        <v>0</v>
      </c>
      <c r="M476" s="68">
        <v>673.93867001064177</v>
      </c>
      <c r="N476" s="68">
        <v>6.6396280190397832</v>
      </c>
      <c r="O476" s="68">
        <v>17.964922749724618</v>
      </c>
      <c r="P476" s="68">
        <v>168.21397980639296</v>
      </c>
      <c r="Q476" s="68">
        <v>75.242578116451568</v>
      </c>
      <c r="R476" s="68">
        <v>39.453179965321745</v>
      </c>
      <c r="S476" s="68">
        <v>2</v>
      </c>
      <c r="T476" s="68">
        <v>0</v>
      </c>
      <c r="U476" s="68">
        <v>42.663018439744626</v>
      </c>
      <c r="V476" s="68">
        <v>0</v>
      </c>
      <c r="W476" s="68">
        <v>1026.1159771073178</v>
      </c>
    </row>
    <row r="477" spans="1:23">
      <c r="A477" s="105"/>
      <c r="B477">
        <v>2014</v>
      </c>
      <c r="C477" s="76">
        <v>0.67607013188559273</v>
      </c>
      <c r="D477" s="76">
        <v>7.2440232858622068E-3</v>
      </c>
      <c r="E477" s="76">
        <v>1.948567505220665E-2</v>
      </c>
      <c r="F477" s="76">
        <v>0.12583437276843989</v>
      </c>
      <c r="G477" s="76">
        <v>8.1981468501908586E-2</v>
      </c>
      <c r="H477" s="76">
        <v>4.1435843542878888E-2</v>
      </c>
      <c r="I477" s="76">
        <v>3.2941855866042216E-3</v>
      </c>
      <c r="J477" s="76">
        <v>0</v>
      </c>
      <c r="K477" s="76">
        <v>4.4654299376506203E-2</v>
      </c>
      <c r="L477" s="77">
        <v>0</v>
      </c>
      <c r="M477" s="68">
        <v>614.38958469765896</v>
      </c>
      <c r="N477" s="68">
        <v>6.583122442826995</v>
      </c>
      <c r="O477" s="68">
        <v>17.707919989733686</v>
      </c>
      <c r="P477" s="68">
        <v>114.35400615948987</v>
      </c>
      <c r="Q477" s="68">
        <v>74.501975475993063</v>
      </c>
      <c r="R477" s="68">
        <v>37.655487951972702</v>
      </c>
      <c r="S477" s="68">
        <v>2.9936440304291927</v>
      </c>
      <c r="T477" s="68">
        <v>0</v>
      </c>
      <c r="U477" s="68">
        <v>40.580311353762426</v>
      </c>
      <c r="V477" s="68">
        <v>0</v>
      </c>
      <c r="W477" s="68">
        <v>908.76605210186744</v>
      </c>
    </row>
    <row r="478" spans="1:23">
      <c r="A478" s="105"/>
      <c r="B478">
        <v>2017</v>
      </c>
      <c r="C478" s="76">
        <v>0.63768849983236842</v>
      </c>
      <c r="D478" s="76">
        <v>1.9777076673241679E-2</v>
      </c>
      <c r="E478" s="76">
        <v>2.001278901079696E-2</v>
      </c>
      <c r="F478" s="76">
        <v>0.1320758409604694</v>
      </c>
      <c r="G478" s="76">
        <v>8.4670836936767649E-2</v>
      </c>
      <c r="H478" s="76">
        <v>3.4313826017030175E-2</v>
      </c>
      <c r="I478" s="76">
        <v>1.1193091950301944E-3</v>
      </c>
      <c r="J478" s="76">
        <v>2.9686347181645941E-3</v>
      </c>
      <c r="K478" s="76">
        <v>6.4678044384412062E-2</v>
      </c>
      <c r="L478" s="77">
        <v>2.6951422717189058E-3</v>
      </c>
      <c r="M478" s="68">
        <v>570.63949216376443</v>
      </c>
      <c r="N478" s="68">
        <v>17.69763919573451</v>
      </c>
      <c r="O478" s="68">
        <v>17.90856783665345</v>
      </c>
      <c r="P478" s="68">
        <v>118.1888819268288</v>
      </c>
      <c r="Q478" s="68">
        <v>75.768221323387735</v>
      </c>
      <c r="R478" s="68">
        <v>30.705939118709452</v>
      </c>
      <c r="S478" s="68">
        <v>1.0016207455429498</v>
      </c>
      <c r="T478" s="68">
        <v>2.6565011105555101</v>
      </c>
      <c r="U478" s="68">
        <v>57.877547441060038</v>
      </c>
      <c r="V478" s="68">
        <v>2.4117647058823528</v>
      </c>
      <c r="W478" s="68">
        <v>894.85617556811917</v>
      </c>
    </row>
    <row r="479" spans="1:23">
      <c r="C479" s="76"/>
      <c r="D479" s="76"/>
      <c r="E479" s="76"/>
      <c r="F479" s="76"/>
      <c r="G479" s="76"/>
      <c r="H479" s="76"/>
      <c r="I479" s="76"/>
      <c r="J479" s="76"/>
      <c r="K479" s="76"/>
      <c r="L479" s="77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</row>
    <row r="480" spans="1:23">
      <c r="A480" s="105" t="s">
        <v>175</v>
      </c>
      <c r="B480">
        <v>2011</v>
      </c>
      <c r="C480" s="76">
        <v>0.67607265725851118</v>
      </c>
      <c r="D480" s="76">
        <v>1.1971837218681908E-2</v>
      </c>
      <c r="E480" s="76">
        <v>1.196947889142618E-2</v>
      </c>
      <c r="F480" s="76">
        <v>0.13488279016593613</v>
      </c>
      <c r="G480" s="76">
        <v>3.2719553358018606E-2</v>
      </c>
      <c r="H480" s="76">
        <v>3.2281892721286967E-2</v>
      </c>
      <c r="I480" s="76">
        <v>0</v>
      </c>
      <c r="J480" s="76">
        <v>0</v>
      </c>
      <c r="K480" s="76">
        <v>0.10010179038613926</v>
      </c>
      <c r="L480" s="77">
        <v>0</v>
      </c>
      <c r="M480" s="68">
        <v>144.34776286733808</v>
      </c>
      <c r="N480" s="68">
        <v>2.5560979302671143</v>
      </c>
      <c r="O480" s="68">
        <v>2.5555944055944053</v>
      </c>
      <c r="P480" s="68">
        <v>28.798722741885236</v>
      </c>
      <c r="Q480" s="68">
        <v>6.9859271463518828</v>
      </c>
      <c r="R480" s="68">
        <v>6.8924825540746495</v>
      </c>
      <c r="S480" s="68">
        <v>0</v>
      </c>
      <c r="T480" s="68">
        <v>0</v>
      </c>
      <c r="U480" s="68">
        <v>21.372657725646405</v>
      </c>
      <c r="V480" s="68">
        <v>0</v>
      </c>
      <c r="W480" s="68">
        <v>213.50924537115773</v>
      </c>
    </row>
    <row r="481" spans="1:23">
      <c r="A481" s="105"/>
      <c r="B481">
        <v>2014</v>
      </c>
      <c r="C481" s="76">
        <v>0.72614022364384256</v>
      </c>
      <c r="D481" s="76">
        <v>1.9029448439336152E-2</v>
      </c>
      <c r="E481" s="76">
        <v>5.0902028538502399E-3</v>
      </c>
      <c r="F481" s="76">
        <v>0.13445993015234001</v>
      </c>
      <c r="G481" s="76">
        <v>2.0272430937457148E-2</v>
      </c>
      <c r="H481" s="76">
        <v>3.4599276576425302E-2</v>
      </c>
      <c r="I481" s="76">
        <v>1.8900891399312447E-2</v>
      </c>
      <c r="J481" s="76">
        <v>0</v>
      </c>
      <c r="K481" s="76">
        <v>4.1507595997435899E-2</v>
      </c>
      <c r="L481" s="77">
        <v>0</v>
      </c>
      <c r="M481" s="68">
        <v>153.00025914723795</v>
      </c>
      <c r="N481" s="68">
        <v>4.0095706694737139</v>
      </c>
      <c r="O481" s="68">
        <v>1.0725233644859813</v>
      </c>
      <c r="P481" s="68">
        <v>28.331172807082915</v>
      </c>
      <c r="Q481" s="68">
        <v>4.2714713852523669</v>
      </c>
      <c r="R481" s="68">
        <v>7.2901873634485312</v>
      </c>
      <c r="S481" s="68">
        <v>3.9824832560535808</v>
      </c>
      <c r="T481" s="68">
        <v>0</v>
      </c>
      <c r="U481" s="68">
        <v>8.7457941832753079</v>
      </c>
      <c r="V481" s="68">
        <v>0</v>
      </c>
      <c r="W481" s="68">
        <v>210.70346217631041</v>
      </c>
    </row>
    <row r="482" spans="1:23">
      <c r="A482" s="105"/>
      <c r="B482">
        <v>2017</v>
      </c>
      <c r="C482" s="76">
        <v>0.74402066983485737</v>
      </c>
      <c r="D482" s="76">
        <v>2.1160592086964847E-2</v>
      </c>
      <c r="E482" s="76">
        <v>1.3438432459111579E-2</v>
      </c>
      <c r="F482" s="76">
        <v>0.12225793399667702</v>
      </c>
      <c r="G482" s="76">
        <v>2.7089828201436399E-2</v>
      </c>
      <c r="H482" s="76">
        <v>6.0736015279201069E-2</v>
      </c>
      <c r="I482" s="76">
        <v>0</v>
      </c>
      <c r="J482" s="76">
        <v>0</v>
      </c>
      <c r="K482" s="76">
        <v>1.1296528141751958E-2</v>
      </c>
      <c r="L482" s="77">
        <v>0</v>
      </c>
      <c r="M482" s="68">
        <v>143.46370012520572</v>
      </c>
      <c r="N482" s="68">
        <v>4.0802318547278347</v>
      </c>
      <c r="O482" s="68">
        <v>2.5912280701754384</v>
      </c>
      <c r="P482" s="68">
        <v>23.574043426400433</v>
      </c>
      <c r="Q482" s="68">
        <v>5.2235201884872886</v>
      </c>
      <c r="R482" s="68">
        <v>11.711251899425378</v>
      </c>
      <c r="S482" s="68">
        <v>0</v>
      </c>
      <c r="T482" s="68">
        <v>0</v>
      </c>
      <c r="U482" s="68">
        <v>2.1782213740701151</v>
      </c>
      <c r="V482" s="68">
        <v>0</v>
      </c>
      <c r="W482" s="68">
        <v>192.82219693849217</v>
      </c>
    </row>
    <row r="483" spans="1:23">
      <c r="C483" s="76"/>
      <c r="D483" s="76"/>
      <c r="E483" s="76"/>
      <c r="F483" s="76"/>
      <c r="G483" s="76"/>
      <c r="H483" s="76"/>
      <c r="I483" s="76"/>
      <c r="J483" s="76"/>
      <c r="K483" s="76"/>
      <c r="L483" s="77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</row>
    <row r="484" spans="1:23">
      <c r="A484" s="105" t="s">
        <v>176</v>
      </c>
      <c r="B484">
        <v>2011</v>
      </c>
      <c r="C484" s="76">
        <v>0.70938427900527379</v>
      </c>
      <c r="D484" s="76">
        <v>0</v>
      </c>
      <c r="E484" s="76">
        <v>0</v>
      </c>
      <c r="F484" s="76">
        <v>9.9279371001941535E-2</v>
      </c>
      <c r="G484" s="76">
        <v>7.2063138794754622E-2</v>
      </c>
      <c r="H484" s="76">
        <v>5.9011267662723695E-2</v>
      </c>
      <c r="I484" s="76">
        <v>0</v>
      </c>
      <c r="J484" s="76">
        <v>0</v>
      </c>
      <c r="K484" s="76">
        <v>6.0261943535306436E-2</v>
      </c>
      <c r="L484" s="77">
        <v>0</v>
      </c>
      <c r="M484" s="68">
        <v>80.149967517797663</v>
      </c>
      <c r="N484" s="68">
        <v>0</v>
      </c>
      <c r="O484" s="68">
        <v>0</v>
      </c>
      <c r="P484" s="68">
        <v>11.217105589301958</v>
      </c>
      <c r="Q484" s="68">
        <v>8.1420725050874552</v>
      </c>
      <c r="R484" s="68">
        <v>6.6674034459624743</v>
      </c>
      <c r="S484" s="68">
        <v>0</v>
      </c>
      <c r="T484" s="68">
        <v>0</v>
      </c>
      <c r="U484" s="68">
        <v>6.8087113851563936</v>
      </c>
      <c r="V484" s="68">
        <v>0</v>
      </c>
      <c r="W484" s="68">
        <v>112.98526044330593</v>
      </c>
    </row>
    <row r="485" spans="1:23">
      <c r="A485" s="105"/>
      <c r="B485">
        <v>2014</v>
      </c>
      <c r="C485" s="76">
        <v>0.75411969932093692</v>
      </c>
      <c r="D485" s="76">
        <v>1.8581548416426234E-2</v>
      </c>
      <c r="E485" s="76">
        <v>4.8255656994094467E-2</v>
      </c>
      <c r="F485" s="76">
        <v>5.0194665386315881E-2</v>
      </c>
      <c r="G485" s="76">
        <v>4.9008630936943687E-2</v>
      </c>
      <c r="H485" s="76">
        <v>9.6923926898361615E-3</v>
      </c>
      <c r="I485" s="76">
        <v>0</v>
      </c>
      <c r="J485" s="76">
        <v>0</v>
      </c>
      <c r="K485" s="76">
        <v>7.0147406255446729E-2</v>
      </c>
      <c r="L485" s="77">
        <v>0</v>
      </c>
      <c r="M485" s="68">
        <v>77.805318403136681</v>
      </c>
      <c r="N485" s="68">
        <v>1.9171270718232043</v>
      </c>
      <c r="O485" s="68">
        <v>4.9787146000282592</v>
      </c>
      <c r="P485" s="68">
        <v>5.1787692670512673</v>
      </c>
      <c r="Q485" s="68">
        <v>5.056401706498761</v>
      </c>
      <c r="R485" s="68">
        <v>1</v>
      </c>
      <c r="S485" s="68">
        <v>0</v>
      </c>
      <c r="T485" s="68">
        <v>0</v>
      </c>
      <c r="U485" s="68">
        <v>7.2373673354161721</v>
      </c>
      <c r="V485" s="68">
        <v>0</v>
      </c>
      <c r="W485" s="68">
        <v>103.17369838395433</v>
      </c>
    </row>
    <row r="486" spans="1:23">
      <c r="A486" s="105"/>
      <c r="B486">
        <v>2017</v>
      </c>
      <c r="C486" s="76">
        <v>0.74889940659601528</v>
      </c>
      <c r="D486" s="76">
        <v>1.3500157127382513E-2</v>
      </c>
      <c r="E486" s="76">
        <v>1.7675189142038146E-2</v>
      </c>
      <c r="F486" s="76">
        <v>4.4479893615101088E-2</v>
      </c>
      <c r="G486" s="76">
        <v>8.7096785642166219E-2</v>
      </c>
      <c r="H486" s="76">
        <v>8.7698207723065358E-3</v>
      </c>
      <c r="I486" s="76">
        <v>0</v>
      </c>
      <c r="J486" s="76">
        <v>0</v>
      </c>
      <c r="K486" s="76">
        <v>7.9578747104990133E-2</v>
      </c>
      <c r="L486" s="77">
        <v>0</v>
      </c>
      <c r="M486" s="68">
        <v>85.419193770073406</v>
      </c>
      <c r="N486" s="68">
        <v>1.5398230088495575</v>
      </c>
      <c r="O486" s="68">
        <v>2.016025641025641</v>
      </c>
      <c r="P486" s="68">
        <v>5.0733604782119031</v>
      </c>
      <c r="Q486" s="68">
        <v>9.9342276732928685</v>
      </c>
      <c r="R486" s="68">
        <v>1.0002825656965244</v>
      </c>
      <c r="S486" s="68">
        <v>0</v>
      </c>
      <c r="T486" s="68">
        <v>0</v>
      </c>
      <c r="U486" s="68">
        <v>9.0767229337753736</v>
      </c>
      <c r="V486" s="68">
        <v>0</v>
      </c>
      <c r="W486" s="68">
        <v>114.05963607092528</v>
      </c>
    </row>
    <row r="487" spans="1:23">
      <c r="C487" s="76"/>
      <c r="D487" s="76"/>
      <c r="E487" s="76"/>
      <c r="F487" s="76"/>
      <c r="G487" s="76"/>
      <c r="H487" s="76"/>
      <c r="I487" s="76"/>
      <c r="J487" s="76"/>
      <c r="K487" s="76"/>
      <c r="L487" s="77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</row>
    <row r="488" spans="1:23">
      <c r="A488" s="105" t="s">
        <v>177</v>
      </c>
      <c r="B488">
        <v>2011</v>
      </c>
      <c r="C488" s="76">
        <v>0.60057862963502351</v>
      </c>
      <c r="D488" s="76">
        <v>8.3516451857082279E-3</v>
      </c>
      <c r="E488" s="76">
        <v>1.789877419607229E-2</v>
      </c>
      <c r="F488" s="76">
        <v>3.5400831808393471E-2</v>
      </c>
      <c r="G488" s="76">
        <v>0.19607596775553934</v>
      </c>
      <c r="H488" s="76">
        <v>0.10685182957483834</v>
      </c>
      <c r="I488" s="76">
        <v>0</v>
      </c>
      <c r="J488" s="76">
        <v>0</v>
      </c>
      <c r="K488" s="76">
        <v>2.596960567555508E-2</v>
      </c>
      <c r="L488" s="77">
        <v>8.8727161688702764E-3</v>
      </c>
      <c r="M488" s="68">
        <v>432.110365648928</v>
      </c>
      <c r="N488" s="68">
        <v>6.0089258539878596</v>
      </c>
      <c r="O488" s="68">
        <v>12.877990459355104</v>
      </c>
      <c r="P488" s="68">
        <v>25.470547272548234</v>
      </c>
      <c r="Q488" s="68">
        <v>141.07471351969764</v>
      </c>
      <c r="R488" s="68">
        <v>76.878831296243931</v>
      </c>
      <c r="S488" s="68">
        <v>0</v>
      </c>
      <c r="T488" s="68">
        <v>0</v>
      </c>
      <c r="U488" s="68">
        <v>18.684873637681918</v>
      </c>
      <c r="V488" s="68">
        <v>6.3838312567991959</v>
      </c>
      <c r="W488" s="68">
        <v>719.49007894524152</v>
      </c>
    </row>
    <row r="489" spans="1:23">
      <c r="A489" s="105"/>
      <c r="B489">
        <v>2014</v>
      </c>
      <c r="C489" s="76">
        <v>0.53910542578635801</v>
      </c>
      <c r="D489" s="76">
        <v>1.8798077320554111E-2</v>
      </c>
      <c r="E489" s="76">
        <v>7.0468774037613958E-3</v>
      </c>
      <c r="F489" s="76">
        <v>4.8200250609860225E-2</v>
      </c>
      <c r="G489" s="76">
        <v>0.23957611950536001</v>
      </c>
      <c r="H489" s="76">
        <v>8.5925430748910805E-2</v>
      </c>
      <c r="I489" s="76">
        <v>5.2552107443091878E-3</v>
      </c>
      <c r="J489" s="76">
        <v>4.0580322324628819E-3</v>
      </c>
      <c r="K489" s="76">
        <v>4.6807182909469745E-2</v>
      </c>
      <c r="L489" s="77">
        <v>5.2273927389533204E-3</v>
      </c>
      <c r="M489" s="68">
        <v>384.21294873319829</v>
      </c>
      <c r="N489" s="68">
        <v>13.397128599308409</v>
      </c>
      <c r="O489" s="68">
        <v>5.0222116438751367</v>
      </c>
      <c r="P489" s="68">
        <v>34.351649103662503</v>
      </c>
      <c r="Q489" s="68">
        <v>170.74257263678376</v>
      </c>
      <c r="R489" s="68">
        <v>61.237860982486616</v>
      </c>
      <c r="S489" s="68">
        <v>3.7453157021008643</v>
      </c>
      <c r="T489" s="68">
        <v>2.892103205629398</v>
      </c>
      <c r="U489" s="68">
        <v>33.358829103434736</v>
      </c>
      <c r="V489" s="68">
        <v>3.7254901960784315</v>
      </c>
      <c r="W489" s="68">
        <v>712.68610990655839</v>
      </c>
    </row>
    <row r="490" spans="1:23">
      <c r="A490" s="105"/>
      <c r="B490">
        <v>2017</v>
      </c>
      <c r="C490" s="76">
        <v>0.52176536832477372</v>
      </c>
      <c r="D490" s="76">
        <v>9.6573623403618941E-3</v>
      </c>
      <c r="E490" s="76">
        <v>3.0063731316162027E-2</v>
      </c>
      <c r="F490" s="76">
        <v>3.5944815249896192E-2</v>
      </c>
      <c r="G490" s="76">
        <v>0.26365169510147035</v>
      </c>
      <c r="H490" s="76">
        <v>9.8613370839948172E-2</v>
      </c>
      <c r="I490" s="76">
        <v>0</v>
      </c>
      <c r="J490" s="76">
        <v>0</v>
      </c>
      <c r="K490" s="76">
        <v>3.4263600367818059E-2</v>
      </c>
      <c r="L490" s="77">
        <v>6.0400564595703993E-3</v>
      </c>
      <c r="M490" s="68">
        <v>365.86244020226258</v>
      </c>
      <c r="N490" s="68">
        <v>6.771752910904099</v>
      </c>
      <c r="O490" s="68">
        <v>21.080720892287651</v>
      </c>
      <c r="P490" s="68">
        <v>25.204543302998118</v>
      </c>
      <c r="Q490" s="68">
        <v>184.872853564411</v>
      </c>
      <c r="R490" s="68">
        <v>69.14780221598896</v>
      </c>
      <c r="S490" s="68">
        <v>0</v>
      </c>
      <c r="T490" s="68">
        <v>0</v>
      </c>
      <c r="U490" s="68">
        <v>24.025673610599142</v>
      </c>
      <c r="V490" s="68">
        <v>4.2352941176470589</v>
      </c>
      <c r="W490" s="68">
        <v>701.20108081709805</v>
      </c>
    </row>
    <row r="491" spans="1:23">
      <c r="C491" s="76"/>
      <c r="D491" s="76"/>
      <c r="E491" s="76"/>
      <c r="F491" s="76"/>
      <c r="G491" s="76"/>
      <c r="H491" s="76"/>
      <c r="I491" s="76"/>
      <c r="J491" s="76"/>
      <c r="K491" s="76"/>
      <c r="L491" s="77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</row>
    <row r="492" spans="1:23">
      <c r="A492" s="105" t="s">
        <v>178</v>
      </c>
      <c r="B492">
        <v>2011</v>
      </c>
      <c r="C492" s="76">
        <v>0.72425611201407314</v>
      </c>
      <c r="D492" s="76">
        <v>2.115294675089124E-2</v>
      </c>
      <c r="E492" s="76">
        <v>2.0166772322555093E-2</v>
      </c>
      <c r="F492" s="76">
        <v>3.5683412425364457E-2</v>
      </c>
      <c r="G492" s="76">
        <v>7.609078263227792E-2</v>
      </c>
      <c r="H492" s="76">
        <v>9.1705638563664899E-2</v>
      </c>
      <c r="I492" s="76">
        <v>0</v>
      </c>
      <c r="J492" s="76">
        <v>0</v>
      </c>
      <c r="K492" s="76">
        <v>2.7650318845651365E-2</v>
      </c>
      <c r="L492" s="77">
        <v>3.2940164455217053E-3</v>
      </c>
      <c r="M492" s="68">
        <v>518.52726271458266</v>
      </c>
      <c r="N492" s="68">
        <v>15.144338301246993</v>
      </c>
      <c r="O492" s="68">
        <v>14.43829203059526</v>
      </c>
      <c r="P492" s="68">
        <v>25.547346943038608</v>
      </c>
      <c r="Q492" s="68">
        <v>54.476786017594179</v>
      </c>
      <c r="R492" s="68">
        <v>65.65615802353912</v>
      </c>
      <c r="S492" s="68">
        <v>0</v>
      </c>
      <c r="T492" s="68">
        <v>0</v>
      </c>
      <c r="U492" s="68">
        <v>19.79609685909347</v>
      </c>
      <c r="V492" s="68">
        <v>2.3583333333333334</v>
      </c>
      <c r="W492" s="68">
        <v>715.94461422302379</v>
      </c>
    </row>
    <row r="493" spans="1:23">
      <c r="A493" s="105"/>
      <c r="B493">
        <v>2014</v>
      </c>
      <c r="C493" s="76">
        <v>0.67821057366774118</v>
      </c>
      <c r="D493" s="76">
        <v>1.9042584531130929E-2</v>
      </c>
      <c r="E493" s="76">
        <v>1.0420955191439454E-2</v>
      </c>
      <c r="F493" s="76">
        <v>4.4191661539484534E-2</v>
      </c>
      <c r="G493" s="76">
        <v>0.10776495109540286</v>
      </c>
      <c r="H493" s="76">
        <v>7.5052900832315167E-2</v>
      </c>
      <c r="I493" s="76">
        <v>3.2013953367886938E-3</v>
      </c>
      <c r="J493" s="76">
        <v>0</v>
      </c>
      <c r="K493" s="76">
        <v>5.83370880061857E-2</v>
      </c>
      <c r="L493" s="77">
        <v>3.7778897995108147E-3</v>
      </c>
      <c r="M493" s="68">
        <v>454.67469496038296</v>
      </c>
      <c r="N493" s="68">
        <v>12.766213988859084</v>
      </c>
      <c r="O493" s="68">
        <v>6.9862441059268914</v>
      </c>
      <c r="P493" s="68">
        <v>29.626241480719226</v>
      </c>
      <c r="Q493" s="68">
        <v>72.24599286581936</v>
      </c>
      <c r="R493" s="68">
        <v>50.315722161746493</v>
      </c>
      <c r="S493" s="68">
        <v>2.1462264150943398</v>
      </c>
      <c r="T493" s="68">
        <v>0</v>
      </c>
      <c r="U493" s="68">
        <v>39.10938390512905</v>
      </c>
      <c r="V493" s="68">
        <v>2.5327102803738315</v>
      </c>
      <c r="W493" s="68">
        <v>670.40343016405166</v>
      </c>
    </row>
    <row r="494" spans="1:23">
      <c r="A494" s="105"/>
      <c r="B494">
        <v>2017</v>
      </c>
      <c r="C494" s="76">
        <v>0.65119271523104261</v>
      </c>
      <c r="D494" s="76">
        <v>1.9164511185947957E-2</v>
      </c>
      <c r="E494" s="76">
        <v>2.0665200521384278E-2</v>
      </c>
      <c r="F494" s="76">
        <v>3.4862752947715514E-2</v>
      </c>
      <c r="G494" s="76">
        <v>0.10354399959337249</v>
      </c>
      <c r="H494" s="76">
        <v>7.9094433339387621E-2</v>
      </c>
      <c r="I494" s="76">
        <v>0</v>
      </c>
      <c r="J494" s="76">
        <v>0</v>
      </c>
      <c r="K494" s="76">
        <v>9.1476387181149796E-2</v>
      </c>
      <c r="L494" s="77">
        <v>0</v>
      </c>
      <c r="M494" s="68">
        <v>440.74830179228951</v>
      </c>
      <c r="N494" s="68">
        <v>12.971161320330506</v>
      </c>
      <c r="O494" s="68">
        <v>13.986876423772172</v>
      </c>
      <c r="P494" s="68">
        <v>23.596239328411425</v>
      </c>
      <c r="Q494" s="68">
        <v>70.081929533515321</v>
      </c>
      <c r="R494" s="68">
        <v>53.533671922588972</v>
      </c>
      <c r="S494" s="68">
        <v>0</v>
      </c>
      <c r="T494" s="68">
        <v>0</v>
      </c>
      <c r="U494" s="68">
        <v>61.914178953738634</v>
      </c>
      <c r="V494" s="68">
        <v>0</v>
      </c>
      <c r="W494" s="68">
        <v>676.83235927464636</v>
      </c>
    </row>
    <row r="495" spans="1:23">
      <c r="C495" s="76"/>
      <c r="D495" s="76"/>
      <c r="E495" s="76"/>
      <c r="F495" s="76"/>
      <c r="G495" s="76"/>
      <c r="H495" s="76"/>
      <c r="I495" s="76"/>
      <c r="J495" s="76"/>
      <c r="K495" s="76"/>
      <c r="L495" s="77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</row>
    <row r="496" spans="1:23">
      <c r="A496" s="105" t="s">
        <v>179</v>
      </c>
      <c r="B496">
        <v>2011</v>
      </c>
      <c r="C496" s="76">
        <v>0.6479992590494853</v>
      </c>
      <c r="D496" s="76">
        <v>7.9540804879187216E-3</v>
      </c>
      <c r="E496" s="76">
        <v>2.3903791263457826E-2</v>
      </c>
      <c r="F496" s="76">
        <v>6.2302601247733659E-2</v>
      </c>
      <c r="G496" s="76">
        <v>9.2839729202238638E-2</v>
      </c>
      <c r="H496" s="76">
        <v>0.15653816292502412</v>
      </c>
      <c r="I496" s="76">
        <v>0</v>
      </c>
      <c r="J496" s="76">
        <v>0</v>
      </c>
      <c r="K496" s="76">
        <v>8.4623758241418583E-3</v>
      </c>
      <c r="L496" s="77">
        <v>0</v>
      </c>
      <c r="M496" s="68">
        <v>232.41356268260537</v>
      </c>
      <c r="N496" s="68">
        <v>2.852836879432624</v>
      </c>
      <c r="O496" s="68">
        <v>8.5734130272166134</v>
      </c>
      <c r="P496" s="68">
        <v>22.34565752686105</v>
      </c>
      <c r="Q496" s="68">
        <v>33.298205084417894</v>
      </c>
      <c r="R496" s="68">
        <v>56.144496514642867</v>
      </c>
      <c r="S496" s="68">
        <v>0</v>
      </c>
      <c r="T496" s="68">
        <v>0</v>
      </c>
      <c r="U496" s="68">
        <v>3.0351437699680508</v>
      </c>
      <c r="V496" s="68">
        <v>0</v>
      </c>
      <c r="W496" s="68">
        <v>358.66331548514444</v>
      </c>
    </row>
    <row r="497" spans="1:23">
      <c r="A497" s="105"/>
      <c r="B497">
        <v>2014</v>
      </c>
      <c r="C497" s="76">
        <v>0.66536578391118251</v>
      </c>
      <c r="D497" s="76">
        <v>9.5554367268893894E-3</v>
      </c>
      <c r="E497" s="76">
        <v>4.7355520693655052E-3</v>
      </c>
      <c r="F497" s="76">
        <v>6.251403028477695E-2</v>
      </c>
      <c r="G497" s="76">
        <v>0.11410353601189172</v>
      </c>
      <c r="H497" s="76">
        <v>8.3286577601199049E-2</v>
      </c>
      <c r="I497" s="76">
        <v>0</v>
      </c>
      <c r="J497" s="76">
        <v>5.5662220322926174E-3</v>
      </c>
      <c r="K497" s="76">
        <v>5.1861574505485744E-2</v>
      </c>
      <c r="L497" s="77">
        <v>3.0112868569166324E-3</v>
      </c>
      <c r="M497" s="68">
        <v>222.66572285351111</v>
      </c>
      <c r="N497" s="68">
        <v>3.197742170429716</v>
      </c>
      <c r="O497" s="68">
        <v>1.5847600675186884</v>
      </c>
      <c r="P497" s="68">
        <v>20.920420133452858</v>
      </c>
      <c r="Q497" s="68">
        <v>38.18493066607855</v>
      </c>
      <c r="R497" s="68">
        <v>27.871986287833451</v>
      </c>
      <c r="S497" s="68">
        <v>0</v>
      </c>
      <c r="T497" s="68">
        <v>1.8627450980392157</v>
      </c>
      <c r="U497" s="68">
        <v>17.355558784078809</v>
      </c>
      <c r="V497" s="68">
        <v>1.0077319587628866</v>
      </c>
      <c r="W497" s="68">
        <v>334.65159801970526</v>
      </c>
    </row>
    <row r="498" spans="1:23">
      <c r="A498" s="105"/>
      <c r="B498">
        <v>2017</v>
      </c>
      <c r="C498" s="76">
        <v>0.65783272134888038</v>
      </c>
      <c r="D498" s="76">
        <v>4.5853341373329574E-3</v>
      </c>
      <c r="E498" s="76">
        <v>1.6461461476536623E-2</v>
      </c>
      <c r="F498" s="76">
        <v>0.10513178450549911</v>
      </c>
      <c r="G498" s="76">
        <v>7.0872517838105109E-2</v>
      </c>
      <c r="H498" s="76">
        <v>8.6323153685293794E-2</v>
      </c>
      <c r="I498" s="76">
        <v>0</v>
      </c>
      <c r="J498" s="76">
        <v>4.374219349042279E-3</v>
      </c>
      <c r="K498" s="76">
        <v>5.441880765930987E-2</v>
      </c>
      <c r="L498" s="77">
        <v>0</v>
      </c>
      <c r="M498" s="68">
        <v>214.51619532621356</v>
      </c>
      <c r="N498" s="68">
        <v>1.4952561669829223</v>
      </c>
      <c r="O498" s="68">
        <v>5.3680061372059331</v>
      </c>
      <c r="P498" s="68">
        <v>34.282986674380368</v>
      </c>
      <c r="Q498" s="68">
        <v>23.111198920973813</v>
      </c>
      <c r="R498" s="68">
        <v>28.149579514924131</v>
      </c>
      <c r="S498" s="68">
        <v>0</v>
      </c>
      <c r="T498" s="68">
        <v>1.4264126149802892</v>
      </c>
      <c r="U498" s="68">
        <v>17.745720445962782</v>
      </c>
      <c r="V498" s="68">
        <v>0</v>
      </c>
      <c r="W498" s="68">
        <v>326.09535580162378</v>
      </c>
    </row>
    <row r="499" spans="1:23">
      <c r="C499" s="76"/>
      <c r="D499" s="76"/>
      <c r="E499" s="76"/>
      <c r="F499" s="76"/>
      <c r="G499" s="76"/>
      <c r="H499" s="76"/>
      <c r="I499" s="76"/>
      <c r="J499" s="76"/>
      <c r="K499" s="76"/>
      <c r="L499" s="77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</row>
    <row r="500" spans="1:23">
      <c r="A500" s="105" t="s">
        <v>180</v>
      </c>
      <c r="B500">
        <v>2011</v>
      </c>
      <c r="C500" s="76">
        <v>0.60428289728511597</v>
      </c>
      <c r="D500" s="76">
        <v>1.6399063605683169E-2</v>
      </c>
      <c r="E500" s="76">
        <v>1.9273179007358674E-2</v>
      </c>
      <c r="F500" s="76">
        <v>0.26685590039331031</v>
      </c>
      <c r="G500" s="76">
        <v>3.3724567991589988E-2</v>
      </c>
      <c r="H500" s="76">
        <v>2.4430192928061815E-2</v>
      </c>
      <c r="I500" s="76">
        <v>0</v>
      </c>
      <c r="J500" s="76">
        <v>0</v>
      </c>
      <c r="K500" s="76">
        <v>2.2642886571633436E-2</v>
      </c>
      <c r="L500" s="77">
        <v>1.2391312217246701E-2</v>
      </c>
      <c r="M500" s="68">
        <v>151.49164280638399</v>
      </c>
      <c r="N500" s="68">
        <v>4.1111888111888106</v>
      </c>
      <c r="O500" s="68">
        <v>4.8317196515801415</v>
      </c>
      <c r="P500" s="68">
        <v>66.899855886679404</v>
      </c>
      <c r="Q500" s="68">
        <v>8.4546331377818404</v>
      </c>
      <c r="R500" s="68">
        <v>6.1245652944613749</v>
      </c>
      <c r="S500" s="68">
        <v>0</v>
      </c>
      <c r="T500" s="68">
        <v>0</v>
      </c>
      <c r="U500" s="68">
        <v>5.676493741633899</v>
      </c>
      <c r="V500" s="68">
        <v>3.1064593301435406</v>
      </c>
      <c r="W500" s="68">
        <v>250.696558659853</v>
      </c>
    </row>
    <row r="501" spans="1:23">
      <c r="A501" s="105"/>
      <c r="B501">
        <v>2014</v>
      </c>
      <c r="C501" s="76">
        <v>0.59834820351854734</v>
      </c>
      <c r="D501" s="76">
        <v>2.3648999683016963E-2</v>
      </c>
      <c r="E501" s="76">
        <v>2.2376090959084903E-2</v>
      </c>
      <c r="F501" s="76">
        <v>0.24353462588828639</v>
      </c>
      <c r="G501" s="76">
        <v>3.7949225489908152E-2</v>
      </c>
      <c r="H501" s="76">
        <v>4.2185749149001882E-2</v>
      </c>
      <c r="I501" s="76">
        <v>4.0547420082928075E-3</v>
      </c>
      <c r="J501" s="76">
        <v>0</v>
      </c>
      <c r="K501" s="76">
        <v>2.7902363303861727E-2</v>
      </c>
      <c r="L501" s="77">
        <v>0</v>
      </c>
      <c r="M501" s="68">
        <v>158.35664971893499</v>
      </c>
      <c r="N501" s="68">
        <v>6.2588578640073358</v>
      </c>
      <c r="O501" s="68">
        <v>5.9219744911910626</v>
      </c>
      <c r="P501" s="68">
        <v>64.452984431878235</v>
      </c>
      <c r="Q501" s="68">
        <v>10.043503385941031</v>
      </c>
      <c r="R501" s="68">
        <v>11.164726261123093</v>
      </c>
      <c r="S501" s="68">
        <v>1.0731132075471699</v>
      </c>
      <c r="T501" s="68">
        <v>0</v>
      </c>
      <c r="U501" s="68">
        <v>7.3845375419484043</v>
      </c>
      <c r="V501" s="68">
        <v>0</v>
      </c>
      <c r="W501" s="68">
        <v>264.65634690257127</v>
      </c>
    </row>
    <row r="502" spans="1:23">
      <c r="A502" s="105"/>
      <c r="B502">
        <v>2017</v>
      </c>
      <c r="C502" s="76">
        <v>0.62623305815415409</v>
      </c>
      <c r="D502" s="76">
        <v>2.1523256867769593E-2</v>
      </c>
      <c r="E502" s="76">
        <v>2.0202750498551636E-2</v>
      </c>
      <c r="F502" s="76">
        <v>0.20149704174161309</v>
      </c>
      <c r="G502" s="76">
        <v>3.8605487706756654E-2</v>
      </c>
      <c r="H502" s="76">
        <v>2.4492971747208506E-2</v>
      </c>
      <c r="I502" s="76">
        <v>0</v>
      </c>
      <c r="J502" s="76">
        <v>0</v>
      </c>
      <c r="K502" s="76">
        <v>6.7445433283946352E-2</v>
      </c>
      <c r="L502" s="77">
        <v>0</v>
      </c>
      <c r="M502" s="68">
        <v>155.55666828161637</v>
      </c>
      <c r="N502" s="68">
        <v>5.3463899507130268</v>
      </c>
      <c r="O502" s="68">
        <v>5.0183753744055037</v>
      </c>
      <c r="P502" s="68">
        <v>50.051986355232295</v>
      </c>
      <c r="Q502" s="68">
        <v>9.5896263649046816</v>
      </c>
      <c r="R502" s="68">
        <v>6.0840689128449537</v>
      </c>
      <c r="S502" s="68">
        <v>0</v>
      </c>
      <c r="T502" s="68">
        <v>0</v>
      </c>
      <c r="U502" s="68">
        <v>16.753486191522825</v>
      </c>
      <c r="V502" s="68">
        <v>0</v>
      </c>
      <c r="W502" s="68">
        <v>248.40060143123966</v>
      </c>
    </row>
    <row r="503" spans="1:23">
      <c r="C503" s="76"/>
      <c r="D503" s="76"/>
      <c r="E503" s="76"/>
      <c r="F503" s="76"/>
      <c r="G503" s="76"/>
      <c r="H503" s="76"/>
      <c r="I503" s="76"/>
      <c r="J503" s="76"/>
      <c r="K503" s="76"/>
      <c r="L503" s="77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</row>
    <row r="504" spans="1:23">
      <c r="A504" s="105" t="s">
        <v>181</v>
      </c>
      <c r="B504">
        <v>2011</v>
      </c>
      <c r="C504" s="76">
        <v>0.68450278708023415</v>
      </c>
      <c r="D504" s="76">
        <v>1.8624471481599042E-2</v>
      </c>
      <c r="E504" s="76">
        <v>2.3738654400471352E-3</v>
      </c>
      <c r="F504" s="76">
        <v>0.17234282456234459</v>
      </c>
      <c r="G504" s="76">
        <v>1.7700374511048673E-2</v>
      </c>
      <c r="H504" s="76">
        <v>8.3142383508795006E-2</v>
      </c>
      <c r="I504" s="76">
        <v>0</v>
      </c>
      <c r="J504" s="76">
        <v>0</v>
      </c>
      <c r="K504" s="76">
        <v>1.6826887251914266E-2</v>
      </c>
      <c r="L504" s="77">
        <v>4.4864061640167204E-3</v>
      </c>
      <c r="M504" s="68">
        <v>301.00676162960656</v>
      </c>
      <c r="N504" s="68">
        <v>8.1900204842876239</v>
      </c>
      <c r="O504" s="68">
        <v>1.0438957475994513</v>
      </c>
      <c r="P504" s="68">
        <v>75.786916416937913</v>
      </c>
      <c r="Q504" s="68">
        <v>7.7836533492119679</v>
      </c>
      <c r="R504" s="68">
        <v>36.56145758134906</v>
      </c>
      <c r="S504" s="68">
        <v>0</v>
      </c>
      <c r="T504" s="68">
        <v>0</v>
      </c>
      <c r="U504" s="68">
        <v>7.3995415878584678</v>
      </c>
      <c r="V504" s="68">
        <v>1.972875226039783</v>
      </c>
      <c r="W504" s="68">
        <v>439.745122022891</v>
      </c>
    </row>
    <row r="505" spans="1:23">
      <c r="A505" s="105"/>
      <c r="B505">
        <v>2014</v>
      </c>
      <c r="C505" s="76">
        <v>0.65722705584566121</v>
      </c>
      <c r="D505" s="76">
        <v>5.3206361937375539E-3</v>
      </c>
      <c r="E505" s="76">
        <v>5.0016647555046123E-3</v>
      </c>
      <c r="F505" s="76">
        <v>0.21929938671328272</v>
      </c>
      <c r="G505" s="76">
        <v>1.5890144435739481E-2</v>
      </c>
      <c r="H505" s="76">
        <v>7.5203403352695611E-2</v>
      </c>
      <c r="I505" s="76">
        <v>0</v>
      </c>
      <c r="J505" s="76">
        <v>0</v>
      </c>
      <c r="K505" s="76">
        <v>2.2057708703378833E-2</v>
      </c>
      <c r="L505" s="77">
        <v>0</v>
      </c>
      <c r="M505" s="68">
        <v>256.00668405325172</v>
      </c>
      <c r="N505" s="68">
        <v>2.0725233644859813</v>
      </c>
      <c r="O505" s="68">
        <v>1.9482758620689655</v>
      </c>
      <c r="P505" s="68">
        <v>85.42269875840789</v>
      </c>
      <c r="Q505" s="68">
        <v>6.1896161302832775</v>
      </c>
      <c r="R505" s="68">
        <v>29.2936417492282</v>
      </c>
      <c r="S505" s="68">
        <v>0</v>
      </c>
      <c r="T505" s="68">
        <v>0</v>
      </c>
      <c r="U505" s="68">
        <v>8.5920395588380192</v>
      </c>
      <c r="V505" s="68">
        <v>0</v>
      </c>
      <c r="W505" s="68">
        <v>389.52547947656404</v>
      </c>
    </row>
    <row r="506" spans="1:23">
      <c r="A506" s="105"/>
      <c r="B506">
        <v>2017</v>
      </c>
      <c r="C506" s="76">
        <v>0.59585340509413898</v>
      </c>
      <c r="D506" s="76">
        <v>6.9782689442875129E-3</v>
      </c>
      <c r="E506" s="76">
        <v>1.0276321906824367E-2</v>
      </c>
      <c r="F506" s="76">
        <v>0.26032855695591084</v>
      </c>
      <c r="G506" s="76">
        <v>1.3570795234360692E-2</v>
      </c>
      <c r="H506" s="76">
        <v>7.1996992745350111E-2</v>
      </c>
      <c r="I506" s="76">
        <v>0</v>
      </c>
      <c r="J506" s="76">
        <v>0</v>
      </c>
      <c r="K506" s="76">
        <v>3.8316193943378714E-2</v>
      </c>
      <c r="L506" s="77">
        <v>2.6794651757484048E-3</v>
      </c>
      <c r="M506" s="68">
        <v>222.37773809757033</v>
      </c>
      <c r="N506" s="68">
        <v>2.6043514233538803</v>
      </c>
      <c r="O506" s="68">
        <v>3.8352138329075598</v>
      </c>
      <c r="P506" s="68">
        <v>97.156910010296414</v>
      </c>
      <c r="Q506" s="68">
        <v>5.0647402911553856</v>
      </c>
      <c r="R506" s="68">
        <v>26.869911726037095</v>
      </c>
      <c r="S506" s="68">
        <v>0</v>
      </c>
      <c r="T506" s="68">
        <v>0</v>
      </c>
      <c r="U506" s="68">
        <v>14.299941006949854</v>
      </c>
      <c r="V506" s="68">
        <v>1</v>
      </c>
      <c r="W506" s="68">
        <v>373.20880638827066</v>
      </c>
    </row>
    <row r="507" spans="1:23">
      <c r="C507" s="76"/>
      <c r="D507" s="76"/>
      <c r="E507" s="76"/>
      <c r="F507" s="76"/>
      <c r="G507" s="76"/>
      <c r="H507" s="76"/>
      <c r="I507" s="76"/>
      <c r="J507" s="76"/>
      <c r="K507" s="76"/>
      <c r="L507" s="77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</row>
    <row r="508" spans="1:23">
      <c r="A508" s="105" t="s">
        <v>182</v>
      </c>
      <c r="B508">
        <v>2011</v>
      </c>
      <c r="C508" s="76">
        <v>0.58908973438063317</v>
      </c>
      <c r="D508" s="76">
        <v>8.8655479839194039E-3</v>
      </c>
      <c r="E508" s="76">
        <v>1.0169306366120227E-2</v>
      </c>
      <c r="F508" s="76">
        <v>0.24138367550492049</v>
      </c>
      <c r="G508" s="76">
        <v>5.7447814285515528E-2</v>
      </c>
      <c r="H508" s="76">
        <v>7.4657498539550698E-2</v>
      </c>
      <c r="I508" s="76">
        <v>0</v>
      </c>
      <c r="J508" s="76">
        <v>0</v>
      </c>
      <c r="K508" s="76">
        <v>1.5386851762103788E-2</v>
      </c>
      <c r="L508" s="77">
        <v>2.9995711772363557E-3</v>
      </c>
      <c r="M508" s="68">
        <v>387.45556421324756</v>
      </c>
      <c r="N508" s="68">
        <v>5.8310401551652653</v>
      </c>
      <c r="O508" s="68">
        <v>6.6885469323025077</v>
      </c>
      <c r="P508" s="68">
        <v>158.76265147101697</v>
      </c>
      <c r="Q508" s="68">
        <v>37.784524152699355</v>
      </c>
      <c r="R508" s="68">
        <v>49.103662024945152</v>
      </c>
      <c r="S508" s="68">
        <v>0</v>
      </c>
      <c r="T508" s="68">
        <v>0</v>
      </c>
      <c r="U508" s="68">
        <v>10.120226143848285</v>
      </c>
      <c r="V508" s="68">
        <v>1.972875226039783</v>
      </c>
      <c r="W508" s="68">
        <v>657.71909031926509</v>
      </c>
    </row>
    <row r="509" spans="1:23">
      <c r="A509" s="105"/>
      <c r="B509">
        <v>2014</v>
      </c>
      <c r="C509" s="76">
        <v>0.5724904158826748</v>
      </c>
      <c r="D509" s="76">
        <v>1.4751653312633497E-2</v>
      </c>
      <c r="E509" s="76">
        <v>1.5001871126838798E-2</v>
      </c>
      <c r="F509" s="76">
        <v>0.22271888393083067</v>
      </c>
      <c r="G509" s="76">
        <v>7.21138360834086E-2</v>
      </c>
      <c r="H509" s="76">
        <v>7.6119762390848306E-2</v>
      </c>
      <c r="I509" s="76">
        <v>0</v>
      </c>
      <c r="J509" s="76">
        <v>0</v>
      </c>
      <c r="K509" s="76">
        <v>2.6803577272765028E-2</v>
      </c>
      <c r="L509" s="77">
        <v>0</v>
      </c>
      <c r="M509" s="68">
        <v>396.01718189045641</v>
      </c>
      <c r="N509" s="68">
        <v>10.204377245489756</v>
      </c>
      <c r="O509" s="68">
        <v>10.377464079594382</v>
      </c>
      <c r="P509" s="68">
        <v>154.06459622924217</v>
      </c>
      <c r="Q509" s="68">
        <v>49.88436024213631</v>
      </c>
      <c r="R509" s="68">
        <v>52.655438330294615</v>
      </c>
      <c r="S509" s="68">
        <v>0</v>
      </c>
      <c r="T509" s="68">
        <v>0</v>
      </c>
      <c r="U509" s="68">
        <v>18.54123115716726</v>
      </c>
      <c r="V509" s="68">
        <v>0</v>
      </c>
      <c r="W509" s="68">
        <v>691.74464917438115</v>
      </c>
    </row>
    <row r="510" spans="1:23">
      <c r="A510" s="105"/>
      <c r="B510">
        <v>2017</v>
      </c>
      <c r="C510" s="76">
        <v>0.5507181715905114</v>
      </c>
      <c r="D510" s="76">
        <v>5.4708713814987167E-3</v>
      </c>
      <c r="E510" s="76">
        <v>3.2075743643406811E-2</v>
      </c>
      <c r="F510" s="76">
        <v>0.27427559769221393</v>
      </c>
      <c r="G510" s="76">
        <v>5.6036247330277927E-2</v>
      </c>
      <c r="H510" s="76">
        <v>4.1013770013616002E-2</v>
      </c>
      <c r="I510" s="76">
        <v>1.3047703722876538E-3</v>
      </c>
      <c r="J510" s="76">
        <v>5.5868435610001094E-3</v>
      </c>
      <c r="K510" s="76">
        <v>3.3517984415187448E-2</v>
      </c>
      <c r="L510" s="77">
        <v>0</v>
      </c>
      <c r="M510" s="68">
        <v>422.08053101706878</v>
      </c>
      <c r="N510" s="68">
        <v>4.1929764023585534</v>
      </c>
      <c r="O510" s="68">
        <v>24.583439603375123</v>
      </c>
      <c r="P510" s="68">
        <v>210.20986030770041</v>
      </c>
      <c r="Q510" s="68">
        <v>42.947210114856901</v>
      </c>
      <c r="R510" s="68">
        <v>31.433707328674672</v>
      </c>
      <c r="S510" s="68">
        <v>1</v>
      </c>
      <c r="T510" s="68">
        <v>4.2818596127414335</v>
      </c>
      <c r="U510" s="68">
        <v>25.688799444779214</v>
      </c>
      <c r="V510" s="68">
        <v>0</v>
      </c>
      <c r="W510" s="68">
        <v>766.41838383155505</v>
      </c>
    </row>
    <row r="511" spans="1:23">
      <c r="C511" s="76"/>
      <c r="D511" s="76"/>
      <c r="E511" s="76"/>
      <c r="F511" s="76"/>
      <c r="G511" s="76"/>
      <c r="H511" s="76"/>
      <c r="I511" s="76"/>
      <c r="J511" s="76"/>
      <c r="K511" s="76"/>
      <c r="L511" s="77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</row>
    <row r="512" spans="1:23">
      <c r="A512" s="105" t="s">
        <v>183</v>
      </c>
      <c r="B512">
        <v>2011</v>
      </c>
      <c r="C512" s="76">
        <v>0.66735445861469034</v>
      </c>
      <c r="D512" s="76">
        <v>1.0328244987134874E-2</v>
      </c>
      <c r="E512" s="76">
        <v>2.5311537743951149E-2</v>
      </c>
      <c r="F512" s="76">
        <v>1.6141028159168097E-2</v>
      </c>
      <c r="G512" s="76">
        <v>0.18933299077051866</v>
      </c>
      <c r="H512" s="76">
        <v>3.1620501309921265E-2</v>
      </c>
      <c r="I512" s="76">
        <v>1.3039064394815608E-3</v>
      </c>
      <c r="J512" s="76">
        <v>3.5308049159068207E-3</v>
      </c>
      <c r="K512" s="76">
        <v>4.4438919023047571E-2</v>
      </c>
      <c r="L512" s="77">
        <v>1.0637608036179623E-2</v>
      </c>
      <c r="M512" s="68">
        <v>518.88735006930085</v>
      </c>
      <c r="N512" s="68">
        <v>8.0305085297035337</v>
      </c>
      <c r="O512" s="68">
        <v>19.680451035573238</v>
      </c>
      <c r="P512" s="68">
        <v>12.550115191094243</v>
      </c>
      <c r="Q512" s="68">
        <v>147.21186409025248</v>
      </c>
      <c r="R512" s="68">
        <v>24.585852272009866</v>
      </c>
      <c r="S512" s="68">
        <v>1.0138248847926268</v>
      </c>
      <c r="T512" s="68">
        <v>2.7453027139874737</v>
      </c>
      <c r="U512" s="68">
        <v>34.552541957506911</v>
      </c>
      <c r="V512" s="68">
        <v>8.2710472279260792</v>
      </c>
      <c r="W512" s="68">
        <v>777.52885797214731</v>
      </c>
    </row>
    <row r="513" spans="1:23">
      <c r="A513" s="105"/>
      <c r="B513">
        <v>2014</v>
      </c>
      <c r="C513" s="76">
        <v>0.53981455098920095</v>
      </c>
      <c r="D513" s="76">
        <v>1.3634367467492567E-2</v>
      </c>
      <c r="E513" s="76">
        <v>1.4870978097005959E-2</v>
      </c>
      <c r="F513" s="76">
        <v>1.8085503815144326E-2</v>
      </c>
      <c r="G513" s="76">
        <v>0.20396281956615075</v>
      </c>
      <c r="H513" s="76">
        <v>6.1433715732906846E-2</v>
      </c>
      <c r="I513" s="76">
        <v>1.4487910998593847E-3</v>
      </c>
      <c r="J513" s="76">
        <v>2.3281592409315813E-3</v>
      </c>
      <c r="K513" s="76">
        <v>4.0188170582883695E-2</v>
      </c>
      <c r="L513" s="77">
        <v>0.1042329434084239</v>
      </c>
      <c r="M513" s="68">
        <v>374.13619512313505</v>
      </c>
      <c r="N513" s="68">
        <v>9.449745950439139</v>
      </c>
      <c r="O513" s="68">
        <v>10.306819541595857</v>
      </c>
      <c r="P513" s="68">
        <v>12.534752114191166</v>
      </c>
      <c r="Q513" s="68">
        <v>141.36312761341767</v>
      </c>
      <c r="R513" s="68">
        <v>42.578653380993906</v>
      </c>
      <c r="S513" s="68">
        <v>1.0041322314049588</v>
      </c>
      <c r="T513" s="68">
        <v>1.6136071887034658</v>
      </c>
      <c r="U513" s="68">
        <v>27.853730884591151</v>
      </c>
      <c r="V513" s="68">
        <v>72.242063097133752</v>
      </c>
      <c r="W513" s="68">
        <v>693.08282712560617</v>
      </c>
    </row>
    <row r="514" spans="1:23">
      <c r="A514" s="105"/>
      <c r="B514">
        <v>2017</v>
      </c>
      <c r="C514" s="76">
        <v>0.51281573398019786</v>
      </c>
      <c r="D514" s="76">
        <v>5.1380703646202747E-3</v>
      </c>
      <c r="E514" s="76">
        <v>2.2310859561276149E-2</v>
      </c>
      <c r="F514" s="76">
        <v>5.3528621979423277E-2</v>
      </c>
      <c r="G514" s="76">
        <v>0.199805471093284</v>
      </c>
      <c r="H514" s="76">
        <v>7.0332334625031454E-2</v>
      </c>
      <c r="I514" s="76">
        <v>2.5969915285319802E-3</v>
      </c>
      <c r="J514" s="76">
        <v>1.5959713694349053E-3</v>
      </c>
      <c r="K514" s="76">
        <v>5.4017061485571588E-2</v>
      </c>
      <c r="L514" s="77">
        <v>7.7858884012628346E-2</v>
      </c>
      <c r="M514" s="68">
        <v>395.25065850169887</v>
      </c>
      <c r="N514" s="68">
        <v>3.9601470089110933</v>
      </c>
      <c r="O514" s="68">
        <v>17.196005015075922</v>
      </c>
      <c r="P514" s="68">
        <v>41.256969480722951</v>
      </c>
      <c r="Q514" s="68">
        <v>153.9992609214915</v>
      </c>
      <c r="R514" s="68">
        <v>54.208363223853347</v>
      </c>
      <c r="S514" s="68">
        <v>2.00162074554295</v>
      </c>
      <c r="T514" s="68">
        <v>1.2300884955752212</v>
      </c>
      <c r="U514" s="68">
        <v>41.633432259945749</v>
      </c>
      <c r="V514" s="68">
        <v>60.009420805694432</v>
      </c>
      <c r="W514" s="68">
        <v>770.74596645851216</v>
      </c>
    </row>
    <row r="515" spans="1:23">
      <c r="C515" s="76"/>
      <c r="D515" s="76"/>
      <c r="E515" s="76"/>
      <c r="F515" s="76"/>
      <c r="G515" s="76"/>
      <c r="H515" s="76"/>
      <c r="I515" s="76"/>
      <c r="J515" s="76"/>
      <c r="K515" s="76"/>
      <c r="L515" s="77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</row>
    <row r="516" spans="1:23">
      <c r="A516" s="105" t="s">
        <v>184</v>
      </c>
      <c r="B516">
        <v>2011</v>
      </c>
      <c r="C516" s="76">
        <v>0.64974174900063442</v>
      </c>
      <c r="D516" s="76">
        <v>5.9851644744547804E-3</v>
      </c>
      <c r="E516" s="76">
        <v>1.0923442517779096E-2</v>
      </c>
      <c r="F516" s="76">
        <v>2.3825335256898755E-2</v>
      </c>
      <c r="G516" s="76">
        <v>0.23204700727417535</v>
      </c>
      <c r="H516" s="76">
        <v>5.8962043382222218E-2</v>
      </c>
      <c r="I516" s="76">
        <v>0</v>
      </c>
      <c r="J516" s="76">
        <v>0</v>
      </c>
      <c r="K516" s="76">
        <v>1.8515258093835165E-2</v>
      </c>
      <c r="L516" s="77">
        <v>0</v>
      </c>
      <c r="M516" s="68">
        <v>370.0090146015155</v>
      </c>
      <c r="N516" s="68">
        <v>3.4083769633507854</v>
      </c>
      <c r="O516" s="68">
        <v>6.2205825749636325</v>
      </c>
      <c r="P516" s="68">
        <v>13.567834965992382</v>
      </c>
      <c r="Q516" s="68">
        <v>132.14401665709261</v>
      </c>
      <c r="R516" s="68">
        <v>33.577167550497897</v>
      </c>
      <c r="S516" s="68">
        <v>0</v>
      </c>
      <c r="T516" s="68">
        <v>0</v>
      </c>
      <c r="U516" s="68">
        <v>10.543900577313824</v>
      </c>
      <c r="V516" s="68">
        <v>0</v>
      </c>
      <c r="W516" s="68">
        <v>569.47089389072676</v>
      </c>
    </row>
    <row r="517" spans="1:23">
      <c r="A517" s="105"/>
      <c r="B517">
        <v>2014</v>
      </c>
      <c r="C517" s="76">
        <v>0.71773823958579019</v>
      </c>
      <c r="D517" s="76">
        <v>1.8491172228096264E-3</v>
      </c>
      <c r="E517" s="76">
        <v>1.7987734745722121E-2</v>
      </c>
      <c r="F517" s="76">
        <v>2.3990196322245649E-2</v>
      </c>
      <c r="G517" s="76">
        <v>0.15020378220685363</v>
      </c>
      <c r="H517" s="76">
        <v>3.2660770688293546E-2</v>
      </c>
      <c r="I517" s="76">
        <v>0</v>
      </c>
      <c r="J517" s="76">
        <v>0</v>
      </c>
      <c r="K517" s="76">
        <v>5.557015922828535E-2</v>
      </c>
      <c r="L517" s="77">
        <v>0</v>
      </c>
      <c r="M517" s="68">
        <v>388.48760454698305</v>
      </c>
      <c r="N517" s="68">
        <v>1.0008650519031141</v>
      </c>
      <c r="O517" s="68">
        <v>9.7361567172802914</v>
      </c>
      <c r="P517" s="68">
        <v>12.985087581817579</v>
      </c>
      <c r="Q517" s="68">
        <v>81.300262860611525</v>
      </c>
      <c r="R517" s="68">
        <v>17.678178293351003</v>
      </c>
      <c r="S517" s="68">
        <v>0</v>
      </c>
      <c r="T517" s="68">
        <v>0</v>
      </c>
      <c r="U517" s="68">
        <v>30.078260920512903</v>
      </c>
      <c r="V517" s="68">
        <v>0</v>
      </c>
      <c r="W517" s="68">
        <v>541.26641597245941</v>
      </c>
    </row>
    <row r="518" spans="1:23">
      <c r="A518" s="105"/>
      <c r="B518">
        <v>2017</v>
      </c>
      <c r="C518" s="76">
        <v>0.66574701693181826</v>
      </c>
      <c r="D518" s="76">
        <v>3.0331487664331607E-3</v>
      </c>
      <c r="E518" s="76">
        <v>1.8253327290926831E-2</v>
      </c>
      <c r="F518" s="76">
        <v>3.4831550451865166E-2</v>
      </c>
      <c r="G518" s="76">
        <v>0.18778795753747937</v>
      </c>
      <c r="H518" s="76">
        <v>3.2511845912004601E-2</v>
      </c>
      <c r="I518" s="76">
        <v>1.6833454494122183E-3</v>
      </c>
      <c r="J518" s="76">
        <v>1.6833454494122183E-3</v>
      </c>
      <c r="K518" s="76">
        <v>5.4468462210648272E-2</v>
      </c>
      <c r="L518" s="77">
        <v>0</v>
      </c>
      <c r="M518" s="68">
        <v>395.49043077538261</v>
      </c>
      <c r="N518" s="68">
        <v>1.8018575851393188</v>
      </c>
      <c r="O518" s="68">
        <v>10.84348271907019</v>
      </c>
      <c r="P518" s="68">
        <v>20.691861236223062</v>
      </c>
      <c r="Q518" s="68">
        <v>111.55639955129246</v>
      </c>
      <c r="R518" s="68">
        <v>19.313828853938993</v>
      </c>
      <c r="S518" s="68">
        <v>1</v>
      </c>
      <c r="T518" s="68">
        <v>1</v>
      </c>
      <c r="U518" s="68">
        <v>32.357269406387907</v>
      </c>
      <c r="V518" s="68">
        <v>0</v>
      </c>
      <c r="W518" s="68">
        <v>594.0551301274345</v>
      </c>
    </row>
    <row r="519" spans="1:23">
      <c r="C519" s="76"/>
      <c r="D519" s="76"/>
      <c r="E519" s="76"/>
      <c r="F519" s="76"/>
      <c r="G519" s="76"/>
      <c r="H519" s="76"/>
      <c r="I519" s="76"/>
      <c r="J519" s="76"/>
      <c r="K519" s="76"/>
      <c r="L519" s="77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</row>
    <row r="520" spans="1:23">
      <c r="A520" s="105" t="s">
        <v>185</v>
      </c>
      <c r="B520">
        <v>2011</v>
      </c>
      <c r="C520" s="76">
        <v>0.52393560504285563</v>
      </c>
      <c r="D520" s="76">
        <v>1.1029491653206066E-2</v>
      </c>
      <c r="E520" s="76">
        <v>1.6540467557137201E-2</v>
      </c>
      <c r="F520" s="76">
        <v>1.4862725133068778E-2</v>
      </c>
      <c r="G520" s="76">
        <v>0.26685449295757735</v>
      </c>
      <c r="H520" s="76">
        <v>5.6514175840482794E-2</v>
      </c>
      <c r="I520" s="76">
        <v>0</v>
      </c>
      <c r="J520" s="76">
        <v>0</v>
      </c>
      <c r="K520" s="76">
        <v>6.5130080618638037E-2</v>
      </c>
      <c r="L520" s="77">
        <v>4.513296119703402E-2</v>
      </c>
      <c r="M520" s="68">
        <v>672.39291426002524</v>
      </c>
      <c r="N520" s="68">
        <v>14.154701387204334</v>
      </c>
      <c r="O520" s="68">
        <v>21.227213949426432</v>
      </c>
      <c r="P520" s="68">
        <v>19.074082711466811</v>
      </c>
      <c r="Q520" s="68">
        <v>342.46779275184042</v>
      </c>
      <c r="R520" s="68">
        <v>72.527484340900102</v>
      </c>
      <c r="S520" s="68">
        <v>0</v>
      </c>
      <c r="T520" s="68">
        <v>0</v>
      </c>
      <c r="U520" s="68">
        <v>83.584708295543948</v>
      </c>
      <c r="V520" s="68">
        <v>57.92139914976017</v>
      </c>
      <c r="W520" s="68">
        <v>1283.3502968461676</v>
      </c>
    </row>
    <row r="521" spans="1:23">
      <c r="A521" s="105"/>
      <c r="B521">
        <v>2014</v>
      </c>
      <c r="C521" s="76">
        <v>0.45320593422847338</v>
      </c>
      <c r="D521" s="76">
        <v>2.2830880217350386E-3</v>
      </c>
      <c r="E521" s="76">
        <v>1.2992462073917502E-2</v>
      </c>
      <c r="F521" s="76">
        <v>1.4911552685623957E-2</v>
      </c>
      <c r="G521" s="76">
        <v>0.32043709670558684</v>
      </c>
      <c r="H521" s="76">
        <v>2.1225390303036024E-2</v>
      </c>
      <c r="I521" s="76">
        <v>1.5730813010822787E-3</v>
      </c>
      <c r="J521" s="76">
        <v>0</v>
      </c>
      <c r="K521" s="76">
        <v>7.7688849629413581E-2</v>
      </c>
      <c r="L521" s="77">
        <v>9.5682545051131329E-2</v>
      </c>
      <c r="M521" s="68">
        <v>573.67824643496056</v>
      </c>
      <c r="N521" s="68">
        <v>2.8899840753306103</v>
      </c>
      <c r="O521" s="68">
        <v>16.446150185845131</v>
      </c>
      <c r="P521" s="68">
        <v>18.875378167486122</v>
      </c>
      <c r="Q521" s="68">
        <v>405.61647111641389</v>
      </c>
      <c r="R521" s="68">
        <v>26.867575575047073</v>
      </c>
      <c r="S521" s="68">
        <v>1.9912416280267904</v>
      </c>
      <c r="T521" s="68">
        <v>0</v>
      </c>
      <c r="U521" s="68">
        <v>98.340290046782968</v>
      </c>
      <c r="V521" s="68">
        <v>121.11711368654564</v>
      </c>
      <c r="W521" s="68">
        <v>1265.8224509164388</v>
      </c>
    </row>
    <row r="522" spans="1:23">
      <c r="A522" s="105"/>
      <c r="B522">
        <v>2017</v>
      </c>
      <c r="C522" s="76">
        <v>0.43703682150286044</v>
      </c>
      <c r="D522" s="76">
        <v>4.6693916840146515E-3</v>
      </c>
      <c r="E522" s="76">
        <v>1.0786566354756758E-2</v>
      </c>
      <c r="F522" s="76">
        <v>8.612595973908288E-3</v>
      </c>
      <c r="G522" s="76">
        <v>0.34247799436654741</v>
      </c>
      <c r="H522" s="76">
        <v>2.2119929946703965E-2</v>
      </c>
      <c r="I522" s="76">
        <v>7.5637169892662267E-4</v>
      </c>
      <c r="J522" s="76">
        <v>1.9567601674249746E-3</v>
      </c>
      <c r="K522" s="76">
        <v>9.688757446325709E-2</v>
      </c>
      <c r="L522" s="77">
        <v>7.4695993841599681E-2</v>
      </c>
      <c r="M522" s="68">
        <v>578.74342417177456</v>
      </c>
      <c r="N522" s="68">
        <v>6.1834143006830393</v>
      </c>
      <c r="O522" s="68">
        <v>14.28404665250185</v>
      </c>
      <c r="P522" s="68">
        <v>11.405179242809174</v>
      </c>
      <c r="Q522" s="68">
        <v>453.5244570047746</v>
      </c>
      <c r="R522" s="68">
        <v>29.292186310007388</v>
      </c>
      <c r="S522" s="68">
        <v>1.0016207455429498</v>
      </c>
      <c r="T522" s="68">
        <v>2.5912280701754384</v>
      </c>
      <c r="U522" s="68">
        <v>128.30279703147664</v>
      </c>
      <c r="V522" s="68">
        <v>98.915727739243223</v>
      </c>
      <c r="W522" s="68">
        <v>1324.244081268989</v>
      </c>
    </row>
    <row r="523" spans="1:23">
      <c r="C523" s="76"/>
      <c r="D523" s="76"/>
      <c r="E523" s="76"/>
      <c r="F523" s="76"/>
      <c r="G523" s="76"/>
      <c r="H523" s="76"/>
      <c r="I523" s="76"/>
      <c r="J523" s="76"/>
      <c r="K523" s="76"/>
      <c r="L523" s="77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</row>
    <row r="524" spans="1:23">
      <c r="A524" s="105" t="s">
        <v>186</v>
      </c>
      <c r="B524">
        <v>2011</v>
      </c>
      <c r="C524" s="76">
        <v>0.58452953391795748</v>
      </c>
      <c r="D524" s="76">
        <v>4.3987363099925268E-3</v>
      </c>
      <c r="E524" s="76">
        <v>5.5917014394414096E-3</v>
      </c>
      <c r="F524" s="76">
        <v>1.334842650571373E-2</v>
      </c>
      <c r="G524" s="76">
        <v>0.30755364352456227</v>
      </c>
      <c r="H524" s="76">
        <v>2.462188434113801E-2</v>
      </c>
      <c r="I524" s="76">
        <v>0</v>
      </c>
      <c r="J524" s="76">
        <v>0</v>
      </c>
      <c r="K524" s="76">
        <v>2.3546533990933424E-2</v>
      </c>
      <c r="L524" s="77">
        <v>3.6409539970260738E-2</v>
      </c>
      <c r="M524" s="68">
        <v>802.71480276240845</v>
      </c>
      <c r="N524" s="68">
        <v>6.0406370330213033</v>
      </c>
      <c r="O524" s="68">
        <v>7.6788960311071</v>
      </c>
      <c r="P524" s="68">
        <v>18.33094639017234</v>
      </c>
      <c r="Q524" s="68">
        <v>422.35310275242659</v>
      </c>
      <c r="R524" s="68">
        <v>33.812407903600452</v>
      </c>
      <c r="S524" s="68">
        <v>0</v>
      </c>
      <c r="T524" s="68">
        <v>0</v>
      </c>
      <c r="U524" s="68">
        <v>32.33566533684057</v>
      </c>
      <c r="V524" s="68">
        <v>50.000000000000007</v>
      </c>
      <c r="W524" s="68">
        <v>1373.2664582095774</v>
      </c>
    </row>
    <row r="525" spans="1:23">
      <c r="A525" s="105"/>
      <c r="B525">
        <v>2014</v>
      </c>
      <c r="C525" s="76">
        <v>0.54221975415426771</v>
      </c>
      <c r="D525" s="76">
        <v>8.441273021031058E-3</v>
      </c>
      <c r="E525" s="76">
        <v>1.2221271364316806E-2</v>
      </c>
      <c r="F525" s="76">
        <v>2.2731980233208472E-2</v>
      </c>
      <c r="G525" s="76">
        <v>0.3132903859218974</v>
      </c>
      <c r="H525" s="76">
        <v>3.697721270239504E-2</v>
      </c>
      <c r="I525" s="76">
        <v>0</v>
      </c>
      <c r="J525" s="76">
        <v>0</v>
      </c>
      <c r="K525" s="76">
        <v>6.249473849512327E-2</v>
      </c>
      <c r="L525" s="77">
        <v>1.6233841077597261E-3</v>
      </c>
      <c r="M525" s="68">
        <v>584.51020016416908</v>
      </c>
      <c r="N525" s="68">
        <v>9.0996503638255142</v>
      </c>
      <c r="O525" s="68">
        <v>13.174469791421595</v>
      </c>
      <c r="P525" s="68">
        <v>24.504961714213557</v>
      </c>
      <c r="Q525" s="68">
        <v>337.72547898101453</v>
      </c>
      <c r="R525" s="68">
        <v>39.86125151766543</v>
      </c>
      <c r="S525" s="68">
        <v>0</v>
      </c>
      <c r="T525" s="68">
        <v>0</v>
      </c>
      <c r="U525" s="68">
        <v>67.369017500972561</v>
      </c>
      <c r="V525" s="68">
        <v>1.75</v>
      </c>
      <c r="W525" s="68">
        <v>1077.9950300332828</v>
      </c>
    </row>
    <row r="526" spans="1:23">
      <c r="A526" s="105"/>
      <c r="B526">
        <v>2017</v>
      </c>
      <c r="C526" s="76">
        <v>0.55475486663218643</v>
      </c>
      <c r="D526" s="76">
        <v>2.1375287219925699E-2</v>
      </c>
      <c r="E526" s="76">
        <v>5.2248518220374667E-3</v>
      </c>
      <c r="F526" s="76">
        <v>1.324489722111594E-2</v>
      </c>
      <c r="G526" s="76">
        <v>0.30222416792039081</v>
      </c>
      <c r="H526" s="76">
        <v>2.0544708919922539E-2</v>
      </c>
      <c r="I526" s="76">
        <v>0</v>
      </c>
      <c r="J526" s="76">
        <v>0</v>
      </c>
      <c r="K526" s="76">
        <v>8.263122026442106E-2</v>
      </c>
      <c r="L526" s="77">
        <v>0</v>
      </c>
      <c r="M526" s="68">
        <v>652.56446675633583</v>
      </c>
      <c r="N526" s="68">
        <v>25.143993762712924</v>
      </c>
      <c r="O526" s="68">
        <v>6.1460526949993408</v>
      </c>
      <c r="P526" s="68">
        <v>15.580123424262954</v>
      </c>
      <c r="Q526" s="68">
        <v>355.50973022938518</v>
      </c>
      <c r="R526" s="68">
        <v>24.166975050409665</v>
      </c>
      <c r="S526" s="68">
        <v>0</v>
      </c>
      <c r="T526" s="68">
        <v>0</v>
      </c>
      <c r="U526" s="68">
        <v>97.200045340077679</v>
      </c>
      <c r="V526" s="68">
        <v>0</v>
      </c>
      <c r="W526" s="68">
        <v>1176.3113872581837</v>
      </c>
    </row>
    <row r="527" spans="1:23">
      <c r="C527" s="76"/>
      <c r="D527" s="76"/>
      <c r="E527" s="76"/>
      <c r="F527" s="76"/>
      <c r="G527" s="76"/>
      <c r="H527" s="76"/>
      <c r="I527" s="76"/>
      <c r="J527" s="76"/>
      <c r="K527" s="76"/>
      <c r="L527" s="77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</row>
    <row r="528" spans="1:23">
      <c r="A528" s="105" t="s">
        <v>187</v>
      </c>
      <c r="B528">
        <v>2011</v>
      </c>
      <c r="C528" s="76">
        <v>0.44922561748683859</v>
      </c>
      <c r="D528" s="76">
        <v>0</v>
      </c>
      <c r="E528" s="76">
        <v>9.0090582743229779E-3</v>
      </c>
      <c r="F528" s="76">
        <v>0.4964338313174107</v>
      </c>
      <c r="G528" s="76">
        <v>0</v>
      </c>
      <c r="H528" s="76">
        <v>8.4743230132448884E-3</v>
      </c>
      <c r="I528" s="76">
        <v>0</v>
      </c>
      <c r="J528" s="76">
        <v>0</v>
      </c>
      <c r="K528" s="76">
        <v>3.6857169908182302E-2</v>
      </c>
      <c r="L528" s="77">
        <v>0</v>
      </c>
      <c r="M528" s="68">
        <v>185.60876809914043</v>
      </c>
      <c r="N528" s="68">
        <v>0</v>
      </c>
      <c r="O528" s="68">
        <v>3.7223171229308774</v>
      </c>
      <c r="P528" s="68">
        <v>205.11401907363546</v>
      </c>
      <c r="Q528" s="68">
        <v>0</v>
      </c>
      <c r="R528" s="68">
        <v>3.5013779128672744</v>
      </c>
      <c r="S528" s="68">
        <v>0</v>
      </c>
      <c r="T528" s="68">
        <v>0</v>
      </c>
      <c r="U528" s="68">
        <v>15.228459010307564</v>
      </c>
      <c r="V528" s="68">
        <v>0</v>
      </c>
      <c r="W528" s="68">
        <v>413.17494121888183</v>
      </c>
    </row>
    <row r="529" spans="1:23">
      <c r="A529" s="105"/>
      <c r="B529">
        <v>2014</v>
      </c>
      <c r="C529" s="76">
        <v>0.43368465238030673</v>
      </c>
      <c r="D529" s="76">
        <v>5.6961560467959664E-3</v>
      </c>
      <c r="E529" s="76">
        <v>2.2912338633444395E-2</v>
      </c>
      <c r="F529" s="76">
        <v>0.49637404886713621</v>
      </c>
      <c r="G529" s="76">
        <v>3.7811021697944109E-3</v>
      </c>
      <c r="H529" s="76">
        <v>7.7644559905988659E-3</v>
      </c>
      <c r="I529" s="76">
        <v>0</v>
      </c>
      <c r="J529" s="76">
        <v>0</v>
      </c>
      <c r="K529" s="76">
        <v>2.9787245911922743E-2</v>
      </c>
      <c r="L529" s="77">
        <v>0</v>
      </c>
      <c r="M529" s="68">
        <v>174.69067439866393</v>
      </c>
      <c r="N529" s="68">
        <v>2.2944444444444443</v>
      </c>
      <c r="O529" s="68">
        <v>9.2292218918944542</v>
      </c>
      <c r="P529" s="68">
        <v>199.94232416266365</v>
      </c>
      <c r="Q529" s="68">
        <v>1.5230497191595589</v>
      </c>
      <c r="R529" s="68">
        <v>3.1275675675675676</v>
      </c>
      <c r="S529" s="68">
        <v>0</v>
      </c>
      <c r="T529" s="68">
        <v>0</v>
      </c>
      <c r="U529" s="68">
        <v>11.998474117708755</v>
      </c>
      <c r="V529" s="68">
        <v>0</v>
      </c>
      <c r="W529" s="68">
        <v>402.80575630210262</v>
      </c>
    </row>
    <row r="530" spans="1:23">
      <c r="A530" s="105"/>
      <c r="B530">
        <v>2017</v>
      </c>
      <c r="C530" s="76">
        <v>0.4215516319264806</v>
      </c>
      <c r="D530" s="76">
        <v>1.3156251988918895E-2</v>
      </c>
      <c r="E530" s="76">
        <v>3.5191516536124969E-3</v>
      </c>
      <c r="F530" s="76">
        <v>0.48383289462968804</v>
      </c>
      <c r="G530" s="76">
        <v>7.3101002669398391E-3</v>
      </c>
      <c r="H530" s="76">
        <v>1.4856849776236048E-2</v>
      </c>
      <c r="I530" s="76">
        <v>0</v>
      </c>
      <c r="J530" s="76">
        <v>0</v>
      </c>
      <c r="K530" s="76">
        <v>5.5773119758123817E-2</v>
      </c>
      <c r="L530" s="77">
        <v>0</v>
      </c>
      <c r="M530" s="68">
        <v>186.80797391158228</v>
      </c>
      <c r="N530" s="68">
        <v>5.8301109334782266</v>
      </c>
      <c r="O530" s="68">
        <v>1.5594900849858357</v>
      </c>
      <c r="P530" s="68">
        <v>214.40752665218295</v>
      </c>
      <c r="Q530" s="68">
        <v>3.2394252958216723</v>
      </c>
      <c r="R530" s="68">
        <v>6.5837202259756209</v>
      </c>
      <c r="S530" s="68">
        <v>0</v>
      </c>
      <c r="T530" s="68">
        <v>0</v>
      </c>
      <c r="U530" s="68">
        <v>24.71550982528332</v>
      </c>
      <c r="V530" s="68">
        <v>0</v>
      </c>
      <c r="W530" s="68">
        <v>443.14375692931003</v>
      </c>
    </row>
    <row r="531" spans="1:23">
      <c r="C531" s="76"/>
      <c r="D531" s="76"/>
      <c r="E531" s="76"/>
      <c r="F531" s="76"/>
      <c r="G531" s="76"/>
      <c r="H531" s="76"/>
      <c r="I531" s="76"/>
      <c r="J531" s="76"/>
      <c r="K531" s="76"/>
      <c r="L531" s="77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</row>
    <row r="532" spans="1:23">
      <c r="A532" s="105" t="s">
        <v>188</v>
      </c>
      <c r="B532">
        <v>2011</v>
      </c>
      <c r="C532" s="76">
        <v>0.47318580743681748</v>
      </c>
      <c r="D532" s="76">
        <v>0</v>
      </c>
      <c r="E532" s="76">
        <v>0</v>
      </c>
      <c r="F532" s="76">
        <v>0.48861929100320922</v>
      </c>
      <c r="G532" s="76">
        <v>1.7171549484847663E-2</v>
      </c>
      <c r="H532" s="76">
        <v>1.5495660365717584E-2</v>
      </c>
      <c r="I532" s="76">
        <v>0</v>
      </c>
      <c r="J532" s="76">
        <v>0</v>
      </c>
      <c r="K532" s="76">
        <v>5.5276917094080275E-3</v>
      </c>
      <c r="L532" s="77">
        <v>0</v>
      </c>
      <c r="M532" s="68">
        <v>85.602785450473675</v>
      </c>
      <c r="N532" s="68">
        <v>0</v>
      </c>
      <c r="O532" s="68">
        <v>0</v>
      </c>
      <c r="P532" s="68">
        <v>88.394815899661765</v>
      </c>
      <c r="Q532" s="68">
        <v>3.1064593301435406</v>
      </c>
      <c r="R532" s="68">
        <v>2.8032786885245899</v>
      </c>
      <c r="S532" s="68">
        <v>0</v>
      </c>
      <c r="T532" s="68">
        <v>0</v>
      </c>
      <c r="U532" s="68">
        <v>1</v>
      </c>
      <c r="V532" s="68">
        <v>0</v>
      </c>
      <c r="W532" s="68">
        <v>180.90733936880358</v>
      </c>
    </row>
    <row r="533" spans="1:23">
      <c r="A533" s="105"/>
      <c r="B533">
        <v>2014</v>
      </c>
      <c r="C533" s="76">
        <v>0.38229672464472519</v>
      </c>
      <c r="D533" s="76">
        <v>0</v>
      </c>
      <c r="E533" s="76">
        <v>0</v>
      </c>
      <c r="F533" s="76">
        <v>0.59799141149551993</v>
      </c>
      <c r="G533" s="76">
        <v>6.2152475546928812E-3</v>
      </c>
      <c r="H533" s="76">
        <v>0</v>
      </c>
      <c r="I533" s="76">
        <v>0</v>
      </c>
      <c r="J533" s="76">
        <v>0</v>
      </c>
      <c r="K533" s="76">
        <v>1.3496616305062374E-2</v>
      </c>
      <c r="L533" s="77">
        <v>0</v>
      </c>
      <c r="M533" s="68">
        <v>61.704451561302271</v>
      </c>
      <c r="N533" s="68">
        <v>0</v>
      </c>
      <c r="O533" s="68">
        <v>0</v>
      </c>
      <c r="P533" s="68">
        <v>96.518567139152694</v>
      </c>
      <c r="Q533" s="68">
        <v>1.0031695721077656</v>
      </c>
      <c r="R533" s="68">
        <v>0</v>
      </c>
      <c r="S533" s="68">
        <v>0</v>
      </c>
      <c r="T533" s="68">
        <v>0</v>
      </c>
      <c r="U533" s="68">
        <v>2.1784160139251521</v>
      </c>
      <c r="V533" s="68">
        <v>0</v>
      </c>
      <c r="W533" s="68">
        <v>161.40460428648782</v>
      </c>
    </row>
    <row r="534" spans="1:23">
      <c r="A534" s="105"/>
      <c r="B534">
        <v>2017</v>
      </c>
      <c r="C534" s="76">
        <v>0.36615698404858898</v>
      </c>
      <c r="D534" s="76">
        <v>7.3469469213868844E-3</v>
      </c>
      <c r="E534" s="76">
        <v>1.4797169840619771E-2</v>
      </c>
      <c r="F534" s="76">
        <v>0.5542683725866101</v>
      </c>
      <c r="G534" s="76">
        <v>0</v>
      </c>
      <c r="H534" s="76">
        <v>0</v>
      </c>
      <c r="I534" s="76">
        <v>0</v>
      </c>
      <c r="J534" s="76">
        <v>0</v>
      </c>
      <c r="K534" s="76">
        <v>5.7430526602794414E-2</v>
      </c>
      <c r="L534" s="77">
        <v>0</v>
      </c>
      <c r="M534" s="68">
        <v>50.636664238177978</v>
      </c>
      <c r="N534" s="68">
        <v>1.016025641025641</v>
      </c>
      <c r="O534" s="68">
        <v>2.0463335496430886</v>
      </c>
      <c r="P534" s="68">
        <v>76.651006817297556</v>
      </c>
      <c r="Q534" s="68">
        <v>0</v>
      </c>
      <c r="R534" s="68">
        <v>0</v>
      </c>
      <c r="S534" s="68">
        <v>0</v>
      </c>
      <c r="T534" s="68">
        <v>0</v>
      </c>
      <c r="U534" s="68">
        <v>7.9421953405142363</v>
      </c>
      <c r="V534" s="68">
        <v>0</v>
      </c>
      <c r="W534" s="68">
        <v>138.29222558665847</v>
      </c>
    </row>
    <row r="535" spans="1:23">
      <c r="C535" s="76"/>
      <c r="D535" s="76"/>
      <c r="E535" s="76"/>
      <c r="F535" s="76"/>
      <c r="G535" s="76"/>
      <c r="H535" s="76"/>
      <c r="I535" s="76"/>
      <c r="J535" s="76"/>
      <c r="K535" s="76"/>
      <c r="L535" s="77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</row>
    <row r="536" spans="1:23">
      <c r="A536" s="105" t="s">
        <v>189</v>
      </c>
      <c r="B536">
        <v>2011</v>
      </c>
      <c r="C536" s="76">
        <v>0.44764417549770835</v>
      </c>
      <c r="D536" s="76">
        <v>2.0044886895184494E-2</v>
      </c>
      <c r="E536" s="76">
        <v>5.6113850235741504E-3</v>
      </c>
      <c r="F536" s="76">
        <v>0.49545702771376637</v>
      </c>
      <c r="G536" s="76">
        <v>0</v>
      </c>
      <c r="H536" s="76">
        <v>0</v>
      </c>
      <c r="I536" s="76">
        <v>0</v>
      </c>
      <c r="J536" s="76">
        <v>0</v>
      </c>
      <c r="K536" s="76">
        <v>3.124252486976653E-2</v>
      </c>
      <c r="L536" s="77">
        <v>0</v>
      </c>
      <c r="M536" s="68">
        <v>124.09641686957637</v>
      </c>
      <c r="N536" s="68">
        <v>5.5568658689295463</v>
      </c>
      <c r="O536" s="68">
        <v>1.5555944055944055</v>
      </c>
      <c r="P536" s="68">
        <v>137.35114900974193</v>
      </c>
      <c r="Q536" s="68">
        <v>0</v>
      </c>
      <c r="R536" s="68">
        <v>0</v>
      </c>
      <c r="S536" s="68">
        <v>0</v>
      </c>
      <c r="T536" s="68">
        <v>0</v>
      </c>
      <c r="U536" s="68">
        <v>8.6610875389721294</v>
      </c>
      <c r="V536" s="68">
        <v>0</v>
      </c>
      <c r="W536" s="68">
        <v>277.22111369281441</v>
      </c>
    </row>
    <row r="537" spans="1:23">
      <c r="A537" s="105"/>
      <c r="B537">
        <v>2014</v>
      </c>
      <c r="C537" s="76">
        <v>0.40954180053354111</v>
      </c>
      <c r="D537" s="76">
        <v>0</v>
      </c>
      <c r="E537" s="76">
        <v>7.4286073674093853E-3</v>
      </c>
      <c r="F537" s="76">
        <v>0.52492133940818597</v>
      </c>
      <c r="G537" s="76">
        <v>0</v>
      </c>
      <c r="H537" s="76">
        <v>0</v>
      </c>
      <c r="I537" s="76">
        <v>0</v>
      </c>
      <c r="J537" s="76">
        <v>0</v>
      </c>
      <c r="K537" s="76">
        <v>5.8108252690862928E-2</v>
      </c>
      <c r="L537" s="77">
        <v>0</v>
      </c>
      <c r="M537" s="68">
        <v>114.25895976992821</v>
      </c>
      <c r="N537" s="68">
        <v>0</v>
      </c>
      <c r="O537" s="68">
        <v>2.0725233644859813</v>
      </c>
      <c r="P537" s="68">
        <v>146.44894885865185</v>
      </c>
      <c r="Q537" s="68">
        <v>0</v>
      </c>
      <c r="R537" s="68">
        <v>0</v>
      </c>
      <c r="S537" s="68">
        <v>0</v>
      </c>
      <c r="T537" s="68">
        <v>0</v>
      </c>
      <c r="U537" s="68">
        <v>16.211748099599347</v>
      </c>
      <c r="V537" s="68">
        <v>0</v>
      </c>
      <c r="W537" s="68">
        <v>278.99218009266554</v>
      </c>
    </row>
    <row r="538" spans="1:23">
      <c r="A538" s="105"/>
      <c r="B538">
        <v>2017</v>
      </c>
      <c r="C538" s="76">
        <v>0.43960888335623705</v>
      </c>
      <c r="D538" s="76">
        <v>7.3929648750089057E-3</v>
      </c>
      <c r="E538" s="76">
        <v>1.1599925932258212E-2</v>
      </c>
      <c r="F538" s="76">
        <v>0.48530491738778181</v>
      </c>
      <c r="G538" s="76">
        <v>0</v>
      </c>
      <c r="H538" s="76">
        <v>0</v>
      </c>
      <c r="I538" s="76">
        <v>0</v>
      </c>
      <c r="J538" s="76">
        <v>0</v>
      </c>
      <c r="K538" s="76">
        <v>5.6093308448713942E-2</v>
      </c>
      <c r="L538" s="77">
        <v>0</v>
      </c>
      <c r="M538" s="68">
        <v>130.46000867446512</v>
      </c>
      <c r="N538" s="68">
        <v>2.1939644493992319</v>
      </c>
      <c r="O538" s="68">
        <v>3.4424382560059303</v>
      </c>
      <c r="P538" s="68">
        <v>144.02093799561598</v>
      </c>
      <c r="Q538" s="68">
        <v>0</v>
      </c>
      <c r="R538" s="68">
        <v>0</v>
      </c>
      <c r="S538" s="68">
        <v>0</v>
      </c>
      <c r="T538" s="68">
        <v>0</v>
      </c>
      <c r="U538" s="68">
        <v>16.646464127224156</v>
      </c>
      <c r="V538" s="68">
        <v>0</v>
      </c>
      <c r="W538" s="68">
        <v>296.76381350271043</v>
      </c>
    </row>
    <row r="539" spans="1:23">
      <c r="C539" s="76"/>
      <c r="D539" s="76"/>
      <c r="E539" s="76"/>
      <c r="F539" s="76"/>
      <c r="G539" s="76"/>
      <c r="H539" s="76"/>
      <c r="I539" s="76"/>
      <c r="J539" s="76"/>
      <c r="K539" s="76"/>
      <c r="L539" s="77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</row>
    <row r="540" spans="1:23">
      <c r="A540" s="105" t="s">
        <v>190</v>
      </c>
      <c r="B540">
        <v>2011</v>
      </c>
      <c r="C540" s="76">
        <v>0.27593120649405645</v>
      </c>
      <c r="D540" s="76">
        <v>2.9646274099027915E-2</v>
      </c>
      <c r="E540" s="76">
        <v>1.0836903184484553E-2</v>
      </c>
      <c r="F540" s="76">
        <v>0.63882976618714382</v>
      </c>
      <c r="G540" s="76">
        <v>2.2380746584381404E-2</v>
      </c>
      <c r="H540" s="76">
        <v>2.2375103450905775E-2</v>
      </c>
      <c r="I540" s="76">
        <v>0</v>
      </c>
      <c r="J540" s="76">
        <v>0</v>
      </c>
      <c r="K540" s="76">
        <v>0</v>
      </c>
      <c r="L540" s="77">
        <v>0</v>
      </c>
      <c r="M540" s="68">
        <v>111.7689478698309</v>
      </c>
      <c r="N540" s="68">
        <v>12.00854700854701</v>
      </c>
      <c r="O540" s="68">
        <v>4.38960595463909</v>
      </c>
      <c r="P540" s="68">
        <v>258.76497168219038</v>
      </c>
      <c r="Q540" s="68">
        <v>9.0655657620643311</v>
      </c>
      <c r="R540" s="68">
        <v>9.0632799492370175</v>
      </c>
      <c r="S540" s="68">
        <v>0</v>
      </c>
      <c r="T540" s="68">
        <v>0</v>
      </c>
      <c r="U540" s="68">
        <v>0</v>
      </c>
      <c r="V540" s="68">
        <v>0</v>
      </c>
      <c r="W540" s="68">
        <v>405.06091822650876</v>
      </c>
    </row>
    <row r="541" spans="1:23">
      <c r="A541" s="105"/>
      <c r="B541">
        <v>2014</v>
      </c>
      <c r="C541" s="76">
        <v>0.31635954671710553</v>
      </c>
      <c r="D541" s="76">
        <v>5.9154803956941154E-3</v>
      </c>
      <c r="E541" s="76">
        <v>1.1754287575721752E-2</v>
      </c>
      <c r="F541" s="76">
        <v>0.6311241074956776</v>
      </c>
      <c r="G541" s="76">
        <v>1.7345915545048766E-2</v>
      </c>
      <c r="H541" s="76">
        <v>1.2695035325638039E-2</v>
      </c>
      <c r="I541" s="76">
        <v>0</v>
      </c>
      <c r="J541" s="76">
        <v>0</v>
      </c>
      <c r="K541" s="76">
        <v>4.8056269451141522E-3</v>
      </c>
      <c r="L541" s="77">
        <v>0</v>
      </c>
      <c r="M541" s="68">
        <v>84.906299201300058</v>
      </c>
      <c r="N541" s="68">
        <v>1.5876288659793814</v>
      </c>
      <c r="O541" s="68">
        <v>3.1546797564948985</v>
      </c>
      <c r="P541" s="68">
        <v>169.38452738427839</v>
      </c>
      <c r="Q541" s="68">
        <v>4.6553913433988345</v>
      </c>
      <c r="R541" s="68">
        <v>3.4071627643769657</v>
      </c>
      <c r="S541" s="68">
        <v>0</v>
      </c>
      <c r="T541" s="68">
        <v>0</v>
      </c>
      <c r="U541" s="68">
        <v>1.2897603485838782</v>
      </c>
      <c r="V541" s="68">
        <v>0</v>
      </c>
      <c r="W541" s="68">
        <v>268.38544966441242</v>
      </c>
    </row>
    <row r="542" spans="1:23">
      <c r="A542" s="105"/>
      <c r="B542">
        <v>2017</v>
      </c>
      <c r="C542" s="76">
        <v>0.30921635553694748</v>
      </c>
      <c r="D542" s="76">
        <v>3.913631752413313E-3</v>
      </c>
      <c r="E542" s="76">
        <v>1.433339196699396E-2</v>
      </c>
      <c r="F542" s="76">
        <v>0.62502757600214931</v>
      </c>
      <c r="G542" s="76">
        <v>1.8296866888872457E-2</v>
      </c>
      <c r="H542" s="76">
        <v>2.5383123939160902E-2</v>
      </c>
      <c r="I542" s="76">
        <v>0</v>
      </c>
      <c r="J542" s="76">
        <v>0</v>
      </c>
      <c r="K542" s="76">
        <v>3.829053913462656E-3</v>
      </c>
      <c r="L542" s="77">
        <v>0</v>
      </c>
      <c r="M542" s="68">
        <v>93.069038788897757</v>
      </c>
      <c r="N542" s="68">
        <v>1.1779388083735909</v>
      </c>
      <c r="O542" s="68">
        <v>4.3141153081510932</v>
      </c>
      <c r="P542" s="68">
        <v>188.12302348646011</v>
      </c>
      <c r="Q542" s="68">
        <v>5.5070560909974171</v>
      </c>
      <c r="R542" s="68">
        <v>7.6399029487781736</v>
      </c>
      <c r="S542" s="68">
        <v>0</v>
      </c>
      <c r="T542" s="68">
        <v>0</v>
      </c>
      <c r="U542" s="68">
        <v>1.1524822695035462</v>
      </c>
      <c r="V542" s="68">
        <v>0</v>
      </c>
      <c r="W542" s="68">
        <v>300.98355770116166</v>
      </c>
    </row>
    <row r="543" spans="1:23">
      <c r="C543" s="76"/>
      <c r="D543" s="76"/>
      <c r="E543" s="76"/>
      <c r="F543" s="76"/>
      <c r="G543" s="76"/>
      <c r="H543" s="76"/>
      <c r="I543" s="76"/>
      <c r="J543" s="76"/>
      <c r="K543" s="76"/>
      <c r="L543" s="77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</row>
    <row r="544" spans="1:23">
      <c r="A544" s="105" t="s">
        <v>191</v>
      </c>
      <c r="B544">
        <v>2011</v>
      </c>
      <c r="C544" s="76">
        <v>0.34737638662499498</v>
      </c>
      <c r="D544" s="76">
        <v>6.2449175210315989E-3</v>
      </c>
      <c r="E544" s="76">
        <v>0</v>
      </c>
      <c r="F544" s="76">
        <v>0.62441492896772444</v>
      </c>
      <c r="G544" s="76">
        <v>0</v>
      </c>
      <c r="H544" s="76">
        <v>1.532178916124039E-2</v>
      </c>
      <c r="I544" s="76">
        <v>0</v>
      </c>
      <c r="J544" s="76">
        <v>0</v>
      </c>
      <c r="K544" s="76">
        <v>6.6419777250085249E-3</v>
      </c>
      <c r="L544" s="77">
        <v>0</v>
      </c>
      <c r="M544" s="68">
        <v>113.93813269856444</v>
      </c>
      <c r="N544" s="68">
        <v>2.0483091787439616</v>
      </c>
      <c r="O544" s="68">
        <v>0</v>
      </c>
      <c r="P544" s="68">
        <v>204.80572017836218</v>
      </c>
      <c r="Q544" s="68">
        <v>0</v>
      </c>
      <c r="R544" s="68">
        <v>5.0254885301614278</v>
      </c>
      <c r="S544" s="68">
        <v>0</v>
      </c>
      <c r="T544" s="68">
        <v>0</v>
      </c>
      <c r="U544" s="68">
        <v>2.1785434144373639</v>
      </c>
      <c r="V544" s="68">
        <v>0</v>
      </c>
      <c r="W544" s="68">
        <v>327.99619400026938</v>
      </c>
    </row>
    <row r="545" spans="1:23">
      <c r="A545" s="105"/>
      <c r="B545">
        <v>2014</v>
      </c>
      <c r="C545" s="76">
        <v>0.27410508998621613</v>
      </c>
      <c r="D545" s="76">
        <v>3.0382127342418312E-3</v>
      </c>
      <c r="E545" s="76">
        <v>3.9475272656220271E-3</v>
      </c>
      <c r="F545" s="76">
        <v>0.71624761740765042</v>
      </c>
      <c r="G545" s="76">
        <v>2.6615526062700044E-3</v>
      </c>
      <c r="H545" s="76">
        <v>0</v>
      </c>
      <c r="I545" s="76">
        <v>0</v>
      </c>
      <c r="J545" s="76">
        <v>0</v>
      </c>
      <c r="K545" s="76">
        <v>0</v>
      </c>
      <c r="L545" s="77">
        <v>0</v>
      </c>
      <c r="M545" s="68">
        <v>108.84744303339879</v>
      </c>
      <c r="N545" s="68">
        <v>1.2064777327935223</v>
      </c>
      <c r="O545" s="68">
        <v>1.5675675675675675</v>
      </c>
      <c r="P545" s="68">
        <v>284.42274361817681</v>
      </c>
      <c r="Q545" s="68">
        <v>1.0569055675176868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397.1011375194542</v>
      </c>
    </row>
    <row r="546" spans="1:23">
      <c r="A546" s="105"/>
      <c r="B546">
        <v>2017</v>
      </c>
      <c r="C546" s="76">
        <v>0.26644117210633417</v>
      </c>
      <c r="D546" s="76">
        <v>5.229797837950711E-3</v>
      </c>
      <c r="E546" s="76">
        <v>1.1064431272851732E-2</v>
      </c>
      <c r="F546" s="76">
        <v>0.69136486179830337</v>
      </c>
      <c r="G546" s="76">
        <v>9.6150430090718077E-3</v>
      </c>
      <c r="H546" s="76">
        <v>0</v>
      </c>
      <c r="I546" s="76">
        <v>0</v>
      </c>
      <c r="J546" s="76">
        <v>0</v>
      </c>
      <c r="K546" s="76">
        <v>1.3896921926307476E-2</v>
      </c>
      <c r="L546" s="77">
        <v>2.3877720491806598E-3</v>
      </c>
      <c r="M546" s="68">
        <v>111.58568180650276</v>
      </c>
      <c r="N546" s="68">
        <v>2.1902416689002053</v>
      </c>
      <c r="O546" s="68">
        <v>4.6337887557769104</v>
      </c>
      <c r="P546" s="68">
        <v>289.54391271794071</v>
      </c>
      <c r="Q546" s="68">
        <v>4.0267843039586273</v>
      </c>
      <c r="R546" s="68">
        <v>0</v>
      </c>
      <c r="S546" s="68">
        <v>0</v>
      </c>
      <c r="T546" s="68">
        <v>0</v>
      </c>
      <c r="U546" s="68">
        <v>5.8200371057513918</v>
      </c>
      <c r="V546" s="68">
        <v>1</v>
      </c>
      <c r="W546" s="68">
        <v>418.80044635883064</v>
      </c>
    </row>
    <row r="547" spans="1:23">
      <c r="C547" s="76"/>
      <c r="D547" s="76"/>
      <c r="E547" s="76"/>
      <c r="F547" s="76"/>
      <c r="G547" s="76"/>
      <c r="H547" s="76"/>
      <c r="I547" s="76"/>
      <c r="J547" s="76"/>
      <c r="K547" s="76"/>
      <c r="L547" s="77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</row>
    <row r="548" spans="1:23">
      <c r="A548" s="105" t="s">
        <v>192</v>
      </c>
      <c r="B548">
        <v>2011</v>
      </c>
      <c r="C548" s="76">
        <v>0.54964452308891665</v>
      </c>
      <c r="D548" s="76">
        <v>5.3777823328431215E-2</v>
      </c>
      <c r="E548" s="76">
        <v>0</v>
      </c>
      <c r="F548" s="76">
        <v>0.37669495349520915</v>
      </c>
      <c r="G548" s="76">
        <v>0</v>
      </c>
      <c r="H548" s="76">
        <v>1.9882700087443032E-2</v>
      </c>
      <c r="I548" s="76">
        <v>0</v>
      </c>
      <c r="J548" s="76">
        <v>0</v>
      </c>
      <c r="K548" s="76">
        <v>0</v>
      </c>
      <c r="L548" s="77">
        <v>0</v>
      </c>
      <c r="M548" s="68">
        <v>55.288720412379604</v>
      </c>
      <c r="N548" s="68">
        <v>5.4095090799458099</v>
      </c>
      <c r="O548" s="68">
        <v>0</v>
      </c>
      <c r="P548" s="68">
        <v>37.891730181366242</v>
      </c>
      <c r="Q548" s="68">
        <v>0</v>
      </c>
      <c r="R548" s="68">
        <v>2</v>
      </c>
      <c r="S548" s="68">
        <v>0</v>
      </c>
      <c r="T548" s="68">
        <v>0</v>
      </c>
      <c r="U548" s="68">
        <v>0</v>
      </c>
      <c r="V548" s="68">
        <v>0</v>
      </c>
      <c r="W548" s="68">
        <v>100.58995967369165</v>
      </c>
    </row>
    <row r="549" spans="1:23">
      <c r="A549" s="105"/>
      <c r="B549">
        <v>2014</v>
      </c>
      <c r="C549" s="76">
        <v>0.626855430042492</v>
      </c>
      <c r="D549" s="76">
        <v>1.5192764735792924E-2</v>
      </c>
      <c r="E549" s="76">
        <v>0</v>
      </c>
      <c r="F549" s="76">
        <v>0.35795180522171532</v>
      </c>
      <c r="G549" s="76">
        <v>0</v>
      </c>
      <c r="H549" s="76">
        <v>0</v>
      </c>
      <c r="I549" s="76">
        <v>0</v>
      </c>
      <c r="J549" s="76">
        <v>0</v>
      </c>
      <c r="K549" s="76">
        <v>0</v>
      </c>
      <c r="L549" s="77">
        <v>0</v>
      </c>
      <c r="M549" s="68">
        <v>44.252452174919519</v>
      </c>
      <c r="N549" s="68">
        <v>1.0725233644859813</v>
      </c>
      <c r="O549" s="68">
        <v>0</v>
      </c>
      <c r="P549" s="68">
        <v>25.269375333362461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70.594350872767947</v>
      </c>
    </row>
    <row r="550" spans="1:23">
      <c r="A550" s="105"/>
      <c r="B550">
        <v>2017</v>
      </c>
      <c r="C550" s="76">
        <v>0.64336314678928197</v>
      </c>
      <c r="D550" s="76">
        <v>0</v>
      </c>
      <c r="E550" s="76">
        <v>0</v>
      </c>
      <c r="F550" s="76">
        <v>0.2922367654056543</v>
      </c>
      <c r="G550" s="76">
        <v>0</v>
      </c>
      <c r="H550" s="76">
        <v>5.3323354359346507E-2</v>
      </c>
      <c r="I550" s="76">
        <v>0</v>
      </c>
      <c r="J550" s="76">
        <v>0</v>
      </c>
      <c r="K550" s="76">
        <v>1.1076733445717026E-2</v>
      </c>
      <c r="L550" s="77">
        <v>0</v>
      </c>
      <c r="M550" s="68">
        <v>58.170795000312296</v>
      </c>
      <c r="N550" s="68">
        <v>0</v>
      </c>
      <c r="O550" s="68">
        <v>0</v>
      </c>
      <c r="P550" s="68">
        <v>26.423094106032924</v>
      </c>
      <c r="Q550" s="68">
        <v>0</v>
      </c>
      <c r="R550" s="68">
        <v>4.8213235878468721</v>
      </c>
      <c r="S550" s="68">
        <v>0</v>
      </c>
      <c r="T550" s="68">
        <v>0</v>
      </c>
      <c r="U550" s="68">
        <v>1.0015220700152208</v>
      </c>
      <c r="V550" s="68">
        <v>0</v>
      </c>
      <c r="W550" s="68">
        <v>90.416734764207334</v>
      </c>
    </row>
    <row r="551" spans="1:23">
      <c r="C551" s="76"/>
      <c r="D551" s="76"/>
      <c r="E551" s="76"/>
      <c r="F551" s="76"/>
      <c r="G551" s="76"/>
      <c r="H551" s="76"/>
      <c r="I551" s="76"/>
      <c r="J551" s="76"/>
      <c r="K551" s="76"/>
      <c r="L551" s="77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</row>
    <row r="552" spans="1:23">
      <c r="A552" s="105" t="s">
        <v>193</v>
      </c>
      <c r="B552">
        <v>2011</v>
      </c>
      <c r="C552" s="76">
        <v>0.34747408297022137</v>
      </c>
      <c r="D552" s="76">
        <v>0</v>
      </c>
      <c r="E552" s="76">
        <v>0</v>
      </c>
      <c r="F552" s="76">
        <v>0.65252591702977869</v>
      </c>
      <c r="G552" s="76">
        <v>0</v>
      </c>
      <c r="H552" s="76">
        <v>0</v>
      </c>
      <c r="I552" s="76">
        <v>0</v>
      </c>
      <c r="J552" s="76">
        <v>0</v>
      </c>
      <c r="K552" s="76">
        <v>0</v>
      </c>
      <c r="L552" s="77">
        <v>0</v>
      </c>
      <c r="M552" s="68">
        <v>1.0842289975871902</v>
      </c>
      <c r="N552" s="68">
        <v>0</v>
      </c>
      <c r="O552" s="68">
        <v>0</v>
      </c>
      <c r="P552" s="68">
        <v>2.0360871661944664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3.1203161637816565</v>
      </c>
    </row>
    <row r="553" spans="1:23">
      <c r="A553" s="105"/>
      <c r="B553">
        <v>2014</v>
      </c>
      <c r="C553" s="76">
        <v>0.38155430724090811</v>
      </c>
      <c r="D553" s="76">
        <v>0</v>
      </c>
      <c r="E553" s="76">
        <v>0</v>
      </c>
      <c r="F553" s="76">
        <v>0.61844569275909189</v>
      </c>
      <c r="G553" s="76">
        <v>0</v>
      </c>
      <c r="H553" s="76">
        <v>0</v>
      </c>
      <c r="I553" s="76">
        <v>0</v>
      </c>
      <c r="J553" s="76">
        <v>0</v>
      </c>
      <c r="K553" s="76">
        <v>0</v>
      </c>
      <c r="L553" s="77">
        <v>0</v>
      </c>
      <c r="M553" s="68">
        <v>4.0039972144286153</v>
      </c>
      <c r="N553" s="68">
        <v>0</v>
      </c>
      <c r="O553" s="68">
        <v>0</v>
      </c>
      <c r="P553" s="68">
        <v>6.4899144999542777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10.493911714382893</v>
      </c>
    </row>
    <row r="554" spans="1:23">
      <c r="A554" s="105"/>
      <c r="B554">
        <v>2017</v>
      </c>
      <c r="C554" s="76">
        <v>0.12151771119292885</v>
      </c>
      <c r="D554" s="76">
        <v>0</v>
      </c>
      <c r="E554" s="76">
        <v>0</v>
      </c>
      <c r="F554" s="76">
        <v>0.87848228880707124</v>
      </c>
      <c r="G554" s="76">
        <v>0</v>
      </c>
      <c r="H554" s="76">
        <v>0</v>
      </c>
      <c r="I554" s="76">
        <v>0</v>
      </c>
      <c r="J554" s="76">
        <v>0</v>
      </c>
      <c r="K554" s="76">
        <v>0</v>
      </c>
      <c r="L554" s="77">
        <v>0</v>
      </c>
      <c r="M554" s="68">
        <v>1.016025641025641</v>
      </c>
      <c r="N554" s="68">
        <v>0</v>
      </c>
      <c r="O554" s="68">
        <v>0</v>
      </c>
      <c r="P554" s="68">
        <v>7.3451065021936905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8.3611321432193311</v>
      </c>
    </row>
    <row r="555" spans="1:23">
      <c r="C555" s="76"/>
      <c r="D555" s="76"/>
      <c r="E555" s="76"/>
      <c r="F555" s="76"/>
      <c r="G555" s="76"/>
      <c r="H555" s="76"/>
      <c r="I555" s="76"/>
      <c r="J555" s="76"/>
      <c r="K555" s="76"/>
      <c r="L555" s="77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</row>
    <row r="556" spans="1:23">
      <c r="A556" s="105" t="s">
        <v>194</v>
      </c>
      <c r="B556">
        <v>2011</v>
      </c>
      <c r="C556" s="76">
        <v>0.72165319013428308</v>
      </c>
      <c r="D556" s="76">
        <v>0</v>
      </c>
      <c r="E556" s="76">
        <v>0</v>
      </c>
      <c r="F556" s="76">
        <v>0.27834680986571686</v>
      </c>
      <c r="G556" s="76">
        <v>0</v>
      </c>
      <c r="H556" s="76">
        <v>0</v>
      </c>
      <c r="I556" s="76">
        <v>0</v>
      </c>
      <c r="J556" s="76">
        <v>0</v>
      </c>
      <c r="K556" s="76">
        <v>0</v>
      </c>
      <c r="L556" s="77">
        <v>0</v>
      </c>
      <c r="M556" s="68">
        <v>10.581565929432646</v>
      </c>
      <c r="N556" s="68">
        <v>0</v>
      </c>
      <c r="O556" s="68">
        <v>0</v>
      </c>
      <c r="P556" s="68">
        <v>4.0813858514133017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14.662951780845949</v>
      </c>
    </row>
    <row r="557" spans="1:23">
      <c r="A557" s="105"/>
      <c r="B557">
        <v>2014</v>
      </c>
      <c r="C557" s="76">
        <v>0.76491398537511424</v>
      </c>
      <c r="D557" s="76">
        <v>0</v>
      </c>
      <c r="E557" s="76">
        <v>0</v>
      </c>
      <c r="F557" s="76">
        <v>0.23508601462488579</v>
      </c>
      <c r="G557" s="76">
        <v>0</v>
      </c>
      <c r="H557" s="76">
        <v>0</v>
      </c>
      <c r="I557" s="76">
        <v>0</v>
      </c>
      <c r="J557" s="76">
        <v>0</v>
      </c>
      <c r="K557" s="76">
        <v>0</v>
      </c>
      <c r="L557" s="77">
        <v>0</v>
      </c>
      <c r="M557" s="68">
        <v>10.032660737438139</v>
      </c>
      <c r="N557" s="68">
        <v>0</v>
      </c>
      <c r="O557" s="68">
        <v>0</v>
      </c>
      <c r="P557" s="68">
        <v>3.0834031981926326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13.116063935630772</v>
      </c>
    </row>
    <row r="558" spans="1:23">
      <c r="A558" s="105"/>
      <c r="B558">
        <v>2017</v>
      </c>
      <c r="C558" s="76">
        <v>0.85597506934108647</v>
      </c>
      <c r="D558" s="76">
        <v>0</v>
      </c>
      <c r="E558" s="76">
        <v>0</v>
      </c>
      <c r="F558" s="76">
        <v>0.14402493065891345</v>
      </c>
      <c r="G558" s="76">
        <v>0</v>
      </c>
      <c r="H558" s="76">
        <v>0</v>
      </c>
      <c r="I558" s="76">
        <v>0</v>
      </c>
      <c r="J558" s="76">
        <v>0</v>
      </c>
      <c r="K558" s="76">
        <v>0</v>
      </c>
      <c r="L558" s="77">
        <v>0</v>
      </c>
      <c r="M558" s="68">
        <v>11.934498276807112</v>
      </c>
      <c r="N558" s="68">
        <v>0</v>
      </c>
      <c r="O558" s="68">
        <v>0</v>
      </c>
      <c r="P558" s="68">
        <v>2.0080786793115557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13.942576956118669</v>
      </c>
    </row>
    <row r="559" spans="1:23">
      <c r="C559" s="76"/>
      <c r="D559" s="76"/>
      <c r="E559" s="76"/>
      <c r="F559" s="76"/>
      <c r="G559" s="76"/>
      <c r="H559" s="76"/>
      <c r="I559" s="76"/>
      <c r="J559" s="76"/>
      <c r="K559" s="76"/>
      <c r="L559" s="77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</row>
    <row r="560" spans="1:23">
      <c r="A560" s="105" t="s">
        <v>195</v>
      </c>
      <c r="B560">
        <v>2011</v>
      </c>
      <c r="C560" s="76">
        <v>0.51290836004014306</v>
      </c>
      <c r="D560" s="76">
        <v>0</v>
      </c>
      <c r="E560" s="76">
        <v>0</v>
      </c>
      <c r="F560" s="76">
        <v>0.38978797637346241</v>
      </c>
      <c r="G560" s="76">
        <v>6.4321131466285139E-2</v>
      </c>
      <c r="H560" s="76">
        <v>3.2982532120109438E-2</v>
      </c>
      <c r="I560" s="76">
        <v>0</v>
      </c>
      <c r="J560" s="76">
        <v>0</v>
      </c>
      <c r="K560" s="76">
        <v>0</v>
      </c>
      <c r="L560" s="77">
        <v>0</v>
      </c>
      <c r="M560" s="68">
        <v>32.792012482711321</v>
      </c>
      <c r="N560" s="68">
        <v>0</v>
      </c>
      <c r="O560" s="68">
        <v>0</v>
      </c>
      <c r="P560" s="68">
        <v>24.920498831114745</v>
      </c>
      <c r="Q560" s="68">
        <v>4.1122732836319127</v>
      </c>
      <c r="R560" s="68">
        <v>2.1086878071346051</v>
      </c>
      <c r="S560" s="68">
        <v>0</v>
      </c>
      <c r="T560" s="68">
        <v>0</v>
      </c>
      <c r="U560" s="68">
        <v>0</v>
      </c>
      <c r="V560" s="68">
        <v>0</v>
      </c>
      <c r="W560" s="68">
        <v>63.933472404592585</v>
      </c>
    </row>
    <row r="561" spans="1:23">
      <c r="A561" s="105"/>
      <c r="B561">
        <v>2014</v>
      </c>
      <c r="C561" s="76">
        <v>0.32353032951114485</v>
      </c>
      <c r="D561" s="76">
        <v>1.8714328183194916E-2</v>
      </c>
      <c r="E561" s="76">
        <v>0</v>
      </c>
      <c r="F561" s="76">
        <v>0.6376837880785251</v>
      </c>
      <c r="G561" s="76">
        <v>0</v>
      </c>
      <c r="H561" s="76">
        <v>2.0071554227135031E-2</v>
      </c>
      <c r="I561" s="76">
        <v>0</v>
      </c>
      <c r="J561" s="76">
        <v>0</v>
      </c>
      <c r="K561" s="76">
        <v>0</v>
      </c>
      <c r="L561" s="77">
        <v>0</v>
      </c>
      <c r="M561" s="68">
        <v>17.287840971051715</v>
      </c>
      <c r="N561" s="68">
        <v>1</v>
      </c>
      <c r="O561" s="68">
        <v>0</v>
      </c>
      <c r="P561" s="68">
        <v>34.074628906591052</v>
      </c>
      <c r="Q561" s="68">
        <v>0</v>
      </c>
      <c r="R561" s="68">
        <v>1.0725233644859813</v>
      </c>
      <c r="S561" s="68">
        <v>0</v>
      </c>
      <c r="T561" s="68">
        <v>0</v>
      </c>
      <c r="U561" s="68">
        <v>0</v>
      </c>
      <c r="V561" s="68">
        <v>0</v>
      </c>
      <c r="W561" s="68">
        <v>53.434993242128755</v>
      </c>
    </row>
    <row r="562" spans="1:23">
      <c r="A562" s="105"/>
      <c r="B562">
        <v>2017</v>
      </c>
      <c r="C562" s="76">
        <v>0.37196331013054379</v>
      </c>
      <c r="D562" s="76">
        <v>0</v>
      </c>
      <c r="E562" s="76">
        <v>0</v>
      </c>
      <c r="F562" s="76">
        <v>0.59925083662784906</v>
      </c>
      <c r="G562" s="76">
        <v>0</v>
      </c>
      <c r="H562" s="76">
        <v>2.8785853241607252E-2</v>
      </c>
      <c r="I562" s="76">
        <v>0</v>
      </c>
      <c r="J562" s="76">
        <v>0</v>
      </c>
      <c r="K562" s="76">
        <v>0</v>
      </c>
      <c r="L562" s="77">
        <v>0</v>
      </c>
      <c r="M562" s="68">
        <v>17.455998226870538</v>
      </c>
      <c r="N562" s="68">
        <v>0</v>
      </c>
      <c r="O562" s="68">
        <v>0</v>
      </c>
      <c r="P562" s="68">
        <v>28.122455244188487</v>
      </c>
      <c r="Q562" s="68">
        <v>0</v>
      </c>
      <c r="R562" s="68">
        <v>1.3509015256588073</v>
      </c>
      <c r="S562" s="68">
        <v>0</v>
      </c>
      <c r="T562" s="68">
        <v>0</v>
      </c>
      <c r="U562" s="68">
        <v>0</v>
      </c>
      <c r="V562" s="68">
        <v>0</v>
      </c>
      <c r="W562" s="68">
        <v>46.929354996717827</v>
      </c>
    </row>
    <row r="563" spans="1:23">
      <c r="C563" s="76"/>
      <c r="D563" s="76"/>
      <c r="E563" s="76"/>
      <c r="F563" s="76"/>
      <c r="G563" s="76"/>
      <c r="H563" s="76"/>
      <c r="I563" s="76"/>
      <c r="J563" s="76"/>
      <c r="K563" s="76"/>
      <c r="L563" s="77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</row>
    <row r="564" spans="1:23">
      <c r="A564" s="105" t="s">
        <v>196</v>
      </c>
      <c r="B564">
        <v>2011</v>
      </c>
      <c r="C564" s="76">
        <v>0.24676702660686844</v>
      </c>
      <c r="D564" s="76">
        <v>1.0183750989207818E-2</v>
      </c>
      <c r="E564" s="76">
        <v>0</v>
      </c>
      <c r="F564" s="76">
        <v>0.72470638574315394</v>
      </c>
      <c r="G564" s="76">
        <v>0</v>
      </c>
      <c r="H564" s="76">
        <v>9.1433399553127633E-3</v>
      </c>
      <c r="I564" s="76">
        <v>0</v>
      </c>
      <c r="J564" s="76">
        <v>0</v>
      </c>
      <c r="K564" s="76">
        <v>9.1994967054570623E-3</v>
      </c>
      <c r="L564" s="77">
        <v>0</v>
      </c>
      <c r="M564" s="68">
        <v>26.823970322255605</v>
      </c>
      <c r="N564" s="68">
        <v>1.1069900142653353</v>
      </c>
      <c r="O564" s="68">
        <v>0</v>
      </c>
      <c r="P564" s="68">
        <v>78.776742787816247</v>
      </c>
      <c r="Q564" s="68">
        <v>0</v>
      </c>
      <c r="R564" s="68">
        <v>0.99389567147613767</v>
      </c>
      <c r="S564" s="68">
        <v>0</v>
      </c>
      <c r="T564" s="68">
        <v>0</v>
      </c>
      <c r="U564" s="68">
        <v>1</v>
      </c>
      <c r="V564" s="68">
        <v>0</v>
      </c>
      <c r="W564" s="68">
        <v>108.70159879581333</v>
      </c>
    </row>
    <row r="565" spans="1:23">
      <c r="A565" s="105"/>
      <c r="B565">
        <v>2014</v>
      </c>
      <c r="C565" s="76">
        <v>0.23891792691226099</v>
      </c>
      <c r="D565" s="76">
        <v>0</v>
      </c>
      <c r="E565" s="76">
        <v>7.739861441333329E-3</v>
      </c>
      <c r="F565" s="76">
        <v>0.74452744697522311</v>
      </c>
      <c r="G565" s="76">
        <v>0</v>
      </c>
      <c r="H565" s="76">
        <v>0</v>
      </c>
      <c r="I565" s="76">
        <v>0</v>
      </c>
      <c r="J565" s="76">
        <v>0</v>
      </c>
      <c r="K565" s="76">
        <v>8.8147646711823641E-3</v>
      </c>
      <c r="L565" s="77">
        <v>0</v>
      </c>
      <c r="M565" s="68">
        <v>31.006925585103257</v>
      </c>
      <c r="N565" s="68">
        <v>0</v>
      </c>
      <c r="O565" s="68">
        <v>1.0044843049327354</v>
      </c>
      <c r="P565" s="68">
        <v>96.625261414165294</v>
      </c>
      <c r="Q565" s="68">
        <v>0</v>
      </c>
      <c r="R565" s="68">
        <v>0</v>
      </c>
      <c r="S565" s="68">
        <v>0</v>
      </c>
      <c r="T565" s="68">
        <v>0</v>
      </c>
      <c r="U565" s="68">
        <v>1.1439859525899911</v>
      </c>
      <c r="V565" s="68">
        <v>0</v>
      </c>
      <c r="W565" s="68">
        <v>129.7806572567913</v>
      </c>
    </row>
    <row r="566" spans="1:23">
      <c r="A566" s="105"/>
      <c r="B566">
        <v>2017</v>
      </c>
      <c r="C566" s="76">
        <v>0.14823235137862839</v>
      </c>
      <c r="D566" s="76">
        <v>1.4461612327547082E-2</v>
      </c>
      <c r="E566" s="76">
        <v>0</v>
      </c>
      <c r="F566" s="76">
        <v>0.77311372445833815</v>
      </c>
      <c r="G566" s="76">
        <v>2.0155274544797163E-2</v>
      </c>
      <c r="H566" s="76">
        <v>1.193027380239667E-2</v>
      </c>
      <c r="I566" s="76">
        <v>0</v>
      </c>
      <c r="J566" s="76">
        <v>0</v>
      </c>
      <c r="K566" s="76">
        <v>1.8468566436606298E-2</v>
      </c>
      <c r="L566" s="77">
        <v>1.3638197051686278E-2</v>
      </c>
      <c r="M566" s="68">
        <v>22.48826076993365</v>
      </c>
      <c r="N566" s="68">
        <v>2.1939644493992319</v>
      </c>
      <c r="O566" s="68">
        <v>0</v>
      </c>
      <c r="P566" s="68">
        <v>117.28872192025679</v>
      </c>
      <c r="Q566" s="68">
        <v>3.0577472841623785</v>
      </c>
      <c r="R566" s="68">
        <v>1.809936264450875</v>
      </c>
      <c r="S566" s="68">
        <v>0</v>
      </c>
      <c r="T566" s="68">
        <v>0</v>
      </c>
      <c r="U566" s="68">
        <v>2.8018575851393188</v>
      </c>
      <c r="V566" s="68">
        <v>2.069044502617801</v>
      </c>
      <c r="W566" s="68">
        <v>151.70953277596004</v>
      </c>
    </row>
    <row r="567" spans="1:23">
      <c r="C567" s="76"/>
      <c r="D567" s="76"/>
      <c r="E567" s="76"/>
      <c r="F567" s="76"/>
      <c r="G567" s="76"/>
      <c r="H567" s="76"/>
      <c r="I567" s="76"/>
      <c r="J567" s="76"/>
      <c r="K567" s="76"/>
      <c r="L567" s="77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</row>
    <row r="568" spans="1:23">
      <c r="A568" s="105" t="s">
        <v>197</v>
      </c>
      <c r="B568">
        <v>2011</v>
      </c>
      <c r="C568" s="76">
        <v>0.42907572137426753</v>
      </c>
      <c r="D568" s="76">
        <v>7.2052262956913554E-2</v>
      </c>
      <c r="E568" s="76">
        <v>0</v>
      </c>
      <c r="F568" s="76">
        <v>0.48496653238432452</v>
      </c>
      <c r="G568" s="76">
        <v>0</v>
      </c>
      <c r="H568" s="76">
        <v>1.3905483284494601E-2</v>
      </c>
      <c r="I568" s="76">
        <v>0</v>
      </c>
      <c r="J568" s="76">
        <v>0</v>
      </c>
      <c r="K568" s="76">
        <v>0</v>
      </c>
      <c r="L568" s="77">
        <v>0</v>
      </c>
      <c r="M568" s="68">
        <v>30.948969584003571</v>
      </c>
      <c r="N568" s="68">
        <v>5.1970856975313318</v>
      </c>
      <c r="O568" s="68">
        <v>0</v>
      </c>
      <c r="P568" s="68">
        <v>34.980339628515445</v>
      </c>
      <c r="Q568" s="68">
        <v>0</v>
      </c>
      <c r="R568" s="68">
        <v>1.0029940119760479</v>
      </c>
      <c r="S568" s="68">
        <v>0</v>
      </c>
      <c r="T568" s="68">
        <v>0</v>
      </c>
      <c r="U568" s="68">
        <v>0</v>
      </c>
      <c r="V568" s="68">
        <v>0</v>
      </c>
      <c r="W568" s="68">
        <v>72.129388922026379</v>
      </c>
    </row>
    <row r="569" spans="1:23">
      <c r="A569" s="105"/>
      <c r="B569">
        <v>2014</v>
      </c>
      <c r="C569" s="76">
        <v>0.34035570481913846</v>
      </c>
      <c r="D569" s="76">
        <v>4.7860783363137482E-2</v>
      </c>
      <c r="E569" s="76">
        <v>0</v>
      </c>
      <c r="F569" s="76">
        <v>0.59653604333854893</v>
      </c>
      <c r="G569" s="76">
        <v>0</v>
      </c>
      <c r="H569" s="76">
        <v>0</v>
      </c>
      <c r="I569" s="76">
        <v>0</v>
      </c>
      <c r="J569" s="76">
        <v>0</v>
      </c>
      <c r="K569" s="76">
        <v>1.5247468479175299E-2</v>
      </c>
      <c r="L569" s="77">
        <v>0</v>
      </c>
      <c r="M569" s="68">
        <v>21.493064561169618</v>
      </c>
      <c r="N569" s="68">
        <v>3.0223524747989581</v>
      </c>
      <c r="O569" s="68">
        <v>0</v>
      </c>
      <c r="P569" s="68">
        <v>37.670553221234428</v>
      </c>
      <c r="Q569" s="68">
        <v>0</v>
      </c>
      <c r="R569" s="68">
        <v>0</v>
      </c>
      <c r="S569" s="68">
        <v>0</v>
      </c>
      <c r="T569" s="68">
        <v>0</v>
      </c>
      <c r="U569" s="68">
        <v>0.96285979572887648</v>
      </c>
      <c r="V569" s="68">
        <v>0</v>
      </c>
      <c r="W569" s="68">
        <v>63.148830052931871</v>
      </c>
    </row>
    <row r="570" spans="1:23">
      <c r="A570" s="105"/>
      <c r="B570">
        <v>2017</v>
      </c>
      <c r="C570" s="76">
        <v>0.47692739199010553</v>
      </c>
      <c r="D570" s="76">
        <v>1.3736635007120152E-2</v>
      </c>
      <c r="E570" s="76">
        <v>0</v>
      </c>
      <c r="F570" s="76">
        <v>0.50933597300277456</v>
      </c>
      <c r="G570" s="76">
        <v>0</v>
      </c>
      <c r="H570" s="76">
        <v>0</v>
      </c>
      <c r="I570" s="76">
        <v>0</v>
      </c>
      <c r="J570" s="76">
        <v>0</v>
      </c>
      <c r="K570" s="76">
        <v>0</v>
      </c>
      <c r="L570" s="77">
        <v>0</v>
      </c>
      <c r="M570" s="68">
        <v>34.719375723595938</v>
      </c>
      <c r="N570" s="68">
        <v>1</v>
      </c>
      <c r="O570" s="68">
        <v>0</v>
      </c>
      <c r="P570" s="68">
        <v>37.078656653450345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72.798032377046269</v>
      </c>
    </row>
    <row r="571" spans="1:23">
      <c r="C571" s="76"/>
      <c r="D571" s="76"/>
      <c r="E571" s="76"/>
      <c r="F571" s="76"/>
      <c r="G571" s="76"/>
      <c r="H571" s="76"/>
      <c r="I571" s="76"/>
      <c r="J571" s="76"/>
      <c r="K571" s="76"/>
      <c r="L571" s="77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</row>
    <row r="572" spans="1:23">
      <c r="A572" s="105" t="s">
        <v>198</v>
      </c>
      <c r="B572">
        <v>2011</v>
      </c>
      <c r="C572" s="76">
        <v>0.31575203364552845</v>
      </c>
      <c r="D572" s="76">
        <v>0</v>
      </c>
      <c r="E572" s="76">
        <v>4.1915540148482469E-3</v>
      </c>
      <c r="F572" s="76">
        <v>0.61721440096836511</v>
      </c>
      <c r="G572" s="76">
        <v>4.247336062204065E-2</v>
      </c>
      <c r="H572" s="76">
        <v>2.036865074921761E-2</v>
      </c>
      <c r="I572" s="76">
        <v>0</v>
      </c>
      <c r="J572" s="76">
        <v>0</v>
      </c>
      <c r="K572" s="76">
        <v>0</v>
      </c>
      <c r="L572" s="77">
        <v>0</v>
      </c>
      <c r="M572" s="68">
        <v>77.645664520030209</v>
      </c>
      <c r="N572" s="68">
        <v>0</v>
      </c>
      <c r="O572" s="68">
        <v>1.0307328605200945</v>
      </c>
      <c r="P572" s="68">
        <v>151.77739874297009</v>
      </c>
      <c r="Q572" s="68">
        <v>10.444500615946968</v>
      </c>
      <c r="R572" s="68">
        <v>5.0087956822944424</v>
      </c>
      <c r="S572" s="68">
        <v>0</v>
      </c>
      <c r="T572" s="68">
        <v>0</v>
      </c>
      <c r="U572" s="68">
        <v>0</v>
      </c>
      <c r="V572" s="68">
        <v>0</v>
      </c>
      <c r="W572" s="68">
        <v>245.9070924217618</v>
      </c>
    </row>
    <row r="573" spans="1:23">
      <c r="A573" s="105"/>
      <c r="B573">
        <v>2014</v>
      </c>
      <c r="C573" s="76">
        <v>0.29035121069679559</v>
      </c>
      <c r="D573" s="76">
        <v>3.2234052543116897E-3</v>
      </c>
      <c r="E573" s="76">
        <v>3.2296132271734854E-3</v>
      </c>
      <c r="F573" s="76">
        <v>0.68619614408797669</v>
      </c>
      <c r="G573" s="76">
        <v>3.7695160934097596E-3</v>
      </c>
      <c r="H573" s="76">
        <v>6.4697515779877056E-3</v>
      </c>
      <c r="I573" s="76">
        <v>0</v>
      </c>
      <c r="J573" s="76">
        <v>0</v>
      </c>
      <c r="K573" s="76">
        <v>6.7603590623450029E-3</v>
      </c>
      <c r="L573" s="77">
        <v>0</v>
      </c>
      <c r="M573" s="68">
        <v>90.768816969862044</v>
      </c>
      <c r="N573" s="68">
        <v>1.0076923076923077</v>
      </c>
      <c r="O573" s="68">
        <v>1.0096330275229359</v>
      </c>
      <c r="P573" s="68">
        <v>214.51679866831716</v>
      </c>
      <c r="Q573" s="68">
        <v>1.1784160139251523</v>
      </c>
      <c r="R573" s="68">
        <v>2.0225563909774436</v>
      </c>
      <c r="S573" s="68">
        <v>0</v>
      </c>
      <c r="T573" s="68">
        <v>0</v>
      </c>
      <c r="U573" s="68">
        <v>2.1134053235319055</v>
      </c>
      <c r="V573" s="68">
        <v>0</v>
      </c>
      <c r="W573" s="68">
        <v>312.61731870182899</v>
      </c>
    </row>
    <row r="574" spans="1:23">
      <c r="A574" s="105"/>
      <c r="B574">
        <v>2017</v>
      </c>
      <c r="C574" s="76">
        <v>0.27554107134084593</v>
      </c>
      <c r="D574" s="76">
        <v>1.8338375256474856E-2</v>
      </c>
      <c r="E574" s="76">
        <v>2.8575367013570316E-2</v>
      </c>
      <c r="F574" s="76">
        <v>0.65068126029920392</v>
      </c>
      <c r="G574" s="76">
        <v>0</v>
      </c>
      <c r="H574" s="76">
        <v>8.9833061608299725E-3</v>
      </c>
      <c r="I574" s="76">
        <v>0</v>
      </c>
      <c r="J574" s="76">
        <v>7.3005304027358763E-3</v>
      </c>
      <c r="K574" s="76">
        <v>1.0580089526339233E-2</v>
      </c>
      <c r="L574" s="77">
        <v>0</v>
      </c>
      <c r="M574" s="68">
        <v>76.090069396964324</v>
      </c>
      <c r="N574" s="68">
        <v>5.0641025641025639</v>
      </c>
      <c r="O574" s="68">
        <v>7.8910256410256405</v>
      </c>
      <c r="P574" s="68">
        <v>179.68421916392276</v>
      </c>
      <c r="Q574" s="68">
        <v>0</v>
      </c>
      <c r="R574" s="68">
        <v>2.4807205178722205</v>
      </c>
      <c r="S574" s="68">
        <v>0</v>
      </c>
      <c r="T574" s="68">
        <v>2.016025641025641</v>
      </c>
      <c r="U574" s="68">
        <v>2.9216687819632114</v>
      </c>
      <c r="V574" s="68">
        <v>0</v>
      </c>
      <c r="W574" s="68">
        <v>276.14783170687633</v>
      </c>
    </row>
    <row r="575" spans="1:23">
      <c r="C575" s="76"/>
      <c r="D575" s="76"/>
      <c r="E575" s="76"/>
      <c r="F575" s="76"/>
      <c r="G575" s="76"/>
      <c r="H575" s="76"/>
      <c r="I575" s="76"/>
      <c r="J575" s="76"/>
      <c r="K575" s="76"/>
      <c r="L575" s="77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</row>
    <row r="576" spans="1:23">
      <c r="A576" s="105" t="s">
        <v>199</v>
      </c>
      <c r="B576">
        <v>2011</v>
      </c>
      <c r="C576" s="76">
        <v>0.37914653106814272</v>
      </c>
      <c r="D576" s="76">
        <v>2.6123599538171338E-2</v>
      </c>
      <c r="E576" s="76">
        <v>0</v>
      </c>
      <c r="F576" s="76">
        <v>0.59472986939368577</v>
      </c>
      <c r="G576" s="76">
        <v>0</v>
      </c>
      <c r="H576" s="76">
        <v>0</v>
      </c>
      <c r="I576" s="76">
        <v>0</v>
      </c>
      <c r="J576" s="76">
        <v>0</v>
      </c>
      <c r="K576" s="76">
        <v>0</v>
      </c>
      <c r="L576" s="77">
        <v>0</v>
      </c>
      <c r="M576" s="68">
        <v>15.21470224755593</v>
      </c>
      <c r="N576" s="68">
        <v>1.0483091787439613</v>
      </c>
      <c r="O576" s="68">
        <v>0</v>
      </c>
      <c r="P576" s="68">
        <v>23.865806855889378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40.128818282189279</v>
      </c>
    </row>
    <row r="577" spans="1:23">
      <c r="A577" s="105"/>
      <c r="B577">
        <v>2014</v>
      </c>
      <c r="C577" s="76">
        <v>0.28029283785788078</v>
      </c>
      <c r="D577" s="76">
        <v>0</v>
      </c>
      <c r="E577" s="76">
        <v>0</v>
      </c>
      <c r="F577" s="76">
        <v>0.65611904936149168</v>
      </c>
      <c r="G577" s="76">
        <v>6.3588112780627579E-2</v>
      </c>
      <c r="H577" s="76">
        <v>0</v>
      </c>
      <c r="I577" s="76">
        <v>0</v>
      </c>
      <c r="J577" s="76">
        <v>0</v>
      </c>
      <c r="K577" s="76">
        <v>0</v>
      </c>
      <c r="L577" s="77">
        <v>0</v>
      </c>
      <c r="M577" s="68">
        <v>9.1794296964046964</v>
      </c>
      <c r="N577" s="68">
        <v>0</v>
      </c>
      <c r="O577" s="68">
        <v>0</v>
      </c>
      <c r="P577" s="68">
        <v>21.487522592851573</v>
      </c>
      <c r="Q577" s="68">
        <v>2.0824742268041234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32.749426516060389</v>
      </c>
    </row>
    <row r="578" spans="1:23">
      <c r="A578" s="105"/>
      <c r="B578">
        <v>2017</v>
      </c>
      <c r="C578" s="76">
        <v>0.37826516438482644</v>
      </c>
      <c r="D578" s="76">
        <v>0</v>
      </c>
      <c r="E578" s="76">
        <v>0</v>
      </c>
      <c r="F578" s="76">
        <v>0.58799327963114878</v>
      </c>
      <c r="G578" s="76">
        <v>0</v>
      </c>
      <c r="H578" s="76">
        <v>3.3741555984024903E-2</v>
      </c>
      <c r="I578" s="76">
        <v>0</v>
      </c>
      <c r="J578" s="76">
        <v>0</v>
      </c>
      <c r="K578" s="76">
        <v>0</v>
      </c>
      <c r="L578" s="77">
        <v>0</v>
      </c>
      <c r="M578" s="68">
        <v>14.27195331328363</v>
      </c>
      <c r="N578" s="68">
        <v>0</v>
      </c>
      <c r="O578" s="68">
        <v>0</v>
      </c>
      <c r="P578" s="68">
        <v>22.184999903620273</v>
      </c>
      <c r="Q578" s="68">
        <v>0</v>
      </c>
      <c r="R578" s="68">
        <v>1.2730696798493408</v>
      </c>
      <c r="S578" s="68">
        <v>0</v>
      </c>
      <c r="T578" s="68">
        <v>0</v>
      </c>
      <c r="U578" s="68">
        <v>0</v>
      </c>
      <c r="V578" s="68">
        <v>0</v>
      </c>
      <c r="W578" s="68">
        <v>37.730022896753241</v>
      </c>
    </row>
    <row r="579" spans="1:23">
      <c r="C579" s="76"/>
      <c r="D579" s="76"/>
      <c r="E579" s="76"/>
      <c r="F579" s="76"/>
      <c r="G579" s="76"/>
      <c r="H579" s="76"/>
      <c r="I579" s="76"/>
      <c r="J579" s="76"/>
      <c r="K579" s="76"/>
      <c r="L579" s="77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</row>
    <row r="580" spans="1:23">
      <c r="A580" s="105" t="s">
        <v>200</v>
      </c>
      <c r="B580">
        <v>2011</v>
      </c>
      <c r="C580" s="76">
        <v>0.22310296452999928</v>
      </c>
      <c r="D580" s="76">
        <v>0</v>
      </c>
      <c r="E580" s="76">
        <v>5.4988692454540182E-3</v>
      </c>
      <c r="F580" s="76">
        <v>0.75518920097139353</v>
      </c>
      <c r="G580" s="76">
        <v>5.3494190339996792E-3</v>
      </c>
      <c r="H580" s="76">
        <v>1.0859546219153185E-2</v>
      </c>
      <c r="I580" s="76">
        <v>0</v>
      </c>
      <c r="J580" s="76">
        <v>0</v>
      </c>
      <c r="K580" s="76">
        <v>0</v>
      </c>
      <c r="L580" s="77">
        <v>0</v>
      </c>
      <c r="M580" s="68">
        <v>41.819426241245814</v>
      </c>
      <c r="N580" s="68">
        <v>0</v>
      </c>
      <c r="O580" s="68">
        <v>1.0307328605200945</v>
      </c>
      <c r="P580" s="68">
        <v>141.55607100398692</v>
      </c>
      <c r="Q580" s="68">
        <v>1.0027192386131882</v>
      </c>
      <c r="R580" s="68">
        <v>2.0355623381428041</v>
      </c>
      <c r="S580" s="68">
        <v>0</v>
      </c>
      <c r="T580" s="68">
        <v>0</v>
      </c>
      <c r="U580" s="68">
        <v>0</v>
      </c>
      <c r="V580" s="68">
        <v>0</v>
      </c>
      <c r="W580" s="68">
        <v>187.44451168250887</v>
      </c>
    </row>
    <row r="581" spans="1:23">
      <c r="A581" s="105"/>
      <c r="B581">
        <v>2014</v>
      </c>
      <c r="C581" s="76">
        <v>0.20558794452835288</v>
      </c>
      <c r="D581" s="76">
        <v>0</v>
      </c>
      <c r="E581" s="76">
        <v>0</v>
      </c>
      <c r="F581" s="76">
        <v>0.78956518888330807</v>
      </c>
      <c r="G581" s="76">
        <v>0</v>
      </c>
      <c r="H581" s="76">
        <v>0</v>
      </c>
      <c r="I581" s="76">
        <v>0</v>
      </c>
      <c r="J581" s="76">
        <v>0</v>
      </c>
      <c r="K581" s="76">
        <v>4.8468665883388551E-3</v>
      </c>
      <c r="L581" s="77">
        <v>0</v>
      </c>
      <c r="M581" s="68">
        <v>40.841306989787142</v>
      </c>
      <c r="N581" s="68">
        <v>0</v>
      </c>
      <c r="O581" s="68">
        <v>0</v>
      </c>
      <c r="P581" s="68">
        <v>156.85197077878877</v>
      </c>
      <c r="Q581" s="68">
        <v>0</v>
      </c>
      <c r="R581" s="68">
        <v>0</v>
      </c>
      <c r="S581" s="68">
        <v>0</v>
      </c>
      <c r="T581" s="68">
        <v>0</v>
      </c>
      <c r="U581" s="68">
        <v>0.96285979572887648</v>
      </c>
      <c r="V581" s="68">
        <v>0</v>
      </c>
      <c r="W581" s="68">
        <v>198.65613756430483</v>
      </c>
    </row>
    <row r="582" spans="1:23">
      <c r="A582" s="105"/>
      <c r="B582">
        <v>2017</v>
      </c>
      <c r="C582" s="76">
        <v>0.19979296590114254</v>
      </c>
      <c r="D582" s="76">
        <v>5.1455248064876755E-3</v>
      </c>
      <c r="E582" s="76">
        <v>0</v>
      </c>
      <c r="F582" s="76">
        <v>0.76532024482226646</v>
      </c>
      <c r="G582" s="76">
        <v>8.7799542652482916E-3</v>
      </c>
      <c r="H582" s="76">
        <v>4.4371214579381401E-3</v>
      </c>
      <c r="I582" s="76">
        <v>0</v>
      </c>
      <c r="J582" s="76">
        <v>0</v>
      </c>
      <c r="K582" s="76">
        <v>1.6524188746917075E-2</v>
      </c>
      <c r="L582" s="77">
        <v>0</v>
      </c>
      <c r="M582" s="68">
        <v>45.737586937349263</v>
      </c>
      <c r="N582" s="68">
        <v>1.1779388083735909</v>
      </c>
      <c r="O582" s="68">
        <v>0</v>
      </c>
      <c r="P582" s="68">
        <v>175.20086893245156</v>
      </c>
      <c r="Q582" s="68">
        <v>2.0099502487562191</v>
      </c>
      <c r="R582" s="68">
        <v>1.0157676348547717</v>
      </c>
      <c r="S582" s="68">
        <v>0</v>
      </c>
      <c r="T582" s="68">
        <v>0</v>
      </c>
      <c r="U582" s="68">
        <v>3.7827984382355382</v>
      </c>
      <c r="V582" s="68">
        <v>0</v>
      </c>
      <c r="W582" s="68">
        <v>228.9249110000209</v>
      </c>
    </row>
    <row r="583" spans="1:23">
      <c r="C583" s="76"/>
      <c r="D583" s="76"/>
      <c r="E583" s="76"/>
      <c r="F583" s="76"/>
      <c r="G583" s="76"/>
      <c r="H583" s="76"/>
      <c r="I583" s="76"/>
      <c r="J583" s="76"/>
      <c r="K583" s="76"/>
      <c r="L583" s="77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</row>
    <row r="584" spans="1:23">
      <c r="A584" s="105" t="s">
        <v>201</v>
      </c>
      <c r="B584">
        <v>2011</v>
      </c>
      <c r="C584" s="76">
        <v>0.48818748012754881</v>
      </c>
      <c r="D584" s="76">
        <v>5.9845616636629351E-2</v>
      </c>
      <c r="E584" s="76">
        <v>0</v>
      </c>
      <c r="F584" s="76">
        <v>0.45196690323582195</v>
      </c>
      <c r="G584" s="76">
        <v>0</v>
      </c>
      <c r="H584" s="76">
        <v>0</v>
      </c>
      <c r="I584" s="76">
        <v>0</v>
      </c>
      <c r="J584" s="76">
        <v>0</v>
      </c>
      <c r="K584" s="76">
        <v>0</v>
      </c>
      <c r="L584" s="77">
        <v>0</v>
      </c>
      <c r="M584" s="68">
        <v>18.704422514279024</v>
      </c>
      <c r="N584" s="68">
        <v>2.2929258630447085</v>
      </c>
      <c r="O584" s="68">
        <v>0</v>
      </c>
      <c r="P584" s="68">
        <v>17.31666678216401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38.314015159487738</v>
      </c>
    </row>
    <row r="585" spans="1:23">
      <c r="A585" s="105"/>
      <c r="B585">
        <v>2014</v>
      </c>
      <c r="C585" s="76">
        <v>0.35604718065787394</v>
      </c>
      <c r="D585" s="76">
        <v>1.9712024676593592E-2</v>
      </c>
      <c r="E585" s="76">
        <v>0</v>
      </c>
      <c r="F585" s="76">
        <v>0.60531927835372812</v>
      </c>
      <c r="G585" s="76">
        <v>0</v>
      </c>
      <c r="H585" s="76">
        <v>1.892151631180438E-2</v>
      </c>
      <c r="I585" s="76">
        <v>0</v>
      </c>
      <c r="J585" s="76">
        <v>0</v>
      </c>
      <c r="K585" s="76">
        <v>0</v>
      </c>
      <c r="L585" s="77">
        <v>0</v>
      </c>
      <c r="M585" s="68">
        <v>18.118184081484472</v>
      </c>
      <c r="N585" s="68">
        <v>1.0030864197530864</v>
      </c>
      <c r="O585" s="68">
        <v>0</v>
      </c>
      <c r="P585" s="68">
        <v>30.802901157705442</v>
      </c>
      <c r="Q585" s="68">
        <v>0</v>
      </c>
      <c r="R585" s="68">
        <v>0.96285979572887648</v>
      </c>
      <c r="S585" s="68">
        <v>0</v>
      </c>
      <c r="T585" s="68">
        <v>0</v>
      </c>
      <c r="U585" s="68">
        <v>0</v>
      </c>
      <c r="V585" s="68">
        <v>0</v>
      </c>
      <c r="W585" s="68">
        <v>50.887031454671877</v>
      </c>
    </row>
    <row r="586" spans="1:23">
      <c r="A586" s="105"/>
      <c r="B586">
        <v>2017</v>
      </c>
      <c r="C586" s="76">
        <v>0.20529802184365076</v>
      </c>
      <c r="D586" s="76">
        <v>1.6468666292295226E-2</v>
      </c>
      <c r="E586" s="76">
        <v>0</v>
      </c>
      <c r="F586" s="76">
        <v>0.72767188921718162</v>
      </c>
      <c r="G586" s="76">
        <v>0</v>
      </c>
      <c r="H586" s="76">
        <v>1.6487019189352019E-2</v>
      </c>
      <c r="I586" s="76">
        <v>0</v>
      </c>
      <c r="J586" s="76">
        <v>0</v>
      </c>
      <c r="K586" s="76">
        <v>3.4074403457520525E-2</v>
      </c>
      <c r="L586" s="77">
        <v>0</v>
      </c>
      <c r="M586" s="68">
        <v>12.465977402171195</v>
      </c>
      <c r="N586" s="68">
        <v>1</v>
      </c>
      <c r="O586" s="68">
        <v>0</v>
      </c>
      <c r="P586" s="68">
        <v>44.185234936578858</v>
      </c>
      <c r="Q586" s="68">
        <v>0</v>
      </c>
      <c r="R586" s="68">
        <v>1.0011144130757801</v>
      </c>
      <c r="S586" s="68">
        <v>0</v>
      </c>
      <c r="T586" s="68">
        <v>0</v>
      </c>
      <c r="U586" s="68">
        <v>2.069044502617801</v>
      </c>
      <c r="V586" s="68">
        <v>0</v>
      </c>
      <c r="W586" s="68">
        <v>60.721371254443625</v>
      </c>
    </row>
    <row r="587" spans="1:23">
      <c r="C587" s="76"/>
      <c r="D587" s="76"/>
      <c r="E587" s="76"/>
      <c r="F587" s="76"/>
      <c r="G587" s="76"/>
      <c r="H587" s="76"/>
      <c r="I587" s="76"/>
      <c r="J587" s="76"/>
      <c r="K587" s="76"/>
      <c r="L587" s="77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</row>
    <row r="588" spans="1:23">
      <c r="A588" s="105" t="s">
        <v>202</v>
      </c>
      <c r="B588">
        <v>2011</v>
      </c>
      <c r="C588" s="76">
        <v>0.40161694991229185</v>
      </c>
      <c r="D588" s="76">
        <v>0</v>
      </c>
      <c r="E588" s="76">
        <v>0</v>
      </c>
      <c r="F588" s="76">
        <v>0.54171804338155205</v>
      </c>
      <c r="G588" s="76">
        <v>1.9426114970168027E-2</v>
      </c>
      <c r="H588" s="76">
        <v>3.7238891735988031E-2</v>
      </c>
      <c r="I588" s="76">
        <v>0</v>
      </c>
      <c r="J588" s="76">
        <v>0</v>
      </c>
      <c r="K588" s="76">
        <v>0</v>
      </c>
      <c r="L588" s="77">
        <v>0</v>
      </c>
      <c r="M588" s="68">
        <v>21.50392400769767</v>
      </c>
      <c r="N588" s="68">
        <v>0</v>
      </c>
      <c r="O588" s="68">
        <v>0</v>
      </c>
      <c r="P588" s="68">
        <v>29.005408364909837</v>
      </c>
      <c r="Q588" s="68">
        <v>1.0401396160558465</v>
      </c>
      <c r="R588" s="68">
        <v>1.9938956714761376</v>
      </c>
      <c r="S588" s="68">
        <v>0</v>
      </c>
      <c r="T588" s="68">
        <v>0</v>
      </c>
      <c r="U588" s="68">
        <v>0</v>
      </c>
      <c r="V588" s="68">
        <v>0</v>
      </c>
      <c r="W588" s="68">
        <v>53.543367660139495</v>
      </c>
    </row>
    <row r="589" spans="1:23">
      <c r="A589" s="105"/>
      <c r="B589">
        <v>2014</v>
      </c>
      <c r="C589" s="76">
        <v>0.31798305143396655</v>
      </c>
      <c r="D589" s="76">
        <v>0</v>
      </c>
      <c r="E589" s="76">
        <v>2.4697795383505888E-2</v>
      </c>
      <c r="F589" s="76">
        <v>0.61229818359502752</v>
      </c>
      <c r="G589" s="76">
        <v>0</v>
      </c>
      <c r="H589" s="76">
        <v>2.9884419530297985E-2</v>
      </c>
      <c r="I589" s="76">
        <v>0</v>
      </c>
      <c r="J589" s="76">
        <v>0</v>
      </c>
      <c r="K589" s="76">
        <v>0</v>
      </c>
      <c r="L589" s="77">
        <v>1.5136550057202327E-2</v>
      </c>
      <c r="M589" s="68">
        <v>22.531174599538272</v>
      </c>
      <c r="N589" s="68">
        <v>0</v>
      </c>
      <c r="O589" s="68">
        <v>1.75</v>
      </c>
      <c r="P589" s="68">
        <v>43.385322643287452</v>
      </c>
      <c r="Q589" s="68">
        <v>0</v>
      </c>
      <c r="R589" s="68">
        <v>2.1175061727553164</v>
      </c>
      <c r="S589" s="68">
        <v>0</v>
      </c>
      <c r="T589" s="68">
        <v>0</v>
      </c>
      <c r="U589" s="68">
        <v>0</v>
      </c>
      <c r="V589" s="68">
        <v>1.0725233644859813</v>
      </c>
      <c r="W589" s="68">
        <v>70.856526780067</v>
      </c>
    </row>
    <row r="590" spans="1:23">
      <c r="A590" s="105"/>
      <c r="B590">
        <v>2017</v>
      </c>
      <c r="C590" s="76">
        <v>0.45678000373283467</v>
      </c>
      <c r="D590" s="76">
        <v>1.4040288316730072E-2</v>
      </c>
      <c r="E590" s="76">
        <v>6.3336316381463725E-2</v>
      </c>
      <c r="F590" s="76">
        <v>0.41781506682701391</v>
      </c>
      <c r="G590" s="76">
        <v>3.4187095265459905E-2</v>
      </c>
      <c r="H590" s="76">
        <v>0</v>
      </c>
      <c r="I590" s="76">
        <v>0</v>
      </c>
      <c r="J590" s="76">
        <v>0</v>
      </c>
      <c r="K590" s="76">
        <v>1.3841229476497276E-2</v>
      </c>
      <c r="L590" s="77">
        <v>0</v>
      </c>
      <c r="M590" s="68">
        <v>33.054890728086924</v>
      </c>
      <c r="N590" s="68">
        <v>1.016025641025641</v>
      </c>
      <c r="O590" s="68">
        <v>4.583333333333333</v>
      </c>
      <c r="P590" s="68">
        <v>30.235192577722984</v>
      </c>
      <c r="Q590" s="68">
        <v>2.4739495798319329</v>
      </c>
      <c r="R590" s="68">
        <v>0</v>
      </c>
      <c r="S590" s="68">
        <v>0</v>
      </c>
      <c r="T590" s="68">
        <v>0</v>
      </c>
      <c r="U590" s="68">
        <v>1.0016207455429498</v>
      </c>
      <c r="V590" s="68">
        <v>0</v>
      </c>
      <c r="W590" s="68">
        <v>72.365012605543797</v>
      </c>
    </row>
    <row r="591" spans="1:23">
      <c r="C591" s="76"/>
      <c r="D591" s="76"/>
      <c r="E591" s="76"/>
      <c r="F591" s="76"/>
      <c r="G591" s="76"/>
      <c r="H591" s="76"/>
      <c r="I591" s="76"/>
      <c r="J591" s="76"/>
      <c r="K591" s="76"/>
      <c r="L591" s="77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</row>
    <row r="592" spans="1:23">
      <c r="A592" s="105" t="s">
        <v>203</v>
      </c>
      <c r="B592">
        <v>2011</v>
      </c>
      <c r="C592" s="76">
        <v>0.30685272655223234</v>
      </c>
      <c r="D592" s="76">
        <v>3.222804258466163E-2</v>
      </c>
      <c r="E592" s="76">
        <v>1.5898076759877301E-2</v>
      </c>
      <c r="F592" s="76">
        <v>0.60350596976994153</v>
      </c>
      <c r="G592" s="76">
        <v>1.0431749124563208E-2</v>
      </c>
      <c r="H592" s="76">
        <v>1.0431749124563208E-2</v>
      </c>
      <c r="I592" s="76">
        <v>0</v>
      </c>
      <c r="J592" s="76">
        <v>0</v>
      </c>
      <c r="K592" s="76">
        <v>2.0651686084160664E-2</v>
      </c>
      <c r="L592" s="77">
        <v>0</v>
      </c>
      <c r="M592" s="68">
        <v>30.024913829245254</v>
      </c>
      <c r="N592" s="68">
        <v>3.1534482758620688</v>
      </c>
      <c r="O592" s="68">
        <v>1.5555944055944055</v>
      </c>
      <c r="P592" s="68">
        <v>59.051829004013001</v>
      </c>
      <c r="Q592" s="68">
        <v>1.0207253886010363</v>
      </c>
      <c r="R592" s="68">
        <v>1.0207253886010363</v>
      </c>
      <c r="S592" s="68">
        <v>0</v>
      </c>
      <c r="T592" s="68">
        <v>0</v>
      </c>
      <c r="U592" s="68">
        <v>2.0207253886010363</v>
      </c>
      <c r="V592" s="68">
        <v>0</v>
      </c>
      <c r="W592" s="68">
        <v>97.847961680517855</v>
      </c>
    </row>
    <row r="593" spans="1:23">
      <c r="A593" s="105"/>
      <c r="B593">
        <v>2014</v>
      </c>
      <c r="C593" s="76">
        <v>0.24357915972241059</v>
      </c>
      <c r="D593" s="76">
        <v>0</v>
      </c>
      <c r="E593" s="76">
        <v>2.0202101708377409E-2</v>
      </c>
      <c r="F593" s="76">
        <v>0.65001148061462044</v>
      </c>
      <c r="G593" s="76">
        <v>2.8502945409664627E-2</v>
      </c>
      <c r="H593" s="76">
        <v>1.8903127196665138E-2</v>
      </c>
      <c r="I593" s="76">
        <v>0</v>
      </c>
      <c r="J593" s="76">
        <v>0</v>
      </c>
      <c r="K593" s="76">
        <v>3.8801185348262018E-2</v>
      </c>
      <c r="L593" s="77">
        <v>0</v>
      </c>
      <c r="M593" s="68">
        <v>25.104808979645171</v>
      </c>
      <c r="N593" s="68">
        <v>0</v>
      </c>
      <c r="O593" s="68">
        <v>2.0821563920089172</v>
      </c>
      <c r="P593" s="68">
        <v>66.994294889609122</v>
      </c>
      <c r="Q593" s="68">
        <v>2.9376938514869551</v>
      </c>
      <c r="R593" s="68">
        <v>1.9482758620689655</v>
      </c>
      <c r="S593" s="68">
        <v>0</v>
      </c>
      <c r="T593" s="68">
        <v>0</v>
      </c>
      <c r="U593" s="68">
        <v>3.9990956018652475</v>
      </c>
      <c r="V593" s="68">
        <v>0</v>
      </c>
      <c r="W593" s="68">
        <v>103.06632557668435</v>
      </c>
    </row>
    <row r="594" spans="1:23">
      <c r="A594" s="105"/>
      <c r="B594">
        <v>2017</v>
      </c>
      <c r="C594" s="76">
        <v>0.33028006463826515</v>
      </c>
      <c r="D594" s="76">
        <v>2.7145399689497304E-2</v>
      </c>
      <c r="E594" s="76">
        <v>1.1223931764411331E-2</v>
      </c>
      <c r="F594" s="76">
        <v>0.59376344645834345</v>
      </c>
      <c r="G594" s="76">
        <v>1.852008711304232E-2</v>
      </c>
      <c r="H594" s="76">
        <v>9.5386197203099019E-3</v>
      </c>
      <c r="I594" s="76">
        <v>0</v>
      </c>
      <c r="J594" s="76">
        <v>0</v>
      </c>
      <c r="K594" s="76">
        <v>9.5284506161304669E-3</v>
      </c>
      <c r="L594" s="77">
        <v>0</v>
      </c>
      <c r="M594" s="68">
        <v>34.662515234023729</v>
      </c>
      <c r="N594" s="68">
        <v>2.8488786669622401</v>
      </c>
      <c r="O594" s="68">
        <v>1.1779388083735909</v>
      </c>
      <c r="P594" s="68">
        <v>62.314794962905786</v>
      </c>
      <c r="Q594" s="68">
        <v>1.943661971830986</v>
      </c>
      <c r="R594" s="68">
        <v>1.0010672358591248</v>
      </c>
      <c r="S594" s="68">
        <v>0</v>
      </c>
      <c r="T594" s="68">
        <v>0</v>
      </c>
      <c r="U594" s="68">
        <v>0.99999999999999989</v>
      </c>
      <c r="V594" s="68">
        <v>0</v>
      </c>
      <c r="W594" s="68">
        <v>104.94885687995547</v>
      </c>
    </row>
    <row r="595" spans="1:23">
      <c r="C595" s="76"/>
      <c r="D595" s="76"/>
      <c r="E595" s="76"/>
      <c r="F595" s="76"/>
      <c r="G595" s="76"/>
      <c r="H595" s="76"/>
      <c r="I595" s="76"/>
      <c r="J595" s="76"/>
      <c r="K595" s="76"/>
      <c r="L595" s="77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</row>
    <row r="596" spans="1:23">
      <c r="A596" s="105" t="s">
        <v>204</v>
      </c>
      <c r="B596">
        <v>2011</v>
      </c>
      <c r="C596" s="76">
        <v>0.40047809912129639</v>
      </c>
      <c r="D596" s="76">
        <v>0</v>
      </c>
      <c r="E596" s="76">
        <v>1.398851284478432E-2</v>
      </c>
      <c r="F596" s="76">
        <v>0.57654099721888608</v>
      </c>
      <c r="G596" s="76">
        <v>0</v>
      </c>
      <c r="H596" s="76">
        <v>8.9923908150333024E-3</v>
      </c>
      <c r="I596" s="76">
        <v>0</v>
      </c>
      <c r="J596" s="76">
        <v>0</v>
      </c>
      <c r="K596" s="76">
        <v>0</v>
      </c>
      <c r="L596" s="77">
        <v>0</v>
      </c>
      <c r="M596" s="68">
        <v>44.535219538255056</v>
      </c>
      <c r="N596" s="68">
        <v>0</v>
      </c>
      <c r="O596" s="68">
        <v>1.5555944055944055</v>
      </c>
      <c r="P596" s="68">
        <v>64.114317213063757</v>
      </c>
      <c r="Q596" s="68">
        <v>0</v>
      </c>
      <c r="R596" s="68">
        <v>1</v>
      </c>
      <c r="S596" s="68">
        <v>0</v>
      </c>
      <c r="T596" s="68">
        <v>0</v>
      </c>
      <c r="U596" s="68">
        <v>0</v>
      </c>
      <c r="V596" s="68">
        <v>0</v>
      </c>
      <c r="W596" s="68">
        <v>111.20513115691321</v>
      </c>
    </row>
    <row r="597" spans="1:23">
      <c r="A597" s="105"/>
      <c r="B597">
        <v>2014</v>
      </c>
      <c r="C597" s="76">
        <v>0.31632929633432949</v>
      </c>
      <c r="D597" s="76">
        <v>1.8473179691483765E-2</v>
      </c>
      <c r="E597" s="76">
        <v>9.8946650148538824E-3</v>
      </c>
      <c r="F597" s="76">
        <v>0.65530285895933305</v>
      </c>
      <c r="G597" s="76">
        <v>0</v>
      </c>
      <c r="H597" s="76">
        <v>0</v>
      </c>
      <c r="I597" s="76">
        <v>0</v>
      </c>
      <c r="J597" s="76">
        <v>0</v>
      </c>
      <c r="K597" s="76">
        <v>0</v>
      </c>
      <c r="L597" s="77">
        <v>0</v>
      </c>
      <c r="M597" s="68">
        <v>34.288231150894418</v>
      </c>
      <c r="N597" s="68">
        <v>2.0023837902264603</v>
      </c>
      <c r="O597" s="68">
        <v>1.0725233644859813</v>
      </c>
      <c r="P597" s="68">
        <v>71.030967293310155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108.39410559891699</v>
      </c>
    </row>
    <row r="598" spans="1:23">
      <c r="A598" s="105"/>
      <c r="B598">
        <v>2017</v>
      </c>
      <c r="C598" s="76">
        <v>0.42439024588772506</v>
      </c>
      <c r="D598" s="76">
        <v>1.0450580715467563E-2</v>
      </c>
      <c r="E598" s="76">
        <v>0</v>
      </c>
      <c r="F598" s="76">
        <v>0.5442580119658722</v>
      </c>
      <c r="G598" s="76">
        <v>2.0901161430935122E-2</v>
      </c>
      <c r="H598" s="76">
        <v>0</v>
      </c>
      <c r="I598" s="76">
        <v>0</v>
      </c>
      <c r="J598" s="76">
        <v>0</v>
      </c>
      <c r="K598" s="76">
        <v>0</v>
      </c>
      <c r="L598" s="77">
        <v>0</v>
      </c>
      <c r="M598" s="68">
        <v>40.609250092638291</v>
      </c>
      <c r="N598" s="68">
        <v>1</v>
      </c>
      <c r="O598" s="68">
        <v>0</v>
      </c>
      <c r="P598" s="68">
        <v>52.079212321697462</v>
      </c>
      <c r="Q598" s="68">
        <v>1.9999999999999998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95.68846241433576</v>
      </c>
    </row>
    <row r="599" spans="1:23">
      <c r="C599" s="76"/>
      <c r="D599" s="76"/>
      <c r="E599" s="76"/>
      <c r="F599" s="76"/>
      <c r="G599" s="76"/>
      <c r="H599" s="76"/>
      <c r="I599" s="76"/>
      <c r="J599" s="76"/>
      <c r="K599" s="76"/>
      <c r="L599" s="77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</row>
    <row r="600" spans="1:23">
      <c r="A600" s="105" t="s">
        <v>205</v>
      </c>
      <c r="B600">
        <v>2011</v>
      </c>
      <c r="C600" s="76">
        <v>0.16173752208473727</v>
      </c>
      <c r="D600" s="76">
        <v>0</v>
      </c>
      <c r="E600" s="76">
        <v>0</v>
      </c>
      <c r="F600" s="76">
        <v>0.82992899794658515</v>
      </c>
      <c r="G600" s="76">
        <v>0</v>
      </c>
      <c r="H600" s="76">
        <v>8.3334799686775735E-3</v>
      </c>
      <c r="I600" s="76">
        <v>0</v>
      </c>
      <c r="J600" s="76">
        <v>0</v>
      </c>
      <c r="K600" s="76">
        <v>0</v>
      </c>
      <c r="L600" s="77">
        <v>0</v>
      </c>
      <c r="M600" s="68">
        <v>19.289687347842246</v>
      </c>
      <c r="N600" s="68">
        <v>0</v>
      </c>
      <c r="O600" s="68">
        <v>0</v>
      </c>
      <c r="P600" s="68">
        <v>98.981798935377469</v>
      </c>
      <c r="Q600" s="68">
        <v>0</v>
      </c>
      <c r="R600" s="68">
        <v>0.99389567147613767</v>
      </c>
      <c r="S600" s="68">
        <v>0</v>
      </c>
      <c r="T600" s="68">
        <v>0</v>
      </c>
      <c r="U600" s="68">
        <v>0</v>
      </c>
      <c r="V600" s="68">
        <v>0</v>
      </c>
      <c r="W600" s="68">
        <v>119.26538195469585</v>
      </c>
    </row>
    <row r="601" spans="1:23">
      <c r="A601" s="105"/>
      <c r="B601">
        <v>2014</v>
      </c>
      <c r="C601" s="76">
        <v>0.16135858437411496</v>
      </c>
      <c r="D601" s="76">
        <v>0</v>
      </c>
      <c r="E601" s="76">
        <v>0</v>
      </c>
      <c r="F601" s="76">
        <v>0.83864141562588501</v>
      </c>
      <c r="G601" s="76">
        <v>0</v>
      </c>
      <c r="H601" s="76">
        <v>0</v>
      </c>
      <c r="I601" s="76">
        <v>0</v>
      </c>
      <c r="J601" s="76">
        <v>0</v>
      </c>
      <c r="K601" s="76">
        <v>0</v>
      </c>
      <c r="L601" s="77">
        <v>0</v>
      </c>
      <c r="M601" s="68">
        <v>20.812204297827456</v>
      </c>
      <c r="N601" s="68">
        <v>0</v>
      </c>
      <c r="O601" s="68">
        <v>0</v>
      </c>
      <c r="P601" s="68">
        <v>108.16887457414444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128.9810788719719</v>
      </c>
    </row>
    <row r="602" spans="1:23">
      <c r="A602" s="105"/>
      <c r="B602">
        <v>2017</v>
      </c>
      <c r="C602" s="76">
        <v>0.17386958998495233</v>
      </c>
      <c r="D602" s="76">
        <v>0</v>
      </c>
      <c r="E602" s="76">
        <v>2.4141997842142552E-2</v>
      </c>
      <c r="F602" s="76">
        <v>0.79562916750269075</v>
      </c>
      <c r="G602" s="76">
        <v>0</v>
      </c>
      <c r="H602" s="76">
        <v>0</v>
      </c>
      <c r="I602" s="76">
        <v>0</v>
      </c>
      <c r="J602" s="76">
        <v>0</v>
      </c>
      <c r="K602" s="76">
        <v>6.3592446702142209E-3</v>
      </c>
      <c r="L602" s="77">
        <v>0</v>
      </c>
      <c r="M602" s="68">
        <v>27.367430245954438</v>
      </c>
      <c r="N602" s="68">
        <v>0</v>
      </c>
      <c r="O602" s="68">
        <v>3.8</v>
      </c>
      <c r="P602" s="68">
        <v>125.23366360478082</v>
      </c>
      <c r="Q602" s="68">
        <v>0</v>
      </c>
      <c r="R602" s="68">
        <v>0</v>
      </c>
      <c r="S602" s="68">
        <v>0</v>
      </c>
      <c r="T602" s="68">
        <v>0</v>
      </c>
      <c r="U602" s="68">
        <v>1.0009581603321622</v>
      </c>
      <c r="V602" s="68">
        <v>0</v>
      </c>
      <c r="W602" s="68">
        <v>157.40205201106744</v>
      </c>
    </row>
    <row r="603" spans="1:23">
      <c r="C603" s="76"/>
      <c r="D603" s="76"/>
      <c r="E603" s="76"/>
      <c r="F603" s="76"/>
      <c r="G603" s="76"/>
      <c r="H603" s="76"/>
      <c r="I603" s="76"/>
      <c r="J603" s="76"/>
      <c r="K603" s="76"/>
      <c r="L603" s="77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</row>
    <row r="604" spans="1:23">
      <c r="A604" s="105" t="s">
        <v>206</v>
      </c>
      <c r="B604">
        <v>2011</v>
      </c>
      <c r="C604" s="76">
        <v>0.36236738046752043</v>
      </c>
      <c r="D604" s="76">
        <v>1.2852256168373198E-2</v>
      </c>
      <c r="E604" s="76">
        <v>0</v>
      </c>
      <c r="F604" s="76">
        <v>0.58428479870123162</v>
      </c>
      <c r="G604" s="76">
        <v>0</v>
      </c>
      <c r="H604" s="76">
        <v>3.1876876033631457E-2</v>
      </c>
      <c r="I604" s="76">
        <v>0</v>
      </c>
      <c r="J604" s="76">
        <v>0</v>
      </c>
      <c r="K604" s="76">
        <v>0</v>
      </c>
      <c r="L604" s="77">
        <v>8.6186886292433321E-3</v>
      </c>
      <c r="M604" s="68">
        <v>42.105016359045528</v>
      </c>
      <c r="N604" s="68">
        <v>1.4933586337760911</v>
      </c>
      <c r="O604" s="68">
        <v>0</v>
      </c>
      <c r="P604" s="68">
        <v>67.890550677924594</v>
      </c>
      <c r="Q604" s="68">
        <v>0</v>
      </c>
      <c r="R604" s="68">
        <v>3.7039106145251397</v>
      </c>
      <c r="S604" s="68">
        <v>0</v>
      </c>
      <c r="T604" s="68">
        <v>0</v>
      </c>
      <c r="U604" s="68">
        <v>0</v>
      </c>
      <c r="V604" s="68">
        <v>1.0014423076923078</v>
      </c>
      <c r="W604" s="68">
        <v>116.19427859296366</v>
      </c>
    </row>
    <row r="605" spans="1:23">
      <c r="A605" s="105"/>
      <c r="B605">
        <v>2014</v>
      </c>
      <c r="C605" s="76">
        <v>0.32911292801888709</v>
      </c>
      <c r="D605" s="76">
        <v>7.78109029629409E-3</v>
      </c>
      <c r="E605" s="76">
        <v>1.5637136049570829E-2</v>
      </c>
      <c r="F605" s="76">
        <v>0.63527146084646258</v>
      </c>
      <c r="G605" s="76">
        <v>0</v>
      </c>
      <c r="H605" s="76">
        <v>0</v>
      </c>
      <c r="I605" s="76">
        <v>0</v>
      </c>
      <c r="J605" s="76">
        <v>0</v>
      </c>
      <c r="K605" s="76">
        <v>1.2197384788785331E-2</v>
      </c>
      <c r="L605" s="77">
        <v>0</v>
      </c>
      <c r="M605" s="68">
        <v>42.296505436472586</v>
      </c>
      <c r="N605" s="68">
        <v>1</v>
      </c>
      <c r="O605" s="68">
        <v>2.0096330275229359</v>
      </c>
      <c r="P605" s="68">
        <v>81.642987891944159</v>
      </c>
      <c r="Q605" s="68">
        <v>0</v>
      </c>
      <c r="R605" s="68">
        <v>0</v>
      </c>
      <c r="S605" s="68">
        <v>0</v>
      </c>
      <c r="T605" s="68">
        <v>0</v>
      </c>
      <c r="U605" s="68">
        <v>1.5675675675675675</v>
      </c>
      <c r="V605" s="68">
        <v>0</v>
      </c>
      <c r="W605" s="68">
        <v>128.51669392350726</v>
      </c>
    </row>
    <row r="606" spans="1:23">
      <c r="A606" s="105"/>
      <c r="B606">
        <v>2017</v>
      </c>
      <c r="C606" s="76">
        <v>0.3204342130895218</v>
      </c>
      <c r="D606" s="76">
        <v>0</v>
      </c>
      <c r="E606" s="76">
        <v>1.2818102758938974E-2</v>
      </c>
      <c r="F606" s="76">
        <v>0.65114288582683844</v>
      </c>
      <c r="G606" s="76">
        <v>0</v>
      </c>
      <c r="H606" s="76">
        <v>0</v>
      </c>
      <c r="I606" s="76">
        <v>0</v>
      </c>
      <c r="J606" s="76">
        <v>0</v>
      </c>
      <c r="K606" s="76">
        <v>7.7948055188456628E-3</v>
      </c>
      <c r="L606" s="77">
        <v>7.8099928058553182E-3</v>
      </c>
      <c r="M606" s="68">
        <v>41.920675522029029</v>
      </c>
      <c r="N606" s="68">
        <v>0</v>
      </c>
      <c r="O606" s="68">
        <v>1.676923076923077</v>
      </c>
      <c r="P606" s="68">
        <v>85.185503046138621</v>
      </c>
      <c r="Q606" s="68">
        <v>0</v>
      </c>
      <c r="R606" s="68">
        <v>0</v>
      </c>
      <c r="S606" s="68">
        <v>0</v>
      </c>
      <c r="T606" s="68">
        <v>0</v>
      </c>
      <c r="U606" s="68">
        <v>1.019752259792434</v>
      </c>
      <c r="V606" s="68">
        <v>1.0217391304347827</v>
      </c>
      <c r="W606" s="68">
        <v>130.82459303531792</v>
      </c>
    </row>
    <row r="607" spans="1:23">
      <c r="C607" s="76"/>
      <c r="D607" s="76"/>
      <c r="E607" s="76"/>
      <c r="F607" s="76"/>
      <c r="G607" s="76"/>
      <c r="H607" s="76"/>
      <c r="I607" s="76"/>
      <c r="J607" s="76"/>
      <c r="K607" s="76"/>
      <c r="L607" s="77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</row>
    <row r="608" spans="1:23">
      <c r="A608" s="105" t="s">
        <v>207</v>
      </c>
      <c r="B608">
        <v>2011</v>
      </c>
      <c r="C608" s="76">
        <v>0.36608525736455255</v>
      </c>
      <c r="D608" s="76">
        <v>0</v>
      </c>
      <c r="E608" s="76">
        <v>0</v>
      </c>
      <c r="F608" s="76">
        <v>0.63391474263544745</v>
      </c>
      <c r="G608" s="76">
        <v>0</v>
      </c>
      <c r="H608" s="76">
        <v>0</v>
      </c>
      <c r="I608" s="76">
        <v>0</v>
      </c>
      <c r="J608" s="76">
        <v>0</v>
      </c>
      <c r="K608" s="76">
        <v>0</v>
      </c>
      <c r="L608" s="77">
        <v>0</v>
      </c>
      <c r="M608" s="68">
        <v>13.100341185886236</v>
      </c>
      <c r="N608" s="68">
        <v>0</v>
      </c>
      <c r="O608" s="68">
        <v>0</v>
      </c>
      <c r="P608" s="68">
        <v>22.68460486792533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35.784946053811566</v>
      </c>
    </row>
    <row r="609" spans="1:23">
      <c r="A609" s="105"/>
      <c r="B609">
        <v>2014</v>
      </c>
      <c r="C609" s="76">
        <v>0.2893440329288261</v>
      </c>
      <c r="D609" s="76">
        <v>0</v>
      </c>
      <c r="E609" s="76">
        <v>0</v>
      </c>
      <c r="F609" s="76">
        <v>0.65123070170341801</v>
      </c>
      <c r="G609" s="76">
        <v>0</v>
      </c>
      <c r="H609" s="76">
        <v>0</v>
      </c>
      <c r="I609" s="76">
        <v>0</v>
      </c>
      <c r="J609" s="76">
        <v>0</v>
      </c>
      <c r="K609" s="76">
        <v>5.94252653677559E-2</v>
      </c>
      <c r="L609" s="77">
        <v>0</v>
      </c>
      <c r="M609" s="68">
        <v>10.476446304502133</v>
      </c>
      <c r="N609" s="68">
        <v>0</v>
      </c>
      <c r="O609" s="68">
        <v>0</v>
      </c>
      <c r="P609" s="68">
        <v>23.579485670324324</v>
      </c>
      <c r="Q609" s="68">
        <v>0</v>
      </c>
      <c r="R609" s="68">
        <v>0</v>
      </c>
      <c r="S609" s="68">
        <v>0</v>
      </c>
      <c r="T609" s="68">
        <v>0</v>
      </c>
      <c r="U609" s="68">
        <v>2.1516448618424624</v>
      </c>
      <c r="V609" s="68">
        <v>0</v>
      </c>
      <c r="W609" s="68">
        <v>36.20757683666892</v>
      </c>
    </row>
    <row r="610" spans="1:23">
      <c r="A610" s="105"/>
      <c r="B610">
        <v>2017</v>
      </c>
      <c r="C610" s="76">
        <v>0.32258000776200763</v>
      </c>
      <c r="D610" s="76">
        <v>0</v>
      </c>
      <c r="E610" s="76">
        <v>0</v>
      </c>
      <c r="F610" s="76">
        <v>0.54480479248651048</v>
      </c>
      <c r="G610" s="76">
        <v>2.2832886238931076E-2</v>
      </c>
      <c r="H610" s="76">
        <v>0</v>
      </c>
      <c r="I610" s="76">
        <v>0</v>
      </c>
      <c r="J610" s="76">
        <v>0</v>
      </c>
      <c r="K610" s="76">
        <v>0.10978231351255072</v>
      </c>
      <c r="L610" s="77">
        <v>0</v>
      </c>
      <c r="M610" s="68">
        <v>14.127868215451208</v>
      </c>
      <c r="N610" s="68">
        <v>0</v>
      </c>
      <c r="O610" s="68">
        <v>0</v>
      </c>
      <c r="P610" s="68">
        <v>23.860531112251341</v>
      </c>
      <c r="Q610" s="68">
        <v>1</v>
      </c>
      <c r="R610" s="68">
        <v>0</v>
      </c>
      <c r="S610" s="68">
        <v>0</v>
      </c>
      <c r="T610" s="68">
        <v>0</v>
      </c>
      <c r="U610" s="68">
        <v>4.8080786793115555</v>
      </c>
      <c r="V610" s="68">
        <v>0</v>
      </c>
      <c r="W610" s="68">
        <v>43.796478007014109</v>
      </c>
    </row>
    <row r="611" spans="1:23">
      <c r="C611" s="76"/>
      <c r="D611" s="76"/>
      <c r="E611" s="76"/>
      <c r="F611" s="76"/>
      <c r="G611" s="76"/>
      <c r="H611" s="76"/>
      <c r="I611" s="76"/>
      <c r="J611" s="76"/>
      <c r="K611" s="76"/>
      <c r="L611" s="77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</row>
    <row r="612" spans="1:23">
      <c r="A612" s="105" t="s">
        <v>208</v>
      </c>
      <c r="B612">
        <v>2011</v>
      </c>
      <c r="C612" s="76">
        <v>0.38110016307547767</v>
      </c>
      <c r="D612" s="76">
        <v>0</v>
      </c>
      <c r="E612" s="76">
        <v>0</v>
      </c>
      <c r="F612" s="76">
        <v>0.618899836924522</v>
      </c>
      <c r="G612" s="76">
        <v>0</v>
      </c>
      <c r="H612" s="76">
        <v>0</v>
      </c>
      <c r="I612" s="76">
        <v>0</v>
      </c>
      <c r="J612" s="76">
        <v>0</v>
      </c>
      <c r="K612" s="76">
        <v>0</v>
      </c>
      <c r="L612" s="77">
        <v>0</v>
      </c>
      <c r="M612" s="68">
        <v>13.914106738528318</v>
      </c>
      <c r="N612" s="68">
        <v>0</v>
      </c>
      <c r="O612" s="68">
        <v>0</v>
      </c>
      <c r="P612" s="68">
        <v>22.5962600538695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36.510366792397832</v>
      </c>
    </row>
    <row r="613" spans="1:23">
      <c r="A613" s="105"/>
      <c r="B613">
        <v>2014</v>
      </c>
      <c r="C613" s="76">
        <v>0.34263246873509795</v>
      </c>
      <c r="D613" s="76">
        <v>0</v>
      </c>
      <c r="E613" s="76">
        <v>2.6712542487763734E-2</v>
      </c>
      <c r="F613" s="76">
        <v>0.60200516283418759</v>
      </c>
      <c r="G613" s="76">
        <v>0</v>
      </c>
      <c r="H613" s="76">
        <v>0</v>
      </c>
      <c r="I613" s="76">
        <v>0</v>
      </c>
      <c r="J613" s="76">
        <v>0</v>
      </c>
      <c r="K613" s="76">
        <v>2.8649825942951086E-2</v>
      </c>
      <c r="L613" s="77">
        <v>0</v>
      </c>
      <c r="M613" s="68">
        <v>12.82665133399594</v>
      </c>
      <c r="N613" s="68">
        <v>0</v>
      </c>
      <c r="O613" s="68">
        <v>1</v>
      </c>
      <c r="P613" s="68">
        <v>22.536423221786141</v>
      </c>
      <c r="Q613" s="68">
        <v>0</v>
      </c>
      <c r="R613" s="68">
        <v>0</v>
      </c>
      <c r="S613" s="68">
        <v>0</v>
      </c>
      <c r="T613" s="68">
        <v>0</v>
      </c>
      <c r="U613" s="68">
        <v>1.0725233644859813</v>
      </c>
      <c r="V613" s="68">
        <v>0</v>
      </c>
      <c r="W613" s="68">
        <v>37.435597920268052</v>
      </c>
    </row>
    <row r="614" spans="1:23">
      <c r="A614" s="105"/>
      <c r="B614">
        <v>2017</v>
      </c>
      <c r="C614" s="76">
        <v>0.3433914953987563</v>
      </c>
      <c r="D614" s="76">
        <v>0</v>
      </c>
      <c r="E614" s="76">
        <v>0</v>
      </c>
      <c r="F614" s="76">
        <v>0.62824885863482527</v>
      </c>
      <c r="G614" s="76">
        <v>0</v>
      </c>
      <c r="H614" s="76">
        <v>0</v>
      </c>
      <c r="I614" s="76">
        <v>0</v>
      </c>
      <c r="J614" s="76">
        <v>0</v>
      </c>
      <c r="K614" s="76">
        <v>2.8359645966418351E-2</v>
      </c>
      <c r="L614" s="77">
        <v>0</v>
      </c>
      <c r="M614" s="68">
        <v>14.263018987423614</v>
      </c>
      <c r="N614" s="68">
        <v>0</v>
      </c>
      <c r="O614" s="68">
        <v>0</v>
      </c>
      <c r="P614" s="68">
        <v>26.094779630841668</v>
      </c>
      <c r="Q614" s="68">
        <v>0</v>
      </c>
      <c r="R614" s="68">
        <v>0</v>
      </c>
      <c r="S614" s="68">
        <v>0</v>
      </c>
      <c r="T614" s="68">
        <v>0</v>
      </c>
      <c r="U614" s="68">
        <v>1.1779388083735909</v>
      </c>
      <c r="V614" s="68">
        <v>0</v>
      </c>
      <c r="W614" s="68">
        <v>41.535737426638875</v>
      </c>
    </row>
    <row r="615" spans="1:23">
      <c r="C615" s="76"/>
      <c r="D615" s="76"/>
      <c r="E615" s="76"/>
      <c r="F615" s="76"/>
      <c r="G615" s="76"/>
      <c r="H615" s="76"/>
      <c r="I615" s="76"/>
      <c r="J615" s="76"/>
      <c r="K615" s="76"/>
      <c r="L615" s="77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</row>
    <row r="616" spans="1:23">
      <c r="A616" s="105" t="s">
        <v>209</v>
      </c>
      <c r="B616">
        <v>2011</v>
      </c>
      <c r="C616" s="76">
        <v>0.36044402636062878</v>
      </c>
      <c r="D616" s="76">
        <v>5.8593323117363871E-2</v>
      </c>
      <c r="E616" s="76">
        <v>0</v>
      </c>
      <c r="F616" s="76">
        <v>0.55624085296409254</v>
      </c>
      <c r="G616" s="76">
        <v>0</v>
      </c>
      <c r="H616" s="76">
        <v>2.4721797557914812E-2</v>
      </c>
      <c r="I616" s="76">
        <v>0</v>
      </c>
      <c r="J616" s="76">
        <v>0</v>
      </c>
      <c r="K616" s="76">
        <v>0</v>
      </c>
      <c r="L616" s="77">
        <v>0</v>
      </c>
      <c r="M616" s="68">
        <v>15.721052985031445</v>
      </c>
      <c r="N616" s="68">
        <v>2.5555944055944053</v>
      </c>
      <c r="O616" s="68">
        <v>0</v>
      </c>
      <c r="P616" s="68">
        <v>24.260887356580604</v>
      </c>
      <c r="Q616" s="68">
        <v>0</v>
      </c>
      <c r="R616" s="68">
        <v>1.0782608695652174</v>
      </c>
      <c r="S616" s="68">
        <v>0</v>
      </c>
      <c r="T616" s="68">
        <v>0</v>
      </c>
      <c r="U616" s="68">
        <v>0</v>
      </c>
      <c r="V616" s="68">
        <v>0</v>
      </c>
      <c r="W616" s="68">
        <v>43.61579561677167</v>
      </c>
    </row>
    <row r="617" spans="1:23">
      <c r="A617" s="105"/>
      <c r="B617">
        <v>2014</v>
      </c>
      <c r="C617" s="76">
        <v>0.5010787153568268</v>
      </c>
      <c r="D617" s="76">
        <v>2.4482777826958825E-2</v>
      </c>
      <c r="E617" s="76">
        <v>0</v>
      </c>
      <c r="F617" s="76">
        <v>0.4115156807096193</v>
      </c>
      <c r="G617" s="76">
        <v>0</v>
      </c>
      <c r="H617" s="76">
        <v>0</v>
      </c>
      <c r="I617" s="76">
        <v>4.0040718244087621E-2</v>
      </c>
      <c r="J617" s="76">
        <v>0</v>
      </c>
      <c r="K617" s="76">
        <v>2.2882107862507616E-2</v>
      </c>
      <c r="L617" s="77">
        <v>0</v>
      </c>
      <c r="M617" s="68">
        <v>21.950884555062505</v>
      </c>
      <c r="N617" s="68">
        <v>1.0725233644859813</v>
      </c>
      <c r="O617" s="68">
        <v>0</v>
      </c>
      <c r="P617" s="68">
        <v>18.027373590239542</v>
      </c>
      <c r="Q617" s="68">
        <v>0</v>
      </c>
      <c r="R617" s="68">
        <v>0</v>
      </c>
      <c r="S617" s="68">
        <v>1.7540740740740739</v>
      </c>
      <c r="T617" s="68">
        <v>0</v>
      </c>
      <c r="U617" s="68">
        <v>1.0024024024024023</v>
      </c>
      <c r="V617" s="68">
        <v>0</v>
      </c>
      <c r="W617" s="68">
        <v>43.807257986264496</v>
      </c>
    </row>
    <row r="618" spans="1:23">
      <c r="A618" s="105"/>
      <c r="B618">
        <v>2017</v>
      </c>
      <c r="C618" s="76">
        <v>0.41632164265451288</v>
      </c>
      <c r="D618" s="76">
        <v>6.3352874700369821E-2</v>
      </c>
      <c r="E618" s="76">
        <v>0</v>
      </c>
      <c r="F618" s="76">
        <v>0.4924263603553739</v>
      </c>
      <c r="G618" s="76">
        <v>0</v>
      </c>
      <c r="H618" s="76">
        <v>0</v>
      </c>
      <c r="I618" s="76">
        <v>0</v>
      </c>
      <c r="J618" s="76">
        <v>0</v>
      </c>
      <c r="K618" s="76">
        <v>2.7899122289743346E-2</v>
      </c>
      <c r="L618" s="77">
        <v>0</v>
      </c>
      <c r="M618" s="68">
        <v>22.383588182318913</v>
      </c>
      <c r="N618" s="68">
        <v>3.4061756876663711</v>
      </c>
      <c r="O618" s="68">
        <v>0</v>
      </c>
      <c r="P618" s="68">
        <v>26.475368395535853</v>
      </c>
      <c r="Q618" s="68">
        <v>0</v>
      </c>
      <c r="R618" s="68">
        <v>0</v>
      </c>
      <c r="S618" s="68">
        <v>0</v>
      </c>
      <c r="T618" s="68">
        <v>0</v>
      </c>
      <c r="U618" s="68">
        <v>1.5</v>
      </c>
      <c r="V618" s="68">
        <v>0</v>
      </c>
      <c r="W618" s="68">
        <v>53.765132265521139</v>
      </c>
    </row>
    <row r="619" spans="1:23">
      <c r="C619" s="76"/>
      <c r="D619" s="76"/>
      <c r="E619" s="76"/>
      <c r="F619" s="76"/>
      <c r="G619" s="76"/>
      <c r="H619" s="76"/>
      <c r="I619" s="76"/>
      <c r="J619" s="76"/>
      <c r="K619" s="76"/>
      <c r="L619" s="77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</row>
    <row r="620" spans="1:23">
      <c r="A620" s="105" t="s">
        <v>210</v>
      </c>
      <c r="B620">
        <v>2011</v>
      </c>
      <c r="C620" s="76">
        <v>0.30280821009845399</v>
      </c>
      <c r="D620" s="76">
        <v>8.1902147016378185E-3</v>
      </c>
      <c r="E620" s="76">
        <v>0</v>
      </c>
      <c r="F620" s="76">
        <v>0.67287069042025405</v>
      </c>
      <c r="G620" s="76">
        <v>0</v>
      </c>
      <c r="H620" s="76">
        <v>0</v>
      </c>
      <c r="I620" s="76">
        <v>0</v>
      </c>
      <c r="J620" s="76">
        <v>1.6130884779654155E-2</v>
      </c>
      <c r="K620" s="76">
        <v>0</v>
      </c>
      <c r="L620" s="77">
        <v>0</v>
      </c>
      <c r="M620" s="68">
        <v>37.034720916126822</v>
      </c>
      <c r="N620" s="68">
        <v>1.0016977928692699</v>
      </c>
      <c r="O620" s="68">
        <v>0</v>
      </c>
      <c r="P620" s="68">
        <v>82.294922664921856</v>
      </c>
      <c r="Q620" s="68">
        <v>0</v>
      </c>
      <c r="R620" s="68">
        <v>0</v>
      </c>
      <c r="S620" s="68">
        <v>0</v>
      </c>
      <c r="T620" s="68">
        <v>1.972875226039783</v>
      </c>
      <c r="U620" s="68">
        <v>0</v>
      </c>
      <c r="V620" s="68">
        <v>0</v>
      </c>
      <c r="W620" s="68">
        <v>122.30421659995773</v>
      </c>
    </row>
    <row r="621" spans="1:23">
      <c r="A621" s="105"/>
      <c r="B621">
        <v>2014</v>
      </c>
      <c r="C621" s="76">
        <v>0.2860716102740799</v>
      </c>
      <c r="D621" s="76">
        <v>0</v>
      </c>
      <c r="E621" s="76">
        <v>0</v>
      </c>
      <c r="F621" s="76">
        <v>0.70584775406223887</v>
      </c>
      <c r="G621" s="76">
        <v>0</v>
      </c>
      <c r="H621" s="76">
        <v>0</v>
      </c>
      <c r="I621" s="76">
        <v>0</v>
      </c>
      <c r="J621" s="76">
        <v>0</v>
      </c>
      <c r="K621" s="76">
        <v>8.0806356636814562E-3</v>
      </c>
      <c r="L621" s="77">
        <v>0</v>
      </c>
      <c r="M621" s="68">
        <v>35.402117132917311</v>
      </c>
      <c r="N621" s="68">
        <v>0</v>
      </c>
      <c r="O621" s="68">
        <v>0</v>
      </c>
      <c r="P621" s="68">
        <v>87.350523330074481</v>
      </c>
      <c r="Q621" s="68">
        <v>0</v>
      </c>
      <c r="R621" s="68">
        <v>0</v>
      </c>
      <c r="S621" s="68">
        <v>0</v>
      </c>
      <c r="T621" s="68">
        <v>0</v>
      </c>
      <c r="U621" s="68">
        <v>1</v>
      </c>
      <c r="V621" s="68">
        <v>0</v>
      </c>
      <c r="W621" s="68">
        <v>123.75264046299176</v>
      </c>
    </row>
    <row r="622" spans="1:23">
      <c r="A622" s="105"/>
      <c r="B622">
        <v>2017</v>
      </c>
      <c r="C622" s="76">
        <v>0.255432912169753</v>
      </c>
      <c r="D622" s="76">
        <v>7.4149472242577901E-3</v>
      </c>
      <c r="E622" s="76">
        <v>0</v>
      </c>
      <c r="F622" s="76">
        <v>0.72466573204085016</v>
      </c>
      <c r="G622" s="76">
        <v>0</v>
      </c>
      <c r="H622" s="76">
        <v>0</v>
      </c>
      <c r="I622" s="76">
        <v>0</v>
      </c>
      <c r="J622" s="76">
        <v>0</v>
      </c>
      <c r="K622" s="76">
        <v>1.2486408565139153E-2</v>
      </c>
      <c r="L622" s="77">
        <v>0</v>
      </c>
      <c r="M622" s="68">
        <v>35.000436345289998</v>
      </c>
      <c r="N622" s="68">
        <v>1.016025641025641</v>
      </c>
      <c r="O622" s="68">
        <v>0</v>
      </c>
      <c r="P622" s="68">
        <v>99.296588722493453</v>
      </c>
      <c r="Q622" s="68">
        <v>0</v>
      </c>
      <c r="R622" s="68">
        <v>0</v>
      </c>
      <c r="S622" s="68">
        <v>0</v>
      </c>
      <c r="T622" s="68">
        <v>0</v>
      </c>
      <c r="U622" s="68">
        <v>1.7109375</v>
      </c>
      <c r="V622" s="68">
        <v>0</v>
      </c>
      <c r="W622" s="68">
        <v>137.02398820880907</v>
      </c>
    </row>
    <row r="623" spans="1:23">
      <c r="C623" s="76"/>
      <c r="D623" s="76"/>
      <c r="E623" s="76"/>
      <c r="F623" s="76"/>
      <c r="G623" s="76"/>
      <c r="H623" s="76"/>
      <c r="I623" s="76"/>
      <c r="J623" s="76"/>
      <c r="K623" s="76"/>
      <c r="L623" s="77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</row>
    <row r="624" spans="1:23">
      <c r="A624" s="105" t="s">
        <v>211</v>
      </c>
      <c r="B624">
        <v>2011</v>
      </c>
      <c r="C624" s="76">
        <v>0.24358812757334855</v>
      </c>
      <c r="D624" s="76">
        <v>0</v>
      </c>
      <c r="E624" s="76">
        <v>0</v>
      </c>
      <c r="F624" s="76">
        <v>0.75641187242665153</v>
      </c>
      <c r="G624" s="76">
        <v>0</v>
      </c>
      <c r="H624" s="76">
        <v>0</v>
      </c>
      <c r="I624" s="76">
        <v>0</v>
      </c>
      <c r="J624" s="76">
        <v>0</v>
      </c>
      <c r="K624" s="76">
        <v>0</v>
      </c>
      <c r="L624" s="77">
        <v>0</v>
      </c>
      <c r="M624" s="68">
        <v>11.794321575420962</v>
      </c>
      <c r="N624" s="68">
        <v>0</v>
      </c>
      <c r="O624" s="68">
        <v>0</v>
      </c>
      <c r="P624" s="68">
        <v>36.624793481282659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48.419115056703617</v>
      </c>
    </row>
    <row r="625" spans="1:23">
      <c r="A625" s="105"/>
      <c r="B625">
        <v>2014</v>
      </c>
      <c r="C625" s="76">
        <v>0.27574318576855589</v>
      </c>
      <c r="D625" s="76">
        <v>0</v>
      </c>
      <c r="E625" s="76">
        <v>1.6887180455609493E-2</v>
      </c>
      <c r="F625" s="76">
        <v>0.70736963377583439</v>
      </c>
      <c r="G625" s="76">
        <v>0</v>
      </c>
      <c r="H625" s="76">
        <v>0</v>
      </c>
      <c r="I625" s="76">
        <v>0</v>
      </c>
      <c r="J625" s="76">
        <v>0</v>
      </c>
      <c r="K625" s="76">
        <v>0</v>
      </c>
      <c r="L625" s="77">
        <v>0</v>
      </c>
      <c r="M625" s="68">
        <v>16.485844288698249</v>
      </c>
      <c r="N625" s="68">
        <v>0</v>
      </c>
      <c r="O625" s="68">
        <v>1.0096330275229359</v>
      </c>
      <c r="P625" s="68">
        <v>42.291473511769837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59.786950827991035</v>
      </c>
    </row>
    <row r="626" spans="1:23">
      <c r="A626" s="105"/>
      <c r="B626">
        <v>2017</v>
      </c>
      <c r="C626" s="76">
        <v>0.357901186824234</v>
      </c>
      <c r="D626" s="76">
        <v>3.4312742722845485E-2</v>
      </c>
      <c r="E626" s="76">
        <v>0</v>
      </c>
      <c r="F626" s="76">
        <v>0.60778607045292032</v>
      </c>
      <c r="G626" s="76">
        <v>0</v>
      </c>
      <c r="H626" s="76">
        <v>0</v>
      </c>
      <c r="I626" s="76">
        <v>0</v>
      </c>
      <c r="J626" s="76">
        <v>0</v>
      </c>
      <c r="K626" s="76">
        <v>0</v>
      </c>
      <c r="L626" s="77">
        <v>0</v>
      </c>
      <c r="M626" s="68">
        <v>13.749377045959319</v>
      </c>
      <c r="N626" s="68">
        <v>1.3181818181818181</v>
      </c>
      <c r="O626" s="68">
        <v>0</v>
      </c>
      <c r="P626" s="68">
        <v>23.349125830206251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38.416684694347396</v>
      </c>
    </row>
    <row r="627" spans="1:23">
      <c r="C627" s="76"/>
      <c r="D627" s="76"/>
      <c r="E627" s="76"/>
      <c r="F627" s="76"/>
      <c r="G627" s="76"/>
      <c r="H627" s="76"/>
      <c r="I627" s="76"/>
      <c r="J627" s="76"/>
      <c r="K627" s="76"/>
      <c r="L627" s="77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</row>
    <row r="628" spans="1:23">
      <c r="A628" s="105" t="s">
        <v>212</v>
      </c>
      <c r="B628">
        <v>2011</v>
      </c>
      <c r="C628" s="76">
        <v>0.39368496872003961</v>
      </c>
      <c r="D628" s="76">
        <v>0</v>
      </c>
      <c r="E628" s="76">
        <v>0</v>
      </c>
      <c r="F628" s="76">
        <v>0.60631503127996045</v>
      </c>
      <c r="G628" s="76">
        <v>0</v>
      </c>
      <c r="H628" s="76">
        <v>0</v>
      </c>
      <c r="I628" s="76">
        <v>0</v>
      </c>
      <c r="J628" s="76">
        <v>0</v>
      </c>
      <c r="K628" s="76">
        <v>0</v>
      </c>
      <c r="L628" s="77">
        <v>0</v>
      </c>
      <c r="M628" s="68">
        <v>9.2106022150591365</v>
      </c>
      <c r="N628" s="68">
        <v>0</v>
      </c>
      <c r="O628" s="68">
        <v>0</v>
      </c>
      <c r="P628" s="68">
        <v>14.185267444391981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23.395869659451115</v>
      </c>
    </row>
    <row r="629" spans="1:23">
      <c r="A629" s="105"/>
      <c r="B629">
        <v>2014</v>
      </c>
      <c r="C629" s="76">
        <v>0.5553418876511641</v>
      </c>
      <c r="D629" s="76">
        <v>0</v>
      </c>
      <c r="E629" s="76">
        <v>0</v>
      </c>
      <c r="F629" s="76">
        <v>0.39110304990690831</v>
      </c>
      <c r="G629" s="76">
        <v>0</v>
      </c>
      <c r="H629" s="76">
        <v>5.3555062441927516E-2</v>
      </c>
      <c r="I629" s="76">
        <v>0</v>
      </c>
      <c r="J629" s="76">
        <v>0</v>
      </c>
      <c r="K629" s="76">
        <v>0</v>
      </c>
      <c r="L629" s="77">
        <v>0</v>
      </c>
      <c r="M629" s="68">
        <v>10.386890195830166</v>
      </c>
      <c r="N629" s="68">
        <v>0</v>
      </c>
      <c r="O629" s="68">
        <v>0</v>
      </c>
      <c r="P629" s="68">
        <v>7.3150333604748496</v>
      </c>
      <c r="Q629" s="68">
        <v>0</v>
      </c>
      <c r="R629" s="68">
        <v>1.0016722408026755</v>
      </c>
      <c r="S629" s="68">
        <v>0</v>
      </c>
      <c r="T629" s="68">
        <v>0</v>
      </c>
      <c r="U629" s="68">
        <v>0</v>
      </c>
      <c r="V629" s="68">
        <v>0</v>
      </c>
      <c r="W629" s="68">
        <v>18.703595797107692</v>
      </c>
    </row>
    <row r="630" spans="1:23">
      <c r="A630" s="105"/>
      <c r="B630">
        <v>2017</v>
      </c>
      <c r="C630" s="76">
        <v>0.37572484559004293</v>
      </c>
      <c r="D630" s="76">
        <v>0</v>
      </c>
      <c r="E630" s="76">
        <v>0</v>
      </c>
      <c r="F630" s="76">
        <v>0.57430029181610942</v>
      </c>
      <c r="G630" s="76">
        <v>0</v>
      </c>
      <c r="H630" s="76">
        <v>4.9974862593847764E-2</v>
      </c>
      <c r="I630" s="76">
        <v>0</v>
      </c>
      <c r="J630" s="76">
        <v>0</v>
      </c>
      <c r="K630" s="76">
        <v>0</v>
      </c>
      <c r="L630" s="77">
        <v>0</v>
      </c>
      <c r="M630" s="68">
        <v>7.5321480705519495</v>
      </c>
      <c r="N630" s="68">
        <v>0</v>
      </c>
      <c r="O630" s="68">
        <v>0</v>
      </c>
      <c r="P630" s="68">
        <v>11.512985861041408</v>
      </c>
      <c r="Q630" s="68">
        <v>0</v>
      </c>
      <c r="R630" s="68">
        <v>1.0018450184501844</v>
      </c>
      <c r="S630" s="68">
        <v>0</v>
      </c>
      <c r="T630" s="68">
        <v>0</v>
      </c>
      <c r="U630" s="68">
        <v>0</v>
      </c>
      <c r="V630" s="68">
        <v>0</v>
      </c>
      <c r="W630" s="68">
        <v>20.046978950043538</v>
      </c>
    </row>
    <row r="631" spans="1:23">
      <c r="C631" s="76"/>
      <c r="D631" s="76"/>
      <c r="E631" s="76"/>
      <c r="F631" s="76"/>
      <c r="G631" s="76"/>
      <c r="H631" s="76"/>
      <c r="I631" s="76"/>
      <c r="J631" s="76"/>
      <c r="K631" s="76"/>
      <c r="L631" s="77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</row>
    <row r="632" spans="1:23">
      <c r="A632" s="105" t="s">
        <v>213</v>
      </c>
      <c r="B632">
        <v>2011</v>
      </c>
      <c r="C632" s="76">
        <v>0.16341339177562617</v>
      </c>
      <c r="D632" s="76">
        <v>0</v>
      </c>
      <c r="E632" s="76">
        <v>0</v>
      </c>
      <c r="F632" s="76">
        <v>0.83658660822437381</v>
      </c>
      <c r="G632" s="76">
        <v>0</v>
      </c>
      <c r="H632" s="76">
        <v>0</v>
      </c>
      <c r="I632" s="76">
        <v>0</v>
      </c>
      <c r="J632" s="76">
        <v>0</v>
      </c>
      <c r="K632" s="76">
        <v>0</v>
      </c>
      <c r="L632" s="77">
        <v>0</v>
      </c>
      <c r="M632" s="68">
        <v>1.0486798679867988</v>
      </c>
      <c r="N632" s="68">
        <v>0</v>
      </c>
      <c r="O632" s="68">
        <v>0</v>
      </c>
      <c r="P632" s="68">
        <v>5.3686636348436352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6.417343502830434</v>
      </c>
    </row>
    <row r="633" spans="1:23">
      <c r="A633" s="105"/>
      <c r="B633">
        <v>2014</v>
      </c>
      <c r="C633" s="76">
        <v>0.47833354210953388</v>
      </c>
      <c r="D633" s="76">
        <v>0</v>
      </c>
      <c r="E633" s="76">
        <v>0</v>
      </c>
      <c r="F633" s="76">
        <v>0.52166645789046606</v>
      </c>
      <c r="G633" s="76">
        <v>0</v>
      </c>
      <c r="H633" s="76">
        <v>0</v>
      </c>
      <c r="I633" s="76">
        <v>0</v>
      </c>
      <c r="J633" s="76">
        <v>0</v>
      </c>
      <c r="K633" s="76">
        <v>0</v>
      </c>
      <c r="L633" s="77">
        <v>0</v>
      </c>
      <c r="M633" s="68">
        <v>3.4567746607313961</v>
      </c>
      <c r="N633" s="68">
        <v>0</v>
      </c>
      <c r="O633" s="68">
        <v>0</v>
      </c>
      <c r="P633" s="68">
        <v>3.7699287928596279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7.226703453591024</v>
      </c>
    </row>
    <row r="634" spans="1:23">
      <c r="A634" s="105"/>
      <c r="B634">
        <v>2017</v>
      </c>
      <c r="C634" s="76">
        <v>0.68274370907847159</v>
      </c>
      <c r="D634" s="76">
        <v>0</v>
      </c>
      <c r="E634" s="76">
        <v>0</v>
      </c>
      <c r="F634" s="76">
        <v>0.31725629092152829</v>
      </c>
      <c r="G634" s="76">
        <v>0</v>
      </c>
      <c r="H634" s="76">
        <v>0</v>
      </c>
      <c r="I634" s="76">
        <v>0</v>
      </c>
      <c r="J634" s="76">
        <v>0</v>
      </c>
      <c r="K634" s="76">
        <v>0</v>
      </c>
      <c r="L634" s="77">
        <v>0</v>
      </c>
      <c r="M634" s="68">
        <v>7.3743362842103188</v>
      </c>
      <c r="N634" s="68">
        <v>0</v>
      </c>
      <c r="O634" s="68">
        <v>0</v>
      </c>
      <c r="P634" s="68">
        <v>3.4266951806768136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10.801031464887133</v>
      </c>
    </row>
    <row r="635" spans="1:23">
      <c r="C635" s="76"/>
      <c r="D635" s="76"/>
      <c r="E635" s="76"/>
      <c r="F635" s="76"/>
      <c r="G635" s="76"/>
      <c r="H635" s="76"/>
      <c r="I635" s="76"/>
      <c r="J635" s="76"/>
      <c r="K635" s="76"/>
      <c r="L635" s="77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</row>
    <row r="636" spans="1:23">
      <c r="A636" s="105" t="s">
        <v>214</v>
      </c>
      <c r="B636">
        <v>2011</v>
      </c>
      <c r="C636" s="76">
        <v>0.67583685989571662</v>
      </c>
      <c r="D636" s="76">
        <v>0.17027115502767184</v>
      </c>
      <c r="E636" s="76">
        <v>0</v>
      </c>
      <c r="F636" s="76">
        <v>0.1538919850766115</v>
      </c>
      <c r="G636" s="76">
        <v>0</v>
      </c>
      <c r="H636" s="76">
        <v>0</v>
      </c>
      <c r="I636" s="76">
        <v>0</v>
      </c>
      <c r="J636" s="76">
        <v>0</v>
      </c>
      <c r="K636" s="76">
        <v>0</v>
      </c>
      <c r="L636" s="77">
        <v>0</v>
      </c>
      <c r="M636" s="68">
        <v>4.3938426039067693</v>
      </c>
      <c r="N636" s="68">
        <v>1.1069900142653353</v>
      </c>
      <c r="O636" s="68">
        <v>0</v>
      </c>
      <c r="P636" s="68">
        <v>1.000503524672709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6.5013361428448135</v>
      </c>
    </row>
    <row r="637" spans="1:23">
      <c r="A637" s="105"/>
      <c r="B637">
        <v>2014</v>
      </c>
      <c r="C637" s="76">
        <v>0.73281606879773875</v>
      </c>
      <c r="D637" s="76">
        <v>0.2671839312022613</v>
      </c>
      <c r="E637" s="76">
        <v>0</v>
      </c>
      <c r="F637" s="76">
        <v>0</v>
      </c>
      <c r="G637" s="76">
        <v>0</v>
      </c>
      <c r="H637" s="76">
        <v>0</v>
      </c>
      <c r="I637" s="76">
        <v>0</v>
      </c>
      <c r="J637" s="76">
        <v>0</v>
      </c>
      <c r="K637" s="76">
        <v>0</v>
      </c>
      <c r="L637" s="77">
        <v>0</v>
      </c>
      <c r="M637" s="68">
        <v>2.7691609402873221</v>
      </c>
      <c r="N637" s="68">
        <v>1.0096330275229359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3.778793967810258</v>
      </c>
    </row>
    <row r="638" spans="1:23">
      <c r="A638" s="105"/>
      <c r="B638">
        <v>2017</v>
      </c>
      <c r="C638" s="76">
        <v>0</v>
      </c>
      <c r="D638" s="76">
        <v>0.72707615719206498</v>
      </c>
      <c r="E638" s="76">
        <v>0.27292384280793508</v>
      </c>
      <c r="F638" s="76">
        <v>0</v>
      </c>
      <c r="G638" s="76">
        <v>0</v>
      </c>
      <c r="H638" s="76">
        <v>0</v>
      </c>
      <c r="I638" s="76">
        <v>0</v>
      </c>
      <c r="J638" s="76">
        <v>0</v>
      </c>
      <c r="K638" s="76">
        <v>0</v>
      </c>
      <c r="L638" s="77">
        <v>0</v>
      </c>
      <c r="M638" s="68">
        <v>0</v>
      </c>
      <c r="N638" s="68">
        <v>3.8</v>
      </c>
      <c r="O638" s="68">
        <v>1.4264126149802892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5.2264126149802888</v>
      </c>
    </row>
    <row r="639" spans="1:23">
      <c r="C639" s="76"/>
      <c r="D639" s="76"/>
      <c r="E639" s="76"/>
      <c r="F639" s="76"/>
      <c r="G639" s="76"/>
      <c r="H639" s="76"/>
      <c r="I639" s="76"/>
      <c r="J639" s="76"/>
      <c r="K639" s="76"/>
      <c r="L639" s="77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</row>
    <row r="640" spans="1:23">
      <c r="A640" s="105" t="s">
        <v>215</v>
      </c>
      <c r="B640">
        <v>2011</v>
      </c>
      <c r="C640" s="76">
        <v>0.12850503760721488</v>
      </c>
      <c r="D640" s="76">
        <v>0</v>
      </c>
      <c r="E640" s="76">
        <v>0</v>
      </c>
      <c r="F640" s="76">
        <v>0.82779468015698909</v>
      </c>
      <c r="G640" s="76">
        <v>0</v>
      </c>
      <c r="H640" s="76">
        <v>0</v>
      </c>
      <c r="I640" s="76">
        <v>4.3700282235796008E-2</v>
      </c>
      <c r="J640" s="76">
        <v>0</v>
      </c>
      <c r="K640" s="76">
        <v>0</v>
      </c>
      <c r="L640" s="77">
        <v>0</v>
      </c>
      <c r="M640" s="68">
        <v>3.1912190118525254</v>
      </c>
      <c r="N640" s="68">
        <v>0</v>
      </c>
      <c r="O640" s="68">
        <v>0</v>
      </c>
      <c r="P640" s="68">
        <v>20.556969364125912</v>
      </c>
      <c r="Q640" s="68">
        <v>0</v>
      </c>
      <c r="R640" s="68">
        <v>0</v>
      </c>
      <c r="S640" s="68">
        <v>1.0852272727272727</v>
      </c>
      <c r="T640" s="68">
        <v>0</v>
      </c>
      <c r="U640" s="68">
        <v>0</v>
      </c>
      <c r="V640" s="68">
        <v>0</v>
      </c>
      <c r="W640" s="68">
        <v>24.83341564870571</v>
      </c>
    </row>
    <row r="641" spans="1:23">
      <c r="A641" s="105"/>
      <c r="B641">
        <v>2014</v>
      </c>
      <c r="C641" s="76">
        <v>0.25100248412482806</v>
      </c>
      <c r="D641" s="76">
        <v>0</v>
      </c>
      <c r="E641" s="76">
        <v>0</v>
      </c>
      <c r="F641" s="76">
        <v>0.74899751587517205</v>
      </c>
      <c r="G641" s="76">
        <v>0</v>
      </c>
      <c r="H641" s="76">
        <v>0</v>
      </c>
      <c r="I641" s="76">
        <v>0</v>
      </c>
      <c r="J641" s="76">
        <v>0</v>
      </c>
      <c r="K641" s="76">
        <v>0</v>
      </c>
      <c r="L641" s="77">
        <v>0</v>
      </c>
      <c r="M641" s="68">
        <v>9.2324181303478259</v>
      </c>
      <c r="N641" s="68">
        <v>0</v>
      </c>
      <c r="O641" s="68">
        <v>0</v>
      </c>
      <c r="P641" s="68">
        <v>27.549760191665829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36.78217832201365</v>
      </c>
    </row>
    <row r="642" spans="1:23">
      <c r="A642" s="105"/>
      <c r="B642">
        <v>2017</v>
      </c>
      <c r="C642" s="76">
        <v>0.2469570861738257</v>
      </c>
      <c r="D642" s="76">
        <v>2.985937690784303E-2</v>
      </c>
      <c r="E642" s="76">
        <v>0</v>
      </c>
      <c r="F642" s="76">
        <v>0.72318353691833137</v>
      </c>
      <c r="G642" s="76">
        <v>0</v>
      </c>
      <c r="H642" s="76">
        <v>0</v>
      </c>
      <c r="I642" s="76">
        <v>0</v>
      </c>
      <c r="J642" s="76">
        <v>0</v>
      </c>
      <c r="K642" s="76">
        <v>0</v>
      </c>
      <c r="L642" s="77">
        <v>0</v>
      </c>
      <c r="M642" s="68">
        <v>9.7423444804235331</v>
      </c>
      <c r="N642" s="68">
        <v>1.1779388083735909</v>
      </c>
      <c r="O642" s="68">
        <v>0</v>
      </c>
      <c r="P642" s="68">
        <v>28.529260886526476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39.449544175323595</v>
      </c>
    </row>
    <row r="643" spans="1:23">
      <c r="C643" s="76"/>
      <c r="D643" s="76"/>
      <c r="E643" s="76"/>
      <c r="F643" s="76"/>
      <c r="G643" s="76"/>
      <c r="H643" s="76"/>
      <c r="I643" s="76"/>
      <c r="J643" s="76"/>
      <c r="K643" s="76"/>
      <c r="L643" s="77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</row>
    <row r="644" spans="1:23">
      <c r="A644" s="105" t="s">
        <v>216</v>
      </c>
      <c r="B644">
        <v>2011</v>
      </c>
      <c r="C644" s="76">
        <v>0.43899579150999507</v>
      </c>
      <c r="D644" s="76">
        <v>1.2449866109591727E-2</v>
      </c>
      <c r="E644" s="76">
        <v>0</v>
      </c>
      <c r="F644" s="76">
        <v>0.53725041758804359</v>
      </c>
      <c r="G644" s="76">
        <v>0</v>
      </c>
      <c r="H644" s="76">
        <v>1.1303924792369814E-2</v>
      </c>
      <c r="I644" s="76">
        <v>0</v>
      </c>
      <c r="J644" s="76">
        <v>0</v>
      </c>
      <c r="K644" s="76">
        <v>0</v>
      </c>
      <c r="L644" s="77">
        <v>0</v>
      </c>
      <c r="M644" s="68">
        <v>39.033669376706897</v>
      </c>
      <c r="N644" s="68">
        <v>1.1069900142653353</v>
      </c>
      <c r="O644" s="68">
        <v>0</v>
      </c>
      <c r="P644" s="68">
        <v>47.770059709449278</v>
      </c>
      <c r="Q644" s="68">
        <v>0</v>
      </c>
      <c r="R644" s="68">
        <v>1.0050977060322854</v>
      </c>
      <c r="S644" s="68">
        <v>0</v>
      </c>
      <c r="T644" s="68">
        <v>0</v>
      </c>
      <c r="U644" s="68">
        <v>0</v>
      </c>
      <c r="V644" s="68">
        <v>0</v>
      </c>
      <c r="W644" s="68">
        <v>88.915816806453776</v>
      </c>
    </row>
    <row r="645" spans="1:23">
      <c r="A645" s="105"/>
      <c r="B645">
        <v>2014</v>
      </c>
      <c r="C645" s="76">
        <v>0.4155406230284559</v>
      </c>
      <c r="D645" s="76">
        <v>1.4817941441680178E-2</v>
      </c>
      <c r="E645" s="76">
        <v>0</v>
      </c>
      <c r="F645" s="76">
        <v>0.55482349408818354</v>
      </c>
      <c r="G645" s="76">
        <v>0</v>
      </c>
      <c r="H645" s="76">
        <v>0</v>
      </c>
      <c r="I645" s="76">
        <v>0</v>
      </c>
      <c r="J645" s="76">
        <v>0</v>
      </c>
      <c r="K645" s="76">
        <v>1.4817941441680178E-2</v>
      </c>
      <c r="L645" s="77">
        <v>0</v>
      </c>
      <c r="M645" s="68">
        <v>28.313213339262308</v>
      </c>
      <c r="N645" s="68">
        <v>1.0096330275229359</v>
      </c>
      <c r="O645" s="68">
        <v>0</v>
      </c>
      <c r="P645" s="68">
        <v>37.803370075512333</v>
      </c>
      <c r="Q645" s="68">
        <v>0</v>
      </c>
      <c r="R645" s="68">
        <v>0</v>
      </c>
      <c r="S645" s="68">
        <v>0</v>
      </c>
      <c r="T645" s="68">
        <v>0</v>
      </c>
      <c r="U645" s="68">
        <v>1.0096330275229359</v>
      </c>
      <c r="V645" s="68">
        <v>0</v>
      </c>
      <c r="W645" s="68">
        <v>68.135849469820528</v>
      </c>
    </row>
    <row r="646" spans="1:23">
      <c r="A646" s="105"/>
      <c r="B646">
        <v>2017</v>
      </c>
      <c r="C646" s="76">
        <v>0.35952652927332857</v>
      </c>
      <c r="D646" s="76">
        <v>4.6126461944942528E-2</v>
      </c>
      <c r="E646" s="76">
        <v>4.6126461944942528E-2</v>
      </c>
      <c r="F646" s="76">
        <v>0.54822054683678656</v>
      </c>
      <c r="G646" s="76">
        <v>0</v>
      </c>
      <c r="H646" s="76">
        <v>0</v>
      </c>
      <c r="I646" s="76">
        <v>0</v>
      </c>
      <c r="J646" s="76">
        <v>0</v>
      </c>
      <c r="K646" s="76">
        <v>0</v>
      </c>
      <c r="L646" s="77">
        <v>0</v>
      </c>
      <c r="M646" s="68">
        <v>29.618591013318412</v>
      </c>
      <c r="N646" s="68">
        <v>3.8</v>
      </c>
      <c r="O646" s="68">
        <v>3.8</v>
      </c>
      <c r="P646" s="68">
        <v>45.163621707348454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82.382212720666857</v>
      </c>
    </row>
    <row r="647" spans="1:23">
      <c r="C647" s="76"/>
      <c r="D647" s="76"/>
      <c r="E647" s="76"/>
      <c r="F647" s="76"/>
      <c r="G647" s="76"/>
      <c r="H647" s="76"/>
      <c r="I647" s="76"/>
      <c r="J647" s="76"/>
      <c r="K647" s="76"/>
      <c r="L647" s="77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</row>
    <row r="648" spans="1:23">
      <c r="A648" s="105" t="s">
        <v>217</v>
      </c>
      <c r="B648">
        <v>2011</v>
      </c>
      <c r="C648" s="76">
        <v>0.42799023817525189</v>
      </c>
      <c r="D648" s="76">
        <v>0</v>
      </c>
      <c r="E648" s="76">
        <v>5.8871346600266439E-2</v>
      </c>
      <c r="F648" s="76">
        <v>0.51313841522448156</v>
      </c>
      <c r="G648" s="76">
        <v>0</v>
      </c>
      <c r="H648" s="76">
        <v>0</v>
      </c>
      <c r="I648" s="76">
        <v>0</v>
      </c>
      <c r="J648" s="76">
        <v>0</v>
      </c>
      <c r="K648" s="76">
        <v>0</v>
      </c>
      <c r="L648" s="77">
        <v>0</v>
      </c>
      <c r="M648" s="68">
        <v>7.4933499562087036</v>
      </c>
      <c r="N648" s="68">
        <v>0</v>
      </c>
      <c r="O648" s="68">
        <v>1.0307328605200945</v>
      </c>
      <c r="P648" s="68">
        <v>8.984143511415521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17.508226328144321</v>
      </c>
    </row>
    <row r="649" spans="1:23">
      <c r="A649" s="105"/>
      <c r="B649">
        <v>2014</v>
      </c>
      <c r="C649" s="76">
        <v>0.30553786411243927</v>
      </c>
      <c r="D649" s="76">
        <v>0</v>
      </c>
      <c r="E649" s="76">
        <v>0</v>
      </c>
      <c r="F649" s="76">
        <v>0.69446213588756078</v>
      </c>
      <c r="G649" s="76">
        <v>0</v>
      </c>
      <c r="H649" s="76">
        <v>0</v>
      </c>
      <c r="I649" s="76">
        <v>0</v>
      </c>
      <c r="J649" s="76">
        <v>0</v>
      </c>
      <c r="K649" s="76">
        <v>0</v>
      </c>
      <c r="L649" s="77">
        <v>0</v>
      </c>
      <c r="M649" s="68">
        <v>9.9183289440114937</v>
      </c>
      <c r="N649" s="68">
        <v>0</v>
      </c>
      <c r="O649" s="68">
        <v>0</v>
      </c>
      <c r="P649" s="68">
        <v>22.543536209177852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32.461865153189343</v>
      </c>
    </row>
    <row r="650" spans="1:23">
      <c r="A650" s="105"/>
      <c r="B650">
        <v>2017</v>
      </c>
      <c r="C650" s="76">
        <v>0.29190094120360194</v>
      </c>
      <c r="D650" s="76">
        <v>0</v>
      </c>
      <c r="E650" s="76">
        <v>0</v>
      </c>
      <c r="F650" s="76">
        <v>0.70809905879639812</v>
      </c>
      <c r="G650" s="76">
        <v>0</v>
      </c>
      <c r="H650" s="76">
        <v>0</v>
      </c>
      <c r="I650" s="76">
        <v>0</v>
      </c>
      <c r="J650" s="76">
        <v>0</v>
      </c>
      <c r="K650" s="76">
        <v>0</v>
      </c>
      <c r="L650" s="77">
        <v>0</v>
      </c>
      <c r="M650" s="68">
        <v>6.4715527624451701</v>
      </c>
      <c r="N650" s="68">
        <v>0</v>
      </c>
      <c r="O650" s="68">
        <v>0</v>
      </c>
      <c r="P650" s="68">
        <v>15.698820295486284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22.170373057931453</v>
      </c>
    </row>
    <row r="651" spans="1:23">
      <c r="C651" s="76"/>
      <c r="D651" s="76"/>
      <c r="E651" s="76"/>
      <c r="F651" s="76"/>
      <c r="G651" s="76"/>
      <c r="H651" s="76"/>
      <c r="I651" s="76"/>
      <c r="J651" s="76"/>
      <c r="K651" s="76"/>
      <c r="L651" s="77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</row>
    <row r="652" spans="1:23">
      <c r="A652" s="105" t="s">
        <v>218</v>
      </c>
      <c r="B652">
        <v>2011</v>
      </c>
      <c r="C652" s="76">
        <v>0.18572991635376371</v>
      </c>
      <c r="D652" s="76">
        <v>0</v>
      </c>
      <c r="E652" s="76">
        <v>0</v>
      </c>
      <c r="F652" s="76">
        <v>0.81427008364623621</v>
      </c>
      <c r="G652" s="76">
        <v>0</v>
      </c>
      <c r="H652" s="76">
        <v>0</v>
      </c>
      <c r="I652" s="76">
        <v>0</v>
      </c>
      <c r="J652" s="76">
        <v>0</v>
      </c>
      <c r="K652" s="76">
        <v>0</v>
      </c>
      <c r="L652" s="77">
        <v>0</v>
      </c>
      <c r="M652" s="68">
        <v>5.0428957079525469</v>
      </c>
      <c r="N652" s="68">
        <v>0</v>
      </c>
      <c r="O652" s="68">
        <v>0</v>
      </c>
      <c r="P652" s="68">
        <v>22.108872875990798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27.151768583943348</v>
      </c>
    </row>
    <row r="653" spans="1:23">
      <c r="A653" s="105"/>
      <c r="B653">
        <v>2014</v>
      </c>
      <c r="C653" s="76">
        <v>0.11561818596582481</v>
      </c>
      <c r="D653" s="76">
        <v>0</v>
      </c>
      <c r="E653" s="76">
        <v>0</v>
      </c>
      <c r="F653" s="76">
        <v>0.77044414808739148</v>
      </c>
      <c r="G653" s="76">
        <v>0.11393766594678377</v>
      </c>
      <c r="H653" s="76">
        <v>0</v>
      </c>
      <c r="I653" s="76">
        <v>0</v>
      </c>
      <c r="J653" s="76">
        <v>0</v>
      </c>
      <c r="K653" s="76">
        <v>0</v>
      </c>
      <c r="L653" s="77">
        <v>0</v>
      </c>
      <c r="M653" s="68">
        <v>3.078073387895027</v>
      </c>
      <c r="N653" s="68">
        <v>0</v>
      </c>
      <c r="O653" s="68">
        <v>0</v>
      </c>
      <c r="P653" s="68">
        <v>20.511337461982269</v>
      </c>
      <c r="Q653" s="68">
        <v>3.0333333333333332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26.622744183210628</v>
      </c>
    </row>
    <row r="654" spans="1:23">
      <c r="A654" s="105"/>
      <c r="B654">
        <v>2017</v>
      </c>
      <c r="C654" s="76">
        <v>7.450648444710789E-2</v>
      </c>
      <c r="D654" s="76">
        <v>0</v>
      </c>
      <c r="E654" s="76">
        <v>8.4438164328184351E-2</v>
      </c>
      <c r="F654" s="76">
        <v>0.84105535122470787</v>
      </c>
      <c r="G654" s="76">
        <v>0</v>
      </c>
      <c r="H654" s="76">
        <v>0</v>
      </c>
      <c r="I654" s="76">
        <v>0</v>
      </c>
      <c r="J654" s="76">
        <v>0</v>
      </c>
      <c r="K654" s="76">
        <v>0</v>
      </c>
      <c r="L654" s="77">
        <v>0</v>
      </c>
      <c r="M654" s="68">
        <v>2.0221191236977596</v>
      </c>
      <c r="N654" s="68">
        <v>0</v>
      </c>
      <c r="O654" s="68">
        <v>2.2916666666666665</v>
      </c>
      <c r="P654" s="68">
        <v>22.82639051379687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27.140176304161294</v>
      </c>
    </row>
    <row r="655" spans="1:23">
      <c r="C655" s="76"/>
      <c r="D655" s="76"/>
      <c r="E655" s="76"/>
      <c r="F655" s="76"/>
      <c r="G655" s="76"/>
      <c r="H655" s="76"/>
      <c r="I655" s="76"/>
      <c r="J655" s="76"/>
      <c r="K655" s="76"/>
      <c r="L655" s="77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</row>
    <row r="656" spans="1:23">
      <c r="A656" s="105" t="s">
        <v>219</v>
      </c>
      <c r="B656">
        <v>2011</v>
      </c>
      <c r="C656" s="76">
        <v>0.501834289113675</v>
      </c>
      <c r="D656" s="76">
        <v>0</v>
      </c>
      <c r="E656" s="76">
        <v>0</v>
      </c>
      <c r="F656" s="76">
        <v>0.45205380921151112</v>
      </c>
      <c r="G656" s="76">
        <v>0</v>
      </c>
      <c r="H656" s="76">
        <v>4.6111901674813736E-2</v>
      </c>
      <c r="I656" s="76">
        <v>0</v>
      </c>
      <c r="J656" s="76">
        <v>0</v>
      </c>
      <c r="K656" s="76">
        <v>0</v>
      </c>
      <c r="L656" s="77">
        <v>0</v>
      </c>
      <c r="M656" s="68">
        <v>10.816533468209018</v>
      </c>
      <c r="N656" s="68">
        <v>0</v>
      </c>
      <c r="O656" s="68">
        <v>0</v>
      </c>
      <c r="P656" s="68">
        <v>9.7435652820847487</v>
      </c>
      <c r="Q656" s="68">
        <v>0</v>
      </c>
      <c r="R656" s="68">
        <v>0.99389567147613767</v>
      </c>
      <c r="S656" s="68">
        <v>0</v>
      </c>
      <c r="T656" s="68">
        <v>0</v>
      </c>
      <c r="U656" s="68">
        <v>0</v>
      </c>
      <c r="V656" s="68">
        <v>0</v>
      </c>
      <c r="W656" s="68">
        <v>21.553994421769907</v>
      </c>
    </row>
    <row r="657" spans="1:23">
      <c r="A657" s="105"/>
      <c r="B657">
        <v>2014</v>
      </c>
      <c r="C657" s="76">
        <v>0.36023229271509655</v>
      </c>
      <c r="D657" s="76">
        <v>0</v>
      </c>
      <c r="E657" s="76">
        <v>0</v>
      </c>
      <c r="F657" s="76">
        <v>0.63976770728490329</v>
      </c>
      <c r="G657" s="76">
        <v>0</v>
      </c>
      <c r="H657" s="76">
        <v>0</v>
      </c>
      <c r="I657" s="76">
        <v>0</v>
      </c>
      <c r="J657" s="76">
        <v>0</v>
      </c>
      <c r="K657" s="76">
        <v>0</v>
      </c>
      <c r="L657" s="77">
        <v>0</v>
      </c>
      <c r="M657" s="68">
        <v>7.5175491859504575</v>
      </c>
      <c r="N657" s="68">
        <v>0</v>
      </c>
      <c r="O657" s="68">
        <v>0</v>
      </c>
      <c r="P657" s="68">
        <v>13.35106625463137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20.868615440581831</v>
      </c>
    </row>
    <row r="658" spans="1:23">
      <c r="A658" s="105"/>
      <c r="B658">
        <v>2017</v>
      </c>
      <c r="C658" s="76">
        <v>0.38988571445439058</v>
      </c>
      <c r="D658" s="76">
        <v>0</v>
      </c>
      <c r="E658" s="76">
        <v>0</v>
      </c>
      <c r="F658" s="76">
        <v>0.61011428554560954</v>
      </c>
      <c r="G658" s="76">
        <v>0</v>
      </c>
      <c r="H658" s="76">
        <v>0</v>
      </c>
      <c r="I658" s="76">
        <v>0</v>
      </c>
      <c r="J658" s="76">
        <v>0</v>
      </c>
      <c r="K658" s="76">
        <v>0</v>
      </c>
      <c r="L658" s="77">
        <v>0</v>
      </c>
      <c r="M658" s="68">
        <v>11.450628961908816</v>
      </c>
      <c r="N658" s="68">
        <v>0</v>
      </c>
      <c r="O658" s="68">
        <v>0</v>
      </c>
      <c r="P658" s="68">
        <v>17.918564464254349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29.369193426163161</v>
      </c>
    </row>
    <row r="659" spans="1:23">
      <c r="C659" s="76"/>
      <c r="D659" s="76"/>
      <c r="E659" s="76"/>
      <c r="F659" s="76"/>
      <c r="G659" s="76"/>
      <c r="H659" s="76"/>
      <c r="I659" s="76"/>
      <c r="J659" s="76"/>
      <c r="K659" s="76"/>
      <c r="L659" s="77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</row>
    <row r="660" spans="1:23">
      <c r="A660" s="105" t="s">
        <v>220</v>
      </c>
      <c r="B660">
        <v>2011</v>
      </c>
      <c r="C660" s="76">
        <v>0.19449651226757333</v>
      </c>
      <c r="D660" s="76">
        <v>0</v>
      </c>
      <c r="E660" s="76">
        <v>0</v>
      </c>
      <c r="F660" s="76">
        <v>0.80550348773242664</v>
      </c>
      <c r="G660" s="76">
        <v>0</v>
      </c>
      <c r="H660" s="76">
        <v>0</v>
      </c>
      <c r="I660" s="76">
        <v>0</v>
      </c>
      <c r="J660" s="76">
        <v>0</v>
      </c>
      <c r="K660" s="76">
        <v>0</v>
      </c>
      <c r="L660" s="77">
        <v>0</v>
      </c>
      <c r="M660" s="68">
        <v>2.5570469798657718</v>
      </c>
      <c r="N660" s="68">
        <v>0</v>
      </c>
      <c r="O660" s="68">
        <v>0</v>
      </c>
      <c r="P660" s="68">
        <v>10.589959874159369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13.147006854025141</v>
      </c>
    </row>
    <row r="661" spans="1:23">
      <c r="A661" s="105"/>
      <c r="B661">
        <v>2014</v>
      </c>
      <c r="C661" s="76">
        <v>0.36225800531822855</v>
      </c>
      <c r="D661" s="76">
        <v>0</v>
      </c>
      <c r="E661" s="76">
        <v>0</v>
      </c>
      <c r="F661" s="76">
        <v>0.61096870845012474</v>
      </c>
      <c r="G661" s="76">
        <v>2.6773286231646546E-2</v>
      </c>
      <c r="H661" s="76">
        <v>0</v>
      </c>
      <c r="I661" s="76">
        <v>0</v>
      </c>
      <c r="J661" s="76">
        <v>0</v>
      </c>
      <c r="K661" s="76">
        <v>0</v>
      </c>
      <c r="L661" s="77">
        <v>0</v>
      </c>
      <c r="M661" s="68">
        <v>7.0059508288028178</v>
      </c>
      <c r="N661" s="68">
        <v>0</v>
      </c>
      <c r="O661" s="68">
        <v>0</v>
      </c>
      <c r="P661" s="68">
        <v>11.815934131196277</v>
      </c>
      <c r="Q661" s="68">
        <v>0.51778656126482214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19.33967152126392</v>
      </c>
    </row>
    <row r="662" spans="1:23">
      <c r="A662" s="105"/>
      <c r="B662">
        <v>2017</v>
      </c>
      <c r="C662" s="76">
        <v>0.34862891606150032</v>
      </c>
      <c r="D662" s="76">
        <v>0</v>
      </c>
      <c r="E662" s="76">
        <v>0</v>
      </c>
      <c r="F662" s="76">
        <v>0.65137108393849985</v>
      </c>
      <c r="G662" s="76">
        <v>0</v>
      </c>
      <c r="H662" s="76">
        <v>0</v>
      </c>
      <c r="I662" s="76">
        <v>0</v>
      </c>
      <c r="J662" s="76">
        <v>0</v>
      </c>
      <c r="K662" s="76">
        <v>0</v>
      </c>
      <c r="L662" s="77">
        <v>0</v>
      </c>
      <c r="M662" s="68">
        <v>6.9860174876851469</v>
      </c>
      <c r="N662" s="68">
        <v>0</v>
      </c>
      <c r="O662" s="68">
        <v>0</v>
      </c>
      <c r="P662" s="68">
        <v>13.052531140486506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20.03854862817165</v>
      </c>
    </row>
    <row r="663" spans="1:23">
      <c r="C663" s="76"/>
      <c r="D663" s="76"/>
      <c r="E663" s="76"/>
      <c r="F663" s="76"/>
      <c r="G663" s="76"/>
      <c r="H663" s="76"/>
      <c r="I663" s="76"/>
      <c r="J663" s="76"/>
      <c r="K663" s="76"/>
      <c r="L663" s="77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</row>
    <row r="664" spans="1:23">
      <c r="A664" s="105" t="s">
        <v>221</v>
      </c>
      <c r="B664">
        <v>2011</v>
      </c>
      <c r="C664" s="76">
        <v>0.10833683660687621</v>
      </c>
      <c r="D664" s="76">
        <v>0</v>
      </c>
      <c r="E664" s="76">
        <v>8.398265321914411E-2</v>
      </c>
      <c r="F664" s="76">
        <v>0.63997053659437453</v>
      </c>
      <c r="G664" s="76">
        <v>0.16770997357960535</v>
      </c>
      <c r="H664" s="76">
        <v>0</v>
      </c>
      <c r="I664" s="76">
        <v>0</v>
      </c>
      <c r="J664" s="76">
        <v>0</v>
      </c>
      <c r="K664" s="76">
        <v>0</v>
      </c>
      <c r="L664" s="77">
        <v>0</v>
      </c>
      <c r="M664" s="68">
        <v>2.0067022234424394</v>
      </c>
      <c r="N664" s="68">
        <v>0</v>
      </c>
      <c r="O664" s="68">
        <v>1.5555944055944055</v>
      </c>
      <c r="P664" s="68">
        <v>11.854050191456961</v>
      </c>
      <c r="Q664" s="68">
        <v>3.1064593301435406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18.522806150637344</v>
      </c>
    </row>
    <row r="665" spans="1:23">
      <c r="A665" s="105"/>
      <c r="B665">
        <v>2014</v>
      </c>
      <c r="C665" s="76">
        <v>0.29080569695557346</v>
      </c>
      <c r="D665" s="76">
        <v>0</v>
      </c>
      <c r="E665" s="76">
        <v>0</v>
      </c>
      <c r="F665" s="76">
        <v>0.70919430304442643</v>
      </c>
      <c r="G665" s="76">
        <v>0</v>
      </c>
      <c r="H665" s="76">
        <v>0</v>
      </c>
      <c r="I665" s="76">
        <v>0</v>
      </c>
      <c r="J665" s="76">
        <v>0</v>
      </c>
      <c r="K665" s="76">
        <v>0</v>
      </c>
      <c r="L665" s="77">
        <v>0</v>
      </c>
      <c r="M665" s="68">
        <v>5.9036496471825206</v>
      </c>
      <c r="N665" s="68">
        <v>0</v>
      </c>
      <c r="O665" s="68">
        <v>0</v>
      </c>
      <c r="P665" s="68">
        <v>14.397361333645767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20.301010980828291</v>
      </c>
    </row>
    <row r="666" spans="1:23">
      <c r="A666" s="105"/>
      <c r="B666">
        <v>2017</v>
      </c>
      <c r="C666" s="76">
        <v>0.27308971176136759</v>
      </c>
      <c r="D666" s="76">
        <v>0</v>
      </c>
      <c r="E666" s="76">
        <v>0</v>
      </c>
      <c r="F666" s="76">
        <v>0.65637784291698487</v>
      </c>
      <c r="G666" s="76">
        <v>3.4276534278288896E-2</v>
      </c>
      <c r="H666" s="76">
        <v>0</v>
      </c>
      <c r="I666" s="76">
        <v>0</v>
      </c>
      <c r="J666" s="76">
        <v>0</v>
      </c>
      <c r="K666" s="76">
        <v>3.6255911043358756E-2</v>
      </c>
      <c r="L666" s="77">
        <v>0</v>
      </c>
      <c r="M666" s="68">
        <v>7.9672498259062721</v>
      </c>
      <c r="N666" s="68">
        <v>0</v>
      </c>
      <c r="O666" s="68">
        <v>0</v>
      </c>
      <c r="P666" s="68">
        <v>19.149481029438302</v>
      </c>
      <c r="Q666" s="68">
        <v>1</v>
      </c>
      <c r="R666" s="68">
        <v>0</v>
      </c>
      <c r="S666" s="68">
        <v>0</v>
      </c>
      <c r="T666" s="68">
        <v>0</v>
      </c>
      <c r="U666" s="68">
        <v>1.0577472841623785</v>
      </c>
      <c r="V666" s="68">
        <v>0</v>
      </c>
      <c r="W666" s="68">
        <v>29.174478139506949</v>
      </c>
    </row>
    <row r="667" spans="1:23">
      <c r="C667" s="76"/>
      <c r="D667" s="76"/>
      <c r="E667" s="76"/>
      <c r="F667" s="76"/>
      <c r="G667" s="76"/>
      <c r="H667" s="76"/>
      <c r="I667" s="76"/>
      <c r="J667" s="76"/>
      <c r="K667" s="76"/>
      <c r="L667" s="77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</row>
    <row r="668" spans="1:23">
      <c r="A668" s="105" t="s">
        <v>222</v>
      </c>
      <c r="B668">
        <v>2011</v>
      </c>
      <c r="C668" s="76">
        <v>0.19966111389263119</v>
      </c>
      <c r="D668" s="76">
        <v>0</v>
      </c>
      <c r="E668" s="76">
        <v>0</v>
      </c>
      <c r="F668" s="76">
        <v>0.79055895747326677</v>
      </c>
      <c r="G668" s="76">
        <v>0</v>
      </c>
      <c r="H668" s="76">
        <v>0</v>
      </c>
      <c r="I668" s="76">
        <v>0</v>
      </c>
      <c r="J668" s="76">
        <v>0</v>
      </c>
      <c r="K668" s="76">
        <v>9.7799286341023958E-3</v>
      </c>
      <c r="L668" s="77">
        <v>0</v>
      </c>
      <c r="M668" s="68">
        <v>20.4256754484989</v>
      </c>
      <c r="N668" s="68">
        <v>0</v>
      </c>
      <c r="O668" s="68">
        <v>0</v>
      </c>
      <c r="P668" s="68">
        <v>80.875541428342927</v>
      </c>
      <c r="Q668" s="68">
        <v>0</v>
      </c>
      <c r="R668" s="68">
        <v>0</v>
      </c>
      <c r="S668" s="68">
        <v>0</v>
      </c>
      <c r="T668" s="68">
        <v>0</v>
      </c>
      <c r="U668" s="68">
        <v>1.000503524672709</v>
      </c>
      <c r="V668" s="68">
        <v>0</v>
      </c>
      <c r="W668" s="68">
        <v>102.3017204015145</v>
      </c>
    </row>
    <row r="669" spans="1:23">
      <c r="A669" s="105"/>
      <c r="B669">
        <v>2014</v>
      </c>
      <c r="C669" s="76">
        <v>0.17008976677535467</v>
      </c>
      <c r="D669" s="76">
        <v>0</v>
      </c>
      <c r="E669" s="76">
        <v>1.0076505905823305E-2</v>
      </c>
      <c r="F669" s="76">
        <v>0.77980620025486058</v>
      </c>
      <c r="G669" s="76">
        <v>0</v>
      </c>
      <c r="H669" s="76">
        <v>3.003949883795955E-2</v>
      </c>
      <c r="I669" s="76">
        <v>0</v>
      </c>
      <c r="J669" s="76">
        <v>0</v>
      </c>
      <c r="K669" s="76">
        <v>9.98802822600201E-3</v>
      </c>
      <c r="L669" s="77">
        <v>0</v>
      </c>
      <c r="M669" s="68">
        <v>17.042439887900834</v>
      </c>
      <c r="N669" s="68">
        <v>0</v>
      </c>
      <c r="O669" s="68">
        <v>1.0096330275229359</v>
      </c>
      <c r="P669" s="68">
        <v>78.134037949550887</v>
      </c>
      <c r="Q669" s="68">
        <v>0</v>
      </c>
      <c r="R669" s="68">
        <v>3.0098598105830998</v>
      </c>
      <c r="S669" s="68">
        <v>0</v>
      </c>
      <c r="T669" s="68">
        <v>0</v>
      </c>
      <c r="U669" s="68">
        <v>1.000767852572306</v>
      </c>
      <c r="V669" s="68">
        <v>0</v>
      </c>
      <c r="W669" s="68">
        <v>100.19673852813006</v>
      </c>
    </row>
    <row r="670" spans="1:23">
      <c r="A670" s="105"/>
      <c r="B670">
        <v>2017</v>
      </c>
      <c r="C670" s="76">
        <v>0.2009054753292136</v>
      </c>
      <c r="D670" s="76">
        <v>0</v>
      </c>
      <c r="E670" s="76">
        <v>0</v>
      </c>
      <c r="F670" s="76">
        <v>0.76092955895930947</v>
      </c>
      <c r="G670" s="76">
        <v>0</v>
      </c>
      <c r="H670" s="76">
        <v>1.9825917626229768E-2</v>
      </c>
      <c r="I670" s="76">
        <v>0</v>
      </c>
      <c r="J670" s="76">
        <v>0</v>
      </c>
      <c r="K670" s="76">
        <v>1.8339048085246897E-2</v>
      </c>
      <c r="L670" s="77">
        <v>0</v>
      </c>
      <c r="M670" s="68">
        <v>22.088788730947769</v>
      </c>
      <c r="N670" s="68">
        <v>0</v>
      </c>
      <c r="O670" s="68">
        <v>0</v>
      </c>
      <c r="P670" s="68">
        <v>83.661295141125521</v>
      </c>
      <c r="Q670" s="68">
        <v>0</v>
      </c>
      <c r="R670" s="68">
        <v>2.1797838268237753</v>
      </c>
      <c r="S670" s="68">
        <v>0</v>
      </c>
      <c r="T670" s="68">
        <v>0</v>
      </c>
      <c r="U670" s="68">
        <v>2.0163082067221652</v>
      </c>
      <c r="V670" s="68">
        <v>0</v>
      </c>
      <c r="W670" s="68">
        <v>109.94617590561926</v>
      </c>
    </row>
    <row r="671" spans="1:23">
      <c r="C671" s="76"/>
      <c r="D671" s="76"/>
      <c r="E671" s="76"/>
      <c r="F671" s="76"/>
      <c r="G671" s="76"/>
      <c r="H671" s="76"/>
      <c r="I671" s="76"/>
      <c r="J671" s="76"/>
      <c r="K671" s="76"/>
      <c r="L671" s="77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</row>
    <row r="672" spans="1:23">
      <c r="A672" s="105" t="s">
        <v>223</v>
      </c>
      <c r="B672">
        <v>2011</v>
      </c>
      <c r="C672" s="76">
        <v>0.47437601554783826</v>
      </c>
      <c r="D672" s="76">
        <v>0</v>
      </c>
      <c r="E672" s="76">
        <v>0</v>
      </c>
      <c r="F672" s="76">
        <v>0.26281199222608087</v>
      </c>
      <c r="G672" s="76">
        <v>0.26281199222608087</v>
      </c>
      <c r="H672" s="76">
        <v>0</v>
      </c>
      <c r="I672" s="76">
        <v>0</v>
      </c>
      <c r="J672" s="76">
        <v>0</v>
      </c>
      <c r="K672" s="76">
        <v>0</v>
      </c>
      <c r="L672" s="77">
        <v>0</v>
      </c>
      <c r="M672" s="68">
        <v>1.9981185324553152</v>
      </c>
      <c r="N672" s="68">
        <v>0</v>
      </c>
      <c r="O672" s="68">
        <v>0</v>
      </c>
      <c r="P672" s="68">
        <v>1.1069900142653353</v>
      </c>
      <c r="Q672" s="68">
        <v>1.1069900142653353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4.2120985609859858</v>
      </c>
    </row>
    <row r="673" spans="1:23">
      <c r="A673" s="105"/>
      <c r="B673">
        <v>2014</v>
      </c>
      <c r="C673" s="76">
        <v>8.3016647608058172E-2</v>
      </c>
      <c r="D673" s="76">
        <v>0</v>
      </c>
      <c r="E673" s="76">
        <v>0</v>
      </c>
      <c r="F673" s="76">
        <v>0.75403331242589267</v>
      </c>
      <c r="G673" s="76">
        <v>0</v>
      </c>
      <c r="H673" s="76">
        <v>8.3016647608058172E-2</v>
      </c>
      <c r="I673" s="76">
        <v>0</v>
      </c>
      <c r="J673" s="76">
        <v>0</v>
      </c>
      <c r="K673" s="76">
        <v>7.9933392357991004E-2</v>
      </c>
      <c r="L673" s="77">
        <v>0</v>
      </c>
      <c r="M673" s="68">
        <v>1</v>
      </c>
      <c r="N673" s="68">
        <v>0</v>
      </c>
      <c r="O673" s="68">
        <v>0</v>
      </c>
      <c r="P673" s="68">
        <v>9.0829169106643253</v>
      </c>
      <c r="Q673" s="68">
        <v>0</v>
      </c>
      <c r="R673" s="68">
        <v>1</v>
      </c>
      <c r="S673" s="68">
        <v>0</v>
      </c>
      <c r="T673" s="68">
        <v>0</v>
      </c>
      <c r="U673" s="68">
        <v>0.96285979572887648</v>
      </c>
      <c r="V673" s="68">
        <v>0</v>
      </c>
      <c r="W673" s="68">
        <v>12.045776706393202</v>
      </c>
    </row>
    <row r="674" spans="1:23">
      <c r="A674" s="105"/>
      <c r="B674">
        <v>2017</v>
      </c>
      <c r="C674" s="76">
        <v>0.31528398680439113</v>
      </c>
      <c r="D674" s="76">
        <v>0</v>
      </c>
      <c r="E674" s="76">
        <v>0.15863669017793972</v>
      </c>
      <c r="F674" s="76">
        <v>0.35482441115804336</v>
      </c>
      <c r="G674" s="76">
        <v>0.1712549118596258</v>
      </c>
      <c r="H674" s="76">
        <v>0</v>
      </c>
      <c r="I674" s="76">
        <v>0</v>
      </c>
      <c r="J674" s="76">
        <v>0</v>
      </c>
      <c r="K674" s="76">
        <v>0</v>
      </c>
      <c r="L674" s="77">
        <v>0</v>
      </c>
      <c r="M674" s="68">
        <v>4.5545945410418804</v>
      </c>
      <c r="N674" s="68">
        <v>0</v>
      </c>
      <c r="O674" s="68">
        <v>2.2916666666666665</v>
      </c>
      <c r="P674" s="68">
        <v>5.1257957705650146</v>
      </c>
      <c r="Q674" s="68">
        <v>2.4739495798319329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14.446006558105495</v>
      </c>
    </row>
    <row r="675" spans="1:23">
      <c r="C675" s="76"/>
      <c r="D675" s="76"/>
      <c r="E675" s="76"/>
      <c r="F675" s="76"/>
      <c r="G675" s="76"/>
      <c r="H675" s="76"/>
      <c r="I675" s="76"/>
      <c r="J675" s="76"/>
      <c r="K675" s="76"/>
      <c r="L675" s="77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</row>
    <row r="676" spans="1:23">
      <c r="A676" s="105" t="s">
        <v>224</v>
      </c>
      <c r="B676">
        <v>2011</v>
      </c>
      <c r="C676" s="76">
        <v>0.35000958367950635</v>
      </c>
      <c r="D676" s="76">
        <v>0</v>
      </c>
      <c r="E676" s="76">
        <v>0.19225251513997066</v>
      </c>
      <c r="F676" s="76">
        <v>0.45773790118052299</v>
      </c>
      <c r="G676" s="76">
        <v>0</v>
      </c>
      <c r="H676" s="76">
        <v>0</v>
      </c>
      <c r="I676" s="76">
        <v>0</v>
      </c>
      <c r="J676" s="76">
        <v>0</v>
      </c>
      <c r="K676" s="76">
        <v>0</v>
      </c>
      <c r="L676" s="77">
        <v>0</v>
      </c>
      <c r="M676" s="68">
        <v>3.0656761691667862</v>
      </c>
      <c r="N676" s="68">
        <v>0</v>
      </c>
      <c r="O676" s="68">
        <v>1.6839080459770115</v>
      </c>
      <c r="P676" s="68">
        <v>4.0092507199988274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8.7588349351426249</v>
      </c>
    </row>
    <row r="677" spans="1:23">
      <c r="A677" s="105"/>
      <c r="B677">
        <v>2014</v>
      </c>
      <c r="C677" s="76">
        <v>0.28809482229683125</v>
      </c>
      <c r="D677" s="76">
        <v>0</v>
      </c>
      <c r="E677" s="76">
        <v>0</v>
      </c>
      <c r="F677" s="76">
        <v>0.71190517770316875</v>
      </c>
      <c r="G677" s="76">
        <v>0</v>
      </c>
      <c r="H677" s="76">
        <v>0</v>
      </c>
      <c r="I677" s="76">
        <v>0</v>
      </c>
      <c r="J677" s="76">
        <v>0</v>
      </c>
      <c r="K677" s="76">
        <v>0</v>
      </c>
      <c r="L677" s="77">
        <v>0</v>
      </c>
      <c r="M677" s="68">
        <v>2.0677126674931645</v>
      </c>
      <c r="N677" s="68">
        <v>0</v>
      </c>
      <c r="O677" s="68">
        <v>0</v>
      </c>
      <c r="P677" s="68">
        <v>5.1094821567954467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7.1771948242886108</v>
      </c>
    </row>
    <row r="678" spans="1:23">
      <c r="A678" s="105"/>
      <c r="B678">
        <v>2017</v>
      </c>
      <c r="C678" s="76">
        <v>0.37384272536809271</v>
      </c>
      <c r="D678" s="76">
        <v>0</v>
      </c>
      <c r="E678" s="76">
        <v>0</v>
      </c>
      <c r="F678" s="76">
        <v>0.62615727463190729</v>
      </c>
      <c r="G678" s="76">
        <v>0</v>
      </c>
      <c r="H678" s="76">
        <v>0</v>
      </c>
      <c r="I678" s="76">
        <v>0</v>
      </c>
      <c r="J678" s="76">
        <v>0</v>
      </c>
      <c r="K678" s="76">
        <v>0</v>
      </c>
      <c r="L678" s="77">
        <v>0</v>
      </c>
      <c r="M678" s="68">
        <v>3.0612518002791695</v>
      </c>
      <c r="N678" s="68">
        <v>0</v>
      </c>
      <c r="O678" s="68">
        <v>0</v>
      </c>
      <c r="P678" s="68">
        <v>5.1273569181732288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8.1886087184523983</v>
      </c>
    </row>
    <row r="679" spans="1:23">
      <c r="C679" s="76"/>
      <c r="D679" s="76"/>
      <c r="E679" s="76"/>
      <c r="F679" s="76"/>
      <c r="G679" s="76"/>
      <c r="H679" s="76"/>
      <c r="I679" s="76"/>
      <c r="J679" s="76"/>
      <c r="K679" s="76"/>
      <c r="L679" s="77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</row>
    <row r="680" spans="1:23">
      <c r="A680" s="105" t="s">
        <v>225</v>
      </c>
      <c r="B680">
        <v>2011</v>
      </c>
      <c r="C680" s="76">
        <v>0.5</v>
      </c>
      <c r="D680" s="76">
        <v>0</v>
      </c>
      <c r="E680" s="76">
        <v>0</v>
      </c>
      <c r="F680" s="76">
        <v>0.5</v>
      </c>
      <c r="G680" s="76">
        <v>0</v>
      </c>
      <c r="H680" s="76">
        <v>0</v>
      </c>
      <c r="I680" s="76">
        <v>0</v>
      </c>
      <c r="J680" s="76">
        <v>0</v>
      </c>
      <c r="K680" s="76">
        <v>0</v>
      </c>
      <c r="L680" s="77">
        <v>0</v>
      </c>
      <c r="M680" s="68">
        <v>1</v>
      </c>
      <c r="N680" s="68">
        <v>0</v>
      </c>
      <c r="O680" s="68">
        <v>0</v>
      </c>
      <c r="P680" s="68">
        <v>1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2</v>
      </c>
    </row>
    <row r="681" spans="1:23">
      <c r="A681" s="105"/>
      <c r="B681">
        <v>2014</v>
      </c>
      <c r="C681" s="76">
        <v>0.75939360729699634</v>
      </c>
      <c r="D681" s="76">
        <v>0</v>
      </c>
      <c r="E681" s="76">
        <v>0</v>
      </c>
      <c r="F681" s="76">
        <v>0.24060639270300369</v>
      </c>
      <c r="G681" s="76">
        <v>0</v>
      </c>
      <c r="H681" s="76">
        <v>0</v>
      </c>
      <c r="I681" s="76">
        <v>0</v>
      </c>
      <c r="J681" s="76">
        <v>0</v>
      </c>
      <c r="K681" s="76">
        <v>0</v>
      </c>
      <c r="L681" s="77">
        <v>0</v>
      </c>
      <c r="M681" s="68">
        <v>3.6106090510518629</v>
      </c>
      <c r="N681" s="68">
        <v>0</v>
      </c>
      <c r="O681" s="68">
        <v>0</v>
      </c>
      <c r="P681" s="68">
        <v>1.1439859525899911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4.7545950036418541</v>
      </c>
    </row>
    <row r="682" spans="1:23">
      <c r="A682" s="105"/>
      <c r="B682">
        <v>2017</v>
      </c>
      <c r="C682" s="76">
        <v>1</v>
      </c>
      <c r="D682" s="76">
        <v>0</v>
      </c>
      <c r="E682" s="76">
        <v>0</v>
      </c>
      <c r="F682" s="76">
        <v>0</v>
      </c>
      <c r="G682" s="76">
        <v>0</v>
      </c>
      <c r="H682" s="76">
        <v>0</v>
      </c>
      <c r="I682" s="76">
        <v>0</v>
      </c>
      <c r="J682" s="76">
        <v>0</v>
      </c>
      <c r="K682" s="76">
        <v>0</v>
      </c>
      <c r="L682" s="77">
        <v>0</v>
      </c>
      <c r="M682" s="68">
        <v>1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1</v>
      </c>
    </row>
    <row r="683" spans="1:23">
      <c r="C683" s="76"/>
      <c r="D683" s="76"/>
      <c r="E683" s="76"/>
      <c r="F683" s="76"/>
      <c r="G683" s="76"/>
      <c r="H683" s="76"/>
      <c r="I683" s="76"/>
      <c r="J683" s="76"/>
      <c r="K683" s="76"/>
      <c r="L683" s="77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</row>
    <row r="684" spans="1:23">
      <c r="A684" s="105" t="s">
        <v>226</v>
      </c>
      <c r="B684">
        <v>2011</v>
      </c>
      <c r="C684" s="76">
        <v>0</v>
      </c>
      <c r="D684" s="76">
        <v>0</v>
      </c>
      <c r="E684" s="76">
        <v>0</v>
      </c>
      <c r="F684" s="76">
        <v>0</v>
      </c>
      <c r="G684" s="76">
        <v>0</v>
      </c>
      <c r="H684" s="76">
        <v>0</v>
      </c>
      <c r="I684" s="76">
        <v>0</v>
      </c>
      <c r="J684" s="76">
        <v>0</v>
      </c>
      <c r="K684" s="76">
        <v>0</v>
      </c>
      <c r="L684" s="77">
        <v>0</v>
      </c>
      <c r="M684" s="68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</row>
    <row r="685" spans="1:23">
      <c r="A685" s="105"/>
      <c r="B685">
        <v>2014</v>
      </c>
      <c r="C685" s="76">
        <v>0</v>
      </c>
      <c r="D685" s="76">
        <v>0</v>
      </c>
      <c r="E685" s="76">
        <v>0</v>
      </c>
      <c r="F685" s="76">
        <v>1</v>
      </c>
      <c r="G685" s="76">
        <v>0</v>
      </c>
      <c r="H685" s="76">
        <v>0</v>
      </c>
      <c r="I685" s="76">
        <v>0</v>
      </c>
      <c r="J685" s="76">
        <v>0</v>
      </c>
      <c r="K685" s="76">
        <v>0</v>
      </c>
      <c r="L685" s="77">
        <v>0</v>
      </c>
      <c r="M685" s="68">
        <v>0</v>
      </c>
      <c r="N685" s="68">
        <v>0</v>
      </c>
      <c r="O685" s="68">
        <v>0</v>
      </c>
      <c r="P685" s="68">
        <v>2.3207549974727701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2.3207549974727701</v>
      </c>
    </row>
    <row r="686" spans="1:23">
      <c r="A686" s="105"/>
      <c r="B686">
        <v>2017</v>
      </c>
      <c r="C686" s="76">
        <v>1</v>
      </c>
      <c r="D686" s="76">
        <v>0</v>
      </c>
      <c r="E686" s="76">
        <v>0</v>
      </c>
      <c r="F686" s="76">
        <v>0</v>
      </c>
      <c r="G686" s="76">
        <v>0</v>
      </c>
      <c r="H686" s="76">
        <v>0</v>
      </c>
      <c r="I686" s="76">
        <v>0</v>
      </c>
      <c r="J686" s="76">
        <v>0</v>
      </c>
      <c r="K686" s="76">
        <v>0</v>
      </c>
      <c r="L686" s="77">
        <v>0</v>
      </c>
      <c r="M686" s="68">
        <v>4.6300862653872246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4.6300862653872246</v>
      </c>
    </row>
    <row r="687" spans="1:23">
      <c r="C687" s="76"/>
      <c r="D687" s="76"/>
      <c r="E687" s="76"/>
      <c r="F687" s="76"/>
      <c r="G687" s="76"/>
      <c r="H687" s="76"/>
      <c r="I687" s="76"/>
      <c r="J687" s="76"/>
      <c r="K687" s="76"/>
      <c r="L687" s="77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</row>
    <row r="688" spans="1:23">
      <c r="A688" s="105" t="s">
        <v>227</v>
      </c>
      <c r="B688">
        <v>2011</v>
      </c>
      <c r="C688" s="76">
        <v>1</v>
      </c>
      <c r="D688" s="76">
        <v>0</v>
      </c>
      <c r="E688" s="76">
        <v>0</v>
      </c>
      <c r="F688" s="76">
        <v>0</v>
      </c>
      <c r="G688" s="76">
        <v>0</v>
      </c>
      <c r="H688" s="76">
        <v>0</v>
      </c>
      <c r="I688" s="76">
        <v>0</v>
      </c>
      <c r="J688" s="76">
        <v>0</v>
      </c>
      <c r="K688" s="76">
        <v>0</v>
      </c>
      <c r="L688" s="77">
        <v>0</v>
      </c>
      <c r="M688" s="68">
        <v>1.0078125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1.0078125</v>
      </c>
    </row>
    <row r="689" spans="1:23">
      <c r="A689" s="105"/>
      <c r="B689">
        <v>2014</v>
      </c>
      <c r="C689" s="76">
        <v>0.4532110091743119</v>
      </c>
      <c r="D689" s="76">
        <v>0</v>
      </c>
      <c r="E689" s="76">
        <v>0.5467889908256881</v>
      </c>
      <c r="F689" s="76">
        <v>0</v>
      </c>
      <c r="G689" s="76">
        <v>0</v>
      </c>
      <c r="H689" s="76">
        <v>0</v>
      </c>
      <c r="I689" s="76">
        <v>0</v>
      </c>
      <c r="J689" s="76">
        <v>0</v>
      </c>
      <c r="K689" s="76">
        <v>0</v>
      </c>
      <c r="L689" s="77">
        <v>0</v>
      </c>
      <c r="M689" s="68">
        <v>1</v>
      </c>
      <c r="N689" s="68">
        <v>0</v>
      </c>
      <c r="O689" s="68">
        <v>1.2064777327935223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2.2064777327935223</v>
      </c>
    </row>
    <row r="690" spans="1:23">
      <c r="A690" s="105"/>
      <c r="B690">
        <v>2017</v>
      </c>
      <c r="C690" s="76">
        <v>0</v>
      </c>
      <c r="D690" s="76">
        <v>0</v>
      </c>
      <c r="E690" s="76">
        <v>0.5</v>
      </c>
      <c r="F690" s="76">
        <v>0.5</v>
      </c>
      <c r="G690" s="76">
        <v>0</v>
      </c>
      <c r="H690" s="76">
        <v>0</v>
      </c>
      <c r="I690" s="76">
        <v>0</v>
      </c>
      <c r="J690" s="76">
        <v>0</v>
      </c>
      <c r="K690" s="76">
        <v>0</v>
      </c>
      <c r="L690" s="77">
        <v>0</v>
      </c>
      <c r="M690" s="68">
        <v>0</v>
      </c>
      <c r="N690" s="68">
        <v>0</v>
      </c>
      <c r="O690" s="68">
        <v>1</v>
      </c>
      <c r="P690" s="68">
        <v>1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2</v>
      </c>
    </row>
    <row r="691" spans="1:23">
      <c r="C691" s="76"/>
      <c r="D691" s="76"/>
      <c r="E691" s="76"/>
      <c r="F691" s="76"/>
      <c r="G691" s="76"/>
      <c r="H691" s="76"/>
      <c r="I691" s="76"/>
      <c r="J691" s="76"/>
      <c r="K691" s="76"/>
      <c r="L691" s="77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</row>
    <row r="692" spans="1:23">
      <c r="A692" s="105" t="s">
        <v>228</v>
      </c>
      <c r="B692">
        <v>2011</v>
      </c>
      <c r="C692" s="76">
        <v>0.42501466132032334</v>
      </c>
      <c r="D692" s="76">
        <v>0</v>
      </c>
      <c r="E692" s="76">
        <v>0</v>
      </c>
      <c r="F692" s="76">
        <v>0.57498533867967661</v>
      </c>
      <c r="G692" s="76">
        <v>0</v>
      </c>
      <c r="H692" s="76">
        <v>0</v>
      </c>
      <c r="I692" s="76">
        <v>0</v>
      </c>
      <c r="J692" s="76">
        <v>0</v>
      </c>
      <c r="K692" s="76">
        <v>0</v>
      </c>
      <c r="L692" s="77">
        <v>0</v>
      </c>
      <c r="M692" s="68">
        <v>5.9869635112555608</v>
      </c>
      <c r="N692" s="68">
        <v>0</v>
      </c>
      <c r="O692" s="68">
        <v>0</v>
      </c>
      <c r="P692" s="68">
        <v>8.099523511702289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14.086487022957851</v>
      </c>
    </row>
    <row r="693" spans="1:23">
      <c r="A693" s="105"/>
      <c r="B693">
        <v>2014</v>
      </c>
      <c r="C693" s="76">
        <v>0.2498883985948322</v>
      </c>
      <c r="D693" s="76">
        <v>0</v>
      </c>
      <c r="E693" s="76">
        <v>0</v>
      </c>
      <c r="F693" s="76">
        <v>0.6131375375938577</v>
      </c>
      <c r="G693" s="76">
        <v>0.13697406381131022</v>
      </c>
      <c r="H693" s="76">
        <v>0</v>
      </c>
      <c r="I693" s="76">
        <v>0</v>
      </c>
      <c r="J693" s="76">
        <v>0</v>
      </c>
      <c r="K693" s="76">
        <v>0</v>
      </c>
      <c r="L693" s="77">
        <v>0</v>
      </c>
      <c r="M693" s="68">
        <v>3.7700861446331357</v>
      </c>
      <c r="N693" s="68">
        <v>0</v>
      </c>
      <c r="O693" s="68">
        <v>0</v>
      </c>
      <c r="P693" s="68">
        <v>9.250454795963007</v>
      </c>
      <c r="Q693" s="68">
        <v>2.0665385950406225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15.087079535636764</v>
      </c>
    </row>
    <row r="694" spans="1:23">
      <c r="A694" s="105"/>
      <c r="B694">
        <v>2017</v>
      </c>
      <c r="C694" s="76">
        <v>0.20945201647994646</v>
      </c>
      <c r="D694" s="76">
        <v>0</v>
      </c>
      <c r="E694" s="76">
        <v>0</v>
      </c>
      <c r="F694" s="76">
        <v>0.79054798352005351</v>
      </c>
      <c r="G694" s="76">
        <v>0</v>
      </c>
      <c r="H694" s="76">
        <v>0</v>
      </c>
      <c r="I694" s="76">
        <v>0</v>
      </c>
      <c r="J694" s="76">
        <v>0</v>
      </c>
      <c r="K694" s="76">
        <v>0</v>
      </c>
      <c r="L694" s="77">
        <v>0</v>
      </c>
      <c r="M694" s="68">
        <v>2.3935926773455378</v>
      </c>
      <c r="N694" s="68">
        <v>0</v>
      </c>
      <c r="O694" s="68">
        <v>0</v>
      </c>
      <c r="P694" s="68">
        <v>9.0342881211890855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11.427880798534623</v>
      </c>
    </row>
    <row r="695" spans="1:23">
      <c r="C695" s="76"/>
      <c r="D695" s="76"/>
      <c r="E695" s="76"/>
      <c r="F695" s="76"/>
      <c r="G695" s="76"/>
      <c r="H695" s="76"/>
      <c r="I695" s="76"/>
      <c r="J695" s="76"/>
      <c r="K695" s="76"/>
      <c r="L695" s="77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</row>
    <row r="696" spans="1:23">
      <c r="A696" s="105" t="s">
        <v>229</v>
      </c>
      <c r="B696">
        <v>2011</v>
      </c>
      <c r="C696" s="76">
        <v>0.44212959248723338</v>
      </c>
      <c r="D696" s="76">
        <v>0</v>
      </c>
      <c r="E696" s="76">
        <v>0</v>
      </c>
      <c r="F696" s="76">
        <v>0.52753316344352963</v>
      </c>
      <c r="G696" s="76">
        <v>3.0337244069236713E-2</v>
      </c>
      <c r="H696" s="76">
        <v>0</v>
      </c>
      <c r="I696" s="76">
        <v>0</v>
      </c>
      <c r="J696" s="76">
        <v>0</v>
      </c>
      <c r="K696" s="76">
        <v>0</v>
      </c>
      <c r="L696" s="77">
        <v>0</v>
      </c>
      <c r="M696" s="68">
        <v>14.628201848520746</v>
      </c>
      <c r="N696" s="68">
        <v>0</v>
      </c>
      <c r="O696" s="68">
        <v>0</v>
      </c>
      <c r="P696" s="68">
        <v>17.453845496359676</v>
      </c>
      <c r="Q696" s="68">
        <v>1.0037313432835822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33.085778688164012</v>
      </c>
    </row>
    <row r="697" spans="1:23">
      <c r="A697" s="105"/>
      <c r="B697">
        <v>2014</v>
      </c>
      <c r="C697" s="76">
        <v>0.36911371397395609</v>
      </c>
      <c r="D697" s="76">
        <v>0</v>
      </c>
      <c r="E697" s="76">
        <v>0</v>
      </c>
      <c r="F697" s="76">
        <v>0.63088628602604402</v>
      </c>
      <c r="G697" s="76">
        <v>0</v>
      </c>
      <c r="H697" s="76">
        <v>0</v>
      </c>
      <c r="I697" s="76">
        <v>0</v>
      </c>
      <c r="J697" s="76">
        <v>0</v>
      </c>
      <c r="K697" s="76">
        <v>0</v>
      </c>
      <c r="L697" s="77">
        <v>0</v>
      </c>
      <c r="M697" s="68">
        <v>13.428036652056807</v>
      </c>
      <c r="N697" s="68">
        <v>0</v>
      </c>
      <c r="O697" s="68">
        <v>0</v>
      </c>
      <c r="P697" s="68">
        <v>22.951095695771002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36.379132347827806</v>
      </c>
    </row>
    <row r="698" spans="1:23">
      <c r="A698" s="105"/>
      <c r="B698">
        <v>2017</v>
      </c>
      <c r="C698" s="76">
        <v>0.28538443941054137</v>
      </c>
      <c r="D698" s="76">
        <v>0</v>
      </c>
      <c r="E698" s="76">
        <v>0</v>
      </c>
      <c r="F698" s="76">
        <v>0.71461556058945874</v>
      </c>
      <c r="G698" s="76">
        <v>0</v>
      </c>
      <c r="H698" s="76">
        <v>0</v>
      </c>
      <c r="I698" s="76">
        <v>0</v>
      </c>
      <c r="J698" s="76">
        <v>0</v>
      </c>
      <c r="K698" s="76">
        <v>0</v>
      </c>
      <c r="L698" s="77">
        <v>0</v>
      </c>
      <c r="M698" s="68">
        <v>8.8616040123096482</v>
      </c>
      <c r="N698" s="68">
        <v>0</v>
      </c>
      <c r="O698" s="68">
        <v>0</v>
      </c>
      <c r="P698" s="68">
        <v>22.189857765400454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31.051461777710099</v>
      </c>
    </row>
    <row r="699" spans="1:23">
      <c r="C699" s="76"/>
      <c r="D699" s="76"/>
      <c r="E699" s="76"/>
      <c r="F699" s="76"/>
      <c r="G699" s="76"/>
      <c r="H699" s="76"/>
      <c r="I699" s="76"/>
      <c r="J699" s="76"/>
      <c r="K699" s="76"/>
      <c r="L699" s="77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</row>
    <row r="700" spans="1:23">
      <c r="A700" s="105" t="s">
        <v>230</v>
      </c>
      <c r="B700">
        <v>2011</v>
      </c>
      <c r="C700" s="76">
        <v>0.2053357840398729</v>
      </c>
      <c r="D700" s="76">
        <v>0</v>
      </c>
      <c r="E700" s="76">
        <v>0</v>
      </c>
      <c r="F700" s="76">
        <v>0.79466421596012715</v>
      </c>
      <c r="G700" s="76">
        <v>0</v>
      </c>
      <c r="H700" s="76">
        <v>0</v>
      </c>
      <c r="I700" s="76">
        <v>0</v>
      </c>
      <c r="J700" s="76">
        <v>0</v>
      </c>
      <c r="K700" s="76">
        <v>0</v>
      </c>
      <c r="L700" s="77">
        <v>0</v>
      </c>
      <c r="M700" s="68">
        <v>4.5444103277762267</v>
      </c>
      <c r="N700" s="68">
        <v>0</v>
      </c>
      <c r="O700" s="68">
        <v>0</v>
      </c>
      <c r="P700" s="68">
        <v>17.587194005220965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22.131604332997192</v>
      </c>
    </row>
    <row r="701" spans="1:23">
      <c r="A701" s="105"/>
      <c r="B701">
        <v>2014</v>
      </c>
      <c r="C701" s="76">
        <v>0.24208772360187145</v>
      </c>
      <c r="D701" s="76">
        <v>0</v>
      </c>
      <c r="E701" s="76">
        <v>5.2322230814975612E-2</v>
      </c>
      <c r="F701" s="76">
        <v>0.60579344404330859</v>
      </c>
      <c r="G701" s="76">
        <v>0</v>
      </c>
      <c r="H701" s="76">
        <v>0</v>
      </c>
      <c r="I701" s="76">
        <v>0</v>
      </c>
      <c r="J701" s="76">
        <v>0</v>
      </c>
      <c r="K701" s="76">
        <v>9.9796601539844293E-2</v>
      </c>
      <c r="L701" s="77">
        <v>0</v>
      </c>
      <c r="M701" s="68">
        <v>4.6714323433689611</v>
      </c>
      <c r="N701" s="68">
        <v>0</v>
      </c>
      <c r="O701" s="68">
        <v>1.0096330275229359</v>
      </c>
      <c r="P701" s="68">
        <v>11.689659623380052</v>
      </c>
      <c r="Q701" s="68">
        <v>0</v>
      </c>
      <c r="R701" s="68">
        <v>0</v>
      </c>
      <c r="S701" s="68">
        <v>0</v>
      </c>
      <c r="T701" s="68">
        <v>0</v>
      </c>
      <c r="U701" s="68">
        <v>1.925719591457753</v>
      </c>
      <c r="V701" s="68">
        <v>0</v>
      </c>
      <c r="W701" s="68">
        <v>19.296444585729702</v>
      </c>
    </row>
    <row r="702" spans="1:23">
      <c r="A702" s="105"/>
      <c r="B702">
        <v>2017</v>
      </c>
      <c r="C702" s="76">
        <v>0.5184692950484493</v>
      </c>
      <c r="D702" s="76">
        <v>0</v>
      </c>
      <c r="E702" s="76">
        <v>0</v>
      </c>
      <c r="F702" s="76">
        <v>0.4815307049515507</v>
      </c>
      <c r="G702" s="76">
        <v>0</v>
      </c>
      <c r="H702" s="76">
        <v>0</v>
      </c>
      <c r="I702" s="76">
        <v>0</v>
      </c>
      <c r="J702" s="76">
        <v>0</v>
      </c>
      <c r="K702" s="76">
        <v>0</v>
      </c>
      <c r="L702" s="77">
        <v>0</v>
      </c>
      <c r="M702" s="68">
        <v>13.50186854273489</v>
      </c>
      <c r="N702" s="68">
        <v>0</v>
      </c>
      <c r="O702" s="68">
        <v>0</v>
      </c>
      <c r="P702" s="68">
        <v>12.539921533711553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26.041790076446443</v>
      </c>
    </row>
    <row r="703" spans="1:23">
      <c r="C703" s="76"/>
      <c r="D703" s="76"/>
      <c r="E703" s="76"/>
      <c r="F703" s="76"/>
      <c r="G703" s="76"/>
      <c r="H703" s="76"/>
      <c r="I703" s="76"/>
      <c r="J703" s="76"/>
      <c r="K703" s="76"/>
      <c r="L703" s="77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</row>
    <row r="704" spans="1:23">
      <c r="A704" s="105" t="s">
        <v>231</v>
      </c>
      <c r="B704">
        <v>2011</v>
      </c>
      <c r="C704" s="76">
        <v>0.2131878436008228</v>
      </c>
      <c r="D704" s="76">
        <v>0</v>
      </c>
      <c r="E704" s="76">
        <v>0</v>
      </c>
      <c r="F704" s="76">
        <v>0.74419850380357511</v>
      </c>
      <c r="G704" s="76">
        <v>4.2613652595602104E-2</v>
      </c>
      <c r="H704" s="76">
        <v>0</v>
      </c>
      <c r="I704" s="76">
        <v>0</v>
      </c>
      <c r="J704" s="76">
        <v>0</v>
      </c>
      <c r="K704" s="76">
        <v>0</v>
      </c>
      <c r="L704" s="77">
        <v>0</v>
      </c>
      <c r="M704" s="68">
        <v>5.0028061575464342</v>
      </c>
      <c r="N704" s="68">
        <v>0</v>
      </c>
      <c r="O704" s="68">
        <v>0</v>
      </c>
      <c r="P704" s="68">
        <v>17.463851570432603</v>
      </c>
      <c r="Q704" s="68">
        <v>1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23.466657727979037</v>
      </c>
    </row>
    <row r="705" spans="1:23">
      <c r="A705" s="105"/>
      <c r="B705">
        <v>2014</v>
      </c>
      <c r="C705" s="76">
        <v>0.30422073696282437</v>
      </c>
      <c r="D705" s="76">
        <v>0</v>
      </c>
      <c r="E705" s="76">
        <v>0</v>
      </c>
      <c r="F705" s="76">
        <v>0.6316066257739682</v>
      </c>
      <c r="G705" s="76">
        <v>0</v>
      </c>
      <c r="H705" s="76">
        <v>0</v>
      </c>
      <c r="I705" s="76">
        <v>0</v>
      </c>
      <c r="J705" s="76">
        <v>0</v>
      </c>
      <c r="K705" s="76">
        <v>6.4172637263207419E-2</v>
      </c>
      <c r="L705" s="77">
        <v>0</v>
      </c>
      <c r="M705" s="68">
        <v>9.2038350380119596</v>
      </c>
      <c r="N705" s="68">
        <v>0</v>
      </c>
      <c r="O705" s="68">
        <v>0</v>
      </c>
      <c r="P705" s="68">
        <v>19.108504076924007</v>
      </c>
      <c r="Q705" s="68">
        <v>0</v>
      </c>
      <c r="R705" s="68">
        <v>0</v>
      </c>
      <c r="S705" s="68">
        <v>0</v>
      </c>
      <c r="T705" s="68">
        <v>0</v>
      </c>
      <c r="U705" s="68">
        <v>1.9414664931171852</v>
      </c>
      <c r="V705" s="68">
        <v>0</v>
      </c>
      <c r="W705" s="68">
        <v>30.253805608053153</v>
      </c>
    </row>
    <row r="706" spans="1:23">
      <c r="A706" s="105"/>
      <c r="B706">
        <v>2017</v>
      </c>
      <c r="C706" s="76">
        <v>0.41319928412192786</v>
      </c>
      <c r="D706" s="76">
        <v>0</v>
      </c>
      <c r="E706" s="76">
        <v>0</v>
      </c>
      <c r="F706" s="76">
        <v>0.58680071587807214</v>
      </c>
      <c r="G706" s="76">
        <v>0</v>
      </c>
      <c r="H706" s="76">
        <v>0</v>
      </c>
      <c r="I706" s="76">
        <v>0</v>
      </c>
      <c r="J706" s="76">
        <v>0</v>
      </c>
      <c r="K706" s="76">
        <v>0</v>
      </c>
      <c r="L706" s="77">
        <v>0</v>
      </c>
      <c r="M706" s="68">
        <v>13.653031726517733</v>
      </c>
      <c r="N706" s="68">
        <v>0</v>
      </c>
      <c r="O706" s="68">
        <v>0</v>
      </c>
      <c r="P706" s="68">
        <v>19.389212660548928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33.04224438706666</v>
      </c>
    </row>
    <row r="707" spans="1:23">
      <c r="C707" s="76"/>
      <c r="D707" s="76"/>
      <c r="E707" s="76"/>
      <c r="F707" s="76"/>
      <c r="G707" s="76"/>
      <c r="H707" s="76"/>
      <c r="I707" s="76"/>
      <c r="J707" s="76"/>
      <c r="K707" s="76"/>
      <c r="L707" s="77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</row>
    <row r="708" spans="1:23">
      <c r="A708" s="105" t="s">
        <v>232</v>
      </c>
      <c r="B708">
        <v>2011</v>
      </c>
      <c r="C708" s="76">
        <v>0.2897886047731536</v>
      </c>
      <c r="D708" s="76">
        <v>0</v>
      </c>
      <c r="E708" s="76">
        <v>0</v>
      </c>
      <c r="F708" s="76">
        <v>0.61525412025151294</v>
      </c>
      <c r="G708" s="76">
        <v>9.4957274975333461E-2</v>
      </c>
      <c r="H708" s="76">
        <v>0</v>
      </c>
      <c r="I708" s="76">
        <v>0</v>
      </c>
      <c r="J708" s="76">
        <v>0</v>
      </c>
      <c r="K708" s="76">
        <v>0</v>
      </c>
      <c r="L708" s="77">
        <v>0</v>
      </c>
      <c r="M708" s="68">
        <v>3.0570045129548729</v>
      </c>
      <c r="N708" s="68">
        <v>0</v>
      </c>
      <c r="O708" s="68">
        <v>0</v>
      </c>
      <c r="P708" s="68">
        <v>6.4903677758318743</v>
      </c>
      <c r="Q708" s="68">
        <v>1.0017123287671232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10.54908461755387</v>
      </c>
    </row>
    <row r="709" spans="1:23">
      <c r="A709" s="105"/>
      <c r="B709">
        <v>2014</v>
      </c>
      <c r="C709" s="76">
        <v>0.12721053976510385</v>
      </c>
      <c r="D709" s="76">
        <v>0</v>
      </c>
      <c r="E709" s="76">
        <v>0</v>
      </c>
      <c r="F709" s="76">
        <v>0.87278946023489623</v>
      </c>
      <c r="G709" s="76">
        <v>0</v>
      </c>
      <c r="H709" s="76">
        <v>0</v>
      </c>
      <c r="I709" s="76">
        <v>0</v>
      </c>
      <c r="J709" s="76">
        <v>0</v>
      </c>
      <c r="K709" s="76">
        <v>0</v>
      </c>
      <c r="L709" s="77">
        <v>0</v>
      </c>
      <c r="M709" s="68">
        <v>0.93827160493827155</v>
      </c>
      <c r="N709" s="68">
        <v>0</v>
      </c>
      <c r="O709" s="68">
        <v>0</v>
      </c>
      <c r="P709" s="68">
        <v>6.4374663384019897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7.375737943340261</v>
      </c>
    </row>
    <row r="710" spans="1:23">
      <c r="A710" s="105"/>
      <c r="B710">
        <v>2017</v>
      </c>
      <c r="C710" s="76">
        <v>0.25920789964856339</v>
      </c>
      <c r="D710" s="76">
        <v>0</v>
      </c>
      <c r="E710" s="76">
        <v>0</v>
      </c>
      <c r="F710" s="76">
        <v>0.74079210035143661</v>
      </c>
      <c r="G710" s="76">
        <v>0</v>
      </c>
      <c r="H710" s="76">
        <v>0</v>
      </c>
      <c r="I710" s="76">
        <v>0</v>
      </c>
      <c r="J710" s="76">
        <v>0</v>
      </c>
      <c r="K710" s="76">
        <v>0</v>
      </c>
      <c r="L710" s="77">
        <v>0</v>
      </c>
      <c r="M710" s="68">
        <v>3.0088946682686704</v>
      </c>
      <c r="N710" s="68">
        <v>0</v>
      </c>
      <c r="O710" s="68">
        <v>0</v>
      </c>
      <c r="P710" s="68">
        <v>8.599141477034614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11.608036145303284</v>
      </c>
    </row>
    <row r="711" spans="1:23">
      <c r="C711" s="76"/>
      <c r="D711" s="76"/>
      <c r="E711" s="76"/>
      <c r="F711" s="76"/>
      <c r="G711" s="76"/>
      <c r="H711" s="76"/>
      <c r="I711" s="76"/>
      <c r="J711" s="76"/>
      <c r="K711" s="76"/>
      <c r="L711" s="77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</row>
    <row r="712" spans="1:23">
      <c r="A712" s="105" t="s">
        <v>233</v>
      </c>
      <c r="B712">
        <v>2011</v>
      </c>
      <c r="C712" s="76">
        <v>0.12819090855832052</v>
      </c>
      <c r="D712" s="76">
        <v>0</v>
      </c>
      <c r="E712" s="76">
        <v>0.2698921334597974</v>
      </c>
      <c r="F712" s="76">
        <v>0.60191695798188205</v>
      </c>
      <c r="G712" s="76">
        <v>0</v>
      </c>
      <c r="H712" s="76">
        <v>0</v>
      </c>
      <c r="I712" s="76">
        <v>0</v>
      </c>
      <c r="J712" s="76">
        <v>0</v>
      </c>
      <c r="K712" s="76">
        <v>0</v>
      </c>
      <c r="L712" s="77">
        <v>0</v>
      </c>
      <c r="M712" s="68">
        <v>1</v>
      </c>
      <c r="N712" s="68">
        <v>0</v>
      </c>
      <c r="O712" s="68">
        <v>2.1053921568627452</v>
      </c>
      <c r="P712" s="68">
        <v>4.6954730624133116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7.8008652192760568</v>
      </c>
    </row>
    <row r="713" spans="1:23">
      <c r="A713" s="105"/>
      <c r="B713">
        <v>2014</v>
      </c>
      <c r="C713" s="76">
        <v>0.74131435747174546</v>
      </c>
      <c r="D713" s="76">
        <v>0</v>
      </c>
      <c r="E713" s="76">
        <v>0</v>
      </c>
      <c r="F713" s="76">
        <v>0.25868564252825449</v>
      </c>
      <c r="G713" s="76">
        <v>0</v>
      </c>
      <c r="H713" s="76">
        <v>0</v>
      </c>
      <c r="I713" s="76">
        <v>0</v>
      </c>
      <c r="J713" s="76">
        <v>0</v>
      </c>
      <c r="K713" s="76">
        <v>0</v>
      </c>
      <c r="L713" s="77">
        <v>0</v>
      </c>
      <c r="M713" s="68">
        <v>2.8656957928802589</v>
      </c>
      <c r="N713" s="68">
        <v>0</v>
      </c>
      <c r="O713" s="68">
        <v>0</v>
      </c>
      <c r="P713" s="68">
        <v>1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3.8656957928802589</v>
      </c>
    </row>
    <row r="714" spans="1:23">
      <c r="A714" s="105"/>
      <c r="B714">
        <v>2017</v>
      </c>
      <c r="C714" s="76">
        <v>0</v>
      </c>
      <c r="D714" s="76">
        <v>0</v>
      </c>
      <c r="E714" s="76">
        <v>0</v>
      </c>
      <c r="F714" s="76">
        <v>1</v>
      </c>
      <c r="G714" s="76">
        <v>0</v>
      </c>
      <c r="H714" s="76">
        <v>0</v>
      </c>
      <c r="I714" s="76">
        <v>0</v>
      </c>
      <c r="J714" s="76">
        <v>0</v>
      </c>
      <c r="K714" s="76">
        <v>0</v>
      </c>
      <c r="L714" s="77">
        <v>0</v>
      </c>
      <c r="M714" s="68">
        <v>0</v>
      </c>
      <c r="N714" s="68">
        <v>0</v>
      </c>
      <c r="O714" s="68">
        <v>0</v>
      </c>
      <c r="P714" s="68">
        <v>5.2999031203814111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5.2999031203814111</v>
      </c>
    </row>
    <row r="715" spans="1:23">
      <c r="C715" s="76"/>
      <c r="D715" s="76"/>
      <c r="E715" s="76"/>
      <c r="F715" s="76"/>
      <c r="G715" s="76"/>
      <c r="H715" s="76"/>
      <c r="I715" s="76"/>
      <c r="J715" s="76"/>
      <c r="K715" s="76"/>
      <c r="L715" s="77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</row>
    <row r="716" spans="1:23">
      <c r="A716" s="105" t="s">
        <v>234</v>
      </c>
      <c r="B716">
        <v>2011</v>
      </c>
      <c r="C716" s="76">
        <v>0.72454228168724555</v>
      </c>
      <c r="D716" s="76">
        <v>0</v>
      </c>
      <c r="E716" s="76">
        <v>0</v>
      </c>
      <c r="F716" s="76">
        <v>0.27545771831275445</v>
      </c>
      <c r="G716" s="76">
        <v>0</v>
      </c>
      <c r="H716" s="76">
        <v>0</v>
      </c>
      <c r="I716" s="76">
        <v>0</v>
      </c>
      <c r="J716" s="76">
        <v>0</v>
      </c>
      <c r="K716" s="76">
        <v>0</v>
      </c>
      <c r="L716" s="77">
        <v>0</v>
      </c>
      <c r="M716" s="68">
        <v>2.6303212199870214</v>
      </c>
      <c r="N716" s="68">
        <v>0</v>
      </c>
      <c r="O716" s="68">
        <v>0</v>
      </c>
      <c r="P716" s="68">
        <v>1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3.6303212199870214</v>
      </c>
    </row>
    <row r="717" spans="1:23">
      <c r="A717" s="105"/>
      <c r="B717">
        <v>2014</v>
      </c>
      <c r="C717" s="76">
        <v>0.25777055597686527</v>
      </c>
      <c r="D717" s="76">
        <v>0</v>
      </c>
      <c r="E717" s="76">
        <v>0</v>
      </c>
      <c r="F717" s="76">
        <v>0.74222944402313473</v>
      </c>
      <c r="G717" s="76">
        <v>0</v>
      </c>
      <c r="H717" s="76">
        <v>0</v>
      </c>
      <c r="I717" s="76">
        <v>0</v>
      </c>
      <c r="J717" s="76">
        <v>0</v>
      </c>
      <c r="K717" s="76">
        <v>0</v>
      </c>
      <c r="L717" s="77">
        <v>0</v>
      </c>
      <c r="M717" s="68">
        <v>1.0076923076923077</v>
      </c>
      <c r="N717" s="68">
        <v>0</v>
      </c>
      <c r="O717" s="68">
        <v>0</v>
      </c>
      <c r="P717" s="68">
        <v>2.9015684062534204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3.909260713945728</v>
      </c>
    </row>
    <row r="718" spans="1:23">
      <c r="A718" s="105"/>
      <c r="B718">
        <v>2017</v>
      </c>
      <c r="C718" s="76">
        <v>0.5</v>
      </c>
      <c r="D718" s="76">
        <v>0</v>
      </c>
      <c r="E718" s="76">
        <v>0</v>
      </c>
      <c r="F718" s="76">
        <v>0.5</v>
      </c>
      <c r="G718" s="76">
        <v>0</v>
      </c>
      <c r="H718" s="76">
        <v>0</v>
      </c>
      <c r="I718" s="76">
        <v>0</v>
      </c>
      <c r="J718" s="76">
        <v>0</v>
      </c>
      <c r="K718" s="76">
        <v>0</v>
      </c>
      <c r="L718" s="77">
        <v>0</v>
      </c>
      <c r="M718" s="68">
        <v>1</v>
      </c>
      <c r="N718" s="68">
        <v>0</v>
      </c>
      <c r="O718" s="68">
        <v>0</v>
      </c>
      <c r="P718" s="68">
        <v>1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2</v>
      </c>
    </row>
    <row r="719" spans="1:23">
      <c r="C719" s="76"/>
      <c r="D719" s="76"/>
      <c r="E719" s="76"/>
      <c r="F719" s="76"/>
      <c r="G719" s="76"/>
      <c r="H719" s="76"/>
      <c r="I719" s="76"/>
      <c r="J719" s="76"/>
      <c r="K719" s="76"/>
      <c r="L719" s="77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</row>
    <row r="720" spans="1:23">
      <c r="A720" s="105" t="s">
        <v>235</v>
      </c>
      <c r="B720">
        <v>2011</v>
      </c>
      <c r="C720" s="76">
        <v>0.49872881355932208</v>
      </c>
      <c r="D720" s="76">
        <v>0</v>
      </c>
      <c r="E720" s="76">
        <v>0</v>
      </c>
      <c r="F720" s="76">
        <v>0.50127118644067803</v>
      </c>
      <c r="G720" s="76">
        <v>0</v>
      </c>
      <c r="H720" s="76">
        <v>0</v>
      </c>
      <c r="I720" s="76">
        <v>0</v>
      </c>
      <c r="J720" s="76">
        <v>0</v>
      </c>
      <c r="K720" s="76">
        <v>0</v>
      </c>
      <c r="L720" s="77">
        <v>0</v>
      </c>
      <c r="M720" s="68">
        <v>1</v>
      </c>
      <c r="N720" s="68">
        <v>0</v>
      </c>
      <c r="O720" s="68">
        <v>0</v>
      </c>
      <c r="P720" s="68">
        <v>1.0050977060322854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2.0050977060322852</v>
      </c>
    </row>
    <row r="721" spans="1:23">
      <c r="A721" s="105"/>
      <c r="B721">
        <v>2014</v>
      </c>
      <c r="C721" s="76">
        <v>0.65198199461822481</v>
      </c>
      <c r="D721" s="76">
        <v>0</v>
      </c>
      <c r="E721" s="76">
        <v>0</v>
      </c>
      <c r="F721" s="76">
        <v>0.34801800538177513</v>
      </c>
      <c r="G721" s="76">
        <v>0</v>
      </c>
      <c r="H721" s="76">
        <v>0</v>
      </c>
      <c r="I721" s="76">
        <v>0</v>
      </c>
      <c r="J721" s="76">
        <v>0</v>
      </c>
      <c r="K721" s="76">
        <v>0</v>
      </c>
      <c r="L721" s="77">
        <v>0</v>
      </c>
      <c r="M721" s="68">
        <v>2.0307027270956555</v>
      </c>
      <c r="N721" s="68">
        <v>0</v>
      </c>
      <c r="O721" s="68">
        <v>0</v>
      </c>
      <c r="P721" s="68">
        <v>1.0839580209895052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3.1146607480851607</v>
      </c>
    </row>
    <row r="722" spans="1:23">
      <c r="A722" s="105"/>
      <c r="B722">
        <v>2017</v>
      </c>
      <c r="C722" s="76">
        <v>1</v>
      </c>
      <c r="D722" s="76">
        <v>0</v>
      </c>
      <c r="E722" s="76">
        <v>0</v>
      </c>
      <c r="F722" s="76">
        <v>0</v>
      </c>
      <c r="G722" s="76">
        <v>0</v>
      </c>
      <c r="H722" s="76">
        <v>0</v>
      </c>
      <c r="I722" s="76">
        <v>0</v>
      </c>
      <c r="J722" s="76">
        <v>0</v>
      </c>
      <c r="K722" s="76">
        <v>0</v>
      </c>
      <c r="L722" s="77">
        <v>0</v>
      </c>
      <c r="M722" s="68">
        <v>2.0140718704254614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2.0140718704254614</v>
      </c>
    </row>
    <row r="723" spans="1:23">
      <c r="C723" s="76"/>
      <c r="D723" s="76"/>
      <c r="E723" s="76"/>
      <c r="F723" s="76"/>
      <c r="G723" s="76"/>
      <c r="H723" s="76"/>
      <c r="I723" s="76"/>
      <c r="J723" s="76"/>
      <c r="K723" s="76"/>
      <c r="L723" s="77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</row>
    <row r="724" spans="1:23">
      <c r="A724" s="105" t="s">
        <v>236</v>
      </c>
      <c r="B724">
        <v>2011</v>
      </c>
      <c r="C724" s="76">
        <v>0.58201573169249865</v>
      </c>
      <c r="D724" s="76">
        <v>3.2721262170958762E-2</v>
      </c>
      <c r="E724" s="76">
        <v>0</v>
      </c>
      <c r="F724" s="76">
        <v>0.38526300613654257</v>
      </c>
      <c r="G724" s="76">
        <v>0</v>
      </c>
      <c r="H724" s="76">
        <v>0</v>
      </c>
      <c r="I724" s="76">
        <v>0</v>
      </c>
      <c r="J724" s="76">
        <v>0</v>
      </c>
      <c r="K724" s="76">
        <v>0</v>
      </c>
      <c r="L724" s="77">
        <v>0</v>
      </c>
      <c r="M724" s="68">
        <v>17.837756169695847</v>
      </c>
      <c r="N724" s="68">
        <v>1.0028490028490029</v>
      </c>
      <c r="O724" s="68">
        <v>0</v>
      </c>
      <c r="P724" s="68">
        <v>11.807631977031413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30.648237149576264</v>
      </c>
    </row>
    <row r="725" spans="1:23">
      <c r="A725" s="105"/>
      <c r="B725">
        <v>2014</v>
      </c>
      <c r="C725" s="76">
        <v>0.45126822178651382</v>
      </c>
      <c r="D725" s="76">
        <v>2.7409836113441197E-2</v>
      </c>
      <c r="E725" s="76">
        <v>0</v>
      </c>
      <c r="F725" s="76">
        <v>0.46613084739075689</v>
      </c>
      <c r="G725" s="76">
        <v>0</v>
      </c>
      <c r="H725" s="76">
        <v>0</v>
      </c>
      <c r="I725" s="76">
        <v>0</v>
      </c>
      <c r="J725" s="76">
        <v>0</v>
      </c>
      <c r="K725" s="76">
        <v>5.519109470928811E-2</v>
      </c>
      <c r="L725" s="77">
        <v>0</v>
      </c>
      <c r="M725" s="68">
        <v>16.514546933690006</v>
      </c>
      <c r="N725" s="68">
        <v>1.0030864197530864</v>
      </c>
      <c r="O725" s="68">
        <v>0</v>
      </c>
      <c r="P725" s="68">
        <v>17.058457442450031</v>
      </c>
      <c r="Q725" s="68">
        <v>0</v>
      </c>
      <c r="R725" s="68">
        <v>0</v>
      </c>
      <c r="S725" s="68">
        <v>0</v>
      </c>
      <c r="T725" s="68">
        <v>0</v>
      </c>
      <c r="U725" s="68">
        <v>2.0197653632465631</v>
      </c>
      <c r="V725" s="68">
        <v>0</v>
      </c>
      <c r="W725" s="68">
        <v>36.595856159139686</v>
      </c>
    </row>
    <row r="726" spans="1:23">
      <c r="A726" s="105"/>
      <c r="B726">
        <v>2017</v>
      </c>
      <c r="C726" s="76">
        <v>0.44062403838490649</v>
      </c>
      <c r="D726" s="76">
        <v>0</v>
      </c>
      <c r="E726" s="76">
        <v>0</v>
      </c>
      <c r="F726" s="76">
        <v>0.55937596161509351</v>
      </c>
      <c r="G726" s="76">
        <v>0</v>
      </c>
      <c r="H726" s="76">
        <v>0</v>
      </c>
      <c r="I726" s="76">
        <v>0</v>
      </c>
      <c r="J726" s="76">
        <v>0</v>
      </c>
      <c r="K726" s="76">
        <v>0</v>
      </c>
      <c r="L726" s="77">
        <v>0</v>
      </c>
      <c r="M726" s="68">
        <v>9.913986409270013</v>
      </c>
      <c r="N726" s="68">
        <v>0</v>
      </c>
      <c r="O726" s="68">
        <v>0</v>
      </c>
      <c r="P726" s="68">
        <v>12.585890006028201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22.499876415298214</v>
      </c>
    </row>
    <row r="727" spans="1:23">
      <c r="C727" s="76"/>
      <c r="D727" s="76"/>
      <c r="E727" s="76"/>
      <c r="F727" s="76"/>
      <c r="G727" s="76"/>
      <c r="H727" s="76"/>
      <c r="I727" s="76"/>
      <c r="J727" s="76"/>
      <c r="K727" s="76"/>
      <c r="L727" s="77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</row>
    <row r="728" spans="1:23">
      <c r="A728" s="105" t="s">
        <v>237</v>
      </c>
      <c r="B728">
        <v>2011</v>
      </c>
      <c r="C728" s="76">
        <v>0.34150166414635141</v>
      </c>
      <c r="D728" s="76">
        <v>2.5157395986259965E-2</v>
      </c>
      <c r="E728" s="76">
        <v>0</v>
      </c>
      <c r="F728" s="76">
        <v>0.61579041889810238</v>
      </c>
      <c r="G728" s="76">
        <v>1.7550520969286214E-2</v>
      </c>
      <c r="H728" s="76">
        <v>0</v>
      </c>
      <c r="I728" s="76">
        <v>0</v>
      </c>
      <c r="J728" s="76">
        <v>0</v>
      </c>
      <c r="K728" s="76">
        <v>0</v>
      </c>
      <c r="L728" s="77">
        <v>0</v>
      </c>
      <c r="M728" s="68">
        <v>21.116576554162695</v>
      </c>
      <c r="N728" s="68">
        <v>1.5555944055944055</v>
      </c>
      <c r="O728" s="68">
        <v>0</v>
      </c>
      <c r="P728" s="68">
        <v>38.077078056079571</v>
      </c>
      <c r="Q728" s="68">
        <v>1.0852272727272727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61.834476288563941</v>
      </c>
    </row>
    <row r="729" spans="1:23">
      <c r="A729" s="105"/>
      <c r="B729">
        <v>2014</v>
      </c>
      <c r="C729" s="76">
        <v>0.33843679360634438</v>
      </c>
      <c r="D729" s="76">
        <v>1.6823470932904167E-2</v>
      </c>
      <c r="E729" s="76">
        <v>3.9727785141312554E-2</v>
      </c>
      <c r="F729" s="76">
        <v>0.58178671180845143</v>
      </c>
      <c r="G729" s="76">
        <v>8.1219369678365606E-3</v>
      </c>
      <c r="H729" s="76">
        <v>0</v>
      </c>
      <c r="I729" s="76">
        <v>0</v>
      </c>
      <c r="J729" s="76">
        <v>0</v>
      </c>
      <c r="K729" s="76">
        <v>1.5103301543151161E-2</v>
      </c>
      <c r="L729" s="77">
        <v>0</v>
      </c>
      <c r="M729" s="68">
        <v>21.575890610931388</v>
      </c>
      <c r="N729" s="68">
        <v>1.0725233644859813</v>
      </c>
      <c r="O729" s="68">
        <v>2.5327102803738315</v>
      </c>
      <c r="P729" s="68">
        <v>37.089839786962514</v>
      </c>
      <c r="Q729" s="68">
        <v>0.51778656126482214</v>
      </c>
      <c r="R729" s="68">
        <v>0</v>
      </c>
      <c r="S729" s="68">
        <v>0</v>
      </c>
      <c r="T729" s="68">
        <v>0</v>
      </c>
      <c r="U729" s="68">
        <v>0.96285979572887648</v>
      </c>
      <c r="V729" s="68">
        <v>0</v>
      </c>
      <c r="W729" s="68">
        <v>63.751610399747399</v>
      </c>
    </row>
    <row r="730" spans="1:23">
      <c r="A730" s="105"/>
      <c r="B730">
        <v>2017</v>
      </c>
      <c r="C730" s="76">
        <v>0.18747953615591445</v>
      </c>
      <c r="D730" s="76">
        <v>7.2898903959706537E-2</v>
      </c>
      <c r="E730" s="76">
        <v>0</v>
      </c>
      <c r="F730" s="76">
        <v>0.73962155988437928</v>
      </c>
      <c r="G730" s="76">
        <v>0</v>
      </c>
      <c r="H730" s="76">
        <v>0</v>
      </c>
      <c r="I730" s="76">
        <v>0</v>
      </c>
      <c r="J730" s="76">
        <v>0</v>
      </c>
      <c r="K730" s="76">
        <v>0</v>
      </c>
      <c r="L730" s="77">
        <v>0</v>
      </c>
      <c r="M730" s="68">
        <v>15.831528562600129</v>
      </c>
      <c r="N730" s="68">
        <v>6.1558776167471816</v>
      </c>
      <c r="O730" s="68">
        <v>0</v>
      </c>
      <c r="P730" s="68">
        <v>62.456629085568679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84.444035264915968</v>
      </c>
    </row>
    <row r="731" spans="1:23">
      <c r="C731" s="76"/>
      <c r="D731" s="76"/>
      <c r="E731" s="76"/>
      <c r="F731" s="76"/>
      <c r="G731" s="76"/>
      <c r="H731" s="76"/>
      <c r="I731" s="76"/>
      <c r="J731" s="76"/>
      <c r="K731" s="76"/>
      <c r="L731" s="77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</row>
    <row r="732" spans="1:23">
      <c r="A732" s="105" t="s">
        <v>238</v>
      </c>
      <c r="B732">
        <v>2011</v>
      </c>
      <c r="C732" s="76">
        <v>0.34204330356942586</v>
      </c>
      <c r="D732" s="76">
        <v>0</v>
      </c>
      <c r="E732" s="76">
        <v>0</v>
      </c>
      <c r="F732" s="76">
        <v>0.65795669643057408</v>
      </c>
      <c r="G732" s="76">
        <v>0</v>
      </c>
      <c r="H732" s="76">
        <v>0</v>
      </c>
      <c r="I732" s="76">
        <v>0</v>
      </c>
      <c r="J732" s="76">
        <v>0</v>
      </c>
      <c r="K732" s="76">
        <v>0</v>
      </c>
      <c r="L732" s="77">
        <v>0</v>
      </c>
      <c r="M732" s="68">
        <v>4.2638840592408433</v>
      </c>
      <c r="N732" s="68">
        <v>0</v>
      </c>
      <c r="O732" s="68">
        <v>0</v>
      </c>
      <c r="P732" s="68">
        <v>8.2020347725113645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12.465918831752209</v>
      </c>
    </row>
    <row r="733" spans="1:23">
      <c r="A733" s="105"/>
      <c r="B733">
        <v>2014</v>
      </c>
      <c r="C733" s="76">
        <v>0.32563683228692242</v>
      </c>
      <c r="D733" s="76">
        <v>3.1220975857198633E-2</v>
      </c>
      <c r="E733" s="76">
        <v>0</v>
      </c>
      <c r="F733" s="76">
        <v>0.64314219185587873</v>
      </c>
      <c r="G733" s="76">
        <v>0</v>
      </c>
      <c r="H733" s="76">
        <v>0</v>
      </c>
      <c r="I733" s="76">
        <v>0</v>
      </c>
      <c r="J733" s="76">
        <v>0</v>
      </c>
      <c r="K733" s="76">
        <v>0</v>
      </c>
      <c r="L733" s="77">
        <v>0</v>
      </c>
      <c r="M733" s="68">
        <v>10.430065792188882</v>
      </c>
      <c r="N733" s="68">
        <v>1</v>
      </c>
      <c r="O733" s="68">
        <v>0</v>
      </c>
      <c r="P733" s="68">
        <v>20.599682559492745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32.029748351681633</v>
      </c>
    </row>
    <row r="734" spans="1:23">
      <c r="A734" s="105"/>
      <c r="B734">
        <v>2017</v>
      </c>
      <c r="C734" s="76">
        <v>0.50850997289368915</v>
      </c>
      <c r="D734" s="76">
        <v>9.2054309610643439E-2</v>
      </c>
      <c r="E734" s="76">
        <v>0</v>
      </c>
      <c r="F734" s="76">
        <v>0.39943571749566747</v>
      </c>
      <c r="G734" s="76">
        <v>0</v>
      </c>
      <c r="H734" s="76">
        <v>0</v>
      </c>
      <c r="I734" s="76">
        <v>0</v>
      </c>
      <c r="J734" s="76">
        <v>0</v>
      </c>
      <c r="K734" s="76">
        <v>0</v>
      </c>
      <c r="L734" s="77">
        <v>0</v>
      </c>
      <c r="M734" s="68">
        <v>20.991281181392939</v>
      </c>
      <c r="N734" s="68">
        <v>3.8</v>
      </c>
      <c r="O734" s="68">
        <v>0</v>
      </c>
      <c r="P734" s="68">
        <v>16.488698170715953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41.279979352108889</v>
      </c>
    </row>
    <row r="735" spans="1:23">
      <c r="C735" s="76"/>
      <c r="D735" s="76"/>
      <c r="E735" s="76"/>
      <c r="F735" s="76"/>
      <c r="G735" s="76"/>
      <c r="H735" s="76"/>
      <c r="I735" s="76"/>
      <c r="J735" s="76"/>
      <c r="K735" s="76"/>
      <c r="L735" s="77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</row>
    <row r="736" spans="1:23">
      <c r="A736" s="105" t="s">
        <v>239</v>
      </c>
      <c r="B736">
        <v>2011</v>
      </c>
      <c r="C736" s="76">
        <v>0.19604144943099255</v>
      </c>
      <c r="D736" s="76">
        <v>0.15384441036956667</v>
      </c>
      <c r="E736" s="76">
        <v>0</v>
      </c>
      <c r="F736" s="76">
        <v>0.61891539416244901</v>
      </c>
      <c r="G736" s="76">
        <v>3.1198746036991961E-2</v>
      </c>
      <c r="H736" s="76">
        <v>0</v>
      </c>
      <c r="I736" s="76">
        <v>0</v>
      </c>
      <c r="J736" s="76">
        <v>0</v>
      </c>
      <c r="K736" s="76">
        <v>0</v>
      </c>
      <c r="L736" s="77">
        <v>0</v>
      </c>
      <c r="M736" s="68">
        <v>6.3201650818267536</v>
      </c>
      <c r="N736" s="68">
        <v>4.959778012630041</v>
      </c>
      <c r="O736" s="68">
        <v>0</v>
      </c>
      <c r="P736" s="68">
        <v>19.953165384892081</v>
      </c>
      <c r="Q736" s="68">
        <v>1.0058139534883721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32.238922432837242</v>
      </c>
    </row>
    <row r="737" spans="1:23">
      <c r="A737" s="105"/>
      <c r="B737">
        <v>2014</v>
      </c>
      <c r="C737" s="76">
        <v>0.17316355691057839</v>
      </c>
      <c r="D737" s="76">
        <v>0</v>
      </c>
      <c r="E737" s="76">
        <v>0</v>
      </c>
      <c r="F737" s="76">
        <v>0.82683644308942161</v>
      </c>
      <c r="G737" s="76">
        <v>0</v>
      </c>
      <c r="H737" s="76">
        <v>0</v>
      </c>
      <c r="I737" s="76">
        <v>0</v>
      </c>
      <c r="J737" s="76">
        <v>0</v>
      </c>
      <c r="K737" s="76">
        <v>0</v>
      </c>
      <c r="L737" s="77">
        <v>0</v>
      </c>
      <c r="M737" s="68">
        <v>3.8785891507801225</v>
      </c>
      <c r="N737" s="68">
        <v>0</v>
      </c>
      <c r="O737" s="68">
        <v>0</v>
      </c>
      <c r="P737" s="68">
        <v>18.519825504002146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22.398414654782268</v>
      </c>
    </row>
    <row r="738" spans="1:23">
      <c r="A738" s="105"/>
      <c r="B738">
        <v>2017</v>
      </c>
      <c r="C738" s="76">
        <v>0.31181954230356129</v>
      </c>
      <c r="D738" s="76">
        <v>0</v>
      </c>
      <c r="E738" s="76">
        <v>0</v>
      </c>
      <c r="F738" s="76">
        <v>0.68818045769643876</v>
      </c>
      <c r="G738" s="76">
        <v>0</v>
      </c>
      <c r="H738" s="76">
        <v>0</v>
      </c>
      <c r="I738" s="76">
        <v>0</v>
      </c>
      <c r="J738" s="76">
        <v>0</v>
      </c>
      <c r="K738" s="76">
        <v>0</v>
      </c>
      <c r="L738" s="77">
        <v>0</v>
      </c>
      <c r="M738" s="68">
        <v>7.8994634446152867</v>
      </c>
      <c r="N738" s="68">
        <v>0</v>
      </c>
      <c r="O738" s="68">
        <v>0</v>
      </c>
      <c r="P738" s="68">
        <v>17.433982260096297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25.333445704711583</v>
      </c>
    </row>
    <row r="739" spans="1:23">
      <c r="C739" s="76"/>
      <c r="D739" s="76"/>
      <c r="E739" s="76"/>
      <c r="F739" s="76"/>
      <c r="G739" s="76"/>
      <c r="H739" s="76"/>
      <c r="I739" s="76"/>
      <c r="J739" s="76"/>
      <c r="K739" s="76"/>
      <c r="L739" s="77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</row>
    <row r="740" spans="1:23">
      <c r="A740" s="105" t="s">
        <v>240</v>
      </c>
      <c r="B740">
        <v>2011</v>
      </c>
      <c r="C740" s="76">
        <v>0.33012403249712535</v>
      </c>
      <c r="D740" s="76">
        <v>1.0679033364411223E-2</v>
      </c>
      <c r="E740" s="76">
        <v>0</v>
      </c>
      <c r="F740" s="76">
        <v>0.64851790077405247</v>
      </c>
      <c r="G740" s="76">
        <v>0</v>
      </c>
      <c r="H740" s="76">
        <v>0</v>
      </c>
      <c r="I740" s="76">
        <v>0</v>
      </c>
      <c r="J740" s="76">
        <v>0</v>
      </c>
      <c r="K740" s="76">
        <v>1.0679033364411223E-2</v>
      </c>
      <c r="L740" s="77">
        <v>0</v>
      </c>
      <c r="M740" s="68">
        <v>34.220700972917243</v>
      </c>
      <c r="N740" s="68">
        <v>1.1069900142653353</v>
      </c>
      <c r="O740" s="68">
        <v>0</v>
      </c>
      <c r="P740" s="68">
        <v>67.225451567710735</v>
      </c>
      <c r="Q740" s="68">
        <v>0</v>
      </c>
      <c r="R740" s="68">
        <v>0</v>
      </c>
      <c r="S740" s="68">
        <v>0</v>
      </c>
      <c r="T740" s="68">
        <v>0</v>
      </c>
      <c r="U740" s="68">
        <v>1.1069900142653353</v>
      </c>
      <c r="V740" s="68">
        <v>0</v>
      </c>
      <c r="W740" s="68">
        <v>103.66013256915862</v>
      </c>
    </row>
    <row r="741" spans="1:23">
      <c r="A741" s="105"/>
      <c r="B741">
        <v>2014</v>
      </c>
      <c r="C741" s="76">
        <v>0.30339294075911066</v>
      </c>
      <c r="D741" s="76">
        <v>1.3300448878329787E-2</v>
      </c>
      <c r="E741" s="76">
        <v>0</v>
      </c>
      <c r="F741" s="76">
        <v>0.6717561565522876</v>
      </c>
      <c r="G741" s="76">
        <v>0</v>
      </c>
      <c r="H741" s="76">
        <v>0</v>
      </c>
      <c r="I741" s="76">
        <v>0</v>
      </c>
      <c r="J741" s="76">
        <v>0</v>
      </c>
      <c r="K741" s="76">
        <v>1.1550453810271989E-2</v>
      </c>
      <c r="L741" s="77">
        <v>0</v>
      </c>
      <c r="M741" s="68">
        <v>29.182441570709592</v>
      </c>
      <c r="N741" s="68">
        <v>1.2793296089385475</v>
      </c>
      <c r="O741" s="68">
        <v>0</v>
      </c>
      <c r="P741" s="68">
        <v>64.614175726377383</v>
      </c>
      <c r="Q741" s="68">
        <v>0</v>
      </c>
      <c r="R741" s="68">
        <v>0</v>
      </c>
      <c r="S741" s="68">
        <v>0</v>
      </c>
      <c r="T741" s="68">
        <v>0</v>
      </c>
      <c r="U741" s="68">
        <v>1.1110029211295034</v>
      </c>
      <c r="V741" s="68">
        <v>0</v>
      </c>
      <c r="W741" s="68">
        <v>96.186949827155019</v>
      </c>
    </row>
    <row r="742" spans="1:23">
      <c r="A742" s="105"/>
      <c r="B742">
        <v>2017</v>
      </c>
      <c r="C742" s="76">
        <v>0.22928562682028428</v>
      </c>
      <c r="D742" s="76">
        <v>0</v>
      </c>
      <c r="E742" s="76">
        <v>7.081171330107762E-2</v>
      </c>
      <c r="F742" s="76">
        <v>0.6764188694473211</v>
      </c>
      <c r="G742" s="76">
        <v>9.9947678884815729E-3</v>
      </c>
      <c r="H742" s="76">
        <v>0</v>
      </c>
      <c r="I742" s="76">
        <v>0</v>
      </c>
      <c r="J742" s="76">
        <v>0</v>
      </c>
      <c r="K742" s="76">
        <v>1.3489022542835225E-2</v>
      </c>
      <c r="L742" s="77">
        <v>0</v>
      </c>
      <c r="M742" s="68">
        <v>22.962546181500709</v>
      </c>
      <c r="N742" s="68">
        <v>0</v>
      </c>
      <c r="O742" s="68">
        <v>7.0916666666666668</v>
      </c>
      <c r="P742" s="68">
        <v>67.742142161823935</v>
      </c>
      <c r="Q742" s="68">
        <v>1.0009581603321622</v>
      </c>
      <c r="R742" s="68">
        <v>0</v>
      </c>
      <c r="S742" s="68">
        <v>0</v>
      </c>
      <c r="T742" s="68">
        <v>0</v>
      </c>
      <c r="U742" s="68">
        <v>1.3509015256588073</v>
      </c>
      <c r="V742" s="68">
        <v>0</v>
      </c>
      <c r="W742" s="68">
        <v>100.1482146959823</v>
      </c>
    </row>
    <row r="743" spans="1:23">
      <c r="C743" s="76"/>
      <c r="D743" s="76"/>
      <c r="E743" s="76"/>
      <c r="F743" s="76"/>
      <c r="G743" s="76"/>
      <c r="H743" s="76"/>
      <c r="I743" s="76"/>
      <c r="J743" s="76"/>
      <c r="K743" s="76"/>
      <c r="L743" s="77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</row>
    <row r="744" spans="1:23">
      <c r="A744" s="105" t="s">
        <v>241</v>
      </c>
      <c r="B744">
        <v>2011</v>
      </c>
      <c r="C744" s="76">
        <v>0.15052536030444222</v>
      </c>
      <c r="D744" s="76">
        <v>7.9084414080059007E-2</v>
      </c>
      <c r="E744" s="76">
        <v>0</v>
      </c>
      <c r="F744" s="76">
        <v>0.54846183166248075</v>
      </c>
      <c r="G744" s="76">
        <v>0.22192839395301814</v>
      </c>
      <c r="H744" s="76">
        <v>0</v>
      </c>
      <c r="I744" s="76">
        <v>0</v>
      </c>
      <c r="J744" s="76">
        <v>0</v>
      </c>
      <c r="K744" s="76">
        <v>0</v>
      </c>
      <c r="L744" s="77">
        <v>0</v>
      </c>
      <c r="M744" s="68">
        <v>2.1069900142653353</v>
      </c>
      <c r="N744" s="68">
        <v>1.1069900142653353</v>
      </c>
      <c r="O744" s="68">
        <v>0</v>
      </c>
      <c r="P744" s="68">
        <v>7.6771356014779046</v>
      </c>
      <c r="Q744" s="68">
        <v>3.1064593301435406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13.997574960152114</v>
      </c>
    </row>
    <row r="745" spans="1:23">
      <c r="A745" s="105"/>
      <c r="B745">
        <v>2014</v>
      </c>
      <c r="C745" s="76">
        <v>0.24122189830087321</v>
      </c>
      <c r="D745" s="76">
        <v>0</v>
      </c>
      <c r="E745" s="76">
        <v>0</v>
      </c>
      <c r="F745" s="76">
        <v>0.75877810169912652</v>
      </c>
      <c r="G745" s="76">
        <v>0</v>
      </c>
      <c r="H745" s="76">
        <v>0</v>
      </c>
      <c r="I745" s="76">
        <v>0</v>
      </c>
      <c r="J745" s="76">
        <v>0</v>
      </c>
      <c r="K745" s="76">
        <v>0</v>
      </c>
      <c r="L745" s="77">
        <v>0</v>
      </c>
      <c r="M745" s="68">
        <v>3.0079748802986872</v>
      </c>
      <c r="N745" s="68">
        <v>0</v>
      </c>
      <c r="O745" s="68">
        <v>0</v>
      </c>
      <c r="P745" s="68">
        <v>9.4617673010138699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12.46974218131256</v>
      </c>
    </row>
    <row r="746" spans="1:23">
      <c r="A746" s="105"/>
      <c r="B746">
        <v>2017</v>
      </c>
      <c r="C746" s="76">
        <v>0.29645411714294184</v>
      </c>
      <c r="D746" s="76">
        <v>0</v>
      </c>
      <c r="E746" s="76">
        <v>0</v>
      </c>
      <c r="F746" s="76">
        <v>0.7035458828570581</v>
      </c>
      <c r="G746" s="76">
        <v>0</v>
      </c>
      <c r="H746" s="76">
        <v>0</v>
      </c>
      <c r="I746" s="76">
        <v>0</v>
      </c>
      <c r="J746" s="76">
        <v>0</v>
      </c>
      <c r="K746" s="76">
        <v>0</v>
      </c>
      <c r="L746" s="77">
        <v>0</v>
      </c>
      <c r="M746" s="68">
        <v>3.1922303020390865</v>
      </c>
      <c r="N746" s="68">
        <v>0</v>
      </c>
      <c r="O746" s="68">
        <v>0</v>
      </c>
      <c r="P746" s="68">
        <v>7.5758114199110338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10.768041721950121</v>
      </c>
    </row>
    <row r="747" spans="1:23">
      <c r="C747" s="76"/>
      <c r="D747" s="76"/>
      <c r="E747" s="76"/>
      <c r="F747" s="76"/>
      <c r="G747" s="76"/>
      <c r="H747" s="76"/>
      <c r="I747" s="76"/>
      <c r="J747" s="76"/>
      <c r="K747" s="76"/>
      <c r="L747" s="77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</row>
    <row r="748" spans="1:23">
      <c r="A748" s="105" t="s">
        <v>242</v>
      </c>
      <c r="B748">
        <v>2011</v>
      </c>
      <c r="C748" s="76">
        <v>0.29023392785118168</v>
      </c>
      <c r="D748" s="76">
        <v>0</v>
      </c>
      <c r="E748" s="76">
        <v>0</v>
      </c>
      <c r="F748" s="76">
        <v>0.69636858895677711</v>
      </c>
      <c r="G748" s="76">
        <v>0</v>
      </c>
      <c r="H748" s="76">
        <v>1.3397483192041256E-2</v>
      </c>
      <c r="I748" s="76">
        <v>0</v>
      </c>
      <c r="J748" s="76">
        <v>0</v>
      </c>
      <c r="K748" s="76">
        <v>0</v>
      </c>
      <c r="L748" s="77">
        <v>0</v>
      </c>
      <c r="M748" s="68">
        <v>13.468103351682895</v>
      </c>
      <c r="N748" s="68">
        <v>0</v>
      </c>
      <c r="O748" s="68">
        <v>0</v>
      </c>
      <c r="P748" s="68">
        <v>32.314499536196358</v>
      </c>
      <c r="Q748" s="68">
        <v>0</v>
      </c>
      <c r="R748" s="68">
        <v>0.6217008797653959</v>
      </c>
      <c r="S748" s="68">
        <v>0</v>
      </c>
      <c r="T748" s="68">
        <v>0</v>
      </c>
      <c r="U748" s="68">
        <v>0</v>
      </c>
      <c r="V748" s="68">
        <v>0</v>
      </c>
      <c r="W748" s="68">
        <v>46.404303767644649</v>
      </c>
    </row>
    <row r="749" spans="1:23">
      <c r="A749" s="105"/>
      <c r="B749">
        <v>2014</v>
      </c>
      <c r="C749" s="76">
        <v>0.14762931694558268</v>
      </c>
      <c r="D749" s="76">
        <v>0</v>
      </c>
      <c r="E749" s="76">
        <v>0</v>
      </c>
      <c r="F749" s="76">
        <v>0.83574404118865475</v>
      </c>
      <c r="G749" s="76">
        <v>0</v>
      </c>
      <c r="H749" s="76">
        <v>1.6626641865762581E-2</v>
      </c>
      <c r="I749" s="76">
        <v>0</v>
      </c>
      <c r="J749" s="76">
        <v>0</v>
      </c>
      <c r="K749" s="76">
        <v>0</v>
      </c>
      <c r="L749" s="77">
        <v>0</v>
      </c>
      <c r="M749" s="68">
        <v>8.8939299894078676</v>
      </c>
      <c r="N749" s="68">
        <v>0</v>
      </c>
      <c r="O749" s="68">
        <v>0</v>
      </c>
      <c r="P749" s="68">
        <v>50.34940989489629</v>
      </c>
      <c r="Q749" s="68">
        <v>0</v>
      </c>
      <c r="R749" s="68">
        <v>1.0016722408026755</v>
      </c>
      <c r="S749" s="68">
        <v>0</v>
      </c>
      <c r="T749" s="68">
        <v>0</v>
      </c>
      <c r="U749" s="68">
        <v>0</v>
      </c>
      <c r="V749" s="68">
        <v>0</v>
      </c>
      <c r="W749" s="68">
        <v>60.245012125106832</v>
      </c>
    </row>
    <row r="750" spans="1:23">
      <c r="A750" s="105"/>
      <c r="B750">
        <v>2017</v>
      </c>
      <c r="C750" s="76">
        <v>6.3235215531383268E-2</v>
      </c>
      <c r="D750" s="76">
        <v>0</v>
      </c>
      <c r="E750" s="76">
        <v>0</v>
      </c>
      <c r="F750" s="76">
        <v>0.91796826760977479</v>
      </c>
      <c r="G750" s="76">
        <v>0</v>
      </c>
      <c r="H750" s="76">
        <v>1.8796516858841823E-2</v>
      </c>
      <c r="I750" s="76">
        <v>0</v>
      </c>
      <c r="J750" s="76">
        <v>0</v>
      </c>
      <c r="K750" s="76">
        <v>0</v>
      </c>
      <c r="L750" s="77">
        <v>0</v>
      </c>
      <c r="M750" s="68">
        <v>3.3704055994257001</v>
      </c>
      <c r="N750" s="68">
        <v>0</v>
      </c>
      <c r="O750" s="68">
        <v>0</v>
      </c>
      <c r="P750" s="68">
        <v>48.92725300685656</v>
      </c>
      <c r="Q750" s="68">
        <v>0</v>
      </c>
      <c r="R750" s="68">
        <v>1.0018450184501844</v>
      </c>
      <c r="S750" s="68">
        <v>0</v>
      </c>
      <c r="T750" s="68">
        <v>0</v>
      </c>
      <c r="U750" s="68">
        <v>0</v>
      </c>
      <c r="V750" s="68">
        <v>0</v>
      </c>
      <c r="W750" s="68">
        <v>53.299503624732452</v>
      </c>
    </row>
    <row r="751" spans="1:23">
      <c r="C751" s="76"/>
      <c r="D751" s="76"/>
      <c r="E751" s="76"/>
      <c r="F751" s="76"/>
      <c r="G751" s="76"/>
      <c r="H751" s="76"/>
      <c r="I751" s="76"/>
      <c r="J751" s="76"/>
      <c r="K751" s="76"/>
      <c r="L751" s="77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</row>
    <row r="752" spans="1:23">
      <c r="A752" s="105" t="s">
        <v>243</v>
      </c>
      <c r="B752">
        <v>2011</v>
      </c>
      <c r="C752" s="76">
        <v>2.7537307684244755E-2</v>
      </c>
      <c r="D752" s="76">
        <v>8.554352638275553E-2</v>
      </c>
      <c r="E752" s="76">
        <v>0</v>
      </c>
      <c r="F752" s="76">
        <v>0.8593818582487549</v>
      </c>
      <c r="G752" s="76">
        <v>2.7537307684244755E-2</v>
      </c>
      <c r="H752" s="76">
        <v>0</v>
      </c>
      <c r="I752" s="76">
        <v>0</v>
      </c>
      <c r="J752" s="76">
        <v>0</v>
      </c>
      <c r="K752" s="76">
        <v>0</v>
      </c>
      <c r="L752" s="77">
        <v>0</v>
      </c>
      <c r="M752" s="68">
        <v>1</v>
      </c>
      <c r="N752" s="68">
        <v>3.1064593301435406</v>
      </c>
      <c r="O752" s="68">
        <v>0</v>
      </c>
      <c r="P752" s="68">
        <v>31.207911394346048</v>
      </c>
      <c r="Q752" s="68">
        <v>1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36.314370724489592</v>
      </c>
    </row>
    <row r="753" spans="1:23">
      <c r="A753" s="105"/>
      <c r="B753">
        <v>2014</v>
      </c>
      <c r="C753" s="76">
        <v>0.34434386322691596</v>
      </c>
      <c r="D753" s="76">
        <v>0</v>
      </c>
      <c r="E753" s="76">
        <v>0</v>
      </c>
      <c r="F753" s="76">
        <v>0.52620255889612833</v>
      </c>
      <c r="G753" s="76">
        <v>0</v>
      </c>
      <c r="H753" s="76">
        <v>6.6005569275862125E-2</v>
      </c>
      <c r="I753" s="76">
        <v>0</v>
      </c>
      <c r="J753" s="76">
        <v>0</v>
      </c>
      <c r="K753" s="76">
        <v>6.3448008601093564E-2</v>
      </c>
      <c r="L753" s="77">
        <v>0</v>
      </c>
      <c r="M753" s="68">
        <v>5.225614942333209</v>
      </c>
      <c r="N753" s="68">
        <v>0</v>
      </c>
      <c r="O753" s="68">
        <v>0</v>
      </c>
      <c r="P753" s="68">
        <v>7.9854245947445817</v>
      </c>
      <c r="Q753" s="68">
        <v>0</v>
      </c>
      <c r="R753" s="68">
        <v>1.0016722408026755</v>
      </c>
      <c r="S753" s="68">
        <v>0</v>
      </c>
      <c r="T753" s="68">
        <v>0</v>
      </c>
      <c r="U753" s="68">
        <v>0.96285979572887648</v>
      </c>
      <c r="V753" s="68">
        <v>0</v>
      </c>
      <c r="W753" s="68">
        <v>15.175571573609343</v>
      </c>
    </row>
    <row r="754" spans="1:23">
      <c r="A754" s="105"/>
      <c r="B754">
        <v>2017</v>
      </c>
      <c r="C754" s="76">
        <v>0.19437294049911263</v>
      </c>
      <c r="D754" s="76">
        <v>0</v>
      </c>
      <c r="E754" s="76">
        <v>0</v>
      </c>
      <c r="F754" s="76">
        <v>0.68342370310099765</v>
      </c>
      <c r="G754" s="76">
        <v>6.1045363289161478E-2</v>
      </c>
      <c r="H754" s="76">
        <v>6.1157993110728184E-2</v>
      </c>
      <c r="I754" s="76">
        <v>0</v>
      </c>
      <c r="J754" s="76">
        <v>0</v>
      </c>
      <c r="K754" s="76">
        <v>0</v>
      </c>
      <c r="L754" s="77">
        <v>0</v>
      </c>
      <c r="M754" s="68">
        <v>3.1840737776987442</v>
      </c>
      <c r="N754" s="68">
        <v>0</v>
      </c>
      <c r="O754" s="68">
        <v>0</v>
      </c>
      <c r="P754" s="68">
        <v>11.195341730767268</v>
      </c>
      <c r="Q754" s="68">
        <v>1</v>
      </c>
      <c r="R754" s="68">
        <v>1.0018450184501844</v>
      </c>
      <c r="S754" s="68">
        <v>0</v>
      </c>
      <c r="T754" s="68">
        <v>0</v>
      </c>
      <c r="U754" s="68">
        <v>0</v>
      </c>
      <c r="V754" s="68">
        <v>0</v>
      </c>
      <c r="W754" s="68">
        <v>16.381260526916197</v>
      </c>
    </row>
    <row r="755" spans="1:23">
      <c r="C755" s="76"/>
      <c r="D755" s="76"/>
      <c r="E755" s="76"/>
      <c r="F755" s="76"/>
      <c r="G755" s="76"/>
      <c r="H755" s="76"/>
      <c r="I755" s="76"/>
      <c r="J755" s="76"/>
      <c r="K755" s="76"/>
      <c r="L755" s="77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</row>
    <row r="756" spans="1:23">
      <c r="A756" s="105" t="s">
        <v>244</v>
      </c>
      <c r="B756">
        <v>2011</v>
      </c>
      <c r="C756" s="76">
        <v>0.44536560074368037</v>
      </c>
      <c r="D756" s="76">
        <v>0</v>
      </c>
      <c r="E756" s="76">
        <v>0</v>
      </c>
      <c r="F756" s="76">
        <v>0.55463439925631963</v>
      </c>
      <c r="G756" s="76">
        <v>0</v>
      </c>
      <c r="H756" s="76">
        <v>0</v>
      </c>
      <c r="I756" s="76">
        <v>0</v>
      </c>
      <c r="J756" s="76">
        <v>0</v>
      </c>
      <c r="K756" s="76">
        <v>0</v>
      </c>
      <c r="L756" s="77">
        <v>0</v>
      </c>
      <c r="M756" s="68">
        <v>7.0251189340969482</v>
      </c>
      <c r="N756" s="68">
        <v>0</v>
      </c>
      <c r="O756" s="68">
        <v>0</v>
      </c>
      <c r="P756" s="68">
        <v>8.7487058120582653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15.773824746155213</v>
      </c>
    </row>
    <row r="757" spans="1:23">
      <c r="A757" s="105"/>
      <c r="B757">
        <v>2014</v>
      </c>
      <c r="C757" s="76">
        <v>0.62156963175532987</v>
      </c>
      <c r="D757" s="76">
        <v>0</v>
      </c>
      <c r="E757" s="76">
        <v>0</v>
      </c>
      <c r="F757" s="76">
        <v>0.37843036824467025</v>
      </c>
      <c r="G757" s="76">
        <v>0</v>
      </c>
      <c r="H757" s="76">
        <v>0</v>
      </c>
      <c r="I757" s="76">
        <v>0</v>
      </c>
      <c r="J757" s="76">
        <v>0</v>
      </c>
      <c r="K757" s="76">
        <v>0</v>
      </c>
      <c r="L757" s="77">
        <v>0</v>
      </c>
      <c r="M757" s="68">
        <v>7.290432981189138</v>
      </c>
      <c r="N757" s="68">
        <v>0</v>
      </c>
      <c r="O757" s="68">
        <v>0</v>
      </c>
      <c r="P757" s="68">
        <v>4.4386358290111838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11.729068810200321</v>
      </c>
    </row>
    <row r="758" spans="1:23">
      <c r="A758" s="105"/>
      <c r="B758">
        <v>2017</v>
      </c>
      <c r="C758" s="76">
        <v>0.61639848377420436</v>
      </c>
      <c r="D758" s="76">
        <v>0</v>
      </c>
      <c r="E758" s="76">
        <v>0</v>
      </c>
      <c r="F758" s="76">
        <v>0.38360151622579564</v>
      </c>
      <c r="G758" s="76">
        <v>0</v>
      </c>
      <c r="H758" s="76">
        <v>0</v>
      </c>
      <c r="I758" s="76">
        <v>0</v>
      </c>
      <c r="J758" s="76">
        <v>0</v>
      </c>
      <c r="K758" s="76">
        <v>0</v>
      </c>
      <c r="L758" s="77">
        <v>0</v>
      </c>
      <c r="M758" s="68">
        <v>5.8047122960603454</v>
      </c>
      <c r="N758" s="68">
        <v>0</v>
      </c>
      <c r="O758" s="68">
        <v>0</v>
      </c>
      <c r="P758" s="68">
        <v>3.612430102665436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9.4171423987257814</v>
      </c>
    </row>
    <row r="759" spans="1:23">
      <c r="C759" s="76"/>
      <c r="D759" s="76"/>
      <c r="E759" s="76"/>
      <c r="F759" s="76"/>
      <c r="G759" s="76"/>
      <c r="H759" s="76"/>
      <c r="I759" s="76"/>
      <c r="J759" s="76"/>
      <c r="K759" s="76"/>
      <c r="L759" s="77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</row>
    <row r="760" spans="1:23">
      <c r="A760" s="105" t="s">
        <v>245</v>
      </c>
      <c r="B760">
        <v>2011</v>
      </c>
      <c r="C760" s="76">
        <v>0.36975812177147949</v>
      </c>
      <c r="D760" s="76">
        <v>0</v>
      </c>
      <c r="E760" s="76">
        <v>0</v>
      </c>
      <c r="F760" s="76">
        <v>0.5553640894987143</v>
      </c>
      <c r="G760" s="76">
        <v>3.5569744762365525E-2</v>
      </c>
      <c r="H760" s="76">
        <v>3.9308043967440552E-2</v>
      </c>
      <c r="I760" s="76">
        <v>0</v>
      </c>
      <c r="J760" s="76">
        <v>0</v>
      </c>
      <c r="K760" s="76">
        <v>0</v>
      </c>
      <c r="L760" s="77">
        <v>0</v>
      </c>
      <c r="M760" s="68">
        <v>10.413098877002845</v>
      </c>
      <c r="N760" s="68">
        <v>0</v>
      </c>
      <c r="O760" s="68">
        <v>0</v>
      </c>
      <c r="P760" s="68">
        <v>15.640119408278629</v>
      </c>
      <c r="Q760" s="68">
        <v>1.0017123287671232</v>
      </c>
      <c r="R760" s="68">
        <v>1.1069900142653353</v>
      </c>
      <c r="S760" s="68">
        <v>0</v>
      </c>
      <c r="T760" s="68">
        <v>0</v>
      </c>
      <c r="U760" s="68">
        <v>0</v>
      </c>
      <c r="V760" s="68">
        <v>0</v>
      </c>
      <c r="W760" s="68">
        <v>28.161920628313936</v>
      </c>
    </row>
    <row r="761" spans="1:23">
      <c r="A761" s="105"/>
      <c r="B761">
        <v>2014</v>
      </c>
      <c r="C761" s="76">
        <v>0.27244400726936685</v>
      </c>
      <c r="D761" s="76">
        <v>0</v>
      </c>
      <c r="E761" s="76">
        <v>5.4194039253556675E-2</v>
      </c>
      <c r="F761" s="76">
        <v>0.6733619534770765</v>
      </c>
      <c r="G761" s="76">
        <v>0</v>
      </c>
      <c r="H761" s="76">
        <v>0</v>
      </c>
      <c r="I761" s="76">
        <v>0</v>
      </c>
      <c r="J761" s="76">
        <v>0</v>
      </c>
      <c r="K761" s="76">
        <v>0</v>
      </c>
      <c r="L761" s="77">
        <v>0</v>
      </c>
      <c r="M761" s="68">
        <v>5.0756221842570861</v>
      </c>
      <c r="N761" s="68">
        <v>0</v>
      </c>
      <c r="O761" s="68">
        <v>1.0096330275229359</v>
      </c>
      <c r="P761" s="68">
        <v>12.544709290389378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18.6299645021694</v>
      </c>
    </row>
    <row r="762" spans="1:23">
      <c r="A762" s="105"/>
      <c r="B762">
        <v>2017</v>
      </c>
      <c r="C762" s="76">
        <v>0.17864633918999792</v>
      </c>
      <c r="D762" s="76">
        <v>0</v>
      </c>
      <c r="E762" s="76">
        <v>0</v>
      </c>
      <c r="F762" s="76">
        <v>0.82135366081000216</v>
      </c>
      <c r="G762" s="76">
        <v>0</v>
      </c>
      <c r="H762" s="76">
        <v>0</v>
      </c>
      <c r="I762" s="76">
        <v>0</v>
      </c>
      <c r="J762" s="76">
        <v>0</v>
      </c>
      <c r="K762" s="76">
        <v>0</v>
      </c>
      <c r="L762" s="77">
        <v>0</v>
      </c>
      <c r="M762" s="68">
        <v>4.5699191291057355</v>
      </c>
      <c r="N762" s="68">
        <v>0</v>
      </c>
      <c r="O762" s="68">
        <v>0</v>
      </c>
      <c r="P762" s="68">
        <v>21.010896855292543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25.580815984398278</v>
      </c>
    </row>
    <row r="763" spans="1:23">
      <c r="C763" s="76"/>
      <c r="D763" s="76"/>
      <c r="E763" s="76"/>
      <c r="F763" s="76"/>
      <c r="G763" s="76"/>
      <c r="H763" s="76"/>
      <c r="I763" s="76"/>
      <c r="J763" s="76"/>
      <c r="K763" s="76"/>
      <c r="L763" s="77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</row>
    <row r="764" spans="1:23">
      <c r="A764" s="105" t="s">
        <v>246</v>
      </c>
      <c r="B764">
        <v>2011</v>
      </c>
      <c r="C764" s="76">
        <v>0.48270040151080534</v>
      </c>
      <c r="D764" s="76">
        <v>0</v>
      </c>
      <c r="E764" s="76">
        <v>0</v>
      </c>
      <c r="F764" s="76">
        <v>0.51729959848919471</v>
      </c>
      <c r="G764" s="76">
        <v>0</v>
      </c>
      <c r="H764" s="76">
        <v>0</v>
      </c>
      <c r="I764" s="76">
        <v>0</v>
      </c>
      <c r="J764" s="76">
        <v>0</v>
      </c>
      <c r="K764" s="76">
        <v>0</v>
      </c>
      <c r="L764" s="77">
        <v>0</v>
      </c>
      <c r="M764" s="68">
        <v>3.4948009414683989</v>
      </c>
      <c r="N764" s="68">
        <v>0</v>
      </c>
      <c r="O764" s="68">
        <v>0</v>
      </c>
      <c r="P764" s="68">
        <v>3.7453027139874737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7.2401036554558722</v>
      </c>
    </row>
    <row r="765" spans="1:23">
      <c r="A765" s="105"/>
      <c r="B765">
        <v>2014</v>
      </c>
      <c r="C765" s="76">
        <v>0.7908703900773012</v>
      </c>
      <c r="D765" s="76">
        <v>0</v>
      </c>
      <c r="E765" s="76">
        <v>0</v>
      </c>
      <c r="F765" s="76">
        <v>0.20912960992269888</v>
      </c>
      <c r="G765" s="76">
        <v>0</v>
      </c>
      <c r="H765" s="76">
        <v>0</v>
      </c>
      <c r="I765" s="76">
        <v>0</v>
      </c>
      <c r="J765" s="76">
        <v>0</v>
      </c>
      <c r="K765" s="76">
        <v>0</v>
      </c>
      <c r="L765" s="77">
        <v>0</v>
      </c>
      <c r="M765" s="68">
        <v>8.6598293481721171</v>
      </c>
      <c r="N765" s="68">
        <v>0</v>
      </c>
      <c r="O765" s="68">
        <v>0</v>
      </c>
      <c r="P765" s="68">
        <v>2.2899159663865545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10.949745314558671</v>
      </c>
    </row>
    <row r="766" spans="1:23">
      <c r="A766" s="105"/>
      <c r="B766">
        <v>2017</v>
      </c>
      <c r="C766" s="76">
        <v>0.28684499822704679</v>
      </c>
      <c r="D766" s="76">
        <v>0</v>
      </c>
      <c r="E766" s="76">
        <v>0</v>
      </c>
      <c r="F766" s="76">
        <v>0.71315500177295321</v>
      </c>
      <c r="G766" s="76">
        <v>0</v>
      </c>
      <c r="H766" s="76">
        <v>0</v>
      </c>
      <c r="I766" s="76">
        <v>0</v>
      </c>
      <c r="J766" s="76">
        <v>0</v>
      </c>
      <c r="K766" s="76">
        <v>0</v>
      </c>
      <c r="L766" s="77">
        <v>0</v>
      </c>
      <c r="M766" s="68">
        <v>2.0588616972381586</v>
      </c>
      <c r="N766" s="68">
        <v>0</v>
      </c>
      <c r="O766" s="68">
        <v>0</v>
      </c>
      <c r="P766" s="68">
        <v>5.118748893721162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7.1776105909593211</v>
      </c>
    </row>
    <row r="767" spans="1:23">
      <c r="C767" s="76"/>
      <c r="D767" s="76"/>
      <c r="E767" s="76"/>
      <c r="F767" s="76"/>
      <c r="G767" s="76"/>
      <c r="H767" s="76"/>
      <c r="I767" s="76"/>
      <c r="J767" s="76"/>
      <c r="K767" s="76"/>
      <c r="L767" s="77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</row>
    <row r="768" spans="1:23">
      <c r="A768" s="105" t="s">
        <v>247</v>
      </c>
      <c r="B768">
        <v>2011</v>
      </c>
      <c r="C768" s="76">
        <v>0.39959216392069574</v>
      </c>
      <c r="D768" s="76">
        <v>1.9853302614353023E-2</v>
      </c>
      <c r="E768" s="76">
        <v>3.4342451647915227E-3</v>
      </c>
      <c r="F768" s="76">
        <v>0.5512343165156679</v>
      </c>
      <c r="G768" s="76">
        <v>3.405017546367765E-3</v>
      </c>
      <c r="H768" s="76">
        <v>3.4976710850444393E-3</v>
      </c>
      <c r="I768" s="76">
        <v>0</v>
      </c>
      <c r="J768" s="76">
        <v>0</v>
      </c>
      <c r="K768" s="76">
        <v>1.8983283153079726E-2</v>
      </c>
      <c r="L768" s="77">
        <v>0</v>
      </c>
      <c r="M768" s="68">
        <v>117.35392211031416</v>
      </c>
      <c r="N768" s="68">
        <v>5.8306021463916204</v>
      </c>
      <c r="O768" s="68">
        <v>1.0085836909871244</v>
      </c>
      <c r="P768" s="68">
        <v>161.88883287949164</v>
      </c>
      <c r="Q768" s="68">
        <v>0.99999999999999989</v>
      </c>
      <c r="R768" s="68">
        <v>1.0272108843537415</v>
      </c>
      <c r="S768" s="68">
        <v>0</v>
      </c>
      <c r="T768" s="68">
        <v>0</v>
      </c>
      <c r="U768" s="68">
        <v>5.5750911396417813</v>
      </c>
      <c r="V768" s="68">
        <v>0</v>
      </c>
      <c r="W768" s="68">
        <v>293.68424285118004</v>
      </c>
    </row>
    <row r="769" spans="1:23">
      <c r="A769" s="105"/>
      <c r="B769">
        <v>2014</v>
      </c>
      <c r="C769" s="76">
        <v>0.33627930915034121</v>
      </c>
      <c r="D769" s="76">
        <v>3.6591518308256104E-3</v>
      </c>
      <c r="E769" s="76">
        <v>3.670853675692815E-3</v>
      </c>
      <c r="F769" s="76">
        <v>0.64218114742543009</v>
      </c>
      <c r="G769" s="76">
        <v>0</v>
      </c>
      <c r="H769" s="76">
        <v>0</v>
      </c>
      <c r="I769" s="76">
        <v>0</v>
      </c>
      <c r="J769" s="76">
        <v>0</v>
      </c>
      <c r="K769" s="76">
        <v>1.420953791771065E-2</v>
      </c>
      <c r="L769" s="77">
        <v>0</v>
      </c>
      <c r="M769" s="68">
        <v>92.18453451726505</v>
      </c>
      <c r="N769" s="68">
        <v>1.0030864197530864</v>
      </c>
      <c r="O769" s="68">
        <v>1.0062942564909521</v>
      </c>
      <c r="P769" s="68">
        <v>176.04166697246936</v>
      </c>
      <c r="Q769" s="68">
        <v>0</v>
      </c>
      <c r="R769" s="68">
        <v>0</v>
      </c>
      <c r="S769" s="68">
        <v>0</v>
      </c>
      <c r="T769" s="68">
        <v>0</v>
      </c>
      <c r="U769" s="68">
        <v>3.8952727777371638</v>
      </c>
      <c r="V769" s="68">
        <v>0</v>
      </c>
      <c r="W769" s="68">
        <v>274.13085494371552</v>
      </c>
    </row>
    <row r="770" spans="1:23">
      <c r="A770" s="105"/>
      <c r="B770">
        <v>2017</v>
      </c>
      <c r="C770" s="76">
        <v>0.2807269562865049</v>
      </c>
      <c r="D770" s="76">
        <v>3.6765534523320554E-3</v>
      </c>
      <c r="E770" s="76">
        <v>0</v>
      </c>
      <c r="F770" s="76">
        <v>0.69202299846564974</v>
      </c>
      <c r="G770" s="76">
        <v>3.7064441308063004E-3</v>
      </c>
      <c r="H770" s="76">
        <v>2.9480722729226081E-3</v>
      </c>
      <c r="I770" s="76">
        <v>0</v>
      </c>
      <c r="J770" s="76">
        <v>0</v>
      </c>
      <c r="K770" s="76">
        <v>1.691897539178442E-2</v>
      </c>
      <c r="L770" s="77">
        <v>0</v>
      </c>
      <c r="M770" s="68">
        <v>76.356011119174255</v>
      </c>
      <c r="N770" s="68">
        <v>1</v>
      </c>
      <c r="O770" s="68">
        <v>0</v>
      </c>
      <c r="P770" s="68">
        <v>188.2260131500866</v>
      </c>
      <c r="Q770" s="68">
        <v>1.0081300813008132</v>
      </c>
      <c r="R770" s="68">
        <v>0.80185758513931893</v>
      </c>
      <c r="S770" s="68">
        <v>0</v>
      </c>
      <c r="T770" s="68">
        <v>0</v>
      </c>
      <c r="U770" s="68">
        <v>4.6018575851393191</v>
      </c>
      <c r="V770" s="68">
        <v>0</v>
      </c>
      <c r="W770" s="68">
        <v>271.99386952084029</v>
      </c>
    </row>
    <row r="771" spans="1:23">
      <c r="C771" s="76"/>
      <c r="D771" s="76"/>
      <c r="E771" s="76"/>
      <c r="F771" s="76"/>
      <c r="G771" s="76"/>
      <c r="H771" s="76"/>
      <c r="I771" s="76"/>
      <c r="J771" s="76"/>
      <c r="K771" s="76"/>
      <c r="L771" s="77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</row>
    <row r="772" spans="1:23">
      <c r="A772" s="105" t="s">
        <v>248</v>
      </c>
      <c r="B772">
        <v>2011</v>
      </c>
      <c r="C772" s="76">
        <v>0.46353534079557507</v>
      </c>
      <c r="D772" s="76">
        <v>0</v>
      </c>
      <c r="E772" s="76">
        <v>0</v>
      </c>
      <c r="F772" s="76">
        <v>0.53646465920442488</v>
      </c>
      <c r="G772" s="76">
        <v>0</v>
      </c>
      <c r="H772" s="76">
        <v>0</v>
      </c>
      <c r="I772" s="76">
        <v>0</v>
      </c>
      <c r="J772" s="76">
        <v>0</v>
      </c>
      <c r="K772" s="76">
        <v>0</v>
      </c>
      <c r="L772" s="77">
        <v>0</v>
      </c>
      <c r="M772" s="68">
        <v>27.679299225846254</v>
      </c>
      <c r="N772" s="68">
        <v>0</v>
      </c>
      <c r="O772" s="68">
        <v>0</v>
      </c>
      <c r="P772" s="68">
        <v>32.034161194107298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59.713460419953556</v>
      </c>
    </row>
    <row r="773" spans="1:23">
      <c r="A773" s="105"/>
      <c r="B773">
        <v>2014</v>
      </c>
      <c r="C773" s="76">
        <v>0.34665560318291688</v>
      </c>
      <c r="D773" s="76">
        <v>0</v>
      </c>
      <c r="E773" s="76">
        <v>1.2400026833930903E-2</v>
      </c>
      <c r="F773" s="76">
        <v>0.64094436998315241</v>
      </c>
      <c r="G773" s="76">
        <v>0</v>
      </c>
      <c r="H773" s="76">
        <v>0</v>
      </c>
      <c r="I773" s="76">
        <v>0</v>
      </c>
      <c r="J773" s="76">
        <v>0</v>
      </c>
      <c r="K773" s="76">
        <v>0</v>
      </c>
      <c r="L773" s="77">
        <v>0</v>
      </c>
      <c r="M773" s="68">
        <v>28.042320596645602</v>
      </c>
      <c r="N773" s="68">
        <v>0</v>
      </c>
      <c r="O773" s="68">
        <v>1.0030864197530864</v>
      </c>
      <c r="P773" s="68">
        <v>51.848484036182249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80.893891052580926</v>
      </c>
    </row>
    <row r="774" spans="1:23">
      <c r="A774" s="105"/>
      <c r="B774">
        <v>2017</v>
      </c>
      <c r="C774" s="76">
        <v>0.52605761284963848</v>
      </c>
      <c r="D774" s="76">
        <v>0</v>
      </c>
      <c r="E774" s="76">
        <v>1.2850066518174675E-2</v>
      </c>
      <c r="F774" s="76">
        <v>0.4610923206321873</v>
      </c>
      <c r="G774" s="76">
        <v>0</v>
      </c>
      <c r="H774" s="76">
        <v>0</v>
      </c>
      <c r="I774" s="76">
        <v>0</v>
      </c>
      <c r="J774" s="76">
        <v>0</v>
      </c>
      <c r="K774" s="76">
        <v>0</v>
      </c>
      <c r="L774" s="77">
        <v>0</v>
      </c>
      <c r="M774" s="68">
        <v>40.938123713647812</v>
      </c>
      <c r="N774" s="68">
        <v>0</v>
      </c>
      <c r="O774" s="68">
        <v>1</v>
      </c>
      <c r="P774" s="68">
        <v>35.882485120215897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77.820608833863673</v>
      </c>
    </row>
    <row r="775" spans="1:23">
      <c r="C775" s="76"/>
      <c r="D775" s="76"/>
      <c r="E775" s="76"/>
      <c r="F775" s="76"/>
      <c r="G775" s="76"/>
      <c r="H775" s="76"/>
      <c r="I775" s="76"/>
      <c r="J775" s="76"/>
      <c r="K775" s="76"/>
      <c r="L775" s="77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</row>
    <row r="776" spans="1:23">
      <c r="A776" s="105" t="s">
        <v>249</v>
      </c>
      <c r="B776">
        <v>2011</v>
      </c>
      <c r="C776" s="76">
        <v>0.48588393323435769</v>
      </c>
      <c r="D776" s="76">
        <v>1.9382850025907363E-2</v>
      </c>
      <c r="E776" s="76">
        <v>1.7649853085965624E-2</v>
      </c>
      <c r="F776" s="76">
        <v>0.47708336365376919</v>
      </c>
      <c r="G776" s="76">
        <v>0</v>
      </c>
      <c r="H776" s="76">
        <v>0</v>
      </c>
      <c r="I776" s="76">
        <v>0</v>
      </c>
      <c r="J776" s="76">
        <v>0</v>
      </c>
      <c r="K776" s="76">
        <v>0</v>
      </c>
      <c r="L776" s="77">
        <v>0</v>
      </c>
      <c r="M776" s="68">
        <v>27.749720059922907</v>
      </c>
      <c r="N776" s="68">
        <v>1.1069900142653353</v>
      </c>
      <c r="O776" s="68">
        <v>1.008015389547932</v>
      </c>
      <c r="P776" s="68">
        <v>27.247103435817717</v>
      </c>
      <c r="Q776" s="68">
        <v>0</v>
      </c>
      <c r="R776" s="68">
        <v>0</v>
      </c>
      <c r="S776" s="68">
        <v>0</v>
      </c>
      <c r="T776" s="68">
        <v>0</v>
      </c>
      <c r="U776" s="68">
        <v>0</v>
      </c>
      <c r="V776" s="68">
        <v>0</v>
      </c>
      <c r="W776" s="68">
        <v>57.111828899553899</v>
      </c>
    </row>
    <row r="777" spans="1:23">
      <c r="A777" s="105"/>
      <c r="B777">
        <v>2014</v>
      </c>
      <c r="C777" s="76">
        <v>0.26694506393654177</v>
      </c>
      <c r="D777" s="76">
        <v>1.5515128988331255E-2</v>
      </c>
      <c r="E777" s="76">
        <v>1.528410669235576E-2</v>
      </c>
      <c r="F777" s="76">
        <v>0.70225570038277119</v>
      </c>
      <c r="G777" s="76">
        <v>0</v>
      </c>
      <c r="H777" s="76">
        <v>0</v>
      </c>
      <c r="I777" s="76">
        <v>0</v>
      </c>
      <c r="J777" s="76">
        <v>0</v>
      </c>
      <c r="K777" s="76">
        <v>0</v>
      </c>
      <c r="L777" s="77">
        <v>0</v>
      </c>
      <c r="M777" s="68">
        <v>17.371209307202964</v>
      </c>
      <c r="N777" s="68">
        <v>1.0096330275229359</v>
      </c>
      <c r="O777" s="68">
        <v>0.99459945994599464</v>
      </c>
      <c r="P777" s="68">
        <v>45.69865641503484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65.074098209706733</v>
      </c>
    </row>
    <row r="778" spans="1:23">
      <c r="A778" s="105"/>
      <c r="B778">
        <v>2017</v>
      </c>
      <c r="C778" s="76">
        <v>0.34591782641750257</v>
      </c>
      <c r="D778" s="76">
        <v>2.6608561232117231E-2</v>
      </c>
      <c r="E778" s="76">
        <v>0</v>
      </c>
      <c r="F778" s="76">
        <v>0.60879554662279955</v>
      </c>
      <c r="G778" s="76">
        <v>0</v>
      </c>
      <c r="H778" s="76">
        <v>0</v>
      </c>
      <c r="I778" s="76">
        <v>0</v>
      </c>
      <c r="J778" s="76">
        <v>1.8678065727580215E-2</v>
      </c>
      <c r="K778" s="76">
        <v>0</v>
      </c>
      <c r="L778" s="77">
        <v>0</v>
      </c>
      <c r="M778" s="68">
        <v>26.417165382381995</v>
      </c>
      <c r="N778" s="68">
        <v>2.0320512820512819</v>
      </c>
      <c r="O778" s="68">
        <v>0</v>
      </c>
      <c r="P778" s="68">
        <v>46.492696851596556</v>
      </c>
      <c r="Q778" s="68">
        <v>0</v>
      </c>
      <c r="R778" s="68">
        <v>0</v>
      </c>
      <c r="S778" s="68">
        <v>0</v>
      </c>
      <c r="T778" s="68">
        <v>1.4264126149802892</v>
      </c>
      <c r="U778" s="68">
        <v>0</v>
      </c>
      <c r="V778" s="68">
        <v>0</v>
      </c>
      <c r="W778" s="68">
        <v>76.36832613101015</v>
      </c>
    </row>
    <row r="779" spans="1:23">
      <c r="C779" s="76"/>
      <c r="D779" s="76"/>
      <c r="E779" s="76"/>
      <c r="F779" s="76"/>
      <c r="G779" s="76"/>
      <c r="H779" s="76"/>
      <c r="I779" s="76"/>
      <c r="J779" s="76"/>
      <c r="K779" s="76"/>
      <c r="L779" s="77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</row>
    <row r="780" spans="1:23">
      <c r="A780" s="105" t="s">
        <v>250</v>
      </c>
      <c r="B780">
        <v>2011</v>
      </c>
      <c r="C780" s="76">
        <v>0.62062788231027943</v>
      </c>
      <c r="D780" s="76">
        <v>0</v>
      </c>
      <c r="E780" s="76">
        <v>0</v>
      </c>
      <c r="F780" s="76">
        <v>0.3793721176897204</v>
      </c>
      <c r="G780" s="76">
        <v>0</v>
      </c>
      <c r="H780" s="76">
        <v>0</v>
      </c>
      <c r="I780" s="76">
        <v>0</v>
      </c>
      <c r="J780" s="76">
        <v>0</v>
      </c>
      <c r="K780" s="76">
        <v>0</v>
      </c>
      <c r="L780" s="77">
        <v>0</v>
      </c>
      <c r="M780" s="68">
        <v>10.164087289856472</v>
      </c>
      <c r="N780" s="68">
        <v>0</v>
      </c>
      <c r="O780" s="68">
        <v>0</v>
      </c>
      <c r="P780" s="68">
        <v>6.2130165747343096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16.377103864590783</v>
      </c>
    </row>
    <row r="781" spans="1:23">
      <c r="A781" s="105"/>
      <c r="B781">
        <v>2014</v>
      </c>
      <c r="C781" s="76">
        <v>0.50939474852879085</v>
      </c>
      <c r="D781" s="76">
        <v>0</v>
      </c>
      <c r="E781" s="76">
        <v>0</v>
      </c>
      <c r="F781" s="76">
        <v>0.49060525147120915</v>
      </c>
      <c r="G781" s="76">
        <v>0</v>
      </c>
      <c r="H781" s="76">
        <v>0</v>
      </c>
      <c r="I781" s="76">
        <v>0</v>
      </c>
      <c r="J781" s="76">
        <v>0</v>
      </c>
      <c r="K781" s="76">
        <v>0</v>
      </c>
      <c r="L781" s="77">
        <v>0</v>
      </c>
      <c r="M781" s="68">
        <v>9.4067886437080936</v>
      </c>
      <c r="N781" s="68">
        <v>0</v>
      </c>
      <c r="O781" s="68">
        <v>0</v>
      </c>
      <c r="P781" s="68">
        <v>9.0598105328172309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18.466599176525325</v>
      </c>
    </row>
    <row r="782" spans="1:23">
      <c r="A782" s="105"/>
      <c r="B782">
        <v>2017</v>
      </c>
      <c r="C782" s="76">
        <v>0.56295468396958348</v>
      </c>
      <c r="D782" s="76">
        <v>0</v>
      </c>
      <c r="E782" s="76">
        <v>0</v>
      </c>
      <c r="F782" s="76">
        <v>0.43704531603041646</v>
      </c>
      <c r="G782" s="76">
        <v>0</v>
      </c>
      <c r="H782" s="76">
        <v>0</v>
      </c>
      <c r="I782" s="76">
        <v>0</v>
      </c>
      <c r="J782" s="76">
        <v>0</v>
      </c>
      <c r="K782" s="76">
        <v>0</v>
      </c>
      <c r="L782" s="77">
        <v>0</v>
      </c>
      <c r="M782" s="68">
        <v>13.611479807655543</v>
      </c>
      <c r="N782" s="68">
        <v>0</v>
      </c>
      <c r="O782" s="68">
        <v>0</v>
      </c>
      <c r="P782" s="68">
        <v>10.567162266474481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24.178642074130025</v>
      </c>
    </row>
    <row r="783" spans="1:23">
      <c r="C783" s="76"/>
      <c r="D783" s="76"/>
      <c r="E783" s="76"/>
      <c r="F783" s="76"/>
      <c r="G783" s="76"/>
      <c r="H783" s="76"/>
      <c r="I783" s="76"/>
      <c r="J783" s="76"/>
      <c r="K783" s="76"/>
      <c r="L783" s="77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</row>
    <row r="784" spans="1:23">
      <c r="A784" s="105" t="s">
        <v>251</v>
      </c>
      <c r="B784">
        <v>2011</v>
      </c>
      <c r="C784" s="76">
        <v>0.39983630416114968</v>
      </c>
      <c r="D784" s="76">
        <v>2.2478899393406467E-2</v>
      </c>
      <c r="E784" s="76">
        <v>0</v>
      </c>
      <c r="F784" s="76">
        <v>0.57768479644544402</v>
      </c>
      <c r="G784" s="76">
        <v>0</v>
      </c>
      <c r="H784" s="76">
        <v>0</v>
      </c>
      <c r="I784" s="76">
        <v>0</v>
      </c>
      <c r="J784" s="76">
        <v>0</v>
      </c>
      <c r="K784" s="76">
        <v>0</v>
      </c>
      <c r="L784" s="77">
        <v>0</v>
      </c>
      <c r="M784" s="68">
        <v>45.5075018992043</v>
      </c>
      <c r="N784" s="68">
        <v>2.5584434084434085</v>
      </c>
      <c r="O784" s="68">
        <v>0</v>
      </c>
      <c r="P784" s="68">
        <v>65.749387181177525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113.81533248882522</v>
      </c>
    </row>
    <row r="785" spans="1:23">
      <c r="A785" s="105"/>
      <c r="B785">
        <v>2014</v>
      </c>
      <c r="C785" s="76">
        <v>0.46342608354795778</v>
      </c>
      <c r="D785" s="76">
        <v>8.9446889225891293E-3</v>
      </c>
      <c r="E785" s="76">
        <v>0</v>
      </c>
      <c r="F785" s="76">
        <v>0.5187120607266259</v>
      </c>
      <c r="G785" s="76">
        <v>0</v>
      </c>
      <c r="H785" s="76">
        <v>0</v>
      </c>
      <c r="I785" s="76">
        <v>0</v>
      </c>
      <c r="J785" s="76">
        <v>0</v>
      </c>
      <c r="K785" s="76">
        <v>8.9171668028273175E-3</v>
      </c>
      <c r="L785" s="77">
        <v>0</v>
      </c>
      <c r="M785" s="68">
        <v>51.970103710633943</v>
      </c>
      <c r="N785" s="68">
        <v>1.0030864197530864</v>
      </c>
      <c r="O785" s="68">
        <v>0</v>
      </c>
      <c r="P785" s="68">
        <v>58.170052461299782</v>
      </c>
      <c r="Q785" s="68">
        <v>0</v>
      </c>
      <c r="R785" s="68">
        <v>0</v>
      </c>
      <c r="S785" s="68">
        <v>0</v>
      </c>
      <c r="T785" s="68">
        <v>0</v>
      </c>
      <c r="U785" s="68">
        <v>1</v>
      </c>
      <c r="V785" s="68">
        <v>0</v>
      </c>
      <c r="W785" s="68">
        <v>112.1432425916868</v>
      </c>
    </row>
    <row r="786" spans="1:23">
      <c r="A786" s="105"/>
      <c r="B786">
        <v>2017</v>
      </c>
      <c r="C786" s="76">
        <v>0.3850210209164196</v>
      </c>
      <c r="D786" s="76">
        <v>9.161500022594013E-3</v>
      </c>
      <c r="E786" s="76">
        <v>0</v>
      </c>
      <c r="F786" s="76">
        <v>0.57399088990686564</v>
      </c>
      <c r="G786" s="76">
        <v>2.2665089131526702E-2</v>
      </c>
      <c r="H786" s="76">
        <v>0</v>
      </c>
      <c r="I786" s="76">
        <v>0</v>
      </c>
      <c r="J786" s="76">
        <v>0</v>
      </c>
      <c r="K786" s="76">
        <v>9.161500022594013E-3</v>
      </c>
      <c r="L786" s="77">
        <v>0</v>
      </c>
      <c r="M786" s="68">
        <v>42.025980458100101</v>
      </c>
      <c r="N786" s="68">
        <v>1</v>
      </c>
      <c r="O786" s="68">
        <v>0</v>
      </c>
      <c r="P786" s="68">
        <v>62.652501063285953</v>
      </c>
      <c r="Q786" s="68">
        <v>2.4739495798319329</v>
      </c>
      <c r="R786" s="68">
        <v>0</v>
      </c>
      <c r="S786" s="68">
        <v>0</v>
      </c>
      <c r="T786" s="68">
        <v>0</v>
      </c>
      <c r="U786" s="68">
        <v>1</v>
      </c>
      <c r="V786" s="68">
        <v>0</v>
      </c>
      <c r="W786" s="68">
        <v>109.15243110121799</v>
      </c>
    </row>
    <row r="787" spans="1:23">
      <c r="C787" s="76"/>
      <c r="D787" s="76"/>
      <c r="E787" s="76"/>
      <c r="F787" s="76"/>
      <c r="G787" s="76"/>
      <c r="H787" s="76"/>
      <c r="I787" s="76"/>
      <c r="J787" s="76"/>
      <c r="K787" s="76"/>
      <c r="L787" s="77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</row>
    <row r="788" spans="1:23">
      <c r="A788" s="105" t="s">
        <v>252</v>
      </c>
      <c r="B788">
        <v>2011</v>
      </c>
      <c r="C788" s="76">
        <v>0.38724822732311304</v>
      </c>
      <c r="D788" s="76">
        <v>0</v>
      </c>
      <c r="E788" s="76">
        <v>2.2168512569639566E-2</v>
      </c>
      <c r="F788" s="76">
        <v>0.55882071954206602</v>
      </c>
      <c r="G788" s="76">
        <v>0</v>
      </c>
      <c r="H788" s="76">
        <v>8.621551462859936E-3</v>
      </c>
      <c r="I788" s="76">
        <v>0</v>
      </c>
      <c r="J788" s="76">
        <v>0</v>
      </c>
      <c r="K788" s="76">
        <v>0</v>
      </c>
      <c r="L788" s="77">
        <v>2.3140989102321867E-2</v>
      </c>
      <c r="M788" s="68">
        <v>44.642120224098953</v>
      </c>
      <c r="N788" s="68">
        <v>0</v>
      </c>
      <c r="O788" s="68">
        <v>2.5555944055944053</v>
      </c>
      <c r="P788" s="68">
        <v>64.421061183319779</v>
      </c>
      <c r="Q788" s="68">
        <v>0</v>
      </c>
      <c r="R788" s="68">
        <v>0.99389567147613767</v>
      </c>
      <c r="S788" s="68">
        <v>0</v>
      </c>
      <c r="T788" s="68">
        <v>0</v>
      </c>
      <c r="U788" s="68">
        <v>0</v>
      </c>
      <c r="V788" s="68">
        <v>2.6677018633540373</v>
      </c>
      <c r="W788" s="68">
        <v>115.28037334784327</v>
      </c>
    </row>
    <row r="789" spans="1:23">
      <c r="A789" s="105"/>
      <c r="B789">
        <v>2014</v>
      </c>
      <c r="C789" s="76">
        <v>0.291506922112928</v>
      </c>
      <c r="D789" s="76">
        <v>0</v>
      </c>
      <c r="E789" s="76">
        <v>1.0817239490746679E-2</v>
      </c>
      <c r="F789" s="76">
        <v>0.69767583839632563</v>
      </c>
      <c r="G789" s="76">
        <v>0</v>
      </c>
      <c r="H789" s="76">
        <v>0</v>
      </c>
      <c r="I789" s="76">
        <v>0</v>
      </c>
      <c r="J789" s="76">
        <v>0</v>
      </c>
      <c r="K789" s="76">
        <v>0</v>
      </c>
      <c r="L789" s="77">
        <v>0</v>
      </c>
      <c r="M789" s="68">
        <v>28.902751496161002</v>
      </c>
      <c r="N789" s="68">
        <v>0</v>
      </c>
      <c r="O789" s="68">
        <v>1.0725233644859813</v>
      </c>
      <c r="P789" s="68">
        <v>69.174176845903787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99.149451706550735</v>
      </c>
    </row>
    <row r="790" spans="1:23">
      <c r="A790" s="105"/>
      <c r="B790">
        <v>2017</v>
      </c>
      <c r="C790" s="76">
        <v>0.39143009143801233</v>
      </c>
      <c r="D790" s="76">
        <v>2.1430207499826333E-2</v>
      </c>
      <c r="E790" s="76">
        <v>0</v>
      </c>
      <c r="F790" s="76">
        <v>0.57854771384473902</v>
      </c>
      <c r="G790" s="76">
        <v>0</v>
      </c>
      <c r="H790" s="76">
        <v>0</v>
      </c>
      <c r="I790" s="76">
        <v>0</v>
      </c>
      <c r="J790" s="76">
        <v>0</v>
      </c>
      <c r="K790" s="76">
        <v>8.5919872174226326E-3</v>
      </c>
      <c r="L790" s="77">
        <v>0</v>
      </c>
      <c r="M790" s="68">
        <v>36.530686083294754</v>
      </c>
      <c r="N790" s="68">
        <v>2</v>
      </c>
      <c r="O790" s="68">
        <v>0</v>
      </c>
      <c r="P790" s="68">
        <v>53.993664209684155</v>
      </c>
      <c r="Q790" s="68">
        <v>0</v>
      </c>
      <c r="R790" s="68">
        <v>0</v>
      </c>
      <c r="S790" s="68">
        <v>0</v>
      </c>
      <c r="T790" s="68">
        <v>0</v>
      </c>
      <c r="U790" s="68">
        <v>0.80185758513931893</v>
      </c>
      <c r="V790" s="68">
        <v>0</v>
      </c>
      <c r="W790" s="68">
        <v>93.326207878118197</v>
      </c>
    </row>
    <row r="791" spans="1:23">
      <c r="C791" s="76"/>
      <c r="D791" s="76"/>
      <c r="E791" s="76"/>
      <c r="F791" s="76"/>
      <c r="G791" s="76"/>
      <c r="H791" s="76"/>
      <c r="I791" s="76"/>
      <c r="J791" s="76"/>
      <c r="K791" s="76"/>
      <c r="L791" s="77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</row>
    <row r="792" spans="1:23">
      <c r="A792" s="105" t="s">
        <v>253</v>
      </c>
      <c r="B792">
        <v>2011</v>
      </c>
      <c r="C792" s="76">
        <v>0.51332265922133069</v>
      </c>
      <c r="D792" s="76">
        <v>4.423842591109165E-3</v>
      </c>
      <c r="E792" s="76">
        <v>0</v>
      </c>
      <c r="F792" s="76">
        <v>0.47802830624191756</v>
      </c>
      <c r="G792" s="76">
        <v>0</v>
      </c>
      <c r="H792" s="76">
        <v>0</v>
      </c>
      <c r="I792" s="76">
        <v>0</v>
      </c>
      <c r="J792" s="76">
        <v>0</v>
      </c>
      <c r="K792" s="76">
        <v>4.2251919456423488E-3</v>
      </c>
      <c r="L792" s="77">
        <v>0</v>
      </c>
      <c r="M792" s="68">
        <v>121.64104943527376</v>
      </c>
      <c r="N792" s="68">
        <v>1.0483091787439613</v>
      </c>
      <c r="O792" s="68">
        <v>0</v>
      </c>
      <c r="P792" s="68">
        <v>113.27741681857358</v>
      </c>
      <c r="Q792" s="68">
        <v>0</v>
      </c>
      <c r="R792" s="68">
        <v>0</v>
      </c>
      <c r="S792" s="68">
        <v>0</v>
      </c>
      <c r="T792" s="68">
        <v>0</v>
      </c>
      <c r="U792" s="68">
        <v>1.0012353304508956</v>
      </c>
      <c r="V792" s="68">
        <v>0</v>
      </c>
      <c r="W792" s="68">
        <v>236.96801076304226</v>
      </c>
    </row>
    <row r="793" spans="1:23">
      <c r="A793" s="105"/>
      <c r="B793">
        <v>2014</v>
      </c>
      <c r="C793" s="76">
        <v>0.38705937373033128</v>
      </c>
      <c r="D793" s="76">
        <v>2.0462404686441397E-2</v>
      </c>
      <c r="E793" s="76">
        <v>4.656937213607007E-3</v>
      </c>
      <c r="F793" s="76">
        <v>0.56567513608600495</v>
      </c>
      <c r="G793" s="76">
        <v>6.6089759601540921E-3</v>
      </c>
      <c r="H793" s="76">
        <v>4.6439000700398874E-3</v>
      </c>
      <c r="I793" s="76">
        <v>0</v>
      </c>
      <c r="J793" s="76">
        <v>0</v>
      </c>
      <c r="K793" s="76">
        <v>1.0893272253421434E-2</v>
      </c>
      <c r="L793" s="77">
        <v>0</v>
      </c>
      <c r="M793" s="68">
        <v>83.487289640324036</v>
      </c>
      <c r="N793" s="68">
        <v>4.4136657648412472</v>
      </c>
      <c r="O793" s="68">
        <v>1.0044843049327354</v>
      </c>
      <c r="P793" s="68">
        <v>122.0140555532583</v>
      </c>
      <c r="Q793" s="68">
        <v>1.425531914893617</v>
      </c>
      <c r="R793" s="68">
        <v>1.0016722408026755</v>
      </c>
      <c r="S793" s="68">
        <v>0</v>
      </c>
      <c r="T793" s="68">
        <v>0</v>
      </c>
      <c r="U793" s="68">
        <v>2.349638937787164</v>
      </c>
      <c r="V793" s="68">
        <v>0</v>
      </c>
      <c r="W793" s="68">
        <v>215.69633835683976</v>
      </c>
    </row>
    <row r="794" spans="1:23">
      <c r="A794" s="105"/>
      <c r="B794">
        <v>2017</v>
      </c>
      <c r="C794" s="76">
        <v>0.47661784366279664</v>
      </c>
      <c r="D794" s="76">
        <v>4.3400864730554854E-3</v>
      </c>
      <c r="E794" s="76">
        <v>8.979832057961332E-3</v>
      </c>
      <c r="F794" s="76">
        <v>0.48692819724403241</v>
      </c>
      <c r="G794" s="76">
        <v>7.9177253224660873E-3</v>
      </c>
      <c r="H794" s="76">
        <v>4.3480940126736679E-3</v>
      </c>
      <c r="I794" s="76">
        <v>0</v>
      </c>
      <c r="J794" s="76">
        <v>0</v>
      </c>
      <c r="K794" s="76">
        <v>1.086822122701446E-2</v>
      </c>
      <c r="L794" s="77">
        <v>0</v>
      </c>
      <c r="M794" s="68">
        <v>109.81759156684512</v>
      </c>
      <c r="N794" s="68">
        <v>1</v>
      </c>
      <c r="O794" s="68">
        <v>2.069044502617801</v>
      </c>
      <c r="P794" s="68">
        <v>112.19320174080028</v>
      </c>
      <c r="Q794" s="68">
        <v>1.8243243243243243</v>
      </c>
      <c r="R794" s="68">
        <v>1.0018450184501844</v>
      </c>
      <c r="S794" s="68">
        <v>0</v>
      </c>
      <c r="T794" s="68">
        <v>0</v>
      </c>
      <c r="U794" s="68">
        <v>2.5041485450779675</v>
      </c>
      <c r="V794" s="68">
        <v>0</v>
      </c>
      <c r="W794" s="68">
        <v>230.41015569811566</v>
      </c>
    </row>
    <row r="795" spans="1:23">
      <c r="C795" s="76"/>
      <c r="D795" s="76"/>
      <c r="E795" s="76"/>
      <c r="F795" s="76"/>
      <c r="G795" s="76"/>
      <c r="H795" s="76"/>
      <c r="I795" s="76"/>
      <c r="J795" s="76"/>
      <c r="K795" s="76"/>
      <c r="L795" s="77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</row>
    <row r="796" spans="1:23">
      <c r="A796" s="105" t="s">
        <v>254</v>
      </c>
      <c r="B796">
        <v>2011</v>
      </c>
      <c r="C796" s="76">
        <v>0.2468900749020855</v>
      </c>
      <c r="D796" s="76">
        <v>2.1667165465518071E-2</v>
      </c>
      <c r="E796" s="76">
        <v>0</v>
      </c>
      <c r="F796" s="76">
        <v>0.71329189589261721</v>
      </c>
      <c r="G796" s="76">
        <v>0</v>
      </c>
      <c r="H796" s="76">
        <v>0</v>
      </c>
      <c r="I796" s="76">
        <v>0</v>
      </c>
      <c r="J796" s="76">
        <v>0</v>
      </c>
      <c r="K796" s="76">
        <v>1.8150863739779189E-2</v>
      </c>
      <c r="L796" s="77">
        <v>0</v>
      </c>
      <c r="M796" s="68">
        <v>35.179512204309177</v>
      </c>
      <c r="N796" s="68">
        <v>3.0873671703055594</v>
      </c>
      <c r="O796" s="68">
        <v>0</v>
      </c>
      <c r="P796" s="68">
        <v>101.6373824129663</v>
      </c>
      <c r="Q796" s="68">
        <v>0</v>
      </c>
      <c r="R796" s="68">
        <v>0</v>
      </c>
      <c r="S796" s="68">
        <v>0</v>
      </c>
      <c r="T796" s="68">
        <v>0</v>
      </c>
      <c r="U796" s="68">
        <v>2.5863272661145</v>
      </c>
      <c r="V796" s="68">
        <v>0</v>
      </c>
      <c r="W796" s="68">
        <v>142.49058905369554</v>
      </c>
    </row>
    <row r="797" spans="1:23">
      <c r="A797" s="105"/>
      <c r="B797">
        <v>2014</v>
      </c>
      <c r="C797" s="76">
        <v>0.249732247650058</v>
      </c>
      <c r="D797" s="76">
        <v>2.7165350338346061E-2</v>
      </c>
      <c r="E797" s="76">
        <v>0</v>
      </c>
      <c r="F797" s="76">
        <v>0.7231024020115957</v>
      </c>
      <c r="G797" s="76">
        <v>0</v>
      </c>
      <c r="H797" s="76">
        <v>0</v>
      </c>
      <c r="I797" s="76">
        <v>0</v>
      </c>
      <c r="J797" s="76">
        <v>0</v>
      </c>
      <c r="K797" s="76">
        <v>0</v>
      </c>
      <c r="L797" s="77">
        <v>0</v>
      </c>
      <c r="M797" s="68">
        <v>32.504732910067602</v>
      </c>
      <c r="N797" s="68">
        <v>3.5357967001269177</v>
      </c>
      <c r="O797" s="68">
        <v>0</v>
      </c>
      <c r="P797" s="68">
        <v>94.117802827574835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130.15833243776939</v>
      </c>
    </row>
    <row r="798" spans="1:23">
      <c r="A798" s="105"/>
      <c r="B798">
        <v>2017</v>
      </c>
      <c r="C798" s="76">
        <v>0.29168990855100413</v>
      </c>
      <c r="D798" s="76">
        <v>8.165917203881469E-3</v>
      </c>
      <c r="E798" s="76">
        <v>0</v>
      </c>
      <c r="F798" s="76">
        <v>0.68849620693261315</v>
      </c>
      <c r="G798" s="76">
        <v>0</v>
      </c>
      <c r="H798" s="76">
        <v>0</v>
      </c>
      <c r="I798" s="76">
        <v>0</v>
      </c>
      <c r="J798" s="76">
        <v>1.1647967312501097E-2</v>
      </c>
      <c r="K798" s="76">
        <v>0</v>
      </c>
      <c r="L798" s="77">
        <v>0</v>
      </c>
      <c r="M798" s="68">
        <v>35.720409755361771</v>
      </c>
      <c r="N798" s="68">
        <v>1</v>
      </c>
      <c r="O798" s="68">
        <v>0</v>
      </c>
      <c r="P798" s="68">
        <v>84.313395512429807</v>
      </c>
      <c r="Q798" s="68">
        <v>0</v>
      </c>
      <c r="R798" s="68">
        <v>0</v>
      </c>
      <c r="S798" s="68">
        <v>0</v>
      </c>
      <c r="T798" s="68">
        <v>1.4264126149802892</v>
      </c>
      <c r="U798" s="68">
        <v>0</v>
      </c>
      <c r="V798" s="68">
        <v>0</v>
      </c>
      <c r="W798" s="68">
        <v>122.46021788277189</v>
      </c>
    </row>
    <row r="799" spans="1:23">
      <c r="C799" s="76"/>
      <c r="D799" s="76"/>
      <c r="E799" s="76"/>
      <c r="F799" s="76"/>
      <c r="G799" s="76"/>
      <c r="H799" s="76"/>
      <c r="I799" s="76"/>
      <c r="J799" s="76"/>
      <c r="K799" s="76"/>
      <c r="L799" s="77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</row>
    <row r="800" spans="1:23">
      <c r="A800" s="105" t="s">
        <v>255</v>
      </c>
      <c r="B800">
        <v>2011</v>
      </c>
      <c r="C800" s="76">
        <v>0.38060157868642747</v>
      </c>
      <c r="D800" s="76">
        <v>0</v>
      </c>
      <c r="E800" s="76">
        <v>2.270946154493934E-2</v>
      </c>
      <c r="F800" s="76">
        <v>0.57236456926008872</v>
      </c>
      <c r="G800" s="76">
        <v>1.2139357518664148E-2</v>
      </c>
      <c r="H800" s="76">
        <v>6.0758361275071414E-3</v>
      </c>
      <c r="I800" s="76">
        <v>0</v>
      </c>
      <c r="J800" s="76">
        <v>0</v>
      </c>
      <c r="K800" s="76">
        <v>6.1091968623733376E-3</v>
      </c>
      <c r="L800" s="77">
        <v>0</v>
      </c>
      <c r="M800" s="68">
        <v>62.812763053110743</v>
      </c>
      <c r="N800" s="68">
        <v>0</v>
      </c>
      <c r="O800" s="68">
        <v>3.7478668165515763</v>
      </c>
      <c r="P800" s="68">
        <v>94.460459657078701</v>
      </c>
      <c r="Q800" s="68">
        <v>2.0034246575342465</v>
      </c>
      <c r="R800" s="68">
        <v>1.0027285129604366</v>
      </c>
      <c r="S800" s="68">
        <v>0</v>
      </c>
      <c r="T800" s="68">
        <v>0</v>
      </c>
      <c r="U800" s="68">
        <v>1.0082342177493138</v>
      </c>
      <c r="V800" s="68">
        <v>0</v>
      </c>
      <c r="W800" s="68">
        <v>165.035476914985</v>
      </c>
    </row>
    <row r="801" spans="1:23">
      <c r="A801" s="105"/>
      <c r="B801">
        <v>2014</v>
      </c>
      <c r="C801" s="76">
        <v>0.386089248841823</v>
      </c>
      <c r="D801" s="76">
        <v>0</v>
      </c>
      <c r="E801" s="76">
        <v>8.1071563277189326E-3</v>
      </c>
      <c r="F801" s="76">
        <v>0.57841004054378586</v>
      </c>
      <c r="G801" s="76">
        <v>1.6276721742824386E-2</v>
      </c>
      <c r="H801" s="76">
        <v>5.544553462611226E-3</v>
      </c>
      <c r="I801" s="76">
        <v>0</v>
      </c>
      <c r="J801" s="76">
        <v>0</v>
      </c>
      <c r="K801" s="76">
        <v>5.5722790812366774E-3</v>
      </c>
      <c r="L801" s="77">
        <v>0</v>
      </c>
      <c r="M801" s="68">
        <v>70.000460837318869</v>
      </c>
      <c r="N801" s="68">
        <v>0</v>
      </c>
      <c r="O801" s="68">
        <v>1.4698795180722892</v>
      </c>
      <c r="P801" s="68">
        <v>104.86945573453467</v>
      </c>
      <c r="Q801" s="68">
        <v>2.9510742045689726</v>
      </c>
      <c r="R801" s="68">
        <v>1.0052631578947369</v>
      </c>
      <c r="S801" s="68">
        <v>0</v>
      </c>
      <c r="T801" s="68">
        <v>0</v>
      </c>
      <c r="U801" s="68">
        <v>1.010289990645463</v>
      </c>
      <c r="V801" s="68">
        <v>0</v>
      </c>
      <c r="W801" s="68">
        <v>181.30642344303499</v>
      </c>
    </row>
    <row r="802" spans="1:23">
      <c r="A802" s="105"/>
      <c r="B802">
        <v>2017</v>
      </c>
      <c r="C802" s="76">
        <v>0.35058542129977593</v>
      </c>
      <c r="D802" s="76">
        <v>0</v>
      </c>
      <c r="E802" s="76">
        <v>7.0809745582688507E-3</v>
      </c>
      <c r="F802" s="76">
        <v>0.61652548806861363</v>
      </c>
      <c r="G802" s="76">
        <v>0</v>
      </c>
      <c r="H802" s="76">
        <v>0</v>
      </c>
      <c r="I802" s="76">
        <v>0</v>
      </c>
      <c r="J802" s="76">
        <v>0</v>
      </c>
      <c r="K802" s="76">
        <v>2.5808116073341571E-2</v>
      </c>
      <c r="L802" s="77">
        <v>0</v>
      </c>
      <c r="M802" s="68">
        <v>59.124666660215297</v>
      </c>
      <c r="N802" s="68">
        <v>0</v>
      </c>
      <c r="O802" s="68">
        <v>1.1941747572815533</v>
      </c>
      <c r="P802" s="68">
        <v>103.97427204599686</v>
      </c>
      <c r="Q802" s="68">
        <v>0</v>
      </c>
      <c r="R802" s="68">
        <v>0</v>
      </c>
      <c r="S802" s="68">
        <v>0</v>
      </c>
      <c r="T802" s="68">
        <v>0</v>
      </c>
      <c r="U802" s="68">
        <v>4.3524235956740283</v>
      </c>
      <c r="V802" s="68">
        <v>0</v>
      </c>
      <c r="W802" s="68">
        <v>168.64553705916774</v>
      </c>
    </row>
    <row r="803" spans="1:23">
      <c r="C803" s="76"/>
      <c r="D803" s="76"/>
      <c r="E803" s="76"/>
      <c r="F803" s="76"/>
      <c r="G803" s="76"/>
      <c r="H803" s="76"/>
      <c r="I803" s="76"/>
      <c r="J803" s="76"/>
      <c r="K803" s="76"/>
      <c r="L803" s="77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</row>
    <row r="804" spans="1:23">
      <c r="A804" s="105" t="s">
        <v>256</v>
      </c>
      <c r="B804">
        <v>2011</v>
      </c>
      <c r="C804" s="76">
        <v>0.42865245693918924</v>
      </c>
      <c r="D804" s="76">
        <v>6.3993861149400314E-3</v>
      </c>
      <c r="E804" s="76">
        <v>0</v>
      </c>
      <c r="F804" s="76">
        <v>0.55773801972825876</v>
      </c>
      <c r="G804" s="76">
        <v>0</v>
      </c>
      <c r="H804" s="76">
        <v>0</v>
      </c>
      <c r="I804" s="76">
        <v>0</v>
      </c>
      <c r="J804" s="76">
        <v>7.2101372176119746E-3</v>
      </c>
      <c r="K804" s="76">
        <v>0</v>
      </c>
      <c r="L804" s="77">
        <v>0</v>
      </c>
      <c r="M804" s="68">
        <v>67.174207226948894</v>
      </c>
      <c r="N804" s="68">
        <v>1.0028490028490029</v>
      </c>
      <c r="O804" s="68">
        <v>0</v>
      </c>
      <c r="P804" s="68">
        <v>87.403230073843304</v>
      </c>
      <c r="Q804" s="68">
        <v>0</v>
      </c>
      <c r="R804" s="68">
        <v>0</v>
      </c>
      <c r="S804" s="68">
        <v>0</v>
      </c>
      <c r="T804" s="68">
        <v>1.1299019607843137</v>
      </c>
      <c r="U804" s="68">
        <v>0</v>
      </c>
      <c r="V804" s="68">
        <v>0</v>
      </c>
      <c r="W804" s="68">
        <v>156.71018826442551</v>
      </c>
    </row>
    <row r="805" spans="1:23">
      <c r="A805" s="105"/>
      <c r="B805">
        <v>2014</v>
      </c>
      <c r="C805" s="76">
        <v>0.40911293766474671</v>
      </c>
      <c r="D805" s="76">
        <v>1.6959108895359749E-2</v>
      </c>
      <c r="E805" s="76">
        <v>1.0761888723334492E-2</v>
      </c>
      <c r="F805" s="76">
        <v>0.53658372810847355</v>
      </c>
      <c r="G805" s="76">
        <v>0</v>
      </c>
      <c r="H805" s="76">
        <v>6.5419268602221123E-3</v>
      </c>
      <c r="I805" s="76">
        <v>0</v>
      </c>
      <c r="J805" s="76">
        <v>0</v>
      </c>
      <c r="K805" s="76">
        <v>2.0040409747863513E-2</v>
      </c>
      <c r="L805" s="77">
        <v>0</v>
      </c>
      <c r="M805" s="68">
        <v>62.537069949885755</v>
      </c>
      <c r="N805" s="68">
        <v>2.5923721340388006</v>
      </c>
      <c r="O805" s="68">
        <v>1.6450640542577242</v>
      </c>
      <c r="P805" s="68">
        <v>82.022275634285435</v>
      </c>
      <c r="Q805" s="68">
        <v>0</v>
      </c>
      <c r="R805" s="68">
        <v>1</v>
      </c>
      <c r="S805" s="68">
        <v>0</v>
      </c>
      <c r="T805" s="68">
        <v>0</v>
      </c>
      <c r="U805" s="68">
        <v>3.063380281690141</v>
      </c>
      <c r="V805" s="68">
        <v>0</v>
      </c>
      <c r="W805" s="68">
        <v>152.86016205415783</v>
      </c>
    </row>
    <row r="806" spans="1:23">
      <c r="A806" s="105"/>
      <c r="B806">
        <v>2017</v>
      </c>
      <c r="C806" s="76">
        <v>0.36801856522380888</v>
      </c>
      <c r="D806" s="76">
        <v>2.0953592222159909E-2</v>
      </c>
      <c r="E806" s="76">
        <v>4.3038527071714433E-2</v>
      </c>
      <c r="F806" s="76">
        <v>0.55166392995225566</v>
      </c>
      <c r="G806" s="76">
        <v>0</v>
      </c>
      <c r="H806" s="76">
        <v>0</v>
      </c>
      <c r="I806" s="76">
        <v>0</v>
      </c>
      <c r="J806" s="76">
        <v>0</v>
      </c>
      <c r="K806" s="76">
        <v>1.6325385530061007E-2</v>
      </c>
      <c r="L806" s="77">
        <v>0</v>
      </c>
      <c r="M806" s="68">
        <v>67.599807694928998</v>
      </c>
      <c r="N806" s="68">
        <v>3.8488786669622406</v>
      </c>
      <c r="O806" s="68">
        <v>7.9055689806071463</v>
      </c>
      <c r="P806" s="68">
        <v>101.33286497196703</v>
      </c>
      <c r="Q806" s="68">
        <v>0</v>
      </c>
      <c r="R806" s="68">
        <v>0</v>
      </c>
      <c r="S806" s="68">
        <v>0</v>
      </c>
      <c r="T806" s="68">
        <v>0</v>
      </c>
      <c r="U806" s="68">
        <v>2.9987425273139561</v>
      </c>
      <c r="V806" s="68">
        <v>0</v>
      </c>
      <c r="W806" s="68">
        <v>183.6858628417794</v>
      </c>
    </row>
    <row r="807" spans="1:23">
      <c r="C807" s="76"/>
      <c r="D807" s="76"/>
      <c r="E807" s="76"/>
      <c r="F807" s="76"/>
      <c r="G807" s="76"/>
      <c r="H807" s="76"/>
      <c r="I807" s="76"/>
      <c r="J807" s="76"/>
      <c r="K807" s="76"/>
      <c r="L807" s="77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</row>
    <row r="808" spans="1:23">
      <c r="A808" s="105" t="s">
        <v>257</v>
      </c>
      <c r="B808">
        <v>2011</v>
      </c>
      <c r="C808" s="76">
        <v>0.42016507415520737</v>
      </c>
      <c r="D808" s="76">
        <v>0</v>
      </c>
      <c r="E808" s="76">
        <v>0</v>
      </c>
      <c r="F808" s="76">
        <v>0.57983492584479257</v>
      </c>
      <c r="G808" s="76">
        <v>0</v>
      </c>
      <c r="H808" s="76">
        <v>0</v>
      </c>
      <c r="I808" s="76">
        <v>0</v>
      </c>
      <c r="J808" s="76">
        <v>0</v>
      </c>
      <c r="K808" s="76">
        <v>0</v>
      </c>
      <c r="L808" s="77">
        <v>0</v>
      </c>
      <c r="M808" s="68">
        <v>26.680434692369399</v>
      </c>
      <c r="N808" s="68">
        <v>0</v>
      </c>
      <c r="O808" s="68">
        <v>0</v>
      </c>
      <c r="P808" s="68">
        <v>36.819452217587681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63.499886909957084</v>
      </c>
    </row>
    <row r="809" spans="1:23">
      <c r="A809" s="105"/>
      <c r="B809">
        <v>2014</v>
      </c>
      <c r="C809" s="76">
        <v>0.33870986098420891</v>
      </c>
      <c r="D809" s="76">
        <v>1.4614674134571251E-2</v>
      </c>
      <c r="E809" s="76">
        <v>0</v>
      </c>
      <c r="F809" s="76">
        <v>0.64667546488121963</v>
      </c>
      <c r="G809" s="76">
        <v>0</v>
      </c>
      <c r="H809" s="76">
        <v>0</v>
      </c>
      <c r="I809" s="76">
        <v>0</v>
      </c>
      <c r="J809" s="76">
        <v>0</v>
      </c>
      <c r="K809" s="76">
        <v>0</v>
      </c>
      <c r="L809" s="77">
        <v>0</v>
      </c>
      <c r="M809" s="68">
        <v>23.39926701399504</v>
      </c>
      <c r="N809" s="68">
        <v>1.0096330275229359</v>
      </c>
      <c r="O809" s="68">
        <v>0</v>
      </c>
      <c r="P809" s="68">
        <v>44.674612750233727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69.083512791751716</v>
      </c>
    </row>
    <row r="810" spans="1:23">
      <c r="A810" s="105"/>
      <c r="B810">
        <v>2017</v>
      </c>
      <c r="C810" s="76">
        <v>0.37847187261672255</v>
      </c>
      <c r="D810" s="76">
        <v>0</v>
      </c>
      <c r="E810" s="76">
        <v>0</v>
      </c>
      <c r="F810" s="76">
        <v>0.60778874983599229</v>
      </c>
      <c r="G810" s="76">
        <v>0</v>
      </c>
      <c r="H810" s="76">
        <v>0</v>
      </c>
      <c r="I810" s="76">
        <v>0</v>
      </c>
      <c r="J810" s="76">
        <v>0</v>
      </c>
      <c r="K810" s="76">
        <v>1.373937754728519E-2</v>
      </c>
      <c r="L810" s="77">
        <v>0</v>
      </c>
      <c r="M810" s="68">
        <v>29.137243955516023</v>
      </c>
      <c r="N810" s="68">
        <v>0</v>
      </c>
      <c r="O810" s="68">
        <v>0</v>
      </c>
      <c r="P810" s="68">
        <v>46.79155931707389</v>
      </c>
      <c r="Q810" s="68">
        <v>0</v>
      </c>
      <c r="R810" s="68">
        <v>0</v>
      </c>
      <c r="S810" s="68">
        <v>0</v>
      </c>
      <c r="T810" s="68">
        <v>0</v>
      </c>
      <c r="U810" s="68">
        <v>1.0577472841623785</v>
      </c>
      <c r="V810" s="68">
        <v>0</v>
      </c>
      <c r="W810" s="68">
        <v>76.986550556752292</v>
      </c>
    </row>
    <row r="811" spans="1:23">
      <c r="C811" s="76"/>
      <c r="D811" s="76"/>
      <c r="E811" s="76"/>
      <c r="F811" s="76"/>
      <c r="G811" s="76"/>
      <c r="H811" s="76"/>
      <c r="I811" s="76"/>
      <c r="J811" s="76"/>
      <c r="K811" s="76"/>
      <c r="L811" s="77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</row>
    <row r="812" spans="1:23">
      <c r="A812" s="105" t="s">
        <v>258</v>
      </c>
      <c r="B812">
        <v>2011</v>
      </c>
      <c r="C812" s="76">
        <v>0.26953986949989217</v>
      </c>
      <c r="D812" s="76">
        <v>1.3026240331651055E-2</v>
      </c>
      <c r="E812" s="76">
        <v>0</v>
      </c>
      <c r="F812" s="76">
        <v>0.70443521603691295</v>
      </c>
      <c r="G812" s="76">
        <v>2.5443528693690114E-3</v>
      </c>
      <c r="H812" s="76">
        <v>7.922189055428519E-3</v>
      </c>
      <c r="I812" s="76">
        <v>0</v>
      </c>
      <c r="J812" s="76">
        <v>0</v>
      </c>
      <c r="K812" s="76">
        <v>2.5321322067462294E-3</v>
      </c>
      <c r="L812" s="77">
        <v>0</v>
      </c>
      <c r="M812" s="68">
        <v>110.18876341742987</v>
      </c>
      <c r="N812" s="68">
        <v>5.3251688397194812</v>
      </c>
      <c r="O812" s="68">
        <v>0</v>
      </c>
      <c r="P812" s="68">
        <v>287.97537635829622</v>
      </c>
      <c r="Q812" s="68">
        <v>1.0401396160558465</v>
      </c>
      <c r="R812" s="68">
        <v>3.2386163026509682</v>
      </c>
      <c r="S812" s="68">
        <v>0</v>
      </c>
      <c r="T812" s="68">
        <v>0</v>
      </c>
      <c r="U812" s="68">
        <v>1.035143769968051</v>
      </c>
      <c r="V812" s="68">
        <v>0</v>
      </c>
      <c r="W812" s="68">
        <v>408.80320830412046</v>
      </c>
    </row>
    <row r="813" spans="1:23">
      <c r="A813" s="105"/>
      <c r="B813">
        <v>2014</v>
      </c>
      <c r="C813" s="76">
        <v>0.25076506434207813</v>
      </c>
      <c r="D813" s="76">
        <v>7.5135456808173365E-3</v>
      </c>
      <c r="E813" s="76">
        <v>6.4584389103484107E-3</v>
      </c>
      <c r="F813" s="76">
        <v>0.71640855375309775</v>
      </c>
      <c r="G813" s="76">
        <v>3.8213474686824263E-3</v>
      </c>
      <c r="H813" s="76">
        <v>7.6722488696239037E-3</v>
      </c>
      <c r="I813" s="76">
        <v>0</v>
      </c>
      <c r="J813" s="76">
        <v>0</v>
      </c>
      <c r="K813" s="76">
        <v>4.9123152710451503E-3</v>
      </c>
      <c r="L813" s="77">
        <v>2.4484857043067933E-3</v>
      </c>
      <c r="M813" s="68">
        <v>102.86716535546321</v>
      </c>
      <c r="N813" s="68">
        <v>3.0821563920089172</v>
      </c>
      <c r="O813" s="68">
        <v>2.6493375585312284</v>
      </c>
      <c r="P813" s="68">
        <v>293.88031923162208</v>
      </c>
      <c r="Q813" s="68">
        <v>1.5675675675675675</v>
      </c>
      <c r="R813" s="68">
        <v>3.1472585513078473</v>
      </c>
      <c r="S813" s="68">
        <v>0</v>
      </c>
      <c r="T813" s="68">
        <v>0</v>
      </c>
      <c r="U813" s="68">
        <v>2.0150970733923605</v>
      </c>
      <c r="V813" s="68">
        <v>1.0044014084507042</v>
      </c>
      <c r="W813" s="68">
        <v>410.21330313834397</v>
      </c>
    </row>
    <row r="814" spans="1:23">
      <c r="A814" s="105"/>
      <c r="B814">
        <v>2017</v>
      </c>
      <c r="C814" s="76">
        <v>0.20904490019400748</v>
      </c>
      <c r="D814" s="76">
        <v>7.6468528153560414E-3</v>
      </c>
      <c r="E814" s="76">
        <v>5.5223831424739732E-3</v>
      </c>
      <c r="F814" s="76">
        <v>0.7730161453428267</v>
      </c>
      <c r="G814" s="76">
        <v>0</v>
      </c>
      <c r="H814" s="76">
        <v>2.384859252667904E-3</v>
      </c>
      <c r="I814" s="76">
        <v>0</v>
      </c>
      <c r="J814" s="76">
        <v>0</v>
      </c>
      <c r="K814" s="76">
        <v>2.384859252667904E-3</v>
      </c>
      <c r="L814" s="77">
        <v>0</v>
      </c>
      <c r="M814" s="68">
        <v>87.752710072970984</v>
      </c>
      <c r="N814" s="68">
        <v>3.2099900904248728</v>
      </c>
      <c r="O814" s="68">
        <v>2.3181818181818183</v>
      </c>
      <c r="P814" s="68">
        <v>324.49613274966282</v>
      </c>
      <c r="Q814" s="68">
        <v>0</v>
      </c>
      <c r="R814" s="68">
        <v>1.0011144130757801</v>
      </c>
      <c r="S814" s="68">
        <v>0</v>
      </c>
      <c r="T814" s="68">
        <v>0</v>
      </c>
      <c r="U814" s="68">
        <v>1.0011144130757801</v>
      </c>
      <c r="V814" s="68">
        <v>0</v>
      </c>
      <c r="W814" s="68">
        <v>419.77924355739208</v>
      </c>
    </row>
    <row r="815" spans="1:23">
      <c r="C815" s="76"/>
      <c r="D815" s="76"/>
      <c r="E815" s="76"/>
      <c r="F815" s="76"/>
      <c r="G815" s="76"/>
      <c r="H815" s="76"/>
      <c r="I815" s="76"/>
      <c r="J815" s="76"/>
      <c r="K815" s="76"/>
      <c r="L815" s="77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</row>
    <row r="816" spans="1:23">
      <c r="A816" s="105" t="s">
        <v>259</v>
      </c>
      <c r="B816">
        <v>2011</v>
      </c>
      <c r="C816" s="76">
        <v>0.5984297514296405</v>
      </c>
      <c r="D816" s="76">
        <v>6.8349522405086157E-3</v>
      </c>
      <c r="E816" s="76">
        <v>0</v>
      </c>
      <c r="F816" s="76">
        <v>0.37078101126746899</v>
      </c>
      <c r="G816" s="76">
        <v>4.3257082179615127E-3</v>
      </c>
      <c r="H816" s="76">
        <v>1.2924544386809258E-2</v>
      </c>
      <c r="I816" s="76">
        <v>0</v>
      </c>
      <c r="J816" s="76">
        <v>0</v>
      </c>
      <c r="K816" s="76">
        <v>6.7040324576110501E-3</v>
      </c>
      <c r="L816" s="77">
        <v>0</v>
      </c>
      <c r="M816" s="68">
        <v>138.8588106264817</v>
      </c>
      <c r="N816" s="68">
        <v>1.5859728506787332</v>
      </c>
      <c r="O816" s="68">
        <v>0</v>
      </c>
      <c r="P816" s="68">
        <v>86.03551227940288</v>
      </c>
      <c r="Q816" s="68">
        <v>1.0037313432835822</v>
      </c>
      <c r="R816" s="68">
        <v>2.9989933775084232</v>
      </c>
      <c r="S816" s="68">
        <v>0</v>
      </c>
      <c r="T816" s="68">
        <v>0</v>
      </c>
      <c r="U816" s="68">
        <v>1.5555944055944055</v>
      </c>
      <c r="V816" s="68">
        <v>0</v>
      </c>
      <c r="W816" s="68">
        <v>232.03861488294973</v>
      </c>
    </row>
    <row r="817" spans="1:23">
      <c r="A817" s="105"/>
      <c r="B817">
        <v>2014</v>
      </c>
      <c r="C817" s="76">
        <v>0.52473787628106294</v>
      </c>
      <c r="D817" s="76">
        <v>0</v>
      </c>
      <c r="E817" s="76">
        <v>4.803812004838379E-3</v>
      </c>
      <c r="F817" s="76">
        <v>0.44828573190850735</v>
      </c>
      <c r="G817" s="76">
        <v>6.0862933950549016E-3</v>
      </c>
      <c r="H817" s="76">
        <v>1.1270383316369951E-2</v>
      </c>
      <c r="I817" s="76">
        <v>0</v>
      </c>
      <c r="J817" s="76">
        <v>0</v>
      </c>
      <c r="K817" s="76">
        <v>4.8159030941669441E-3</v>
      </c>
      <c r="L817" s="77">
        <v>0</v>
      </c>
      <c r="M817" s="68">
        <v>109.43896745814811</v>
      </c>
      <c r="N817" s="68">
        <v>0</v>
      </c>
      <c r="O817" s="68">
        <v>1.0018796992481203</v>
      </c>
      <c r="P817" s="68">
        <v>93.494161263879306</v>
      </c>
      <c r="Q817" s="68">
        <v>1.2693531283138919</v>
      </c>
      <c r="R817" s="68">
        <v>2.3505433260175335</v>
      </c>
      <c r="S817" s="68">
        <v>0</v>
      </c>
      <c r="T817" s="68">
        <v>0</v>
      </c>
      <c r="U817" s="68">
        <v>1.0044014084507042</v>
      </c>
      <c r="V817" s="68">
        <v>0</v>
      </c>
      <c r="W817" s="68">
        <v>208.55930628405758</v>
      </c>
    </row>
    <row r="818" spans="1:23">
      <c r="A818" s="105"/>
      <c r="B818">
        <v>2017</v>
      </c>
      <c r="C818" s="76">
        <v>0.55060329663434149</v>
      </c>
      <c r="D818" s="76">
        <v>4.0855382657650234E-3</v>
      </c>
      <c r="E818" s="76">
        <v>0</v>
      </c>
      <c r="F818" s="76">
        <v>0.42475041744316822</v>
      </c>
      <c r="G818" s="76">
        <v>9.608612742826218E-3</v>
      </c>
      <c r="H818" s="76">
        <v>4.0930761592442941E-3</v>
      </c>
      <c r="I818" s="76">
        <v>0</v>
      </c>
      <c r="J818" s="76">
        <v>0</v>
      </c>
      <c r="K818" s="76">
        <v>6.85905875465476E-3</v>
      </c>
      <c r="L818" s="77">
        <v>0</v>
      </c>
      <c r="M818" s="68">
        <v>134.76885071623241</v>
      </c>
      <c r="N818" s="68">
        <v>1</v>
      </c>
      <c r="O818" s="68">
        <v>0</v>
      </c>
      <c r="P818" s="68">
        <v>103.96437135404803</v>
      </c>
      <c r="Q818" s="68">
        <v>2.3518596859909695</v>
      </c>
      <c r="R818" s="68">
        <v>1.0018450184501844</v>
      </c>
      <c r="S818" s="68">
        <v>0</v>
      </c>
      <c r="T818" s="68">
        <v>0</v>
      </c>
      <c r="U818" s="68">
        <v>1.6788629327329017</v>
      </c>
      <c r="V818" s="68">
        <v>0</v>
      </c>
      <c r="W818" s="68">
        <v>244.7657897074545</v>
      </c>
    </row>
    <row r="819" spans="1:23">
      <c r="C819" s="76"/>
      <c r="D819" s="76"/>
      <c r="E819" s="76"/>
      <c r="F819" s="76"/>
      <c r="G819" s="76"/>
      <c r="H819" s="76"/>
      <c r="I819" s="76"/>
      <c r="J819" s="76"/>
      <c r="K819" s="76"/>
      <c r="L819" s="77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</row>
    <row r="820" spans="1:23">
      <c r="A820" s="105" t="s">
        <v>260</v>
      </c>
      <c r="B820">
        <v>2011</v>
      </c>
      <c r="C820" s="76">
        <v>0.70513773277194547</v>
      </c>
      <c r="D820" s="76">
        <v>3.1197365369570369E-2</v>
      </c>
      <c r="E820" s="76">
        <v>0</v>
      </c>
      <c r="F820" s="76">
        <v>0.2636649018584844</v>
      </c>
      <c r="G820" s="76">
        <v>0</v>
      </c>
      <c r="H820" s="76">
        <v>0</v>
      </c>
      <c r="I820" s="76">
        <v>0</v>
      </c>
      <c r="J820" s="76">
        <v>0</v>
      </c>
      <c r="K820" s="76">
        <v>0</v>
      </c>
      <c r="L820" s="77">
        <v>0</v>
      </c>
      <c r="M820" s="68">
        <v>22.666871506761808</v>
      </c>
      <c r="N820" s="68">
        <v>1.0028490028490029</v>
      </c>
      <c r="O820" s="68">
        <v>0</v>
      </c>
      <c r="P820" s="68">
        <v>8.4755901911182026</v>
      </c>
      <c r="Q820" s="68">
        <v>0</v>
      </c>
      <c r="R820" s="68">
        <v>0</v>
      </c>
      <c r="S820" s="68">
        <v>0</v>
      </c>
      <c r="T820" s="68">
        <v>0</v>
      </c>
      <c r="U820" s="68">
        <v>0</v>
      </c>
      <c r="V820" s="68">
        <v>0</v>
      </c>
      <c r="W820" s="68">
        <v>32.145310700729006</v>
      </c>
    </row>
    <row r="821" spans="1:23">
      <c r="A821" s="105"/>
      <c r="B821">
        <v>2014</v>
      </c>
      <c r="C821" s="76">
        <v>0.5970937998021566</v>
      </c>
      <c r="D821" s="76">
        <v>5.6562336608141014E-2</v>
      </c>
      <c r="E821" s="76">
        <v>0</v>
      </c>
      <c r="F821" s="76">
        <v>0.30719687815627555</v>
      </c>
      <c r="G821" s="76">
        <v>0</v>
      </c>
      <c r="H821" s="76">
        <v>0</v>
      </c>
      <c r="I821" s="76">
        <v>0</v>
      </c>
      <c r="J821" s="76">
        <v>0</v>
      </c>
      <c r="K821" s="76">
        <v>3.9146985433427012E-2</v>
      </c>
      <c r="L821" s="77">
        <v>0</v>
      </c>
      <c r="M821" s="68">
        <v>29.372254733953017</v>
      </c>
      <c r="N821" s="68">
        <v>2.782416028691634</v>
      </c>
      <c r="O821" s="68">
        <v>0</v>
      </c>
      <c r="P821" s="68">
        <v>15.111637336832155</v>
      </c>
      <c r="Q821" s="68">
        <v>0</v>
      </c>
      <c r="R821" s="68">
        <v>0</v>
      </c>
      <c r="S821" s="68">
        <v>0</v>
      </c>
      <c r="T821" s="68">
        <v>0</v>
      </c>
      <c r="U821" s="68">
        <v>1.925719591457753</v>
      </c>
      <c r="V821" s="68">
        <v>0</v>
      </c>
      <c r="W821" s="68">
        <v>49.192027690934552</v>
      </c>
    </row>
    <row r="822" spans="1:23">
      <c r="A822" s="105"/>
      <c r="B822">
        <v>2017</v>
      </c>
      <c r="C822" s="76">
        <v>0.72044943519594895</v>
      </c>
      <c r="D822" s="76">
        <v>4.8158877046356449E-2</v>
      </c>
      <c r="E822" s="76">
        <v>0</v>
      </c>
      <c r="F822" s="76">
        <v>0.23139168775769436</v>
      </c>
      <c r="G822" s="76">
        <v>0</v>
      </c>
      <c r="H822" s="76">
        <v>0</v>
      </c>
      <c r="I822" s="76">
        <v>0</v>
      </c>
      <c r="J822" s="76">
        <v>0</v>
      </c>
      <c r="K822" s="76">
        <v>0</v>
      </c>
      <c r="L822" s="77">
        <v>0</v>
      </c>
      <c r="M822" s="68">
        <v>42.404170803230919</v>
      </c>
      <c r="N822" s="68">
        <v>2.8345323741007196</v>
      </c>
      <c r="O822" s="68">
        <v>0</v>
      </c>
      <c r="P822" s="68">
        <v>13.619238451420914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58.857941628752563</v>
      </c>
    </row>
    <row r="823" spans="1:23">
      <c r="C823" s="76"/>
      <c r="D823" s="76"/>
      <c r="E823" s="76"/>
      <c r="F823" s="76"/>
      <c r="G823" s="76"/>
      <c r="H823" s="76"/>
      <c r="I823" s="76"/>
      <c r="J823" s="76"/>
      <c r="K823" s="76"/>
      <c r="L823" s="77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</row>
    <row r="824" spans="1:23">
      <c r="A824" s="105" t="s">
        <v>261</v>
      </c>
      <c r="B824">
        <v>2011</v>
      </c>
      <c r="C824" s="76">
        <v>0.67329499786148261</v>
      </c>
      <c r="D824" s="76">
        <v>8.5475017704884665E-2</v>
      </c>
      <c r="E824" s="76">
        <v>0</v>
      </c>
      <c r="F824" s="76">
        <v>0.19254761757567307</v>
      </c>
      <c r="G824" s="76">
        <v>0</v>
      </c>
      <c r="H824" s="76">
        <v>4.8682366857959285E-2</v>
      </c>
      <c r="I824" s="76">
        <v>0</v>
      </c>
      <c r="J824" s="76">
        <v>0</v>
      </c>
      <c r="K824" s="76">
        <v>0</v>
      </c>
      <c r="L824" s="77">
        <v>0</v>
      </c>
      <c r="M824" s="68">
        <v>27.576308805599041</v>
      </c>
      <c r="N824" s="68">
        <v>3.5008213203432552</v>
      </c>
      <c r="O824" s="68">
        <v>0</v>
      </c>
      <c r="P824" s="68">
        <v>7.8862201247803245</v>
      </c>
      <c r="Q824" s="68">
        <v>0</v>
      </c>
      <c r="R824" s="68">
        <v>1.9938956714761376</v>
      </c>
      <c r="S824" s="68">
        <v>0</v>
      </c>
      <c r="T824" s="68">
        <v>0</v>
      </c>
      <c r="U824" s="68">
        <v>0</v>
      </c>
      <c r="V824" s="68">
        <v>0</v>
      </c>
      <c r="W824" s="68">
        <v>40.957245922198773</v>
      </c>
    </row>
    <row r="825" spans="1:23">
      <c r="A825" s="105"/>
      <c r="B825">
        <v>2014</v>
      </c>
      <c r="C825" s="76">
        <v>0.67191121321166614</v>
      </c>
      <c r="D825" s="76">
        <v>1.9220638869419361E-2</v>
      </c>
      <c r="E825" s="76">
        <v>4.095719391699764E-2</v>
      </c>
      <c r="F825" s="76">
        <v>0.20998771186018433</v>
      </c>
      <c r="G825" s="76">
        <v>1.927447819398356E-2</v>
      </c>
      <c r="H825" s="76">
        <v>1.8034179679949029E-2</v>
      </c>
      <c r="I825" s="76">
        <v>0</v>
      </c>
      <c r="J825" s="76">
        <v>0</v>
      </c>
      <c r="K825" s="76">
        <v>2.061458426779968E-2</v>
      </c>
      <c r="L825" s="77">
        <v>0</v>
      </c>
      <c r="M825" s="68">
        <v>34.957798113604746</v>
      </c>
      <c r="N825" s="68">
        <v>1</v>
      </c>
      <c r="O825" s="68">
        <v>2.1308965948141205</v>
      </c>
      <c r="P825" s="68">
        <v>10.925116136190528</v>
      </c>
      <c r="Q825" s="68">
        <v>1.0028011204481793</v>
      </c>
      <c r="R825" s="68">
        <v>0.93827160493827155</v>
      </c>
      <c r="S825" s="68">
        <v>0</v>
      </c>
      <c r="T825" s="68">
        <v>0</v>
      </c>
      <c r="U825" s="68">
        <v>1.0725233644859813</v>
      </c>
      <c r="V825" s="68">
        <v>0</v>
      </c>
      <c r="W825" s="68">
        <v>52.027406934481839</v>
      </c>
    </row>
    <row r="826" spans="1:23">
      <c r="A826" s="105"/>
      <c r="B826">
        <v>2017</v>
      </c>
      <c r="C826" s="76">
        <v>0.62182112375282772</v>
      </c>
      <c r="D826" s="76">
        <v>0.11375281233048253</v>
      </c>
      <c r="E826" s="76">
        <v>0</v>
      </c>
      <c r="F826" s="76">
        <v>0.26442606391668994</v>
      </c>
      <c r="G826" s="76">
        <v>0</v>
      </c>
      <c r="H826" s="76">
        <v>0</v>
      </c>
      <c r="I826" s="76">
        <v>0</v>
      </c>
      <c r="J826" s="76">
        <v>0</v>
      </c>
      <c r="K826" s="76">
        <v>0</v>
      </c>
      <c r="L826" s="77">
        <v>0</v>
      </c>
      <c r="M826" s="68">
        <v>27.49620574903723</v>
      </c>
      <c r="N826" s="68">
        <v>5.0300168535507126</v>
      </c>
      <c r="O826" s="68">
        <v>0</v>
      </c>
      <c r="P826" s="68">
        <v>11.69261252332667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44.218835125914602</v>
      </c>
    </row>
    <row r="827" spans="1:23">
      <c r="C827" s="76"/>
      <c r="D827" s="76"/>
      <c r="E827" s="76"/>
      <c r="F827" s="76"/>
      <c r="G827" s="76"/>
      <c r="H827" s="76"/>
      <c r="I827" s="76"/>
      <c r="J827" s="76"/>
      <c r="K827" s="76"/>
      <c r="L827" s="77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</row>
    <row r="828" spans="1:23">
      <c r="A828" s="105" t="s">
        <v>262</v>
      </c>
      <c r="B828">
        <v>2011</v>
      </c>
      <c r="C828" s="76">
        <v>0.7309668581336386</v>
      </c>
      <c r="D828" s="76">
        <v>1.1913612521075301E-2</v>
      </c>
      <c r="E828" s="76">
        <v>0</v>
      </c>
      <c r="F828" s="76">
        <v>0.24693574093398155</v>
      </c>
      <c r="G828" s="76">
        <v>0</v>
      </c>
      <c r="H828" s="76">
        <v>1.0183788411304833E-2</v>
      </c>
      <c r="I828" s="76">
        <v>0</v>
      </c>
      <c r="J828" s="76">
        <v>0</v>
      </c>
      <c r="K828" s="76">
        <v>0</v>
      </c>
      <c r="L828" s="77">
        <v>0</v>
      </c>
      <c r="M828" s="68">
        <v>72.143399157839738</v>
      </c>
      <c r="N828" s="68">
        <v>1.1758241758241759</v>
      </c>
      <c r="O828" s="68">
        <v>0</v>
      </c>
      <c r="P828" s="68">
        <v>24.37153412129139</v>
      </c>
      <c r="Q828" s="68">
        <v>0</v>
      </c>
      <c r="R828" s="68">
        <v>1.0050977060322854</v>
      </c>
      <c r="S828" s="68">
        <v>0</v>
      </c>
      <c r="T828" s="68">
        <v>0</v>
      </c>
      <c r="U828" s="68">
        <v>0</v>
      </c>
      <c r="V828" s="68">
        <v>0</v>
      </c>
      <c r="W828" s="68">
        <v>98.695855160987563</v>
      </c>
    </row>
    <row r="829" spans="1:23">
      <c r="A829" s="105"/>
      <c r="B829">
        <v>2014</v>
      </c>
      <c r="C829" s="76">
        <v>0.82417326556250992</v>
      </c>
      <c r="D829" s="76">
        <v>0</v>
      </c>
      <c r="E829" s="76">
        <v>0</v>
      </c>
      <c r="F829" s="76">
        <v>0.16189719869947647</v>
      </c>
      <c r="G829" s="76">
        <v>1.3929535738013584E-2</v>
      </c>
      <c r="H829" s="76">
        <v>0</v>
      </c>
      <c r="I829" s="76">
        <v>0</v>
      </c>
      <c r="J829" s="76">
        <v>0</v>
      </c>
      <c r="K829" s="76">
        <v>0</v>
      </c>
      <c r="L829" s="77">
        <v>0</v>
      </c>
      <c r="M829" s="68">
        <v>59.38975116306927</v>
      </c>
      <c r="N829" s="68">
        <v>0</v>
      </c>
      <c r="O829" s="68">
        <v>0</v>
      </c>
      <c r="P829" s="68">
        <v>11.666277889027974</v>
      </c>
      <c r="Q829" s="68">
        <v>1.0037593984962405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72.059788450593487</v>
      </c>
    </row>
    <row r="830" spans="1:23">
      <c r="A830" s="105"/>
      <c r="B830">
        <v>2017</v>
      </c>
      <c r="C830" s="76">
        <v>0.78161807959699281</v>
      </c>
      <c r="D830" s="76">
        <v>0</v>
      </c>
      <c r="E830" s="76">
        <v>0</v>
      </c>
      <c r="F830" s="76">
        <v>0.19073989167877356</v>
      </c>
      <c r="G830" s="76">
        <v>2.7642028724233613E-2</v>
      </c>
      <c r="H830" s="76">
        <v>0</v>
      </c>
      <c r="I830" s="76">
        <v>0</v>
      </c>
      <c r="J830" s="76">
        <v>0</v>
      </c>
      <c r="K830" s="76">
        <v>0</v>
      </c>
      <c r="L830" s="77">
        <v>0</v>
      </c>
      <c r="M830" s="68">
        <v>56.598702606845585</v>
      </c>
      <c r="N830" s="68">
        <v>0</v>
      </c>
      <c r="O830" s="68">
        <v>0</v>
      </c>
      <c r="P830" s="68">
        <v>13.811899553238508</v>
      </c>
      <c r="Q830" s="68">
        <v>2.00162074554295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72.412222905627047</v>
      </c>
    </row>
    <row r="831" spans="1:23">
      <c r="C831" s="76"/>
      <c r="D831" s="76"/>
      <c r="E831" s="76"/>
      <c r="F831" s="76"/>
      <c r="G831" s="76"/>
      <c r="H831" s="76"/>
      <c r="I831" s="76"/>
      <c r="J831" s="76"/>
      <c r="K831" s="76"/>
      <c r="L831" s="77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</row>
    <row r="832" spans="1:23">
      <c r="A832" s="105" t="s">
        <v>263</v>
      </c>
      <c r="B832">
        <v>2011</v>
      </c>
      <c r="C832" s="76">
        <v>0.31873432905813709</v>
      </c>
      <c r="D832" s="76">
        <v>0</v>
      </c>
      <c r="E832" s="76">
        <v>1.3516850133444551E-2</v>
      </c>
      <c r="F832" s="76">
        <v>0.63214157106404745</v>
      </c>
      <c r="G832" s="76">
        <v>1.3193195978941849E-2</v>
      </c>
      <c r="H832" s="76">
        <v>0</v>
      </c>
      <c r="I832" s="76">
        <v>0</v>
      </c>
      <c r="J832" s="76">
        <v>0</v>
      </c>
      <c r="K832" s="76">
        <v>2.2414053765429001E-2</v>
      </c>
      <c r="L832" s="77">
        <v>0</v>
      </c>
      <c r="M832" s="68">
        <v>74.114035963623792</v>
      </c>
      <c r="N832" s="68">
        <v>0</v>
      </c>
      <c r="O832" s="68">
        <v>3.143019830544505</v>
      </c>
      <c r="P832" s="68">
        <v>146.98938539311504</v>
      </c>
      <c r="Q832" s="68">
        <v>3.0677618069815198</v>
      </c>
      <c r="R832" s="68">
        <v>0</v>
      </c>
      <c r="S832" s="68">
        <v>0</v>
      </c>
      <c r="T832" s="68">
        <v>0</v>
      </c>
      <c r="U832" s="68">
        <v>5.2118514870062853</v>
      </c>
      <c r="V832" s="68">
        <v>0</v>
      </c>
      <c r="W832" s="68">
        <v>232.52605448127116</v>
      </c>
    </row>
    <row r="833" spans="1:23">
      <c r="A833" s="105"/>
      <c r="B833">
        <v>2014</v>
      </c>
      <c r="C833" s="76">
        <v>0.29041751354829315</v>
      </c>
      <c r="D833" s="76">
        <v>7.3772956076740472E-3</v>
      </c>
      <c r="E833" s="76">
        <v>5.8472475211858114E-3</v>
      </c>
      <c r="F833" s="76">
        <v>0.68536796867021343</v>
      </c>
      <c r="G833" s="76">
        <v>0</v>
      </c>
      <c r="H833" s="76">
        <v>0</v>
      </c>
      <c r="I833" s="76">
        <v>0</v>
      </c>
      <c r="J833" s="76">
        <v>0</v>
      </c>
      <c r="K833" s="76">
        <v>6.2613164158129156E-3</v>
      </c>
      <c r="L833" s="77">
        <v>4.7286582368205807E-3</v>
      </c>
      <c r="M833" s="68">
        <v>62.564445022449377</v>
      </c>
      <c r="N833" s="68">
        <v>1.5892857142857142</v>
      </c>
      <c r="O833" s="68">
        <v>1.2596685082872927</v>
      </c>
      <c r="P833" s="68">
        <v>147.64834968840461</v>
      </c>
      <c r="Q833" s="68">
        <v>0</v>
      </c>
      <c r="R833" s="68">
        <v>0</v>
      </c>
      <c r="S833" s="68">
        <v>0</v>
      </c>
      <c r="T833" s="68">
        <v>0</v>
      </c>
      <c r="U833" s="68">
        <v>1.348871085214858</v>
      </c>
      <c r="V833" s="68">
        <v>1.0186915887850467</v>
      </c>
      <c r="W833" s="68">
        <v>215.42931160742691</v>
      </c>
    </row>
    <row r="834" spans="1:23">
      <c r="A834" s="105"/>
      <c r="B834">
        <v>2017</v>
      </c>
      <c r="C834" s="76">
        <v>0.27722753172462744</v>
      </c>
      <c r="D834" s="76">
        <v>8.8998652370938063E-3</v>
      </c>
      <c r="E834" s="76">
        <v>0</v>
      </c>
      <c r="F834" s="76">
        <v>0.70901685895451838</v>
      </c>
      <c r="G834" s="76">
        <v>0</v>
      </c>
      <c r="H834" s="76">
        <v>4.8557440837602994E-3</v>
      </c>
      <c r="I834" s="76">
        <v>0</v>
      </c>
      <c r="J834" s="76">
        <v>0</v>
      </c>
      <c r="K834" s="76">
        <v>0</v>
      </c>
      <c r="L834" s="77">
        <v>0</v>
      </c>
      <c r="M834" s="68">
        <v>57.092698244084929</v>
      </c>
      <c r="N834" s="68">
        <v>1.8328530259365994</v>
      </c>
      <c r="O834" s="68">
        <v>0</v>
      </c>
      <c r="P834" s="68">
        <v>146.0161093179882</v>
      </c>
      <c r="Q834" s="68">
        <v>0</v>
      </c>
      <c r="R834" s="68">
        <v>1</v>
      </c>
      <c r="S834" s="68">
        <v>0</v>
      </c>
      <c r="T834" s="68">
        <v>0</v>
      </c>
      <c r="U834" s="68">
        <v>0</v>
      </c>
      <c r="V834" s="68">
        <v>0</v>
      </c>
      <c r="W834" s="68">
        <v>205.94166058800974</v>
      </c>
    </row>
    <row r="835" spans="1:23">
      <c r="C835" s="76"/>
      <c r="D835" s="76"/>
      <c r="E835" s="76"/>
      <c r="F835" s="76"/>
      <c r="G835" s="76"/>
      <c r="H835" s="76"/>
      <c r="I835" s="76"/>
      <c r="J835" s="76"/>
      <c r="K835" s="76"/>
      <c r="L835" s="77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</row>
    <row r="836" spans="1:23">
      <c r="A836" s="105" t="s">
        <v>264</v>
      </c>
      <c r="B836">
        <v>2011</v>
      </c>
      <c r="C836" s="76">
        <v>0.49294775210366326</v>
      </c>
      <c r="D836" s="76">
        <v>0</v>
      </c>
      <c r="E836" s="76">
        <v>0</v>
      </c>
      <c r="F836" s="76">
        <v>0.49845675672359718</v>
      </c>
      <c r="G836" s="76">
        <v>0</v>
      </c>
      <c r="H836" s="76">
        <v>0</v>
      </c>
      <c r="I836" s="76">
        <v>0</v>
      </c>
      <c r="J836" s="76">
        <v>0</v>
      </c>
      <c r="K836" s="76">
        <v>8.5954911727396145E-3</v>
      </c>
      <c r="L836" s="77">
        <v>0</v>
      </c>
      <c r="M836" s="68">
        <v>89.21267557748979</v>
      </c>
      <c r="N836" s="68">
        <v>0</v>
      </c>
      <c r="O836" s="68">
        <v>0</v>
      </c>
      <c r="P836" s="68">
        <v>90.209683961878781</v>
      </c>
      <c r="Q836" s="68">
        <v>0</v>
      </c>
      <c r="R836" s="68">
        <v>0</v>
      </c>
      <c r="S836" s="68">
        <v>0</v>
      </c>
      <c r="T836" s="68">
        <v>0</v>
      </c>
      <c r="U836" s="68">
        <v>1.5555944055944055</v>
      </c>
      <c r="V836" s="68">
        <v>0</v>
      </c>
      <c r="W836" s="68">
        <v>180.97795394496296</v>
      </c>
    </row>
    <row r="837" spans="1:23">
      <c r="A837" s="105"/>
      <c r="B837">
        <v>2014</v>
      </c>
      <c r="C837" s="76">
        <v>0.44370531204976066</v>
      </c>
      <c r="D837" s="76">
        <v>5.869103854313976E-3</v>
      </c>
      <c r="E837" s="76">
        <v>0</v>
      </c>
      <c r="F837" s="76">
        <v>0.5383822375543007</v>
      </c>
      <c r="G837" s="76">
        <v>0</v>
      </c>
      <c r="H837" s="76">
        <v>5.8593444279375724E-3</v>
      </c>
      <c r="I837" s="76">
        <v>0</v>
      </c>
      <c r="J837" s="76">
        <v>0</v>
      </c>
      <c r="K837" s="76">
        <v>0</v>
      </c>
      <c r="L837" s="77">
        <v>6.184002113687144E-3</v>
      </c>
      <c r="M837" s="68">
        <v>75.833514610970198</v>
      </c>
      <c r="N837" s="68">
        <v>1.0030864197530864</v>
      </c>
      <c r="O837" s="68">
        <v>0</v>
      </c>
      <c r="P837" s="68">
        <v>92.014713750558343</v>
      </c>
      <c r="Q837" s="68">
        <v>0</v>
      </c>
      <c r="R837" s="68">
        <v>1.0014184397163122</v>
      </c>
      <c r="S837" s="68">
        <v>0</v>
      </c>
      <c r="T837" s="68">
        <v>0</v>
      </c>
      <c r="U837" s="68">
        <v>0</v>
      </c>
      <c r="V837" s="68">
        <v>1.0569055675176868</v>
      </c>
      <c r="W837" s="68">
        <v>170.90963878851562</v>
      </c>
    </row>
    <row r="838" spans="1:23">
      <c r="A838" s="105"/>
      <c r="B838">
        <v>2017</v>
      </c>
      <c r="C838" s="76">
        <v>0.53272015503869108</v>
      </c>
      <c r="D838" s="76">
        <v>4.2266534259674275E-3</v>
      </c>
      <c r="E838" s="76">
        <v>4.0003716821626151E-2</v>
      </c>
      <c r="F838" s="76">
        <v>0.40100944333932137</v>
      </c>
      <c r="G838" s="76">
        <v>0</v>
      </c>
      <c r="H838" s="76">
        <v>4.6830991018633793E-3</v>
      </c>
      <c r="I838" s="76">
        <v>0</v>
      </c>
      <c r="J838" s="76">
        <v>0</v>
      </c>
      <c r="K838" s="76">
        <v>1.7356932272531041E-2</v>
      </c>
      <c r="L838" s="77">
        <v>0</v>
      </c>
      <c r="M838" s="68">
        <v>128.05813073887836</v>
      </c>
      <c r="N838" s="68">
        <v>1.016025641025641</v>
      </c>
      <c r="O838" s="68">
        <v>9.6163082067221648</v>
      </c>
      <c r="P838" s="68">
        <v>96.396802780893381</v>
      </c>
      <c r="Q838" s="68">
        <v>0</v>
      </c>
      <c r="R838" s="68">
        <v>1.125748502994012</v>
      </c>
      <c r="S838" s="68">
        <v>0</v>
      </c>
      <c r="T838" s="68">
        <v>0</v>
      </c>
      <c r="U838" s="68">
        <v>4.1723525591409327</v>
      </c>
      <c r="V838" s="68">
        <v>0</v>
      </c>
      <c r="W838" s="68">
        <v>240.38536842965439</v>
      </c>
    </row>
    <row r="839" spans="1:23">
      <c r="C839" s="76"/>
      <c r="D839" s="76"/>
      <c r="E839" s="76"/>
      <c r="F839" s="76"/>
      <c r="G839" s="76"/>
      <c r="H839" s="76"/>
      <c r="I839" s="76"/>
      <c r="J839" s="76"/>
      <c r="K839" s="76"/>
      <c r="L839" s="77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</row>
    <row r="840" spans="1:23">
      <c r="A840" s="105" t="s">
        <v>265</v>
      </c>
      <c r="B840">
        <v>2011</v>
      </c>
      <c r="C840" s="76">
        <v>0.37551641076334591</v>
      </c>
      <c r="D840" s="76">
        <v>1.604050572644251E-2</v>
      </c>
      <c r="E840" s="76">
        <v>1.0319516722110898E-2</v>
      </c>
      <c r="F840" s="76">
        <v>0.55033784567116395</v>
      </c>
      <c r="G840" s="76">
        <v>3.1026642958931833E-2</v>
      </c>
      <c r="H840" s="76">
        <v>1.6759078158005116E-2</v>
      </c>
      <c r="I840" s="76">
        <v>0</v>
      </c>
      <c r="J840" s="76">
        <v>0</v>
      </c>
      <c r="K840" s="76">
        <v>0</v>
      </c>
      <c r="L840" s="77">
        <v>0</v>
      </c>
      <c r="M840" s="68">
        <v>36.451263023786055</v>
      </c>
      <c r="N840" s="68">
        <v>1.5570469798657718</v>
      </c>
      <c r="O840" s="68">
        <v>1.0017123287671232</v>
      </c>
      <c r="P840" s="68">
        <v>53.421126186534906</v>
      </c>
      <c r="Q840" s="68">
        <v>3.0117467328315142</v>
      </c>
      <c r="R840" s="68">
        <v>1.6267985857976814</v>
      </c>
      <c r="S840" s="68">
        <v>0</v>
      </c>
      <c r="T840" s="68">
        <v>0</v>
      </c>
      <c r="U840" s="68">
        <v>0</v>
      </c>
      <c r="V840" s="68">
        <v>0</v>
      </c>
      <c r="W840" s="68">
        <v>97.069693837583031</v>
      </c>
    </row>
    <row r="841" spans="1:23">
      <c r="A841" s="105"/>
      <c r="B841">
        <v>2014</v>
      </c>
      <c r="C841" s="76">
        <v>0.48362339993908332</v>
      </c>
      <c r="D841" s="76">
        <v>1.124888237585007E-2</v>
      </c>
      <c r="E841" s="76">
        <v>0</v>
      </c>
      <c r="F841" s="76">
        <v>0.48725393615436197</v>
      </c>
      <c r="G841" s="76">
        <v>0</v>
      </c>
      <c r="H841" s="76">
        <v>0</v>
      </c>
      <c r="I841" s="76">
        <v>0</v>
      </c>
      <c r="J841" s="76">
        <v>0</v>
      </c>
      <c r="K841" s="76">
        <v>1.7873781530704791E-2</v>
      </c>
      <c r="L841" s="77">
        <v>0</v>
      </c>
      <c r="M841" s="68">
        <v>54.156950567994244</v>
      </c>
      <c r="N841" s="68">
        <v>1.2596685082872927</v>
      </c>
      <c r="O841" s="68">
        <v>0</v>
      </c>
      <c r="P841" s="68">
        <v>54.563504035777079</v>
      </c>
      <c r="Q841" s="68">
        <v>0</v>
      </c>
      <c r="R841" s="68">
        <v>0</v>
      </c>
      <c r="S841" s="68">
        <v>0</v>
      </c>
      <c r="T841" s="68">
        <v>0</v>
      </c>
      <c r="U841" s="68">
        <v>2.0015357051446121</v>
      </c>
      <c r="V841" s="68">
        <v>0</v>
      </c>
      <c r="W841" s="68">
        <v>111.98165881720321</v>
      </c>
    </row>
    <row r="842" spans="1:23">
      <c r="A842" s="105"/>
      <c r="B842">
        <v>2017</v>
      </c>
      <c r="C842" s="76">
        <v>0.47392667281769457</v>
      </c>
      <c r="D842" s="76">
        <v>1.8774346870988803E-2</v>
      </c>
      <c r="E842" s="76">
        <v>1.9466911497753907E-2</v>
      </c>
      <c r="F842" s="76">
        <v>0.44364764976346183</v>
      </c>
      <c r="G842" s="76">
        <v>0</v>
      </c>
      <c r="H842" s="76">
        <v>0</v>
      </c>
      <c r="I842" s="76">
        <v>0</v>
      </c>
      <c r="J842" s="76">
        <v>0</v>
      </c>
      <c r="K842" s="76">
        <v>4.4184419050100808E-2</v>
      </c>
      <c r="L842" s="77">
        <v>0</v>
      </c>
      <c r="M842" s="68">
        <v>55.963943717675484</v>
      </c>
      <c r="N842" s="68">
        <v>2.2169811320754715</v>
      </c>
      <c r="O842" s="68">
        <v>2.2987630827783065</v>
      </c>
      <c r="P842" s="68">
        <v>52.388425311086209</v>
      </c>
      <c r="Q842" s="68">
        <v>0</v>
      </c>
      <c r="R842" s="68">
        <v>0</v>
      </c>
      <c r="S842" s="68">
        <v>0</v>
      </c>
      <c r="T842" s="68">
        <v>0</v>
      </c>
      <c r="U842" s="68">
        <v>5.2175462634685204</v>
      </c>
      <c r="V842" s="68">
        <v>0</v>
      </c>
      <c r="W842" s="68">
        <v>118.085659507084</v>
      </c>
    </row>
    <row r="843" spans="1:23">
      <c r="C843" s="76"/>
      <c r="D843" s="76"/>
      <c r="E843" s="76"/>
      <c r="F843" s="76"/>
      <c r="G843" s="76"/>
      <c r="H843" s="76"/>
      <c r="I843" s="76"/>
      <c r="J843" s="76"/>
      <c r="K843" s="76"/>
      <c r="L843" s="77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</row>
    <row r="844" spans="1:23">
      <c r="A844" s="105" t="s">
        <v>266</v>
      </c>
      <c r="B844">
        <v>2011</v>
      </c>
      <c r="C844" s="76">
        <v>0.30021772215439113</v>
      </c>
      <c r="D844" s="76">
        <v>3.7567215348395275E-3</v>
      </c>
      <c r="E844" s="76">
        <v>5.879734977623164E-3</v>
      </c>
      <c r="F844" s="76">
        <v>0.65890674639212043</v>
      </c>
      <c r="G844" s="76">
        <v>8.794392790998069E-3</v>
      </c>
      <c r="H844" s="76">
        <v>6.8053148267410669E-3</v>
      </c>
      <c r="I844" s="76">
        <v>0</v>
      </c>
      <c r="J844" s="76">
        <v>3.0544077184369248E-3</v>
      </c>
      <c r="K844" s="76">
        <v>1.0874543552968245E-2</v>
      </c>
      <c r="L844" s="77">
        <v>1.7104160518817179E-3</v>
      </c>
      <c r="M844" s="68">
        <v>444.23223641935914</v>
      </c>
      <c r="N844" s="68">
        <v>5.5588217679178111</v>
      </c>
      <c r="O844" s="68">
        <v>8.7002452750588386</v>
      </c>
      <c r="P844" s="68">
        <v>974.98447273890849</v>
      </c>
      <c r="Q844" s="68">
        <v>13.013065149719109</v>
      </c>
      <c r="R844" s="68">
        <v>10.069826002697855</v>
      </c>
      <c r="S844" s="68">
        <v>0</v>
      </c>
      <c r="T844" s="68">
        <v>4.5196078431372548</v>
      </c>
      <c r="U844" s="68">
        <v>16.091064737645599</v>
      </c>
      <c r="V844" s="68">
        <v>2.5309030475697138</v>
      </c>
      <c r="W844" s="68">
        <v>1479.7002429820134</v>
      </c>
    </row>
    <row r="845" spans="1:23">
      <c r="A845" s="105"/>
      <c r="B845">
        <v>2014</v>
      </c>
      <c r="C845" s="76">
        <v>0.27696626365886684</v>
      </c>
      <c r="D845" s="76">
        <v>3.0125465660334996E-3</v>
      </c>
      <c r="E845" s="76">
        <v>5.5111243756089936E-3</v>
      </c>
      <c r="F845" s="76">
        <v>0.67517364592690399</v>
      </c>
      <c r="G845" s="76">
        <v>1.1007038874414688E-2</v>
      </c>
      <c r="H845" s="76">
        <v>5.9929210387317548E-3</v>
      </c>
      <c r="I845" s="76">
        <v>0</v>
      </c>
      <c r="J845" s="76">
        <v>1.8954912168545168E-3</v>
      </c>
      <c r="K845" s="76">
        <v>1.9014510915072481E-2</v>
      </c>
      <c r="L845" s="77">
        <v>1.4264574275129817E-3</v>
      </c>
      <c r="M845" s="68">
        <v>378.28446589871214</v>
      </c>
      <c r="N845" s="68">
        <v>4.114578987607679</v>
      </c>
      <c r="O845" s="68">
        <v>7.5271721305970667</v>
      </c>
      <c r="P845" s="68">
        <v>922.16177762691359</v>
      </c>
      <c r="Q845" s="68">
        <v>15.033570394922798</v>
      </c>
      <c r="R845" s="68">
        <v>8.1852168721243466</v>
      </c>
      <c r="S845" s="68">
        <v>0</v>
      </c>
      <c r="T845" s="68">
        <v>2.588888888888889</v>
      </c>
      <c r="U845" s="68">
        <v>25.970289705365538</v>
      </c>
      <c r="V845" s="68">
        <v>1.9482758620689655</v>
      </c>
      <c r="W845" s="68">
        <v>1365.8142363672014</v>
      </c>
    </row>
    <row r="846" spans="1:23">
      <c r="A846" s="105"/>
      <c r="B846">
        <v>2017</v>
      </c>
      <c r="C846" s="76">
        <v>0.26518036330379746</v>
      </c>
      <c r="D846" s="76">
        <v>3.8518405350006523E-3</v>
      </c>
      <c r="E846" s="76">
        <v>7.8300515900556322E-3</v>
      </c>
      <c r="F846" s="76">
        <v>0.68193577760447077</v>
      </c>
      <c r="G846" s="76">
        <v>7.1622352442706301E-3</v>
      </c>
      <c r="H846" s="76">
        <v>2.6881228861269312E-3</v>
      </c>
      <c r="I846" s="76">
        <v>0</v>
      </c>
      <c r="J846" s="76">
        <v>8.2831669583602276E-4</v>
      </c>
      <c r="K846" s="76">
        <v>2.9116094711598255E-2</v>
      </c>
      <c r="L846" s="77">
        <v>1.4071974288438927E-3</v>
      </c>
      <c r="M846" s="68">
        <v>389.90262606341076</v>
      </c>
      <c r="N846" s="68">
        <v>5.6634764394439632</v>
      </c>
      <c r="O846" s="68">
        <v>11.512759237293634</v>
      </c>
      <c r="P846" s="68">
        <v>1002.670586848727</v>
      </c>
      <c r="Q846" s="68">
        <v>10.530848873699551</v>
      </c>
      <c r="R846" s="68">
        <v>3.9524275456297948</v>
      </c>
      <c r="S846" s="68">
        <v>0</v>
      </c>
      <c r="T846" s="68">
        <v>1.217898832684825</v>
      </c>
      <c r="U846" s="68">
        <v>42.81026561441692</v>
      </c>
      <c r="V846" s="68">
        <v>2.069044502617801</v>
      </c>
      <c r="W846" s="68">
        <v>1470.3299339579239</v>
      </c>
    </row>
    <row r="847" spans="1:23">
      <c r="C847" s="76"/>
      <c r="D847" s="76"/>
      <c r="E847" s="76"/>
      <c r="F847" s="76"/>
      <c r="G847" s="76"/>
      <c r="H847" s="76"/>
      <c r="I847" s="76"/>
      <c r="J847" s="76"/>
      <c r="K847" s="76"/>
      <c r="L847" s="77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</row>
    <row r="848" spans="1:23">
      <c r="A848" s="105" t="s">
        <v>267</v>
      </c>
      <c r="B848">
        <v>2011</v>
      </c>
      <c r="C848" s="76">
        <v>0.58092973738405063</v>
      </c>
      <c r="D848" s="76">
        <v>0</v>
      </c>
      <c r="E848" s="76">
        <v>0</v>
      </c>
      <c r="F848" s="76">
        <v>0.39194789583472966</v>
      </c>
      <c r="G848" s="76">
        <v>0</v>
      </c>
      <c r="H848" s="76">
        <v>0</v>
      </c>
      <c r="I848" s="76">
        <v>0</v>
      </c>
      <c r="J848" s="76">
        <v>2.7122366781219837E-2</v>
      </c>
      <c r="K848" s="76">
        <v>0</v>
      </c>
      <c r="L848" s="77">
        <v>0</v>
      </c>
      <c r="M848" s="68">
        <v>24.201193599470734</v>
      </c>
      <c r="N848" s="68">
        <v>0</v>
      </c>
      <c r="O848" s="68">
        <v>0</v>
      </c>
      <c r="P848" s="68">
        <v>16.328320444939763</v>
      </c>
      <c r="Q848" s="68">
        <v>0</v>
      </c>
      <c r="R848" s="68">
        <v>0</v>
      </c>
      <c r="S848" s="68">
        <v>0</v>
      </c>
      <c r="T848" s="68">
        <v>1.1299019607843137</v>
      </c>
      <c r="U848" s="68">
        <v>0</v>
      </c>
      <c r="V848" s="68">
        <v>0</v>
      </c>
      <c r="W848" s="68">
        <v>41.659416005194807</v>
      </c>
    </row>
    <row r="849" spans="1:23">
      <c r="A849" s="105"/>
      <c r="B849">
        <v>2014</v>
      </c>
      <c r="C849" s="76">
        <v>0.59364029506420779</v>
      </c>
      <c r="D849" s="76">
        <v>0</v>
      </c>
      <c r="E849" s="76">
        <v>0</v>
      </c>
      <c r="F849" s="76">
        <v>0.32685608042959907</v>
      </c>
      <c r="G849" s="76">
        <v>0</v>
      </c>
      <c r="H849" s="76">
        <v>0</v>
      </c>
      <c r="I849" s="76">
        <v>0</v>
      </c>
      <c r="J849" s="76">
        <v>0</v>
      </c>
      <c r="K849" s="76">
        <v>7.9503624506193193E-2</v>
      </c>
      <c r="L849" s="77">
        <v>0</v>
      </c>
      <c r="M849" s="68">
        <v>29.7365377980692</v>
      </c>
      <c r="N849" s="68">
        <v>0</v>
      </c>
      <c r="O849" s="68">
        <v>0</v>
      </c>
      <c r="P849" s="68">
        <v>16.372824201854858</v>
      </c>
      <c r="Q849" s="68">
        <v>0</v>
      </c>
      <c r="R849" s="68">
        <v>0</v>
      </c>
      <c r="S849" s="68">
        <v>0</v>
      </c>
      <c r="T849" s="68">
        <v>0</v>
      </c>
      <c r="U849" s="68">
        <v>3.9824832560535808</v>
      </c>
      <c r="V849" s="68">
        <v>0</v>
      </c>
      <c r="W849" s="68">
        <v>50.091845255977638</v>
      </c>
    </row>
    <row r="850" spans="1:23">
      <c r="A850" s="105"/>
      <c r="B850">
        <v>2017</v>
      </c>
      <c r="C850" s="76">
        <v>0.4981095080185986</v>
      </c>
      <c r="D850" s="76">
        <v>0</v>
      </c>
      <c r="E850" s="76">
        <v>0</v>
      </c>
      <c r="F850" s="76">
        <v>0.50189049198140134</v>
      </c>
      <c r="G850" s="76">
        <v>0</v>
      </c>
      <c r="H850" s="76">
        <v>0</v>
      </c>
      <c r="I850" s="76">
        <v>0</v>
      </c>
      <c r="J850" s="76">
        <v>0</v>
      </c>
      <c r="K850" s="76">
        <v>0</v>
      </c>
      <c r="L850" s="77">
        <v>0</v>
      </c>
      <c r="M850" s="68">
        <v>22.040375978430344</v>
      </c>
      <c r="N850" s="68">
        <v>0</v>
      </c>
      <c r="O850" s="68">
        <v>0</v>
      </c>
      <c r="P850" s="68">
        <v>22.207677157723385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44.248053136153729</v>
      </c>
    </row>
    <row r="851" spans="1:23">
      <c r="C851" s="76"/>
      <c r="D851" s="76"/>
      <c r="E851" s="76"/>
      <c r="F851" s="76"/>
      <c r="G851" s="76"/>
      <c r="H851" s="76"/>
      <c r="I851" s="76"/>
      <c r="J851" s="76"/>
      <c r="K851" s="76"/>
      <c r="L851" s="77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</row>
    <row r="852" spans="1:23">
      <c r="A852" s="105" t="s">
        <v>268</v>
      </c>
      <c r="B852">
        <v>2011</v>
      </c>
      <c r="C852" s="76">
        <v>0.55275681527152543</v>
      </c>
      <c r="D852" s="76">
        <v>0</v>
      </c>
      <c r="E852" s="76">
        <v>0</v>
      </c>
      <c r="F852" s="76">
        <v>0.41606652328074128</v>
      </c>
      <c r="G852" s="76">
        <v>1.5655342640713301E-2</v>
      </c>
      <c r="H852" s="76">
        <v>0</v>
      </c>
      <c r="I852" s="76">
        <v>0</v>
      </c>
      <c r="J852" s="76">
        <v>0</v>
      </c>
      <c r="K852" s="76">
        <v>1.5521318807019921E-2</v>
      </c>
      <c r="L852" s="77">
        <v>0</v>
      </c>
      <c r="M852" s="68">
        <v>109.68246467088649</v>
      </c>
      <c r="N852" s="68">
        <v>0</v>
      </c>
      <c r="O852" s="68">
        <v>0</v>
      </c>
      <c r="P852" s="68">
        <v>82.55927467499707</v>
      </c>
      <c r="Q852" s="68">
        <v>3.1064593301435406</v>
      </c>
      <c r="R852" s="68">
        <v>0</v>
      </c>
      <c r="S852" s="68">
        <v>0</v>
      </c>
      <c r="T852" s="68">
        <v>0</v>
      </c>
      <c r="U852" s="68">
        <v>3.0798652403051183</v>
      </c>
      <c r="V852" s="68">
        <v>0</v>
      </c>
      <c r="W852" s="68">
        <v>198.42806391633223</v>
      </c>
    </row>
    <row r="853" spans="1:23">
      <c r="A853" s="105"/>
      <c r="B853">
        <v>2014</v>
      </c>
      <c r="C853" s="76">
        <v>0.39701426468743756</v>
      </c>
      <c r="D853" s="76">
        <v>6.881330351044491E-3</v>
      </c>
      <c r="E853" s="76">
        <v>8.5628239193243742E-3</v>
      </c>
      <c r="F853" s="76">
        <v>0.58106375629192297</v>
      </c>
      <c r="G853" s="76">
        <v>0</v>
      </c>
      <c r="H853" s="76">
        <v>0</v>
      </c>
      <c r="I853" s="76">
        <v>0</v>
      </c>
      <c r="J853" s="76">
        <v>0</v>
      </c>
      <c r="K853" s="76">
        <v>6.4778247502703503E-3</v>
      </c>
      <c r="L853" s="77">
        <v>0</v>
      </c>
      <c r="M853" s="68">
        <v>61.878598060165331</v>
      </c>
      <c r="N853" s="68">
        <v>1.0725233644859813</v>
      </c>
      <c r="O853" s="68">
        <v>1.3346007604562737</v>
      </c>
      <c r="P853" s="68">
        <v>90.564530851869605</v>
      </c>
      <c r="Q853" s="68">
        <v>0</v>
      </c>
      <c r="R853" s="68">
        <v>0</v>
      </c>
      <c r="S853" s="68">
        <v>0</v>
      </c>
      <c r="T853" s="68">
        <v>0</v>
      </c>
      <c r="U853" s="68">
        <v>1.0096330275229359</v>
      </c>
      <c r="V853" s="68">
        <v>0</v>
      </c>
      <c r="W853" s="68">
        <v>155.85988606450016</v>
      </c>
    </row>
    <row r="854" spans="1:23">
      <c r="A854" s="105"/>
      <c r="B854">
        <v>2017</v>
      </c>
      <c r="C854" s="76">
        <v>0.37797131922938704</v>
      </c>
      <c r="D854" s="76">
        <v>0</v>
      </c>
      <c r="E854" s="76">
        <v>1.711186119363069E-2</v>
      </c>
      <c r="F854" s="76">
        <v>0.57457051454484298</v>
      </c>
      <c r="G854" s="76">
        <v>6.3221468816957501E-3</v>
      </c>
      <c r="H854" s="76">
        <v>0</v>
      </c>
      <c r="I854" s="76">
        <v>0</v>
      </c>
      <c r="J854" s="76">
        <v>0</v>
      </c>
      <c r="K854" s="76">
        <v>2.4024158150443852E-2</v>
      </c>
      <c r="L854" s="77">
        <v>0</v>
      </c>
      <c r="M854" s="68">
        <v>59.785279637161182</v>
      </c>
      <c r="N854" s="68">
        <v>0</v>
      </c>
      <c r="O854" s="68">
        <v>2.7066535330227697</v>
      </c>
      <c r="P854" s="68">
        <v>90.882183741787628</v>
      </c>
      <c r="Q854" s="68">
        <v>0.99999999999999989</v>
      </c>
      <c r="R854" s="68">
        <v>0</v>
      </c>
      <c r="S854" s="68">
        <v>0</v>
      </c>
      <c r="T854" s="68">
        <v>0</v>
      </c>
      <c r="U854" s="68">
        <v>3.8</v>
      </c>
      <c r="V854" s="68">
        <v>0</v>
      </c>
      <c r="W854" s="68">
        <v>158.17411691197154</v>
      </c>
    </row>
    <row r="855" spans="1:23">
      <c r="C855" s="76"/>
      <c r="D855" s="76"/>
      <c r="E855" s="76"/>
      <c r="F855" s="76"/>
      <c r="G855" s="76"/>
      <c r="H855" s="76"/>
      <c r="I855" s="76"/>
      <c r="J855" s="76"/>
      <c r="K855" s="76"/>
      <c r="L855" s="77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</row>
    <row r="856" spans="1:23">
      <c r="A856" s="105" t="s">
        <v>269</v>
      </c>
      <c r="B856">
        <v>2011</v>
      </c>
      <c r="C856" s="76">
        <v>0.2826953954918941</v>
      </c>
      <c r="D856" s="76">
        <v>7.7603503151856554E-3</v>
      </c>
      <c r="E856" s="76">
        <v>1.5494394358116446E-2</v>
      </c>
      <c r="F856" s="76">
        <v>0.6335839595466799</v>
      </c>
      <c r="G856" s="76">
        <v>3.205164366873102E-2</v>
      </c>
      <c r="H856" s="76">
        <v>7.7866901128512125E-3</v>
      </c>
      <c r="I856" s="76">
        <v>0</v>
      </c>
      <c r="J856" s="76">
        <v>0</v>
      </c>
      <c r="K856" s="76">
        <v>2.0627566506541756E-2</v>
      </c>
      <c r="L856" s="77">
        <v>0</v>
      </c>
      <c r="M856" s="68">
        <v>36.490021998673278</v>
      </c>
      <c r="N856" s="68">
        <v>1.0016977928692699</v>
      </c>
      <c r="O856" s="68">
        <v>2</v>
      </c>
      <c r="P856" s="68">
        <v>81.782345912060634</v>
      </c>
      <c r="Q856" s="68">
        <v>4.1371921906636349</v>
      </c>
      <c r="R856" s="68">
        <v>1.0050977060322854</v>
      </c>
      <c r="S856" s="68">
        <v>0</v>
      </c>
      <c r="T856" s="68">
        <v>0</v>
      </c>
      <c r="U856" s="68">
        <v>2.6625844198597406</v>
      </c>
      <c r="V856" s="68">
        <v>0</v>
      </c>
      <c r="W856" s="68">
        <v>129.07894002015883</v>
      </c>
    </row>
    <row r="857" spans="1:23">
      <c r="A857" s="105"/>
      <c r="B857">
        <v>2014</v>
      </c>
      <c r="C857" s="76">
        <v>0.2285066299339058</v>
      </c>
      <c r="D857" s="76">
        <v>1.6011593874915634E-2</v>
      </c>
      <c r="E857" s="76">
        <v>7.5747514096843318E-3</v>
      </c>
      <c r="F857" s="76">
        <v>0.67316940359761179</v>
      </c>
      <c r="G857" s="76">
        <v>1.3593905299586258E-2</v>
      </c>
      <c r="H857" s="76">
        <v>2.3238311602242274E-2</v>
      </c>
      <c r="I857" s="76">
        <v>0</v>
      </c>
      <c r="J857" s="76">
        <v>0</v>
      </c>
      <c r="K857" s="76">
        <v>3.7905404282053856E-2</v>
      </c>
      <c r="L857" s="77">
        <v>0</v>
      </c>
      <c r="M857" s="68">
        <v>30.166881733143047</v>
      </c>
      <c r="N857" s="68">
        <v>2.1138111350353737</v>
      </c>
      <c r="O857" s="68">
        <v>1</v>
      </c>
      <c r="P857" s="68">
        <v>88.870164469947312</v>
      </c>
      <c r="Q857" s="68">
        <v>1.7946338519052163</v>
      </c>
      <c r="R857" s="68">
        <v>3.0678645866228766</v>
      </c>
      <c r="S857" s="68">
        <v>0</v>
      </c>
      <c r="T857" s="68">
        <v>0</v>
      </c>
      <c r="U857" s="68">
        <v>5.0041779897346519</v>
      </c>
      <c r="V857" s="68">
        <v>0</v>
      </c>
      <c r="W857" s="68">
        <v>132.01753376638848</v>
      </c>
    </row>
    <row r="858" spans="1:23">
      <c r="A858" s="105"/>
      <c r="B858">
        <v>2017</v>
      </c>
      <c r="C858" s="76">
        <v>0.29888195442190807</v>
      </c>
      <c r="D858" s="76">
        <v>7.9599412879570782E-3</v>
      </c>
      <c r="E858" s="76">
        <v>1.7245643067455657E-2</v>
      </c>
      <c r="F858" s="76">
        <v>0.60217740545689913</v>
      </c>
      <c r="G858" s="76">
        <v>1.5214659532268464E-2</v>
      </c>
      <c r="H858" s="76">
        <v>0</v>
      </c>
      <c r="I858" s="76">
        <v>0</v>
      </c>
      <c r="J858" s="76">
        <v>0</v>
      </c>
      <c r="K858" s="76">
        <v>5.8520396233511636E-2</v>
      </c>
      <c r="L858" s="77">
        <v>0</v>
      </c>
      <c r="M858" s="68">
        <v>39.716571283411426</v>
      </c>
      <c r="N858" s="68">
        <v>1.0577472841623785</v>
      </c>
      <c r="O858" s="68">
        <v>2.2916666666666665</v>
      </c>
      <c r="P858" s="68">
        <v>80.019624789149205</v>
      </c>
      <c r="Q858" s="68">
        <v>2.0217818470671851</v>
      </c>
      <c r="R858" s="68">
        <v>0</v>
      </c>
      <c r="S858" s="68">
        <v>0</v>
      </c>
      <c r="T858" s="68">
        <v>0</v>
      </c>
      <c r="U858" s="68">
        <v>7.7764129086924223</v>
      </c>
      <c r="V858" s="68">
        <v>0</v>
      </c>
      <c r="W858" s="68">
        <v>132.88380477914927</v>
      </c>
    </row>
    <row r="859" spans="1:23">
      <c r="C859" s="76"/>
      <c r="D859" s="76"/>
      <c r="E859" s="76"/>
      <c r="F859" s="76"/>
      <c r="G859" s="76"/>
      <c r="H859" s="76"/>
      <c r="I859" s="76"/>
      <c r="J859" s="76"/>
      <c r="K859" s="76"/>
      <c r="L859" s="77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</row>
    <row r="860" spans="1:23">
      <c r="A860" s="105" t="s">
        <v>270</v>
      </c>
      <c r="B860">
        <v>2011</v>
      </c>
      <c r="C860" s="76">
        <v>0.34649856471896245</v>
      </c>
      <c r="D860" s="76">
        <v>1.5899288803168498E-2</v>
      </c>
      <c r="E860" s="76">
        <v>0</v>
      </c>
      <c r="F860" s="76">
        <v>0.62499521612139564</v>
      </c>
      <c r="G860" s="76">
        <v>0</v>
      </c>
      <c r="H860" s="76">
        <v>8.6139919884112206E-3</v>
      </c>
      <c r="I860" s="76">
        <v>0</v>
      </c>
      <c r="J860" s="76">
        <v>0</v>
      </c>
      <c r="K860" s="76">
        <v>3.9929383680620354E-3</v>
      </c>
      <c r="L860" s="77">
        <v>0</v>
      </c>
      <c r="M860" s="68">
        <v>87.522713628962947</v>
      </c>
      <c r="N860" s="68">
        <v>4.016030779095864</v>
      </c>
      <c r="O860" s="68">
        <v>0</v>
      </c>
      <c r="P860" s="68">
        <v>157.86869814145334</v>
      </c>
      <c r="Q860" s="68">
        <v>0</v>
      </c>
      <c r="R860" s="68">
        <v>2.1758241758241761</v>
      </c>
      <c r="S860" s="68">
        <v>0</v>
      </c>
      <c r="T860" s="68">
        <v>0</v>
      </c>
      <c r="U860" s="68">
        <v>1.0085836909871244</v>
      </c>
      <c r="V860" s="68">
        <v>0</v>
      </c>
      <c r="W860" s="68">
        <v>252.5918504163235</v>
      </c>
    </row>
    <row r="861" spans="1:23">
      <c r="A861" s="105"/>
      <c r="B861">
        <v>2014</v>
      </c>
      <c r="C861" s="76">
        <v>0.35896360657984461</v>
      </c>
      <c r="D861" s="76">
        <v>7.7132653486851367E-3</v>
      </c>
      <c r="E861" s="76">
        <v>0</v>
      </c>
      <c r="F861" s="76">
        <v>0.62172198261794254</v>
      </c>
      <c r="G861" s="76">
        <v>0</v>
      </c>
      <c r="H861" s="76">
        <v>7.8675856653289255E-3</v>
      </c>
      <c r="I861" s="76">
        <v>0</v>
      </c>
      <c r="J861" s="76">
        <v>0</v>
      </c>
      <c r="K861" s="76">
        <v>3.7335597881989883E-3</v>
      </c>
      <c r="L861" s="77">
        <v>0</v>
      </c>
      <c r="M861" s="68">
        <v>92.57428419869963</v>
      </c>
      <c r="N861" s="68">
        <v>1.9891989198919893</v>
      </c>
      <c r="O861" s="68">
        <v>0</v>
      </c>
      <c r="P861" s="68">
        <v>160.33789068433123</v>
      </c>
      <c r="Q861" s="68">
        <v>0</v>
      </c>
      <c r="R861" s="68">
        <v>2.0289970849113663</v>
      </c>
      <c r="S861" s="68">
        <v>0</v>
      </c>
      <c r="T861" s="68">
        <v>0</v>
      </c>
      <c r="U861" s="68">
        <v>0.96285979572887648</v>
      </c>
      <c r="V861" s="68">
        <v>0</v>
      </c>
      <c r="W861" s="68">
        <v>257.89323068356305</v>
      </c>
    </row>
    <row r="862" spans="1:23">
      <c r="A862" s="105"/>
      <c r="B862">
        <v>2017</v>
      </c>
      <c r="C862" s="76">
        <v>0.34045161416855629</v>
      </c>
      <c r="D862" s="76">
        <v>8.1500793709461793E-3</v>
      </c>
      <c r="E862" s="76">
        <v>0</v>
      </c>
      <c r="F862" s="76">
        <v>0.64065349301500674</v>
      </c>
      <c r="G862" s="76">
        <v>0</v>
      </c>
      <c r="H862" s="76">
        <v>0</v>
      </c>
      <c r="I862" s="76">
        <v>0</v>
      </c>
      <c r="J862" s="76">
        <v>0</v>
      </c>
      <c r="K862" s="76">
        <v>1.0744813445490772E-2</v>
      </c>
      <c r="L862" s="77">
        <v>0</v>
      </c>
      <c r="M862" s="68">
        <v>83.625644828710605</v>
      </c>
      <c r="N862" s="68">
        <v>2.0019163206643245</v>
      </c>
      <c r="O862" s="68">
        <v>0</v>
      </c>
      <c r="P862" s="68">
        <v>157.36468630347272</v>
      </c>
      <c r="Q862" s="68">
        <v>0</v>
      </c>
      <c r="R862" s="68">
        <v>0</v>
      </c>
      <c r="S862" s="68">
        <v>0</v>
      </c>
      <c r="T862" s="68">
        <v>0</v>
      </c>
      <c r="U862" s="68">
        <v>2.6392647752244196</v>
      </c>
      <c r="V862" s="68">
        <v>0</v>
      </c>
      <c r="W862" s="68">
        <v>245.63151222807207</v>
      </c>
    </row>
    <row r="863" spans="1:23">
      <c r="C863" s="76"/>
      <c r="D863" s="76"/>
      <c r="E863" s="76"/>
      <c r="F863" s="76"/>
      <c r="G863" s="76"/>
      <c r="H863" s="76"/>
      <c r="I863" s="76"/>
      <c r="J863" s="76"/>
      <c r="K863" s="76"/>
      <c r="L863" s="77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</row>
    <row r="864" spans="1:23">
      <c r="A864" s="105" t="s">
        <v>271</v>
      </c>
      <c r="B864">
        <v>2011</v>
      </c>
      <c r="C864" s="76">
        <v>0.57115313757655095</v>
      </c>
      <c r="D864" s="76">
        <v>4.331408864664562E-2</v>
      </c>
      <c r="E864" s="76">
        <v>9.2680053212066092E-3</v>
      </c>
      <c r="F864" s="76">
        <v>0.3427501571105111</v>
      </c>
      <c r="G864" s="76">
        <v>8.1643621660301841E-3</v>
      </c>
      <c r="H864" s="76">
        <v>1.9745571825534356E-2</v>
      </c>
      <c r="I864" s="76">
        <v>0</v>
      </c>
      <c r="J864" s="76">
        <v>0</v>
      </c>
      <c r="K864" s="76">
        <v>5.6046773535211756E-3</v>
      </c>
      <c r="L864" s="77">
        <v>0</v>
      </c>
      <c r="M864" s="68">
        <v>210.07678770998186</v>
      </c>
      <c r="N864" s="68">
        <v>15.931427154688684</v>
      </c>
      <c r="O864" s="68">
        <v>3.4088804880234944</v>
      </c>
      <c r="P864" s="68">
        <v>126.06750669073786</v>
      </c>
      <c r="Q864" s="68">
        <v>3.0029476592180187</v>
      </c>
      <c r="R864" s="68">
        <v>7.2626516912883394</v>
      </c>
      <c r="S864" s="68">
        <v>0</v>
      </c>
      <c r="T864" s="68">
        <v>0</v>
      </c>
      <c r="U864" s="68">
        <v>2.061465721040189</v>
      </c>
      <c r="V864" s="68">
        <v>0</v>
      </c>
      <c r="W864" s="68">
        <v>367.81166711497843</v>
      </c>
    </row>
    <row r="865" spans="1:23">
      <c r="A865" s="105"/>
      <c r="B865">
        <v>2014</v>
      </c>
      <c r="C865" s="76">
        <v>0.56565628966298021</v>
      </c>
      <c r="D865" s="76">
        <v>2.8509756535588848E-2</v>
      </c>
      <c r="E865" s="76">
        <v>8.6898879343263475E-3</v>
      </c>
      <c r="F865" s="76">
        <v>0.35238681438975428</v>
      </c>
      <c r="G865" s="76">
        <v>2.0420375789159634E-2</v>
      </c>
      <c r="H865" s="76">
        <v>1.5400186428656095E-2</v>
      </c>
      <c r="I865" s="76">
        <v>0</v>
      </c>
      <c r="J865" s="76">
        <v>0</v>
      </c>
      <c r="K865" s="76">
        <v>8.936689259534952E-3</v>
      </c>
      <c r="L865" s="77">
        <v>0</v>
      </c>
      <c r="M865" s="68">
        <v>194.78242823080774</v>
      </c>
      <c r="N865" s="68">
        <v>9.8172683796723117</v>
      </c>
      <c r="O865" s="68">
        <v>2.9923427067524746</v>
      </c>
      <c r="P865" s="68">
        <v>121.34358025834111</v>
      </c>
      <c r="Q865" s="68">
        <v>7.0317089269314685</v>
      </c>
      <c r="R865" s="68">
        <v>5.3030183922607623</v>
      </c>
      <c r="S865" s="68">
        <v>0</v>
      </c>
      <c r="T865" s="68">
        <v>0</v>
      </c>
      <c r="U865" s="68">
        <v>3.0773281692907859</v>
      </c>
      <c r="V865" s="68">
        <v>0</v>
      </c>
      <c r="W865" s="68">
        <v>344.34767506405655</v>
      </c>
    </row>
    <row r="866" spans="1:23">
      <c r="A866" s="105"/>
      <c r="B866">
        <v>2017</v>
      </c>
      <c r="C866" s="76">
        <v>0.52668411186347885</v>
      </c>
      <c r="D866" s="76">
        <v>2.7291898862823159E-2</v>
      </c>
      <c r="E866" s="76">
        <v>1.7040598933276686E-2</v>
      </c>
      <c r="F866" s="76">
        <v>0.308307631493279</v>
      </c>
      <c r="G866" s="76">
        <v>3.0909328044575343E-2</v>
      </c>
      <c r="H866" s="76">
        <v>6.4844552814094444E-2</v>
      </c>
      <c r="I866" s="76">
        <v>0</v>
      </c>
      <c r="J866" s="76">
        <v>3.3442667050539118E-3</v>
      </c>
      <c r="K866" s="76">
        <v>2.1577611283419007E-2</v>
      </c>
      <c r="L866" s="77">
        <v>0</v>
      </c>
      <c r="M866" s="68">
        <v>191.80526602821715</v>
      </c>
      <c r="N866" s="68">
        <v>9.9390313926080243</v>
      </c>
      <c r="O866" s="68">
        <v>6.205762691631195</v>
      </c>
      <c r="P866" s="68">
        <v>112.27797828924491</v>
      </c>
      <c r="Q866" s="68">
        <v>11.256409211523632</v>
      </c>
      <c r="R866" s="68">
        <v>23.614774820114711</v>
      </c>
      <c r="S866" s="68">
        <v>0</v>
      </c>
      <c r="T866" s="68">
        <v>1.217898832684825</v>
      </c>
      <c r="U866" s="68">
        <v>7.8580298498589034</v>
      </c>
      <c r="V866" s="68">
        <v>0</v>
      </c>
      <c r="W866" s="68">
        <v>364.17515111588318</v>
      </c>
    </row>
    <row r="867" spans="1:23">
      <c r="C867" s="76"/>
      <c r="D867" s="76"/>
      <c r="E867" s="76"/>
      <c r="F867" s="76"/>
      <c r="G867" s="76"/>
      <c r="H867" s="76"/>
      <c r="I867" s="76"/>
      <c r="J867" s="76"/>
      <c r="K867" s="76"/>
      <c r="L867" s="77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</row>
    <row r="868" spans="1:23">
      <c r="A868" s="105" t="s">
        <v>272</v>
      </c>
      <c r="B868">
        <v>2011</v>
      </c>
      <c r="C868" s="76">
        <v>0.49233296346605787</v>
      </c>
      <c r="D868" s="76">
        <v>3.4199519226665913E-2</v>
      </c>
      <c r="E868" s="76">
        <v>0</v>
      </c>
      <c r="F868" s="76">
        <v>0.46563648457842988</v>
      </c>
      <c r="G868" s="76">
        <v>0</v>
      </c>
      <c r="H868" s="76">
        <v>7.8310327288464779E-3</v>
      </c>
      <c r="I868" s="76">
        <v>0</v>
      </c>
      <c r="J868" s="76">
        <v>0</v>
      </c>
      <c r="K868" s="76">
        <v>0</v>
      </c>
      <c r="L868" s="77">
        <v>0</v>
      </c>
      <c r="M868" s="68">
        <v>63.189971146590111</v>
      </c>
      <c r="N868" s="68">
        <v>4.3894412796295725</v>
      </c>
      <c r="O868" s="68">
        <v>0</v>
      </c>
      <c r="P868" s="68">
        <v>59.763530392453873</v>
      </c>
      <c r="Q868" s="68">
        <v>0</v>
      </c>
      <c r="R868" s="68">
        <v>1.0050977060322854</v>
      </c>
      <c r="S868" s="68">
        <v>0</v>
      </c>
      <c r="T868" s="68">
        <v>0</v>
      </c>
      <c r="U868" s="68">
        <v>0</v>
      </c>
      <c r="V868" s="68">
        <v>0</v>
      </c>
      <c r="W868" s="68">
        <v>128.34804052470582</v>
      </c>
    </row>
    <row r="869" spans="1:23">
      <c r="A869" s="105"/>
      <c r="B869">
        <v>2014</v>
      </c>
      <c r="C869" s="76">
        <v>0.385923292837479</v>
      </c>
      <c r="D869" s="76">
        <v>2.4872281053152312E-2</v>
      </c>
      <c r="E869" s="76">
        <v>0</v>
      </c>
      <c r="F869" s="76">
        <v>0.54291881239114859</v>
      </c>
      <c r="G869" s="76">
        <v>1.6635915349631464E-2</v>
      </c>
      <c r="H869" s="76">
        <v>0</v>
      </c>
      <c r="I869" s="76">
        <v>0</v>
      </c>
      <c r="J869" s="76">
        <v>0</v>
      </c>
      <c r="K869" s="76">
        <v>2.9649698368588492E-2</v>
      </c>
      <c r="L869" s="77">
        <v>0</v>
      </c>
      <c r="M869" s="68">
        <v>48.329583505358023</v>
      </c>
      <c r="N869" s="68">
        <v>3.1147821508490194</v>
      </c>
      <c r="O869" s="68">
        <v>0</v>
      </c>
      <c r="P869" s="68">
        <v>67.990299023328646</v>
      </c>
      <c r="Q869" s="68">
        <v>2.083333333333333</v>
      </c>
      <c r="R869" s="68">
        <v>0</v>
      </c>
      <c r="S869" s="68">
        <v>0</v>
      </c>
      <c r="T869" s="68">
        <v>0</v>
      </c>
      <c r="U869" s="68">
        <v>3.7130631910751903</v>
      </c>
      <c r="V869" s="68">
        <v>0</v>
      </c>
      <c r="W869" s="68">
        <v>125.23106120394422</v>
      </c>
    </row>
    <row r="870" spans="1:23">
      <c r="A870" s="105"/>
      <c r="B870">
        <v>2017</v>
      </c>
      <c r="C870" s="76">
        <v>0.52185973734467372</v>
      </c>
      <c r="D870" s="76">
        <v>3.7720040383267844E-2</v>
      </c>
      <c r="E870" s="76">
        <v>3.1107761492080114E-2</v>
      </c>
      <c r="F870" s="76">
        <v>0.36684097787229047</v>
      </c>
      <c r="G870" s="76">
        <v>0</v>
      </c>
      <c r="H870" s="76">
        <v>0</v>
      </c>
      <c r="I870" s="76">
        <v>0</v>
      </c>
      <c r="J870" s="76">
        <v>0</v>
      </c>
      <c r="K870" s="76">
        <v>4.2471482907688048E-2</v>
      </c>
      <c r="L870" s="77">
        <v>0</v>
      </c>
      <c r="M870" s="68">
        <v>63.748302892660384</v>
      </c>
      <c r="N870" s="68">
        <v>4.6077296012736397</v>
      </c>
      <c r="O870" s="68">
        <v>3.8</v>
      </c>
      <c r="P870" s="68">
        <v>44.811829879485487</v>
      </c>
      <c r="Q870" s="68">
        <v>0</v>
      </c>
      <c r="R870" s="68">
        <v>0</v>
      </c>
      <c r="S870" s="68">
        <v>0</v>
      </c>
      <c r="T870" s="68">
        <v>0</v>
      </c>
      <c r="U870" s="68">
        <v>5.1881468581499863</v>
      </c>
      <c r="V870" s="68">
        <v>0</v>
      </c>
      <c r="W870" s="68">
        <v>122.15600923156947</v>
      </c>
    </row>
    <row r="871" spans="1:23">
      <c r="C871" s="76"/>
      <c r="D871" s="76"/>
      <c r="E871" s="76"/>
      <c r="F871" s="76"/>
      <c r="G871" s="76"/>
      <c r="H871" s="76"/>
      <c r="I871" s="76"/>
      <c r="J871" s="76"/>
      <c r="K871" s="76"/>
      <c r="L871" s="77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</row>
    <row r="872" spans="1:23">
      <c r="A872" s="105" t="s">
        <v>273</v>
      </c>
      <c r="B872">
        <v>2011</v>
      </c>
      <c r="C872" s="76">
        <v>0.75177514504398335</v>
      </c>
      <c r="D872" s="76">
        <v>0</v>
      </c>
      <c r="E872" s="76">
        <v>0</v>
      </c>
      <c r="F872" s="76">
        <v>0.10634758727429759</v>
      </c>
      <c r="G872" s="76">
        <v>5.6346211285794055E-2</v>
      </c>
      <c r="H872" s="76">
        <v>8.5531056395925037E-2</v>
      </c>
      <c r="I872" s="76">
        <v>0</v>
      </c>
      <c r="J872" s="76">
        <v>0</v>
      </c>
      <c r="K872" s="76">
        <v>0</v>
      </c>
      <c r="L872" s="77">
        <v>0</v>
      </c>
      <c r="M872" s="68">
        <v>22.466820512282798</v>
      </c>
      <c r="N872" s="68">
        <v>0</v>
      </c>
      <c r="O872" s="68">
        <v>0</v>
      </c>
      <c r="P872" s="68">
        <v>3.1782005177441537</v>
      </c>
      <c r="Q872" s="68">
        <v>1.6839080459770115</v>
      </c>
      <c r="R872" s="68">
        <v>2.5560979302671143</v>
      </c>
      <c r="S872" s="68">
        <v>0</v>
      </c>
      <c r="T872" s="68">
        <v>0</v>
      </c>
      <c r="U872" s="68">
        <v>0</v>
      </c>
      <c r="V872" s="68">
        <v>0</v>
      </c>
      <c r="W872" s="68">
        <v>29.885027006271077</v>
      </c>
    </row>
    <row r="873" spans="1:23">
      <c r="A873" s="105"/>
      <c r="B873">
        <v>2014</v>
      </c>
      <c r="C873" s="76">
        <v>0.65311544242472486</v>
      </c>
      <c r="D873" s="76">
        <v>5.7212656464252269E-2</v>
      </c>
      <c r="E873" s="76">
        <v>0</v>
      </c>
      <c r="F873" s="76">
        <v>0.2896719011110227</v>
      </c>
      <c r="G873" s="76">
        <v>0</v>
      </c>
      <c r="H873" s="76">
        <v>0</v>
      </c>
      <c r="I873" s="76">
        <v>0</v>
      </c>
      <c r="J873" s="76">
        <v>0</v>
      </c>
      <c r="K873" s="76">
        <v>0</v>
      </c>
      <c r="L873" s="77">
        <v>0</v>
      </c>
      <c r="M873" s="68">
        <v>35.074624752136863</v>
      </c>
      <c r="N873" s="68">
        <v>3.0725233644859813</v>
      </c>
      <c r="O873" s="68">
        <v>0</v>
      </c>
      <c r="P873" s="68">
        <v>15.556412500349401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53.703560616972254</v>
      </c>
    </row>
    <row r="874" spans="1:23">
      <c r="A874" s="105"/>
      <c r="B874">
        <v>2017</v>
      </c>
      <c r="C874" s="76">
        <v>0.78639184228896009</v>
      </c>
      <c r="D874" s="76">
        <v>0</v>
      </c>
      <c r="E874" s="76">
        <v>0</v>
      </c>
      <c r="F874" s="76">
        <v>0.14448213633750107</v>
      </c>
      <c r="G874" s="76">
        <v>0</v>
      </c>
      <c r="H874" s="76">
        <v>0</v>
      </c>
      <c r="I874" s="76">
        <v>0</v>
      </c>
      <c r="J874" s="76">
        <v>0</v>
      </c>
      <c r="K874" s="76">
        <v>6.9126021373538765E-2</v>
      </c>
      <c r="L874" s="77">
        <v>0</v>
      </c>
      <c r="M874" s="68">
        <v>43.229581875544717</v>
      </c>
      <c r="N874" s="68">
        <v>0</v>
      </c>
      <c r="O874" s="68">
        <v>0</v>
      </c>
      <c r="P874" s="68">
        <v>7.9424810971787227</v>
      </c>
      <c r="Q874" s="68">
        <v>0</v>
      </c>
      <c r="R874" s="68">
        <v>0</v>
      </c>
      <c r="S874" s="68">
        <v>0</v>
      </c>
      <c r="T874" s="68">
        <v>0</v>
      </c>
      <c r="U874" s="68">
        <v>3.8</v>
      </c>
      <c r="V874" s="68">
        <v>0</v>
      </c>
      <c r="W874" s="68">
        <v>54.972062972723442</v>
      </c>
    </row>
    <row r="875" spans="1:23">
      <c r="C875" s="76"/>
      <c r="D875" s="76"/>
      <c r="E875" s="76"/>
      <c r="F875" s="76"/>
      <c r="G875" s="76"/>
      <c r="H875" s="76"/>
      <c r="I875" s="76"/>
      <c r="J875" s="76"/>
      <c r="K875" s="76"/>
      <c r="L875" s="77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</row>
    <row r="876" spans="1:23">
      <c r="A876" s="105" t="s">
        <v>274</v>
      </c>
      <c r="B876">
        <v>2011</v>
      </c>
      <c r="C876" s="76">
        <v>0.50602543469251116</v>
      </c>
      <c r="D876" s="76">
        <v>6.9669974227260886E-2</v>
      </c>
      <c r="E876" s="76">
        <v>9.6319918089773117E-3</v>
      </c>
      <c r="F876" s="76">
        <v>0.31772625532720228</v>
      </c>
      <c r="G876" s="76">
        <v>4.7102917005399342E-2</v>
      </c>
      <c r="H876" s="76">
        <v>1.9725003673188621E-2</v>
      </c>
      <c r="I876" s="76">
        <v>0</v>
      </c>
      <c r="J876" s="76">
        <v>0</v>
      </c>
      <c r="K876" s="76">
        <v>3.0118423265460548E-2</v>
      </c>
      <c r="L876" s="77">
        <v>0</v>
      </c>
      <c r="M876" s="68">
        <v>52.20959792568506</v>
      </c>
      <c r="N876" s="68">
        <v>7.1882579264191353</v>
      </c>
      <c r="O876" s="68">
        <v>0.99378881987577627</v>
      </c>
      <c r="P876" s="68">
        <v>32.781672429463512</v>
      </c>
      <c r="Q876" s="68">
        <v>4.8598829018805603</v>
      </c>
      <c r="R876" s="68">
        <v>2.0351437699680508</v>
      </c>
      <c r="S876" s="68">
        <v>0</v>
      </c>
      <c r="T876" s="68">
        <v>0</v>
      </c>
      <c r="U876" s="68">
        <v>3.1074935389380443</v>
      </c>
      <c r="V876" s="68">
        <v>0</v>
      </c>
      <c r="W876" s="68">
        <v>103.17583731223013</v>
      </c>
    </row>
    <row r="877" spans="1:23">
      <c r="A877" s="105"/>
      <c r="B877">
        <v>2014</v>
      </c>
      <c r="C877" s="76">
        <v>0.59318265394013991</v>
      </c>
      <c r="D877" s="76">
        <v>1.8487304987232396E-2</v>
      </c>
      <c r="E877" s="76">
        <v>8.9416212384866543E-3</v>
      </c>
      <c r="F877" s="76">
        <v>0.31622276114237968</v>
      </c>
      <c r="G877" s="76">
        <v>1.7792208848046526E-2</v>
      </c>
      <c r="H877" s="76">
        <v>1.849256650020429E-2</v>
      </c>
      <c r="I877" s="76">
        <v>0</v>
      </c>
      <c r="J877" s="76">
        <v>0</v>
      </c>
      <c r="K877" s="76">
        <v>2.6880883343510468E-2</v>
      </c>
      <c r="L877" s="77">
        <v>0</v>
      </c>
      <c r="M877" s="68">
        <v>66.498871011636012</v>
      </c>
      <c r="N877" s="68">
        <v>2.0725233644859813</v>
      </c>
      <c r="O877" s="68">
        <v>1.0024024024024023</v>
      </c>
      <c r="P877" s="68">
        <v>35.450221722553181</v>
      </c>
      <c r="Q877" s="68">
        <v>1.9945994599459946</v>
      </c>
      <c r="R877" s="68">
        <v>2.0731132075471699</v>
      </c>
      <c r="S877" s="68">
        <v>0</v>
      </c>
      <c r="T877" s="68">
        <v>0</v>
      </c>
      <c r="U877" s="68">
        <v>3.0134872998483284</v>
      </c>
      <c r="V877" s="68">
        <v>0</v>
      </c>
      <c r="W877" s="68">
        <v>112.10521846841908</v>
      </c>
    </row>
    <row r="878" spans="1:23">
      <c r="A878" s="105"/>
      <c r="B878">
        <v>2017</v>
      </c>
      <c r="C878" s="76">
        <v>0.65121532739408161</v>
      </c>
      <c r="D878" s="76">
        <v>8.0427555681833064E-3</v>
      </c>
      <c r="E878" s="76">
        <v>0</v>
      </c>
      <c r="F878" s="76">
        <v>0.26262485874293262</v>
      </c>
      <c r="G878" s="76">
        <v>9.2302393409368928E-3</v>
      </c>
      <c r="H878" s="76">
        <v>1.5744546849679606E-2</v>
      </c>
      <c r="I878" s="76">
        <v>0</v>
      </c>
      <c r="J878" s="76">
        <v>0</v>
      </c>
      <c r="K878" s="76">
        <v>5.3142272104186004E-2</v>
      </c>
      <c r="L878" s="77">
        <v>0</v>
      </c>
      <c r="M878" s="68">
        <v>83.5396306844126</v>
      </c>
      <c r="N878" s="68">
        <v>1.0317460317460316</v>
      </c>
      <c r="O878" s="68">
        <v>0</v>
      </c>
      <c r="P878" s="68">
        <v>33.690213950775032</v>
      </c>
      <c r="Q878" s="68">
        <v>1.1840796019900497</v>
      </c>
      <c r="R878" s="68">
        <v>2.0197522597924342</v>
      </c>
      <c r="S878" s="68">
        <v>0</v>
      </c>
      <c r="T878" s="68">
        <v>0</v>
      </c>
      <c r="U878" s="68">
        <v>6.8172317182388973</v>
      </c>
      <c r="V878" s="68">
        <v>0</v>
      </c>
      <c r="W878" s="68">
        <v>128.28265424695505</v>
      </c>
    </row>
    <row r="879" spans="1:23">
      <c r="C879" s="76"/>
      <c r="D879" s="76"/>
      <c r="E879" s="76"/>
      <c r="F879" s="76"/>
      <c r="G879" s="76"/>
      <c r="H879" s="76"/>
      <c r="I879" s="76"/>
      <c r="J879" s="76"/>
      <c r="K879" s="76"/>
      <c r="L879" s="77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</row>
    <row r="880" spans="1:23">
      <c r="A880" s="105" t="s">
        <v>275</v>
      </c>
      <c r="B880">
        <v>2011</v>
      </c>
      <c r="C880" s="76">
        <v>0.36223731821093169</v>
      </c>
      <c r="D880" s="76">
        <v>4.9276190064971876E-3</v>
      </c>
      <c r="E880" s="76">
        <v>0</v>
      </c>
      <c r="F880" s="76">
        <v>0.62213364533654358</v>
      </c>
      <c r="G880" s="76">
        <v>0</v>
      </c>
      <c r="H880" s="76">
        <v>0</v>
      </c>
      <c r="I880" s="76">
        <v>0</v>
      </c>
      <c r="J880" s="76">
        <v>0</v>
      </c>
      <c r="K880" s="76">
        <v>1.0701417446027459E-2</v>
      </c>
      <c r="L880" s="77">
        <v>0</v>
      </c>
      <c r="M880" s="68">
        <v>87.629760766646299</v>
      </c>
      <c r="N880" s="68">
        <v>1.1920529801324504</v>
      </c>
      <c r="O880" s="68">
        <v>0</v>
      </c>
      <c r="P880" s="68">
        <v>150.50194931593785</v>
      </c>
      <c r="Q880" s="68">
        <v>0</v>
      </c>
      <c r="R880" s="68">
        <v>0</v>
      </c>
      <c r="S880" s="68">
        <v>0</v>
      </c>
      <c r="T880" s="68">
        <v>0</v>
      </c>
      <c r="U880" s="68">
        <v>2.5888074019842975</v>
      </c>
      <c r="V880" s="68">
        <v>0</v>
      </c>
      <c r="W880" s="68">
        <v>241.91257046470091</v>
      </c>
    </row>
    <row r="881" spans="1:23">
      <c r="A881" s="105"/>
      <c r="B881">
        <v>2014</v>
      </c>
      <c r="C881" s="76">
        <v>0.37847242487574495</v>
      </c>
      <c r="D881" s="76">
        <v>0</v>
      </c>
      <c r="E881" s="76">
        <v>0</v>
      </c>
      <c r="F881" s="76">
        <v>0.58090490243881443</v>
      </c>
      <c r="G881" s="76">
        <v>7.7714508190827392E-3</v>
      </c>
      <c r="H881" s="76">
        <v>0</v>
      </c>
      <c r="I881" s="76">
        <v>0</v>
      </c>
      <c r="J881" s="76">
        <v>0</v>
      </c>
      <c r="K881" s="76">
        <v>3.2851221866357604E-2</v>
      </c>
      <c r="L881" s="77">
        <v>0</v>
      </c>
      <c r="M881" s="68">
        <v>75.97255603244605</v>
      </c>
      <c r="N881" s="68">
        <v>0</v>
      </c>
      <c r="O881" s="68">
        <v>0</v>
      </c>
      <c r="P881" s="68">
        <v>116.60778262655342</v>
      </c>
      <c r="Q881" s="68">
        <v>1.56</v>
      </c>
      <c r="R881" s="68">
        <v>0</v>
      </c>
      <c r="S881" s="68">
        <v>0</v>
      </c>
      <c r="T881" s="68">
        <v>0</v>
      </c>
      <c r="U881" s="68">
        <v>6.5943808054062458</v>
      </c>
      <c r="V881" s="68">
        <v>0</v>
      </c>
      <c r="W881" s="68">
        <v>200.73471946440577</v>
      </c>
    </row>
    <row r="882" spans="1:23">
      <c r="A882" s="105"/>
      <c r="B882">
        <v>2017</v>
      </c>
      <c r="C882" s="76">
        <v>0.38057566408444499</v>
      </c>
      <c r="D882" s="76">
        <v>0</v>
      </c>
      <c r="E882" s="76">
        <v>6.6779092404326444E-3</v>
      </c>
      <c r="F882" s="76">
        <v>0.57272901336561777</v>
      </c>
      <c r="G882" s="76">
        <v>0</v>
      </c>
      <c r="H882" s="76">
        <v>0</v>
      </c>
      <c r="I882" s="76">
        <v>0</v>
      </c>
      <c r="J882" s="76">
        <v>0</v>
      </c>
      <c r="K882" s="76">
        <v>4.0017413309504972E-2</v>
      </c>
      <c r="L882" s="77">
        <v>0</v>
      </c>
      <c r="M882" s="68">
        <v>78.223257005849661</v>
      </c>
      <c r="N882" s="68">
        <v>0</v>
      </c>
      <c r="O882" s="68">
        <v>1.3725728155339805</v>
      </c>
      <c r="P882" s="68">
        <v>117.71832262313204</v>
      </c>
      <c r="Q882" s="68">
        <v>0</v>
      </c>
      <c r="R882" s="68">
        <v>0</v>
      </c>
      <c r="S882" s="68">
        <v>0</v>
      </c>
      <c r="T882" s="68">
        <v>0</v>
      </c>
      <c r="U882" s="68">
        <v>8.2251512680120911</v>
      </c>
      <c r="V882" s="68">
        <v>0</v>
      </c>
      <c r="W882" s="68">
        <v>205.5393037125277</v>
      </c>
    </row>
    <row r="883" spans="1:23">
      <c r="C883" s="76"/>
      <c r="D883" s="76"/>
      <c r="E883" s="76"/>
      <c r="F883" s="76"/>
      <c r="G883" s="76"/>
      <c r="H883" s="76"/>
      <c r="I883" s="76"/>
      <c r="J883" s="76"/>
      <c r="K883" s="76"/>
      <c r="L883" s="77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</row>
    <row r="884" spans="1:23">
      <c r="A884" s="105" t="s">
        <v>276</v>
      </c>
      <c r="B884">
        <v>2011</v>
      </c>
      <c r="C884" s="76">
        <v>0.55574822285140224</v>
      </c>
      <c r="D884" s="76">
        <v>3.2055599136910064E-2</v>
      </c>
      <c r="E884" s="76">
        <v>0</v>
      </c>
      <c r="F884" s="76">
        <v>0.39914284161415131</v>
      </c>
      <c r="G884" s="76">
        <v>0</v>
      </c>
      <c r="H884" s="76">
        <v>0</v>
      </c>
      <c r="I884" s="76">
        <v>0</v>
      </c>
      <c r="J884" s="76">
        <v>0</v>
      </c>
      <c r="K884" s="76">
        <v>1.3053336397536515E-2</v>
      </c>
      <c r="L884" s="77">
        <v>0</v>
      </c>
      <c r="M884" s="68">
        <v>46.161251056607703</v>
      </c>
      <c r="N884" s="68">
        <v>2.6625844198597406</v>
      </c>
      <c r="O884" s="68">
        <v>0</v>
      </c>
      <c r="P884" s="68">
        <v>33.153381624263261</v>
      </c>
      <c r="Q884" s="68">
        <v>0</v>
      </c>
      <c r="R884" s="68">
        <v>0</v>
      </c>
      <c r="S884" s="68">
        <v>0</v>
      </c>
      <c r="T884" s="68">
        <v>0</v>
      </c>
      <c r="U884" s="68">
        <v>1.0842289975871902</v>
      </c>
      <c r="V884" s="68">
        <v>0</v>
      </c>
      <c r="W884" s="68">
        <v>83.061446098317887</v>
      </c>
    </row>
    <row r="885" spans="1:23">
      <c r="A885" s="105"/>
      <c r="B885">
        <v>2014</v>
      </c>
      <c r="C885" s="76">
        <v>0.57455530021832946</v>
      </c>
      <c r="D885" s="76">
        <v>1.63870348514485E-2</v>
      </c>
      <c r="E885" s="76">
        <v>1.5300625996506095E-2</v>
      </c>
      <c r="F885" s="76">
        <v>0.39375703893371589</v>
      </c>
      <c r="G885" s="76">
        <v>0</v>
      </c>
      <c r="H885" s="76">
        <v>0</v>
      </c>
      <c r="I885" s="76">
        <v>0</v>
      </c>
      <c r="J885" s="76">
        <v>0</v>
      </c>
      <c r="K885" s="76">
        <v>0</v>
      </c>
      <c r="L885" s="77">
        <v>0</v>
      </c>
      <c r="M885" s="68">
        <v>37.604361573622079</v>
      </c>
      <c r="N885" s="68">
        <v>1.0725233644859813</v>
      </c>
      <c r="O885" s="68">
        <v>1.0014184397163122</v>
      </c>
      <c r="P885" s="68">
        <v>25.771204370746602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65.44950774857098</v>
      </c>
    </row>
    <row r="886" spans="1:23">
      <c r="A886" s="105"/>
      <c r="B886">
        <v>2017</v>
      </c>
      <c r="C886" s="76">
        <v>0.47809730181661392</v>
      </c>
      <c r="D886" s="76">
        <v>3.9588623942662125E-2</v>
      </c>
      <c r="E886" s="76">
        <v>2.1410915104039648E-2</v>
      </c>
      <c r="F886" s="76">
        <v>0.44561622620218722</v>
      </c>
      <c r="G886" s="76">
        <v>0</v>
      </c>
      <c r="H886" s="76">
        <v>0</v>
      </c>
      <c r="I886" s="76">
        <v>0</v>
      </c>
      <c r="J886" s="76">
        <v>0</v>
      </c>
      <c r="K886" s="76">
        <v>1.5286932934497123E-2</v>
      </c>
      <c r="L886" s="77">
        <v>0</v>
      </c>
      <c r="M886" s="68">
        <v>31.274900195167326</v>
      </c>
      <c r="N886" s="68">
        <v>2.5897035142559437</v>
      </c>
      <c r="O886" s="68">
        <v>1.4006024096385543</v>
      </c>
      <c r="P886" s="68">
        <v>29.150139410672189</v>
      </c>
      <c r="Q886" s="68">
        <v>0</v>
      </c>
      <c r="R886" s="68">
        <v>0</v>
      </c>
      <c r="S886" s="68">
        <v>0</v>
      </c>
      <c r="T886" s="68">
        <v>0</v>
      </c>
      <c r="U886" s="68">
        <v>1</v>
      </c>
      <c r="V886" s="68">
        <v>0</v>
      </c>
      <c r="W886" s="68">
        <v>65.415345529734012</v>
      </c>
    </row>
    <row r="887" spans="1:23">
      <c r="C887" s="76"/>
      <c r="D887" s="76"/>
      <c r="E887" s="76"/>
      <c r="F887" s="76"/>
      <c r="G887" s="76"/>
      <c r="H887" s="76"/>
      <c r="I887" s="76"/>
      <c r="J887" s="76"/>
      <c r="K887" s="76"/>
      <c r="L887" s="77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</row>
    <row r="888" spans="1:23">
      <c r="A888" s="105" t="s">
        <v>277</v>
      </c>
      <c r="B888">
        <v>2011</v>
      </c>
      <c r="C888" s="76">
        <v>0.62930747518066443</v>
      </c>
      <c r="D888" s="76">
        <v>3.2408032207366842E-2</v>
      </c>
      <c r="E888" s="76">
        <v>9.4982884320722969E-3</v>
      </c>
      <c r="F888" s="76">
        <v>0.29374814455109277</v>
      </c>
      <c r="G888" s="76">
        <v>5.3104975677811615E-3</v>
      </c>
      <c r="H888" s="76">
        <v>2.4431465842577424E-2</v>
      </c>
      <c r="I888" s="76">
        <v>0</v>
      </c>
      <c r="J888" s="76">
        <v>0</v>
      </c>
      <c r="K888" s="76">
        <v>5.2960962184448067E-3</v>
      </c>
      <c r="L888" s="77">
        <v>0</v>
      </c>
      <c r="M888" s="68">
        <v>118.82478135290752</v>
      </c>
      <c r="N888" s="68">
        <v>6.1192302538799854</v>
      </c>
      <c r="O888" s="68">
        <v>1.7934508816120907</v>
      </c>
      <c r="P888" s="68">
        <v>55.465031682780044</v>
      </c>
      <c r="Q888" s="68">
        <v>1.0027192386131882</v>
      </c>
      <c r="R888" s="68">
        <v>4.6131083792415879</v>
      </c>
      <c r="S888" s="68">
        <v>0</v>
      </c>
      <c r="T888" s="68">
        <v>0</v>
      </c>
      <c r="U888" s="68">
        <v>1</v>
      </c>
      <c r="V888" s="68">
        <v>0</v>
      </c>
      <c r="W888" s="68">
        <v>188.81832178903446</v>
      </c>
    </row>
    <row r="889" spans="1:23">
      <c r="A889" s="105"/>
      <c r="B889">
        <v>2014</v>
      </c>
      <c r="C889" s="76">
        <v>0.51910859812385191</v>
      </c>
      <c r="D889" s="76">
        <v>2.7128375386548571E-2</v>
      </c>
      <c r="E889" s="76">
        <v>2.9206010851278573E-2</v>
      </c>
      <c r="F889" s="76">
        <v>0.36151594118186453</v>
      </c>
      <c r="G889" s="76">
        <v>2.2358105948162423E-2</v>
      </c>
      <c r="H889" s="76">
        <v>2.4949886209651832E-2</v>
      </c>
      <c r="I889" s="76">
        <v>0</v>
      </c>
      <c r="J889" s="76">
        <v>0</v>
      </c>
      <c r="K889" s="76">
        <v>1.5733082298642363E-2</v>
      </c>
      <c r="L889" s="77">
        <v>0</v>
      </c>
      <c r="M889" s="68">
        <v>98.291132461668042</v>
      </c>
      <c r="N889" s="68">
        <v>5.1366491486101662</v>
      </c>
      <c r="O889" s="68">
        <v>5.5300410966705478</v>
      </c>
      <c r="P889" s="68">
        <v>68.451594502839228</v>
      </c>
      <c r="Q889" s="68">
        <v>4.2334177497451586</v>
      </c>
      <c r="R889" s="68">
        <v>4.7241609543738221</v>
      </c>
      <c r="S889" s="68">
        <v>0</v>
      </c>
      <c r="T889" s="68">
        <v>0</v>
      </c>
      <c r="U889" s="68">
        <v>2.9789960748776254</v>
      </c>
      <c r="V889" s="68">
        <v>0</v>
      </c>
      <c r="W889" s="68">
        <v>189.34599198878456</v>
      </c>
    </row>
    <row r="890" spans="1:23">
      <c r="A890" s="105"/>
      <c r="B890">
        <v>2017</v>
      </c>
      <c r="C890" s="76">
        <v>0.62033213009108867</v>
      </c>
      <c r="D890" s="76">
        <v>4.6184413794324884E-2</v>
      </c>
      <c r="E890" s="76">
        <v>3.6483778598393364E-2</v>
      </c>
      <c r="F890" s="76">
        <v>0.23283680070890284</v>
      </c>
      <c r="G890" s="76">
        <v>2.0721794435610289E-2</v>
      </c>
      <c r="H890" s="76">
        <v>3.8349735718704557E-2</v>
      </c>
      <c r="I890" s="76">
        <v>0</v>
      </c>
      <c r="J890" s="76">
        <v>0</v>
      </c>
      <c r="K890" s="76">
        <v>5.0913466529751619E-3</v>
      </c>
      <c r="L890" s="77">
        <v>0</v>
      </c>
      <c r="M890" s="68">
        <v>121.84048197319143</v>
      </c>
      <c r="N890" s="68">
        <v>9.0711587605877746</v>
      </c>
      <c r="O890" s="68">
        <v>7.1658406086086934</v>
      </c>
      <c r="P890" s="68">
        <v>45.731869499171331</v>
      </c>
      <c r="Q890" s="68">
        <v>4.070002662949963</v>
      </c>
      <c r="R890" s="68">
        <v>7.5323363998981758</v>
      </c>
      <c r="S890" s="68">
        <v>0</v>
      </c>
      <c r="T890" s="68">
        <v>0</v>
      </c>
      <c r="U890" s="68">
        <v>1</v>
      </c>
      <c r="V890" s="68">
        <v>0</v>
      </c>
      <c r="W890" s="68">
        <v>196.41168990440741</v>
      </c>
    </row>
    <row r="891" spans="1:23">
      <c r="C891" s="76"/>
      <c r="D891" s="76"/>
      <c r="E891" s="76"/>
      <c r="F891" s="76"/>
      <c r="G891" s="76"/>
      <c r="H891" s="76"/>
      <c r="I891" s="76"/>
      <c r="J891" s="76"/>
      <c r="K891" s="76"/>
      <c r="L891" s="77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</row>
    <row r="892" spans="1:23">
      <c r="A892" s="105" t="s">
        <v>278</v>
      </c>
      <c r="B892">
        <v>2011</v>
      </c>
      <c r="C892" s="76">
        <v>0.57201775502591223</v>
      </c>
      <c r="D892" s="76">
        <v>4.0346847369440761E-2</v>
      </c>
      <c r="E892" s="76">
        <v>0</v>
      </c>
      <c r="F892" s="76">
        <v>0.36231360682651026</v>
      </c>
      <c r="G892" s="76">
        <v>0</v>
      </c>
      <c r="H892" s="76">
        <v>1.3083893066942064E-2</v>
      </c>
      <c r="I892" s="76">
        <v>0</v>
      </c>
      <c r="J892" s="76">
        <v>0</v>
      </c>
      <c r="K892" s="76">
        <v>8.7662994611626098E-3</v>
      </c>
      <c r="L892" s="77">
        <v>3.4715982500319654E-3</v>
      </c>
      <c r="M892" s="68">
        <v>136.0187850919128</v>
      </c>
      <c r="N892" s="68">
        <v>9.5939839511302729</v>
      </c>
      <c r="O892" s="68">
        <v>0</v>
      </c>
      <c r="P892" s="68">
        <v>86.153718463823651</v>
      </c>
      <c r="Q892" s="68">
        <v>0</v>
      </c>
      <c r="R892" s="68">
        <v>3.1111888111888111</v>
      </c>
      <c r="S892" s="68">
        <v>0</v>
      </c>
      <c r="T892" s="68">
        <v>0</v>
      </c>
      <c r="U892" s="68">
        <v>2.0845181674565563</v>
      </c>
      <c r="V892" s="68">
        <v>0.82550335570469802</v>
      </c>
      <c r="W892" s="68">
        <v>237.78769784121681</v>
      </c>
    </row>
    <row r="893" spans="1:23">
      <c r="A893" s="105"/>
      <c r="B893">
        <v>2014</v>
      </c>
      <c r="C893" s="76">
        <v>0.60937215729150573</v>
      </c>
      <c r="D893" s="76">
        <v>2.9259407332036521E-2</v>
      </c>
      <c r="E893" s="76">
        <v>0</v>
      </c>
      <c r="F893" s="76">
        <v>0.323406350548268</v>
      </c>
      <c r="G893" s="76">
        <v>2.3367654566670518E-2</v>
      </c>
      <c r="H893" s="76">
        <v>5.0824389763673376E-3</v>
      </c>
      <c r="I893" s="76">
        <v>0</v>
      </c>
      <c r="J893" s="76">
        <v>0</v>
      </c>
      <c r="K893" s="76">
        <v>9.5119912851518752E-3</v>
      </c>
      <c r="L893" s="77">
        <v>0</v>
      </c>
      <c r="M893" s="68">
        <v>128.59296086020126</v>
      </c>
      <c r="N893" s="68">
        <v>6.1744761010493008</v>
      </c>
      <c r="O893" s="68">
        <v>0</v>
      </c>
      <c r="P893" s="68">
        <v>68.246931994465214</v>
      </c>
      <c r="Q893" s="68">
        <v>4.9311670268011625</v>
      </c>
      <c r="R893" s="68">
        <v>1.0725233644859813</v>
      </c>
      <c r="S893" s="68">
        <v>0</v>
      </c>
      <c r="T893" s="68">
        <v>0</v>
      </c>
      <c r="U893" s="68">
        <v>2.0072711041981188</v>
      </c>
      <c r="V893" s="68">
        <v>0</v>
      </c>
      <c r="W893" s="68">
        <v>211.02533045120103</v>
      </c>
    </row>
    <row r="894" spans="1:23">
      <c r="A894" s="105"/>
      <c r="B894">
        <v>2017</v>
      </c>
      <c r="C894" s="76">
        <v>0.66720471014159488</v>
      </c>
      <c r="D894" s="76">
        <v>1.4749288554211641E-2</v>
      </c>
      <c r="E894" s="76">
        <v>0</v>
      </c>
      <c r="F894" s="76">
        <v>0.308474019488299</v>
      </c>
      <c r="G894" s="76">
        <v>0</v>
      </c>
      <c r="H894" s="76">
        <v>0</v>
      </c>
      <c r="I894" s="76">
        <v>0</v>
      </c>
      <c r="J894" s="76">
        <v>0</v>
      </c>
      <c r="K894" s="76">
        <v>9.571981815894479E-3</v>
      </c>
      <c r="L894" s="77">
        <v>0</v>
      </c>
      <c r="M894" s="68">
        <v>143.54603631327646</v>
      </c>
      <c r="N894" s="68">
        <v>3.1732418524871355</v>
      </c>
      <c r="O894" s="68">
        <v>0</v>
      </c>
      <c r="P894" s="68">
        <v>66.366771891901848</v>
      </c>
      <c r="Q894" s="68">
        <v>0</v>
      </c>
      <c r="R894" s="68">
        <v>0</v>
      </c>
      <c r="S894" s="68">
        <v>0</v>
      </c>
      <c r="T894" s="68">
        <v>0</v>
      </c>
      <c r="U894" s="68">
        <v>2.0593680297053281</v>
      </c>
      <c r="V894" s="68">
        <v>0</v>
      </c>
      <c r="W894" s="68">
        <v>215.14541808737076</v>
      </c>
    </row>
    <row r="895" spans="1:23">
      <c r="C895" s="76"/>
      <c r="D895" s="76"/>
      <c r="E895" s="76"/>
      <c r="F895" s="76"/>
      <c r="G895" s="76"/>
      <c r="H895" s="76"/>
      <c r="I895" s="76"/>
      <c r="J895" s="76"/>
      <c r="K895" s="76"/>
      <c r="L895" s="77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</row>
    <row r="896" spans="1:23">
      <c r="A896" s="105" t="s">
        <v>279</v>
      </c>
      <c r="B896">
        <v>2011</v>
      </c>
      <c r="C896" s="76">
        <v>0.46322419766460604</v>
      </c>
      <c r="D896" s="76">
        <v>4.9699714488324061E-2</v>
      </c>
      <c r="E896" s="76">
        <v>1.5642309904936789E-2</v>
      </c>
      <c r="F896" s="76">
        <v>0.41595768037245484</v>
      </c>
      <c r="G896" s="76">
        <v>0</v>
      </c>
      <c r="H896" s="76">
        <v>2.1854397100668964E-2</v>
      </c>
      <c r="I896" s="76">
        <v>0</v>
      </c>
      <c r="J896" s="76">
        <v>0</v>
      </c>
      <c r="K896" s="76">
        <v>3.3621700469009176E-2</v>
      </c>
      <c r="L896" s="77">
        <v>0</v>
      </c>
      <c r="M896" s="68">
        <v>42.91649997916123</v>
      </c>
      <c r="N896" s="68">
        <v>4.6045474449649024</v>
      </c>
      <c r="O896" s="68">
        <v>1.44921875</v>
      </c>
      <c r="P896" s="68">
        <v>38.537381835915269</v>
      </c>
      <c r="Q896" s="68">
        <v>0</v>
      </c>
      <c r="R896" s="68">
        <v>2.0247522418820845</v>
      </c>
      <c r="S896" s="68">
        <v>0</v>
      </c>
      <c r="T896" s="68">
        <v>0</v>
      </c>
      <c r="U896" s="68">
        <v>3.1149618581072849</v>
      </c>
      <c r="V896" s="68">
        <v>0</v>
      </c>
      <c r="W896" s="68">
        <v>92.647362110030784</v>
      </c>
    </row>
    <row r="897" spans="1:23">
      <c r="A897" s="105"/>
      <c r="B897">
        <v>2014</v>
      </c>
      <c r="C897" s="76">
        <v>0.58875159893660112</v>
      </c>
      <c r="D897" s="76">
        <v>7.4045882761586537E-2</v>
      </c>
      <c r="E897" s="76">
        <v>1.5904815390460587E-2</v>
      </c>
      <c r="F897" s="76">
        <v>0.25887759122866594</v>
      </c>
      <c r="G897" s="76">
        <v>0</v>
      </c>
      <c r="H897" s="76">
        <v>0</v>
      </c>
      <c r="I897" s="76">
        <v>0</v>
      </c>
      <c r="J897" s="76">
        <v>0</v>
      </c>
      <c r="K897" s="76">
        <v>6.2420111682685617E-2</v>
      </c>
      <c r="L897" s="77">
        <v>0</v>
      </c>
      <c r="M897" s="68">
        <v>54.447616795407988</v>
      </c>
      <c r="N897" s="68">
        <v>6.8477467528962244</v>
      </c>
      <c r="O897" s="68">
        <v>1.4708737864077668</v>
      </c>
      <c r="P897" s="68">
        <v>23.940942002697653</v>
      </c>
      <c r="Q897" s="68">
        <v>0</v>
      </c>
      <c r="R897" s="68">
        <v>0</v>
      </c>
      <c r="S897" s="68">
        <v>0</v>
      </c>
      <c r="T897" s="68">
        <v>0</v>
      </c>
      <c r="U897" s="68">
        <v>5.7725980317743684</v>
      </c>
      <c r="V897" s="68">
        <v>0</v>
      </c>
      <c r="W897" s="68">
        <v>92.479777369184021</v>
      </c>
    </row>
    <row r="898" spans="1:23">
      <c r="A898" s="105"/>
      <c r="B898">
        <v>2017</v>
      </c>
      <c r="C898" s="76">
        <v>0.64433140143221324</v>
      </c>
      <c r="D898" s="76">
        <v>8.4178291524810211E-2</v>
      </c>
      <c r="E898" s="76">
        <v>0</v>
      </c>
      <c r="F898" s="76">
        <v>0.24537425231369067</v>
      </c>
      <c r="G898" s="76">
        <v>0</v>
      </c>
      <c r="H898" s="76">
        <v>0</v>
      </c>
      <c r="I898" s="76">
        <v>0</v>
      </c>
      <c r="J898" s="76">
        <v>0</v>
      </c>
      <c r="K898" s="76">
        <v>2.6116054729285871E-2</v>
      </c>
      <c r="L898" s="77">
        <v>0</v>
      </c>
      <c r="M898" s="68">
        <v>64.315238919311525</v>
      </c>
      <c r="N898" s="68">
        <v>8.40242601742451</v>
      </c>
      <c r="O898" s="68">
        <v>0</v>
      </c>
      <c r="P898" s="68">
        <v>24.49252609313146</v>
      </c>
      <c r="Q898" s="68">
        <v>0</v>
      </c>
      <c r="R898" s="68">
        <v>0</v>
      </c>
      <c r="S898" s="68">
        <v>0</v>
      </c>
      <c r="T898" s="68">
        <v>0</v>
      </c>
      <c r="U898" s="68">
        <v>2.6068266978922718</v>
      </c>
      <c r="V898" s="68">
        <v>0</v>
      </c>
      <c r="W898" s="68">
        <v>99.817017727759762</v>
      </c>
    </row>
    <row r="899" spans="1:23">
      <c r="C899" s="76"/>
      <c r="D899" s="76"/>
      <c r="E899" s="76"/>
      <c r="F899" s="76"/>
      <c r="G899" s="76"/>
      <c r="H899" s="76"/>
      <c r="I899" s="76"/>
      <c r="J899" s="76"/>
      <c r="K899" s="76"/>
      <c r="L899" s="77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</row>
    <row r="900" spans="1:23">
      <c r="A900" s="105" t="s">
        <v>280</v>
      </c>
      <c r="B900">
        <v>2011</v>
      </c>
      <c r="C900" s="76">
        <v>0.47632440298648893</v>
      </c>
      <c r="D900" s="76">
        <v>1.2488078430678578E-2</v>
      </c>
      <c r="E900" s="76">
        <v>8.367336114784232E-3</v>
      </c>
      <c r="F900" s="76">
        <v>0.49484133717735468</v>
      </c>
      <c r="G900" s="76">
        <v>0</v>
      </c>
      <c r="H900" s="76">
        <v>7.9788452906934225E-3</v>
      </c>
      <c r="I900" s="76">
        <v>0</v>
      </c>
      <c r="J900" s="76">
        <v>0</v>
      </c>
      <c r="K900" s="76">
        <v>0</v>
      </c>
      <c r="L900" s="77">
        <v>0</v>
      </c>
      <c r="M900" s="68">
        <v>59.333994468964477</v>
      </c>
      <c r="N900" s="68">
        <v>1.5555944055944055</v>
      </c>
      <c r="O900" s="68">
        <v>1.0422885572139304</v>
      </c>
      <c r="P900" s="68">
        <v>61.640581458785718</v>
      </c>
      <c r="Q900" s="68">
        <v>0</v>
      </c>
      <c r="R900" s="68">
        <v>0.99389567147613767</v>
      </c>
      <c r="S900" s="68">
        <v>0</v>
      </c>
      <c r="T900" s="68">
        <v>0</v>
      </c>
      <c r="U900" s="68">
        <v>0</v>
      </c>
      <c r="V900" s="68">
        <v>0</v>
      </c>
      <c r="W900" s="68">
        <v>124.56635456203469</v>
      </c>
    </row>
    <row r="901" spans="1:23">
      <c r="A901" s="105"/>
      <c r="B901">
        <v>2014</v>
      </c>
      <c r="C901" s="76">
        <v>0.56507938920736844</v>
      </c>
      <c r="D901" s="76">
        <v>1.0922799955537037E-2</v>
      </c>
      <c r="E901" s="76">
        <v>0</v>
      </c>
      <c r="F901" s="76">
        <v>0.41271417240034314</v>
      </c>
      <c r="G901" s="76">
        <v>0</v>
      </c>
      <c r="H901" s="76">
        <v>0</v>
      </c>
      <c r="I901" s="76">
        <v>0</v>
      </c>
      <c r="J901" s="76">
        <v>0</v>
      </c>
      <c r="K901" s="76">
        <v>1.1283638436751415E-2</v>
      </c>
      <c r="L901" s="77">
        <v>0</v>
      </c>
      <c r="M901" s="68">
        <v>55.485850714234033</v>
      </c>
      <c r="N901" s="68">
        <v>1.0725233644859813</v>
      </c>
      <c r="O901" s="68">
        <v>0</v>
      </c>
      <c r="P901" s="68">
        <v>40.524919851660869</v>
      </c>
      <c r="Q901" s="68">
        <v>0</v>
      </c>
      <c r="R901" s="68">
        <v>0</v>
      </c>
      <c r="S901" s="68">
        <v>0</v>
      </c>
      <c r="T901" s="68">
        <v>0</v>
      </c>
      <c r="U901" s="68">
        <v>1.1079545454545454</v>
      </c>
      <c r="V901" s="68">
        <v>0</v>
      </c>
      <c r="W901" s="68">
        <v>98.191248475835422</v>
      </c>
    </row>
    <row r="902" spans="1:23">
      <c r="A902" s="105"/>
      <c r="B902">
        <v>2017</v>
      </c>
      <c r="C902" s="76">
        <v>0.60981421894375354</v>
      </c>
      <c r="D902" s="76">
        <v>0</v>
      </c>
      <c r="E902" s="76">
        <v>1.0051144019312213E-2</v>
      </c>
      <c r="F902" s="76">
        <v>0.36475970417812836</v>
      </c>
      <c r="G902" s="76">
        <v>0</v>
      </c>
      <c r="H902" s="76">
        <v>6.8421092962725862E-3</v>
      </c>
      <c r="I902" s="76">
        <v>0</v>
      </c>
      <c r="J902" s="76">
        <v>0</v>
      </c>
      <c r="K902" s="76">
        <v>8.5328235625329926E-3</v>
      </c>
      <c r="L902" s="77">
        <v>0</v>
      </c>
      <c r="M902" s="68">
        <v>71.46687312525755</v>
      </c>
      <c r="N902" s="68">
        <v>0</v>
      </c>
      <c r="O902" s="68">
        <v>1.1779388083735909</v>
      </c>
      <c r="P902" s="68">
        <v>42.747831536065235</v>
      </c>
      <c r="Q902" s="68">
        <v>0</v>
      </c>
      <c r="R902" s="68">
        <v>0.80185758513931893</v>
      </c>
      <c r="S902" s="68">
        <v>0</v>
      </c>
      <c r="T902" s="68">
        <v>0</v>
      </c>
      <c r="U902" s="68">
        <v>0.99999999999999989</v>
      </c>
      <c r="V902" s="68">
        <v>0</v>
      </c>
      <c r="W902" s="68">
        <v>117.19450105483573</v>
      </c>
    </row>
    <row r="903" spans="1:23">
      <c r="C903" s="76"/>
      <c r="D903" s="76"/>
      <c r="E903" s="76"/>
      <c r="F903" s="76"/>
      <c r="G903" s="76"/>
      <c r="H903" s="76"/>
      <c r="I903" s="76"/>
      <c r="J903" s="76"/>
      <c r="K903" s="76"/>
      <c r="L903" s="77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</row>
    <row r="904" spans="1:23">
      <c r="A904" s="105" t="s">
        <v>281</v>
      </c>
      <c r="B904">
        <v>2011</v>
      </c>
      <c r="C904" s="76">
        <v>0.23165382123449432</v>
      </c>
      <c r="D904" s="76">
        <v>0</v>
      </c>
      <c r="E904" s="76">
        <v>0</v>
      </c>
      <c r="F904" s="76">
        <v>0.76834617876550571</v>
      </c>
      <c r="G904" s="76">
        <v>0</v>
      </c>
      <c r="H904" s="76">
        <v>0</v>
      </c>
      <c r="I904" s="76">
        <v>0</v>
      </c>
      <c r="J904" s="76">
        <v>0</v>
      </c>
      <c r="K904" s="76">
        <v>0</v>
      </c>
      <c r="L904" s="77">
        <v>0</v>
      </c>
      <c r="M904" s="68">
        <v>11.561208219159596</v>
      </c>
      <c r="N904" s="68">
        <v>0</v>
      </c>
      <c r="O904" s="68">
        <v>0</v>
      </c>
      <c r="P904" s="68">
        <v>38.346054944251058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49.907263163410654</v>
      </c>
    </row>
    <row r="905" spans="1:23">
      <c r="A905" s="105"/>
      <c r="B905">
        <v>2014</v>
      </c>
      <c r="C905" s="76">
        <v>0.11253503575902252</v>
      </c>
      <c r="D905" s="76">
        <v>0</v>
      </c>
      <c r="E905" s="76">
        <v>0</v>
      </c>
      <c r="F905" s="76">
        <v>0.88746496424097765</v>
      </c>
      <c r="G905" s="76">
        <v>0</v>
      </c>
      <c r="H905" s="76">
        <v>0</v>
      </c>
      <c r="I905" s="76">
        <v>0</v>
      </c>
      <c r="J905" s="76">
        <v>0</v>
      </c>
      <c r="K905" s="76">
        <v>0</v>
      </c>
      <c r="L905" s="77">
        <v>0</v>
      </c>
      <c r="M905" s="68">
        <v>4.4753884590939972</v>
      </c>
      <c r="N905" s="68">
        <v>0</v>
      </c>
      <c r="O905" s="68">
        <v>0</v>
      </c>
      <c r="P905" s="68">
        <v>35.293457117828325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39.768845576922317</v>
      </c>
    </row>
    <row r="906" spans="1:23">
      <c r="A906" s="105"/>
      <c r="B906">
        <v>2017</v>
      </c>
      <c r="C906" s="76">
        <v>7.4822206928525606E-2</v>
      </c>
      <c r="D906" s="76">
        <v>2.3897041340234862E-2</v>
      </c>
      <c r="E906" s="76">
        <v>0</v>
      </c>
      <c r="F906" s="76">
        <v>0.90128075173123956</v>
      </c>
      <c r="G906" s="76">
        <v>0</v>
      </c>
      <c r="H906" s="76">
        <v>0</v>
      </c>
      <c r="I906" s="76">
        <v>0</v>
      </c>
      <c r="J906" s="76">
        <v>0</v>
      </c>
      <c r="K906" s="76">
        <v>0</v>
      </c>
      <c r="L906" s="77">
        <v>0</v>
      </c>
      <c r="M906" s="68">
        <v>3.1812005375541288</v>
      </c>
      <c r="N906" s="68">
        <v>1.016025641025641</v>
      </c>
      <c r="O906" s="68">
        <v>0</v>
      </c>
      <c r="P906" s="68">
        <v>38.319570213071593</v>
      </c>
      <c r="Q906" s="68">
        <v>0</v>
      </c>
      <c r="R906" s="68">
        <v>0</v>
      </c>
      <c r="S906" s="68">
        <v>0</v>
      </c>
      <c r="T906" s="68">
        <v>0</v>
      </c>
      <c r="U906" s="68">
        <v>0</v>
      </c>
      <c r="V906" s="68">
        <v>0</v>
      </c>
      <c r="W906" s="68">
        <v>42.516796391651361</v>
      </c>
    </row>
    <row r="907" spans="1:23">
      <c r="C907" s="76"/>
      <c r="D907" s="76"/>
      <c r="E907" s="76"/>
      <c r="F907" s="76"/>
      <c r="G907" s="76"/>
      <c r="H907" s="76"/>
      <c r="I907" s="76"/>
      <c r="J907" s="76"/>
      <c r="K907" s="76"/>
      <c r="L907" s="77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</row>
    <row r="908" spans="1:23">
      <c r="A908" s="105" t="s">
        <v>282</v>
      </c>
      <c r="B908">
        <v>2011</v>
      </c>
      <c r="C908" s="76">
        <v>0.36300404030894673</v>
      </c>
      <c r="D908" s="76">
        <v>0</v>
      </c>
      <c r="E908" s="76">
        <v>0</v>
      </c>
      <c r="F908" s="76">
        <v>0.60482451626849265</v>
      </c>
      <c r="G908" s="76">
        <v>0</v>
      </c>
      <c r="H908" s="76">
        <v>3.2171443422560508E-2</v>
      </c>
      <c r="I908" s="76">
        <v>0</v>
      </c>
      <c r="J908" s="76">
        <v>0</v>
      </c>
      <c r="K908" s="76">
        <v>0</v>
      </c>
      <c r="L908" s="77">
        <v>0</v>
      </c>
      <c r="M908" s="68">
        <v>23.586023259258557</v>
      </c>
      <c r="N908" s="68">
        <v>0</v>
      </c>
      <c r="O908" s="68">
        <v>0</v>
      </c>
      <c r="P908" s="68">
        <v>39.298199260640246</v>
      </c>
      <c r="Q908" s="68">
        <v>0</v>
      </c>
      <c r="R908" s="68">
        <v>2.0903249787595581</v>
      </c>
      <c r="S908" s="68">
        <v>0</v>
      </c>
      <c r="T908" s="68">
        <v>0</v>
      </c>
      <c r="U908" s="68">
        <v>0</v>
      </c>
      <c r="V908" s="68">
        <v>0</v>
      </c>
      <c r="W908" s="68">
        <v>64.974547498658367</v>
      </c>
    </row>
    <row r="909" spans="1:23">
      <c r="A909" s="105"/>
      <c r="B909">
        <v>2014</v>
      </c>
      <c r="C909" s="76">
        <v>0.11581339335511218</v>
      </c>
      <c r="D909" s="76">
        <v>0</v>
      </c>
      <c r="E909" s="76">
        <v>0</v>
      </c>
      <c r="F909" s="76">
        <v>0.88418660664488791</v>
      </c>
      <c r="G909" s="76">
        <v>0</v>
      </c>
      <c r="H909" s="76">
        <v>0</v>
      </c>
      <c r="I909" s="76">
        <v>0</v>
      </c>
      <c r="J909" s="76">
        <v>0</v>
      </c>
      <c r="K909" s="76">
        <v>0</v>
      </c>
      <c r="L909" s="77">
        <v>0</v>
      </c>
      <c r="M909" s="68">
        <v>5.5171013868562024</v>
      </c>
      <c r="N909" s="68">
        <v>0</v>
      </c>
      <c r="O909" s="68">
        <v>0</v>
      </c>
      <c r="P909" s="68">
        <v>42.120751429867866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47.637852816724063</v>
      </c>
    </row>
    <row r="910" spans="1:23">
      <c r="A910" s="105"/>
      <c r="B910">
        <v>2017</v>
      </c>
      <c r="C910" s="76">
        <v>0.24071718815731274</v>
      </c>
      <c r="D910" s="76">
        <v>6.5330808989172776E-2</v>
      </c>
      <c r="E910" s="76">
        <v>0</v>
      </c>
      <c r="F910" s="76">
        <v>0.67656431744670686</v>
      </c>
      <c r="G910" s="76">
        <v>1.7387685406807348E-2</v>
      </c>
      <c r="H910" s="76">
        <v>0</v>
      </c>
      <c r="I910" s="76">
        <v>0</v>
      </c>
      <c r="J910" s="76">
        <v>0</v>
      </c>
      <c r="K910" s="76">
        <v>0</v>
      </c>
      <c r="L910" s="77">
        <v>0</v>
      </c>
      <c r="M910" s="68">
        <v>14.001438665016151</v>
      </c>
      <c r="N910" s="68">
        <v>3.8</v>
      </c>
      <c r="O910" s="68">
        <v>0</v>
      </c>
      <c r="P910" s="68">
        <v>39.352710399217109</v>
      </c>
      <c r="Q910" s="68">
        <v>1.0113636363636365</v>
      </c>
      <c r="R910" s="68">
        <v>0</v>
      </c>
      <c r="S910" s="68">
        <v>0</v>
      </c>
      <c r="T910" s="68">
        <v>0</v>
      </c>
      <c r="U910" s="68">
        <v>0</v>
      </c>
      <c r="V910" s="68">
        <v>0</v>
      </c>
      <c r="W910" s="68">
        <v>58.165512700596913</v>
      </c>
    </row>
    <row r="911" spans="1:23">
      <c r="C911" s="76"/>
      <c r="D911" s="76"/>
      <c r="E911" s="76"/>
      <c r="F911" s="76"/>
      <c r="G911" s="76"/>
      <c r="H911" s="76"/>
      <c r="I911" s="76"/>
      <c r="J911" s="76"/>
      <c r="K911" s="76"/>
      <c r="L911" s="77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</row>
    <row r="912" spans="1:23">
      <c r="A912" s="105" t="s">
        <v>283</v>
      </c>
      <c r="B912">
        <v>2011</v>
      </c>
      <c r="C912" s="76">
        <v>0.51108539672302855</v>
      </c>
      <c r="D912" s="76">
        <v>2.9185133785787153E-2</v>
      </c>
      <c r="E912" s="76">
        <v>1.2831739322963394E-2</v>
      </c>
      <c r="F912" s="76">
        <v>0.43981914764100949</v>
      </c>
      <c r="G912" s="76">
        <v>7.0785825272115955E-3</v>
      </c>
      <c r="H912" s="76">
        <v>0</v>
      </c>
      <c r="I912" s="76">
        <v>0</v>
      </c>
      <c r="J912" s="76">
        <v>0</v>
      </c>
      <c r="K912" s="76">
        <v>0</v>
      </c>
      <c r="L912" s="77">
        <v>0</v>
      </c>
      <c r="M912" s="68">
        <v>79.926514727249696</v>
      </c>
      <c r="N912" s="68">
        <v>4.5641414141414147</v>
      </c>
      <c r="O912" s="68">
        <v>2.0067022234424394</v>
      </c>
      <c r="P912" s="68">
        <v>68.781483107618627</v>
      </c>
      <c r="Q912" s="68">
        <v>1.1069900142653353</v>
      </c>
      <c r="R912" s="68">
        <v>0</v>
      </c>
      <c r="S912" s="68">
        <v>0</v>
      </c>
      <c r="T912" s="68">
        <v>0</v>
      </c>
      <c r="U912" s="68">
        <v>0</v>
      </c>
      <c r="V912" s="68">
        <v>0</v>
      </c>
      <c r="W912" s="68">
        <v>156.38583148671748</v>
      </c>
    </row>
    <row r="913" spans="1:23">
      <c r="A913" s="105"/>
      <c r="B913">
        <v>2014</v>
      </c>
      <c r="C913" s="76">
        <v>0.49460449286477742</v>
      </c>
      <c r="D913" s="76">
        <v>2.1876118105672356E-2</v>
      </c>
      <c r="E913" s="76">
        <v>1.46549896695809E-2</v>
      </c>
      <c r="F913" s="76">
        <v>0.46054807642000134</v>
      </c>
      <c r="G913" s="76">
        <v>0</v>
      </c>
      <c r="H913" s="76">
        <v>0</v>
      </c>
      <c r="I913" s="76">
        <v>0</v>
      </c>
      <c r="J913" s="76">
        <v>0</v>
      </c>
      <c r="K913" s="76">
        <v>8.3163229399679517E-3</v>
      </c>
      <c r="L913" s="77">
        <v>0</v>
      </c>
      <c r="M913" s="68">
        <v>68.037352085726283</v>
      </c>
      <c r="N913" s="68">
        <v>3.0092592592592591</v>
      </c>
      <c r="O913" s="68">
        <v>2.015927284013888</v>
      </c>
      <c r="P913" s="68">
        <v>63.3525818706186</v>
      </c>
      <c r="Q913" s="68">
        <v>0</v>
      </c>
      <c r="R913" s="68">
        <v>0</v>
      </c>
      <c r="S913" s="68">
        <v>0</v>
      </c>
      <c r="T913" s="68">
        <v>0</v>
      </c>
      <c r="U913" s="68">
        <v>1.1439859525899911</v>
      </c>
      <c r="V913" s="68">
        <v>0</v>
      </c>
      <c r="W913" s="68">
        <v>137.55910645220803</v>
      </c>
    </row>
    <row r="914" spans="1:23">
      <c r="A914" s="105"/>
      <c r="B914">
        <v>2017</v>
      </c>
      <c r="C914" s="76">
        <v>0.47737586999974801</v>
      </c>
      <c r="D914" s="76">
        <v>2.6497903110792326E-2</v>
      </c>
      <c r="E914" s="76">
        <v>2.180556610158952E-2</v>
      </c>
      <c r="F914" s="76">
        <v>0.4594657757106077</v>
      </c>
      <c r="G914" s="76">
        <v>6.6244757776980816E-3</v>
      </c>
      <c r="H914" s="76">
        <v>8.2304092995642841E-3</v>
      </c>
      <c r="I914" s="76">
        <v>0</v>
      </c>
      <c r="J914" s="76">
        <v>0</v>
      </c>
      <c r="K914" s="76">
        <v>0</v>
      </c>
      <c r="L914" s="77">
        <v>0</v>
      </c>
      <c r="M914" s="68">
        <v>72.062437243242485</v>
      </c>
      <c r="N914" s="68">
        <v>3.9999999999999996</v>
      </c>
      <c r="O914" s="68">
        <v>3.2916666666666665</v>
      </c>
      <c r="P914" s="68">
        <v>69.358812852398415</v>
      </c>
      <c r="Q914" s="68">
        <v>0.99999999999999989</v>
      </c>
      <c r="R914" s="68">
        <v>1.2424242424242424</v>
      </c>
      <c r="S914" s="68">
        <v>0</v>
      </c>
      <c r="T914" s="68">
        <v>0</v>
      </c>
      <c r="U914" s="68">
        <v>0</v>
      </c>
      <c r="V914" s="68">
        <v>0</v>
      </c>
      <c r="W914" s="68">
        <v>150.95534100473182</v>
      </c>
    </row>
    <row r="915" spans="1:23">
      <c r="C915" s="76"/>
      <c r="D915" s="76"/>
      <c r="E915" s="76"/>
      <c r="F915" s="76"/>
      <c r="G915" s="76"/>
      <c r="H915" s="76"/>
      <c r="I915" s="76"/>
      <c r="J915" s="76"/>
      <c r="K915" s="76"/>
      <c r="L915" s="77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</row>
    <row r="916" spans="1:23">
      <c r="A916" s="105" t="s">
        <v>284</v>
      </c>
      <c r="B916">
        <v>2011</v>
      </c>
      <c r="C916" s="76">
        <v>0.31971554981000661</v>
      </c>
      <c r="D916" s="76">
        <v>0</v>
      </c>
      <c r="E916" s="76">
        <v>0</v>
      </c>
      <c r="F916" s="76">
        <v>0.63772540986769499</v>
      </c>
      <c r="G916" s="76">
        <v>4.2559040322298132E-2</v>
      </c>
      <c r="H916" s="76">
        <v>0</v>
      </c>
      <c r="I916" s="76">
        <v>0</v>
      </c>
      <c r="J916" s="76">
        <v>0</v>
      </c>
      <c r="K916" s="76">
        <v>0</v>
      </c>
      <c r="L916" s="77">
        <v>0</v>
      </c>
      <c r="M916" s="68">
        <v>15.08062756346092</v>
      </c>
      <c r="N916" s="68">
        <v>0</v>
      </c>
      <c r="O916" s="68">
        <v>0</v>
      </c>
      <c r="P916" s="68">
        <v>30.080799634817033</v>
      </c>
      <c r="Q916" s="68">
        <v>2.0074626865671643</v>
      </c>
      <c r="R916" s="68">
        <v>0</v>
      </c>
      <c r="S916" s="68">
        <v>0</v>
      </c>
      <c r="T916" s="68">
        <v>0</v>
      </c>
      <c r="U916" s="68">
        <v>0</v>
      </c>
      <c r="V916" s="68">
        <v>0</v>
      </c>
      <c r="W916" s="68">
        <v>47.168889884845129</v>
      </c>
    </row>
    <row r="917" spans="1:23">
      <c r="A917" s="105"/>
      <c r="B917">
        <v>2014</v>
      </c>
      <c r="C917" s="76">
        <v>0.37747361683862402</v>
      </c>
      <c r="D917" s="76">
        <v>0</v>
      </c>
      <c r="E917" s="76">
        <v>0</v>
      </c>
      <c r="F917" s="76">
        <v>0.6008970420413603</v>
      </c>
      <c r="G917" s="76">
        <v>2.1629341120015501E-2</v>
      </c>
      <c r="H917" s="76">
        <v>0</v>
      </c>
      <c r="I917" s="76">
        <v>0</v>
      </c>
      <c r="J917" s="76">
        <v>0</v>
      </c>
      <c r="K917" s="76">
        <v>0</v>
      </c>
      <c r="L917" s="77">
        <v>0</v>
      </c>
      <c r="M917" s="68">
        <v>17.451923974203496</v>
      </c>
      <c r="N917" s="68">
        <v>0</v>
      </c>
      <c r="O917" s="68">
        <v>0</v>
      </c>
      <c r="P917" s="68">
        <v>27.781569429560584</v>
      </c>
      <c r="Q917" s="68">
        <v>1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46.233493403764086</v>
      </c>
    </row>
    <row r="918" spans="1:23">
      <c r="A918" s="105"/>
      <c r="B918">
        <v>2017</v>
      </c>
      <c r="C918" s="76">
        <v>0.40735268836010696</v>
      </c>
      <c r="D918" s="76">
        <v>0</v>
      </c>
      <c r="E918" s="76">
        <v>0</v>
      </c>
      <c r="F918" s="76">
        <v>0.5255568817026518</v>
      </c>
      <c r="G918" s="76">
        <v>1.7894743019949904E-2</v>
      </c>
      <c r="H918" s="76">
        <v>2.1078912269071423E-2</v>
      </c>
      <c r="I918" s="76">
        <v>0</v>
      </c>
      <c r="J918" s="76">
        <v>0</v>
      </c>
      <c r="K918" s="76">
        <v>2.8116774648220048E-2</v>
      </c>
      <c r="L918" s="77">
        <v>0</v>
      </c>
      <c r="M918" s="68">
        <v>22.763818843666598</v>
      </c>
      <c r="N918" s="68">
        <v>0</v>
      </c>
      <c r="O918" s="68">
        <v>0</v>
      </c>
      <c r="P918" s="68">
        <v>29.369345014719471</v>
      </c>
      <c r="Q918" s="68">
        <v>1</v>
      </c>
      <c r="R918" s="68">
        <v>1.1779388083735909</v>
      </c>
      <c r="S918" s="68">
        <v>0</v>
      </c>
      <c r="T918" s="68">
        <v>0</v>
      </c>
      <c r="U918" s="68">
        <v>1.571230982019364</v>
      </c>
      <c r="V918" s="68">
        <v>0</v>
      </c>
      <c r="W918" s="68">
        <v>55.882333648779017</v>
      </c>
    </row>
    <row r="919" spans="1:23">
      <c r="C919" s="76"/>
      <c r="D919" s="76"/>
      <c r="E919" s="76"/>
      <c r="F919" s="76"/>
      <c r="G919" s="76"/>
      <c r="H919" s="76"/>
      <c r="I919" s="76"/>
      <c r="J919" s="76"/>
      <c r="K919" s="76"/>
      <c r="L919" s="77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</row>
    <row r="920" spans="1:23">
      <c r="A920" s="105" t="s">
        <v>285</v>
      </c>
      <c r="B920">
        <v>2011</v>
      </c>
      <c r="C920" s="76">
        <v>0.34409255475340705</v>
      </c>
      <c r="D920" s="76">
        <v>0</v>
      </c>
      <c r="E920" s="76">
        <v>0</v>
      </c>
      <c r="F920" s="76">
        <v>0.65590744524659284</v>
      </c>
      <c r="G920" s="76">
        <v>0</v>
      </c>
      <c r="H920" s="76">
        <v>0</v>
      </c>
      <c r="I920" s="76">
        <v>0</v>
      </c>
      <c r="J920" s="76">
        <v>0</v>
      </c>
      <c r="K920" s="76">
        <v>0</v>
      </c>
      <c r="L920" s="77">
        <v>0</v>
      </c>
      <c r="M920" s="68">
        <v>37.9363200708598</v>
      </c>
      <c r="N920" s="68">
        <v>0</v>
      </c>
      <c r="O920" s="68">
        <v>0</v>
      </c>
      <c r="P920" s="68">
        <v>72.314016784137692</v>
      </c>
      <c r="Q920" s="68">
        <v>0</v>
      </c>
      <c r="R920" s="68">
        <v>0</v>
      </c>
      <c r="S920" s="68">
        <v>0</v>
      </c>
      <c r="T920" s="68">
        <v>0</v>
      </c>
      <c r="U920" s="68">
        <v>0</v>
      </c>
      <c r="V920" s="68">
        <v>0</v>
      </c>
      <c r="W920" s="68">
        <v>110.2503368549975</v>
      </c>
    </row>
    <row r="921" spans="1:23">
      <c r="A921" s="105"/>
      <c r="B921">
        <v>2014</v>
      </c>
      <c r="C921" s="76">
        <v>0.30696115254770739</v>
      </c>
      <c r="D921" s="76">
        <v>0</v>
      </c>
      <c r="E921" s="76">
        <v>1.6879297217533482E-2</v>
      </c>
      <c r="F921" s="76">
        <v>0.65891149668559246</v>
      </c>
      <c r="G921" s="76">
        <v>0</v>
      </c>
      <c r="H921" s="76">
        <v>0</v>
      </c>
      <c r="I921" s="76">
        <v>0</v>
      </c>
      <c r="J921" s="76">
        <v>0</v>
      </c>
      <c r="K921" s="76">
        <v>1.7248053549166729E-2</v>
      </c>
      <c r="L921" s="77">
        <v>0</v>
      </c>
      <c r="M921" s="68">
        <v>36.721685006736188</v>
      </c>
      <c r="N921" s="68">
        <v>0</v>
      </c>
      <c r="O921" s="68">
        <v>2.0192660550458719</v>
      </c>
      <c r="P921" s="68">
        <v>78.825415619472778</v>
      </c>
      <c r="Q921" s="68">
        <v>0</v>
      </c>
      <c r="R921" s="68">
        <v>0</v>
      </c>
      <c r="S921" s="68">
        <v>0</v>
      </c>
      <c r="T921" s="68">
        <v>0</v>
      </c>
      <c r="U921" s="68">
        <v>2.063380281690141</v>
      </c>
      <c r="V921" s="68">
        <v>0</v>
      </c>
      <c r="W921" s="68">
        <v>119.62974696294498</v>
      </c>
    </row>
    <row r="922" spans="1:23">
      <c r="A922" s="105"/>
      <c r="B922">
        <v>2017</v>
      </c>
      <c r="C922" s="76">
        <v>0.29905915086889306</v>
      </c>
      <c r="D922" s="76">
        <v>0</v>
      </c>
      <c r="E922" s="76">
        <v>3.4265388024962692E-2</v>
      </c>
      <c r="F922" s="76">
        <v>0.65749283650865209</v>
      </c>
      <c r="G922" s="76">
        <v>0</v>
      </c>
      <c r="H922" s="76">
        <v>0</v>
      </c>
      <c r="I922" s="76">
        <v>0</v>
      </c>
      <c r="J922" s="76">
        <v>0</v>
      </c>
      <c r="K922" s="76">
        <v>9.1826245974924448E-3</v>
      </c>
      <c r="L922" s="77">
        <v>0</v>
      </c>
      <c r="M922" s="68">
        <v>45.614732790646045</v>
      </c>
      <c r="N922" s="68">
        <v>0</v>
      </c>
      <c r="O922" s="68">
        <v>5.2264126149802888</v>
      </c>
      <c r="P922" s="68">
        <v>100.28571258217157</v>
      </c>
      <c r="Q922" s="68">
        <v>0</v>
      </c>
      <c r="R922" s="68">
        <v>0</v>
      </c>
      <c r="S922" s="68">
        <v>0</v>
      </c>
      <c r="T922" s="68">
        <v>0</v>
      </c>
      <c r="U922" s="68">
        <v>1.4006024096385543</v>
      </c>
      <c r="V922" s="68">
        <v>0</v>
      </c>
      <c r="W922" s="68">
        <v>152.52746039743641</v>
      </c>
    </row>
    <row r="923" spans="1:23">
      <c r="C923" s="76"/>
      <c r="D923" s="76"/>
      <c r="E923" s="76"/>
      <c r="F923" s="76"/>
      <c r="G923" s="76"/>
      <c r="H923" s="76"/>
      <c r="I923" s="76"/>
      <c r="J923" s="76"/>
      <c r="K923" s="76"/>
      <c r="L923" s="77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</row>
    <row r="924" spans="1:23">
      <c r="A924" s="105" t="s">
        <v>286</v>
      </c>
      <c r="B924">
        <v>2011</v>
      </c>
      <c r="C924" s="76">
        <v>0.52978787939332384</v>
      </c>
      <c r="D924" s="76">
        <v>1.6150339289513278E-2</v>
      </c>
      <c r="E924" s="76">
        <v>0</v>
      </c>
      <c r="F924" s="76">
        <v>0.45406178131716296</v>
      </c>
      <c r="G924" s="76">
        <v>0</v>
      </c>
      <c r="H924" s="76">
        <v>0</v>
      </c>
      <c r="I924" s="76">
        <v>0</v>
      </c>
      <c r="J924" s="76">
        <v>0</v>
      </c>
      <c r="K924" s="76">
        <v>0</v>
      </c>
      <c r="L924" s="77">
        <v>0</v>
      </c>
      <c r="M924" s="68">
        <v>32.859684301757831</v>
      </c>
      <c r="N924" s="68">
        <v>1.0017123287671232</v>
      </c>
      <c r="O924" s="68">
        <v>0</v>
      </c>
      <c r="P924" s="68">
        <v>28.162831517892588</v>
      </c>
      <c r="Q924" s="68">
        <v>0</v>
      </c>
      <c r="R924" s="68">
        <v>0</v>
      </c>
      <c r="S924" s="68">
        <v>0</v>
      </c>
      <c r="T924" s="68">
        <v>0</v>
      </c>
      <c r="U924" s="68">
        <v>0</v>
      </c>
      <c r="V924" s="68">
        <v>0</v>
      </c>
      <c r="W924" s="68">
        <v>62.024228148417542</v>
      </c>
    </row>
    <row r="925" spans="1:23">
      <c r="A925" s="105"/>
      <c r="B925">
        <v>2014</v>
      </c>
      <c r="C925" s="76">
        <v>0.50658770823983124</v>
      </c>
      <c r="D925" s="76">
        <v>1.5885051948851269E-2</v>
      </c>
      <c r="E925" s="76">
        <v>0</v>
      </c>
      <c r="F925" s="76">
        <v>0.47752723981131712</v>
      </c>
      <c r="G925" s="76">
        <v>0</v>
      </c>
      <c r="H925" s="76">
        <v>0</v>
      </c>
      <c r="I925" s="76">
        <v>0</v>
      </c>
      <c r="J925" s="76">
        <v>0</v>
      </c>
      <c r="K925" s="76">
        <v>0</v>
      </c>
      <c r="L925" s="77">
        <v>0</v>
      </c>
      <c r="M925" s="68">
        <v>31.890843660505954</v>
      </c>
      <c r="N925" s="68">
        <v>1</v>
      </c>
      <c r="O925" s="68">
        <v>0</v>
      </c>
      <c r="P925" s="68">
        <v>30.061421350645919</v>
      </c>
      <c r="Q925" s="68">
        <v>0</v>
      </c>
      <c r="R925" s="68">
        <v>0</v>
      </c>
      <c r="S925" s="68">
        <v>0</v>
      </c>
      <c r="T925" s="68">
        <v>0</v>
      </c>
      <c r="U925" s="68">
        <v>0</v>
      </c>
      <c r="V925" s="68">
        <v>0</v>
      </c>
      <c r="W925" s="68">
        <v>62.952265011151894</v>
      </c>
    </row>
    <row r="926" spans="1:23">
      <c r="A926" s="105"/>
      <c r="B926">
        <v>2017</v>
      </c>
      <c r="C926" s="76">
        <v>0.44171020976576392</v>
      </c>
      <c r="D926" s="76">
        <v>0</v>
      </c>
      <c r="E926" s="76">
        <v>3.5350700843794193E-2</v>
      </c>
      <c r="F926" s="76">
        <v>0.44306589025592957</v>
      </c>
      <c r="G926" s="76">
        <v>3.0851520736402207E-2</v>
      </c>
      <c r="H926" s="76">
        <v>4.9021678398110197E-2</v>
      </c>
      <c r="I926" s="76">
        <v>0</v>
      </c>
      <c r="J926" s="76">
        <v>0</v>
      </c>
      <c r="K926" s="76">
        <v>0</v>
      </c>
      <c r="L926" s="77">
        <v>0</v>
      </c>
      <c r="M926" s="68">
        <v>28.634582621697668</v>
      </c>
      <c r="N926" s="68">
        <v>0</v>
      </c>
      <c r="O926" s="68">
        <v>2.2916666666666665</v>
      </c>
      <c r="P926" s="68">
        <v>28.72246681397128</v>
      </c>
      <c r="Q926" s="68">
        <v>2</v>
      </c>
      <c r="R926" s="68">
        <v>3.177910017269828</v>
      </c>
      <c r="S926" s="68">
        <v>0</v>
      </c>
      <c r="T926" s="68">
        <v>0</v>
      </c>
      <c r="U926" s="68">
        <v>0</v>
      </c>
      <c r="V926" s="68">
        <v>0</v>
      </c>
      <c r="W926" s="68">
        <v>64.826626119605436</v>
      </c>
    </row>
    <row r="927" spans="1:23">
      <c r="C927" s="76"/>
      <c r="D927" s="76"/>
      <c r="E927" s="76"/>
      <c r="F927" s="76"/>
      <c r="G927" s="76"/>
      <c r="H927" s="76"/>
      <c r="I927" s="76"/>
      <c r="J927" s="76"/>
      <c r="K927" s="76"/>
      <c r="L927" s="77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</row>
    <row r="928" spans="1:23">
      <c r="A928" s="105" t="s">
        <v>287</v>
      </c>
      <c r="B928">
        <v>2011</v>
      </c>
      <c r="C928" s="76">
        <v>0.54310092679397093</v>
      </c>
      <c r="D928" s="76">
        <v>2.6009205363584066E-2</v>
      </c>
      <c r="E928" s="76">
        <v>1.3067470952650288E-2</v>
      </c>
      <c r="F928" s="76">
        <v>0.38150239373901373</v>
      </c>
      <c r="G928" s="76">
        <v>1.2956258433904329E-2</v>
      </c>
      <c r="H928" s="76">
        <v>0</v>
      </c>
      <c r="I928" s="76">
        <v>0</v>
      </c>
      <c r="J928" s="76">
        <v>0</v>
      </c>
      <c r="K928" s="76">
        <v>2.3363744716876658E-2</v>
      </c>
      <c r="L928" s="77">
        <v>0</v>
      </c>
      <c r="M928" s="68">
        <v>41.91803749242667</v>
      </c>
      <c r="N928" s="68">
        <v>2.0074626865671643</v>
      </c>
      <c r="O928" s="68">
        <v>1.0085836909871244</v>
      </c>
      <c r="P928" s="68">
        <v>29.445414020199436</v>
      </c>
      <c r="Q928" s="68">
        <v>1</v>
      </c>
      <c r="R928" s="68">
        <v>0</v>
      </c>
      <c r="S928" s="68">
        <v>0</v>
      </c>
      <c r="T928" s="68">
        <v>0</v>
      </c>
      <c r="U928" s="68">
        <v>1.8032786885245902</v>
      </c>
      <c r="V928" s="68">
        <v>0</v>
      </c>
      <c r="W928" s="68">
        <v>77.182776578704988</v>
      </c>
    </row>
    <row r="929" spans="1:23">
      <c r="A929" s="105"/>
      <c r="B929">
        <v>2014</v>
      </c>
      <c r="C929" s="76">
        <v>0.55868033635765835</v>
      </c>
      <c r="D929" s="76">
        <v>0</v>
      </c>
      <c r="E929" s="76">
        <v>0</v>
      </c>
      <c r="F929" s="76">
        <v>0.44131966364234154</v>
      </c>
      <c r="G929" s="76">
        <v>0</v>
      </c>
      <c r="H929" s="76">
        <v>0</v>
      </c>
      <c r="I929" s="76">
        <v>0</v>
      </c>
      <c r="J929" s="76">
        <v>0</v>
      </c>
      <c r="K929" s="76">
        <v>0</v>
      </c>
      <c r="L929" s="77">
        <v>0</v>
      </c>
      <c r="M929" s="68">
        <v>49.670620155815428</v>
      </c>
      <c r="N929" s="68">
        <v>0</v>
      </c>
      <c r="O929" s="68">
        <v>0</v>
      </c>
      <c r="P929" s="68">
        <v>39.236429051688937</v>
      </c>
      <c r="Q929" s="68">
        <v>0</v>
      </c>
      <c r="R929" s="68">
        <v>0</v>
      </c>
      <c r="S929" s="68">
        <v>0</v>
      </c>
      <c r="T929" s="68">
        <v>0</v>
      </c>
      <c r="U929" s="68">
        <v>0</v>
      </c>
      <c r="V929" s="68">
        <v>0</v>
      </c>
      <c r="W929" s="68">
        <v>88.907049207504372</v>
      </c>
    </row>
    <row r="930" spans="1:23">
      <c r="A930" s="105"/>
      <c r="B930">
        <v>2017</v>
      </c>
      <c r="C930" s="76">
        <v>0.74175189878701009</v>
      </c>
      <c r="D930" s="76">
        <v>0</v>
      </c>
      <c r="E930" s="76">
        <v>2.7890033442158676E-2</v>
      </c>
      <c r="F930" s="76">
        <v>0.23035806777083095</v>
      </c>
      <c r="G930" s="76">
        <v>0</v>
      </c>
      <c r="H930" s="76">
        <v>0</v>
      </c>
      <c r="I930" s="76">
        <v>0</v>
      </c>
      <c r="J930" s="76">
        <v>0</v>
      </c>
      <c r="K930" s="76">
        <v>0</v>
      </c>
      <c r="L930" s="77">
        <v>0</v>
      </c>
      <c r="M930" s="68">
        <v>60.948227434442629</v>
      </c>
      <c r="N930" s="68">
        <v>0</v>
      </c>
      <c r="O930" s="68">
        <v>2.2916666666666665</v>
      </c>
      <c r="P930" s="68">
        <v>18.928048487391656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82.167942588500978</v>
      </c>
    </row>
    <row r="931" spans="1:23">
      <c r="C931" s="76"/>
      <c r="D931" s="76"/>
      <c r="E931" s="76"/>
      <c r="F931" s="76"/>
      <c r="G931" s="76"/>
      <c r="H931" s="76"/>
      <c r="I931" s="76"/>
      <c r="J931" s="76"/>
      <c r="K931" s="76"/>
      <c r="L931" s="77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</row>
    <row r="932" spans="1:23">
      <c r="A932" s="105" t="s">
        <v>288</v>
      </c>
      <c r="B932">
        <v>2011</v>
      </c>
      <c r="C932" s="76">
        <v>0.61410654678353582</v>
      </c>
      <c r="D932" s="76">
        <v>1.1595086639047411E-2</v>
      </c>
      <c r="E932" s="76">
        <v>0</v>
      </c>
      <c r="F932" s="76">
        <v>0.36274638434966716</v>
      </c>
      <c r="G932" s="76">
        <v>0</v>
      </c>
      <c r="H932" s="76">
        <v>1.1551982227749837E-2</v>
      </c>
      <c r="I932" s="76">
        <v>0</v>
      </c>
      <c r="J932" s="76">
        <v>0</v>
      </c>
      <c r="K932" s="76">
        <v>0</v>
      </c>
      <c r="L932" s="77">
        <v>0</v>
      </c>
      <c r="M932" s="68">
        <v>53.160274546505697</v>
      </c>
      <c r="N932" s="68">
        <v>1.0037313432835822</v>
      </c>
      <c r="O932" s="68">
        <v>0</v>
      </c>
      <c r="P932" s="68">
        <v>31.401224239965355</v>
      </c>
      <c r="Q932" s="68">
        <v>0</v>
      </c>
      <c r="R932" s="68">
        <v>1</v>
      </c>
      <c r="S932" s="68">
        <v>0</v>
      </c>
      <c r="T932" s="68">
        <v>0</v>
      </c>
      <c r="U932" s="68">
        <v>0</v>
      </c>
      <c r="V932" s="68">
        <v>0</v>
      </c>
      <c r="W932" s="68">
        <v>86.56523012975461</v>
      </c>
    </row>
    <row r="933" spans="1:23">
      <c r="A933" s="105"/>
      <c r="B933">
        <v>2014</v>
      </c>
      <c r="C933" s="76">
        <v>0.48090727725086446</v>
      </c>
      <c r="D933" s="76">
        <v>0</v>
      </c>
      <c r="E933" s="76">
        <v>2.3487178757318254E-2</v>
      </c>
      <c r="F933" s="76">
        <v>0.46685430977160025</v>
      </c>
      <c r="G933" s="76">
        <v>0</v>
      </c>
      <c r="H933" s="76">
        <v>1.4845436516337851E-2</v>
      </c>
      <c r="I933" s="76">
        <v>0</v>
      </c>
      <c r="J933" s="76">
        <v>0</v>
      </c>
      <c r="K933" s="76">
        <v>1.390579770387936E-2</v>
      </c>
      <c r="L933" s="77">
        <v>0</v>
      </c>
      <c r="M933" s="68">
        <v>32.448454411700787</v>
      </c>
      <c r="N933" s="68">
        <v>0</v>
      </c>
      <c r="O933" s="68">
        <v>1.5847600675186884</v>
      </c>
      <c r="P933" s="68">
        <v>31.500252760008692</v>
      </c>
      <c r="Q933" s="68">
        <v>0</v>
      </c>
      <c r="R933" s="68">
        <v>1.0016722408026755</v>
      </c>
      <c r="S933" s="68">
        <v>0</v>
      </c>
      <c r="T933" s="68">
        <v>0</v>
      </c>
      <c r="U933" s="68">
        <v>0.93827160493827155</v>
      </c>
      <c r="V933" s="68">
        <v>0</v>
      </c>
      <c r="W933" s="68">
        <v>67.473411084969101</v>
      </c>
    </row>
    <row r="934" spans="1:23">
      <c r="A934" s="105"/>
      <c r="B934">
        <v>2017</v>
      </c>
      <c r="C934" s="76">
        <v>0.40935801695947555</v>
      </c>
      <c r="D934" s="76">
        <v>0</v>
      </c>
      <c r="E934" s="76">
        <v>2.2035818010556357E-2</v>
      </c>
      <c r="F934" s="76">
        <v>0.37039791981852599</v>
      </c>
      <c r="G934" s="76">
        <v>2.3788583000059132E-2</v>
      </c>
      <c r="H934" s="76">
        <v>0.17441966221138272</v>
      </c>
      <c r="I934" s="76">
        <v>0</v>
      </c>
      <c r="J934" s="76">
        <v>0</v>
      </c>
      <c r="K934" s="76">
        <v>0</v>
      </c>
      <c r="L934" s="77">
        <v>0</v>
      </c>
      <c r="M934" s="68">
        <v>42.572148751155559</v>
      </c>
      <c r="N934" s="68">
        <v>0</v>
      </c>
      <c r="O934" s="68">
        <v>2.2916666666666665</v>
      </c>
      <c r="P934" s="68">
        <v>38.52040191311044</v>
      </c>
      <c r="Q934" s="68">
        <v>2.4739495798319329</v>
      </c>
      <c r="R934" s="68">
        <v>18.139182566746634</v>
      </c>
      <c r="S934" s="68">
        <v>0</v>
      </c>
      <c r="T934" s="68">
        <v>0</v>
      </c>
      <c r="U934" s="68">
        <v>0</v>
      </c>
      <c r="V934" s="68">
        <v>0</v>
      </c>
      <c r="W934" s="68">
        <v>103.99734947751126</v>
      </c>
    </row>
    <row r="935" spans="1:23">
      <c r="C935" s="76"/>
      <c r="D935" s="76"/>
      <c r="E935" s="76"/>
      <c r="F935" s="76"/>
      <c r="G935" s="76"/>
      <c r="H935" s="76"/>
      <c r="I935" s="76"/>
      <c r="J935" s="76"/>
      <c r="K935" s="76"/>
      <c r="L935" s="77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</row>
    <row r="936" spans="1:23">
      <c r="A936" s="105" t="s">
        <v>289</v>
      </c>
      <c r="B936">
        <v>2011</v>
      </c>
      <c r="C936" s="76">
        <v>0.48986544597562232</v>
      </c>
      <c r="D936" s="76">
        <v>0</v>
      </c>
      <c r="E936" s="76">
        <v>0</v>
      </c>
      <c r="F936" s="76">
        <v>0.48807279669552917</v>
      </c>
      <c r="G936" s="76">
        <v>0</v>
      </c>
      <c r="H936" s="76">
        <v>2.2061757328848342E-2</v>
      </c>
      <c r="I936" s="76">
        <v>0</v>
      </c>
      <c r="J936" s="76">
        <v>0</v>
      </c>
      <c r="K936" s="76">
        <v>0</v>
      </c>
      <c r="L936" s="77">
        <v>0</v>
      </c>
      <c r="M936" s="68">
        <v>13.804420662876105</v>
      </c>
      <c r="N936" s="68">
        <v>0</v>
      </c>
      <c r="O936" s="68">
        <v>0</v>
      </c>
      <c r="P936" s="68">
        <v>13.75390376080288</v>
      </c>
      <c r="Q936" s="68">
        <v>0</v>
      </c>
      <c r="R936" s="68">
        <v>0.6217008797653959</v>
      </c>
      <c r="S936" s="68">
        <v>0</v>
      </c>
      <c r="T936" s="68">
        <v>0</v>
      </c>
      <c r="U936" s="68">
        <v>0</v>
      </c>
      <c r="V936" s="68">
        <v>0</v>
      </c>
      <c r="W936" s="68">
        <v>28.180025303444385</v>
      </c>
    </row>
    <row r="937" spans="1:23">
      <c r="A937" s="105"/>
      <c r="B937">
        <v>2014</v>
      </c>
      <c r="C937" s="76">
        <v>0.58186187159647895</v>
      </c>
      <c r="D937" s="76">
        <v>0</v>
      </c>
      <c r="E937" s="76">
        <v>0</v>
      </c>
      <c r="F937" s="76">
        <v>0.37878918314943133</v>
      </c>
      <c r="G937" s="76">
        <v>0</v>
      </c>
      <c r="H937" s="76">
        <v>0</v>
      </c>
      <c r="I937" s="76">
        <v>0</v>
      </c>
      <c r="J937" s="76">
        <v>0</v>
      </c>
      <c r="K937" s="76">
        <v>3.9348945254089558E-2</v>
      </c>
      <c r="L937" s="77">
        <v>0</v>
      </c>
      <c r="M937" s="68">
        <v>15.628704852073907</v>
      </c>
      <c r="N937" s="68">
        <v>0</v>
      </c>
      <c r="O937" s="68">
        <v>0</v>
      </c>
      <c r="P937" s="68">
        <v>10.174209092542391</v>
      </c>
      <c r="Q937" s="68">
        <v>0</v>
      </c>
      <c r="R937" s="68">
        <v>0</v>
      </c>
      <c r="S937" s="68">
        <v>0</v>
      </c>
      <c r="T937" s="68">
        <v>0</v>
      </c>
      <c r="U937" s="68">
        <v>1.0569055675176868</v>
      </c>
      <c r="V937" s="68">
        <v>0</v>
      </c>
      <c r="W937" s="68">
        <v>26.859819512133988</v>
      </c>
    </row>
    <row r="938" spans="1:23">
      <c r="A938" s="105"/>
      <c r="B938">
        <v>2017</v>
      </c>
      <c r="C938" s="76">
        <v>0.49890634941686096</v>
      </c>
      <c r="D938" s="76">
        <v>0</v>
      </c>
      <c r="E938" s="76">
        <v>0</v>
      </c>
      <c r="F938" s="76">
        <v>0.43635182231810427</v>
      </c>
      <c r="G938" s="76">
        <v>0</v>
      </c>
      <c r="H938" s="76">
        <v>0</v>
      </c>
      <c r="I938" s="76">
        <v>0</v>
      </c>
      <c r="J938" s="76">
        <v>0</v>
      </c>
      <c r="K938" s="76">
        <v>0</v>
      </c>
      <c r="L938" s="77">
        <v>6.4741828265034704E-2</v>
      </c>
      <c r="M938" s="68">
        <v>14.978033905636339</v>
      </c>
      <c r="N938" s="68">
        <v>0</v>
      </c>
      <c r="O938" s="68">
        <v>0</v>
      </c>
      <c r="P938" s="68">
        <v>13.100038508441338</v>
      </c>
      <c r="Q938" s="68">
        <v>0</v>
      </c>
      <c r="R938" s="68">
        <v>0</v>
      </c>
      <c r="S938" s="68">
        <v>0</v>
      </c>
      <c r="T938" s="68">
        <v>0</v>
      </c>
      <c r="U938" s="68">
        <v>0</v>
      </c>
      <c r="V938" s="68">
        <v>1.943661971830986</v>
      </c>
      <c r="W938" s="68">
        <v>30.021734385908665</v>
      </c>
    </row>
    <row r="939" spans="1:23">
      <c r="C939" s="76"/>
      <c r="D939" s="76"/>
      <c r="E939" s="76"/>
      <c r="F939" s="76"/>
      <c r="G939" s="76"/>
      <c r="H939" s="76"/>
      <c r="I939" s="76"/>
      <c r="J939" s="76"/>
      <c r="K939" s="76"/>
      <c r="L939" s="77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</row>
    <row r="940" spans="1:23">
      <c r="A940" s="105" t="s">
        <v>290</v>
      </c>
      <c r="B940">
        <v>2011</v>
      </c>
      <c r="C940" s="76">
        <v>0.24856086334305705</v>
      </c>
      <c r="D940" s="76">
        <v>6.5389361165940092E-3</v>
      </c>
      <c r="E940" s="76">
        <v>4.1394528757380464E-3</v>
      </c>
      <c r="F940" s="76">
        <v>0.70307423520600021</v>
      </c>
      <c r="G940" s="76">
        <v>7.6356462744969766E-3</v>
      </c>
      <c r="H940" s="76">
        <v>2.3334336715269761E-2</v>
      </c>
      <c r="I940" s="76">
        <v>0</v>
      </c>
      <c r="J940" s="76">
        <v>0</v>
      </c>
      <c r="K940" s="76">
        <v>6.7165294688435332E-3</v>
      </c>
      <c r="L940" s="77">
        <v>0</v>
      </c>
      <c r="M940" s="68">
        <v>228.84238511553022</v>
      </c>
      <c r="N940" s="68">
        <v>6.0201985015403832</v>
      </c>
      <c r="O940" s="68">
        <v>3.8110676653460986</v>
      </c>
      <c r="P940" s="68">
        <v>647.29894615693343</v>
      </c>
      <c r="Q940" s="68">
        <v>7.0299060031133784</v>
      </c>
      <c r="R940" s="68">
        <v>21.483210177143828</v>
      </c>
      <c r="S940" s="68">
        <v>0</v>
      </c>
      <c r="T940" s="68">
        <v>0</v>
      </c>
      <c r="U940" s="68">
        <v>6.1837032695993521</v>
      </c>
      <c r="V940" s="68">
        <v>0</v>
      </c>
      <c r="W940" s="68">
        <v>920.66941688920713</v>
      </c>
    </row>
    <row r="941" spans="1:23">
      <c r="A941" s="105"/>
      <c r="B941">
        <v>2014</v>
      </c>
      <c r="C941" s="76">
        <v>0.26486115070127603</v>
      </c>
      <c r="D941" s="76">
        <v>1.8180603870586629E-3</v>
      </c>
      <c r="E941" s="76">
        <v>4.8890314268595948E-3</v>
      </c>
      <c r="F941" s="76">
        <v>0.70172780743617291</v>
      </c>
      <c r="G941" s="76">
        <v>4.8702500262657027E-3</v>
      </c>
      <c r="H941" s="76">
        <v>1.1150653567093586E-2</v>
      </c>
      <c r="I941" s="76">
        <v>0</v>
      </c>
      <c r="J941" s="76">
        <v>0</v>
      </c>
      <c r="K941" s="76">
        <v>1.0683046455273248E-2</v>
      </c>
      <c r="L941" s="77">
        <v>0</v>
      </c>
      <c r="M941" s="68">
        <v>223.79444221017894</v>
      </c>
      <c r="N941" s="68">
        <v>1.5361702127659576</v>
      </c>
      <c r="O941" s="68">
        <v>4.1309873427081172</v>
      </c>
      <c r="P941" s="68">
        <v>592.92494513727718</v>
      </c>
      <c r="Q941" s="68">
        <v>4.115117997359782</v>
      </c>
      <c r="R941" s="68">
        <v>9.4217452756638984</v>
      </c>
      <c r="S941" s="68">
        <v>0</v>
      </c>
      <c r="T941" s="68">
        <v>0</v>
      </c>
      <c r="U941" s="68">
        <v>9.0266406237122325</v>
      </c>
      <c r="V941" s="68">
        <v>0</v>
      </c>
      <c r="W941" s="68">
        <v>844.95004879966632</v>
      </c>
    </row>
    <row r="942" spans="1:23">
      <c r="A942" s="105"/>
      <c r="B942">
        <v>2017</v>
      </c>
      <c r="C942" s="76">
        <v>0.26784563468701306</v>
      </c>
      <c r="D942" s="76">
        <v>5.6664826797713803E-3</v>
      </c>
      <c r="E942" s="76">
        <v>5.0860976785833435E-3</v>
      </c>
      <c r="F942" s="76">
        <v>0.66499168691834765</v>
      </c>
      <c r="G942" s="76">
        <v>8.9284791402144421E-3</v>
      </c>
      <c r="H942" s="76">
        <v>1.1074377343670883E-2</v>
      </c>
      <c r="I942" s="76">
        <v>0</v>
      </c>
      <c r="J942" s="76">
        <v>0</v>
      </c>
      <c r="K942" s="76">
        <v>3.2003709987171974E-2</v>
      </c>
      <c r="L942" s="77">
        <v>4.4035315652266377E-3</v>
      </c>
      <c r="M942" s="68">
        <v>224.43318649863906</v>
      </c>
      <c r="N942" s="68">
        <v>4.748058580631783</v>
      </c>
      <c r="O942" s="68">
        <v>4.2617424404980895</v>
      </c>
      <c r="P942" s="68">
        <v>557.20976548521878</v>
      </c>
      <c r="Q942" s="68">
        <v>7.4813503171949076</v>
      </c>
      <c r="R942" s="68">
        <v>9.2794411177644704</v>
      </c>
      <c r="S942" s="68">
        <v>0</v>
      </c>
      <c r="T942" s="68">
        <v>0</v>
      </c>
      <c r="U942" s="68">
        <v>26.816545360511675</v>
      </c>
      <c r="V942" s="68">
        <v>3.6898067134303503</v>
      </c>
      <c r="W942" s="68">
        <v>837.91989651388963</v>
      </c>
    </row>
    <row r="943" spans="1:23">
      <c r="C943" s="76"/>
      <c r="D943" s="76"/>
      <c r="E943" s="76"/>
      <c r="F943" s="76"/>
      <c r="G943" s="76"/>
      <c r="H943" s="76"/>
      <c r="I943" s="76"/>
      <c r="J943" s="76"/>
      <c r="K943" s="76"/>
      <c r="L943" s="77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</row>
    <row r="944" spans="1:23">
      <c r="A944" s="105" t="s">
        <v>291</v>
      </c>
      <c r="B944">
        <v>2011</v>
      </c>
      <c r="C944" s="76">
        <v>0.41072425572798582</v>
      </c>
      <c r="D944" s="76">
        <v>1.8079486329224955E-2</v>
      </c>
      <c r="E944" s="76">
        <v>6.3548742821472361E-3</v>
      </c>
      <c r="F944" s="76">
        <v>0.52868131507443039</v>
      </c>
      <c r="G944" s="76">
        <v>7.7538452513076237E-3</v>
      </c>
      <c r="H944" s="76">
        <v>1.5883047558891313E-2</v>
      </c>
      <c r="I944" s="76">
        <v>0</v>
      </c>
      <c r="J944" s="76">
        <v>0</v>
      </c>
      <c r="K944" s="76">
        <v>1.2523175776012779E-2</v>
      </c>
      <c r="L944" s="77">
        <v>0</v>
      </c>
      <c r="M944" s="68">
        <v>269.31700168613838</v>
      </c>
      <c r="N944" s="68">
        <v>11.854943997846346</v>
      </c>
      <c r="O944" s="68">
        <v>4.1669700873320705</v>
      </c>
      <c r="P944" s="68">
        <v>346.6629122523201</v>
      </c>
      <c r="Q944" s="68">
        <v>5.0842927475008226</v>
      </c>
      <c r="R944" s="68">
        <v>10.41471178422902</v>
      </c>
      <c r="S944" s="68">
        <v>0</v>
      </c>
      <c r="T944" s="68">
        <v>0</v>
      </c>
      <c r="U944" s="68">
        <v>8.2116020774237235</v>
      </c>
      <c r="V944" s="68">
        <v>0</v>
      </c>
      <c r="W944" s="68">
        <v>655.7124346327904</v>
      </c>
    </row>
    <row r="945" spans="1:23">
      <c r="A945" s="105"/>
      <c r="B945">
        <v>2014</v>
      </c>
      <c r="C945" s="76">
        <v>0.41455746961055662</v>
      </c>
      <c r="D945" s="76">
        <v>2.4434775094194311E-2</v>
      </c>
      <c r="E945" s="76">
        <v>1.7984483373118471E-3</v>
      </c>
      <c r="F945" s="76">
        <v>0.524147244990262</v>
      </c>
      <c r="G945" s="76">
        <v>6.24955508030502E-3</v>
      </c>
      <c r="H945" s="76">
        <v>1.3440936971190989E-2</v>
      </c>
      <c r="I945" s="76">
        <v>0</v>
      </c>
      <c r="J945" s="76">
        <v>0</v>
      </c>
      <c r="K945" s="76">
        <v>1.2528291506593932E-2</v>
      </c>
      <c r="L945" s="77">
        <v>2.8432784095853091E-3</v>
      </c>
      <c r="M945" s="68">
        <v>231.06218557971664</v>
      </c>
      <c r="N945" s="68">
        <v>13.619227613284311</v>
      </c>
      <c r="O945" s="68">
        <v>1.0024024024024023</v>
      </c>
      <c r="P945" s="68">
        <v>292.14431501333411</v>
      </c>
      <c r="Q945" s="68">
        <v>3.4833188679790403</v>
      </c>
      <c r="R945" s="68">
        <v>7.491584401362144</v>
      </c>
      <c r="S945" s="68">
        <v>0</v>
      </c>
      <c r="T945" s="68">
        <v>0</v>
      </c>
      <c r="U945" s="68">
        <v>6.9829025630941839</v>
      </c>
      <c r="V945" s="68">
        <v>1.5847600675186884</v>
      </c>
      <c r="W945" s="68">
        <v>557.37069650869148</v>
      </c>
    </row>
    <row r="946" spans="1:23">
      <c r="A946" s="105"/>
      <c r="B946">
        <v>2017</v>
      </c>
      <c r="C946" s="76">
        <v>0.32929748406788845</v>
      </c>
      <c r="D946" s="76">
        <v>1.6043624154980143E-2</v>
      </c>
      <c r="E946" s="76">
        <v>1.8291392629030633E-2</v>
      </c>
      <c r="F946" s="76">
        <v>0.58752867876312853</v>
      </c>
      <c r="G946" s="76">
        <v>1.746637038147933E-3</v>
      </c>
      <c r="H946" s="76">
        <v>2.4118737174942374E-2</v>
      </c>
      <c r="I946" s="76">
        <v>0</v>
      </c>
      <c r="J946" s="76">
        <v>0</v>
      </c>
      <c r="K946" s="76">
        <v>2.2973446171881656E-2</v>
      </c>
      <c r="L946" s="77">
        <v>0</v>
      </c>
      <c r="M946" s="68">
        <v>189.14046066880348</v>
      </c>
      <c r="N946" s="68">
        <v>9.2150672576790491</v>
      </c>
      <c r="O946" s="68">
        <v>10.506130764775493</v>
      </c>
      <c r="P946" s="68">
        <v>337.46217427668472</v>
      </c>
      <c r="Q946" s="68">
        <v>1.0032258064516129</v>
      </c>
      <c r="R946" s="68">
        <v>13.853215650678713</v>
      </c>
      <c r="S946" s="68">
        <v>0</v>
      </c>
      <c r="T946" s="68">
        <v>0</v>
      </c>
      <c r="U946" s="68">
        <v>13.195388371700531</v>
      </c>
      <c r="V946" s="68">
        <v>0</v>
      </c>
      <c r="W946" s="68">
        <v>574.37566279677378</v>
      </c>
    </row>
    <row r="947" spans="1:23">
      <c r="C947" s="76"/>
      <c r="D947" s="76"/>
      <c r="E947" s="76"/>
      <c r="F947" s="76"/>
      <c r="G947" s="76"/>
      <c r="H947" s="76"/>
      <c r="I947" s="76"/>
      <c r="J947" s="76"/>
      <c r="K947" s="76"/>
      <c r="L947" s="77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</row>
    <row r="948" spans="1:23">
      <c r="A948" s="105" t="s">
        <v>292</v>
      </c>
      <c r="B948">
        <v>2011</v>
      </c>
      <c r="C948" s="76">
        <v>0.2102722053065518</v>
      </c>
      <c r="D948" s="76">
        <v>2.1389557702045685E-2</v>
      </c>
      <c r="E948" s="76">
        <v>7.1615099166536305E-3</v>
      </c>
      <c r="F948" s="76">
        <v>0.71596683668668459</v>
      </c>
      <c r="G948" s="76">
        <v>1.9609979020718992E-2</v>
      </c>
      <c r="H948" s="76">
        <v>2.07047184038371E-2</v>
      </c>
      <c r="I948" s="76">
        <v>0</v>
      </c>
      <c r="J948" s="76">
        <v>0</v>
      </c>
      <c r="K948" s="76">
        <v>4.8951929635078981E-3</v>
      </c>
      <c r="L948" s="77">
        <v>0</v>
      </c>
      <c r="M948" s="68">
        <v>220.58049144292448</v>
      </c>
      <c r="N948" s="68">
        <v>22.438149363514654</v>
      </c>
      <c r="O948" s="68">
        <v>7.5125924255459067</v>
      </c>
      <c r="P948" s="68">
        <v>751.06605964846506</v>
      </c>
      <c r="Q948" s="68">
        <v>20.571329450173675</v>
      </c>
      <c r="R948" s="68">
        <v>21.719736824215669</v>
      </c>
      <c r="S948" s="68">
        <v>0</v>
      </c>
      <c r="T948" s="68">
        <v>0</v>
      </c>
      <c r="U948" s="68">
        <v>5.1351726112555944</v>
      </c>
      <c r="V948" s="68">
        <v>0</v>
      </c>
      <c r="W948" s="68">
        <v>1049.0235317660954</v>
      </c>
    </row>
    <row r="949" spans="1:23">
      <c r="A949" s="105"/>
      <c r="B949">
        <v>2014</v>
      </c>
      <c r="C949" s="76">
        <v>0.18117182249095806</v>
      </c>
      <c r="D949" s="76">
        <v>5.7838140873174397E-3</v>
      </c>
      <c r="E949" s="76">
        <v>3.6115768831349363E-3</v>
      </c>
      <c r="F949" s="76">
        <v>0.78531428416597571</v>
      </c>
      <c r="G949" s="76">
        <v>8.1776773640059169E-3</v>
      </c>
      <c r="H949" s="76">
        <v>5.2561875629806767E-3</v>
      </c>
      <c r="I949" s="76">
        <v>0</v>
      </c>
      <c r="J949" s="76">
        <v>0</v>
      </c>
      <c r="K949" s="76">
        <v>1.0684637445627712E-2</v>
      </c>
      <c r="L949" s="77">
        <v>0</v>
      </c>
      <c r="M949" s="68">
        <v>178.25544265327451</v>
      </c>
      <c r="N949" s="68">
        <v>5.6907102119065458</v>
      </c>
      <c r="O949" s="68">
        <v>3.553440193558143</v>
      </c>
      <c r="P949" s="68">
        <v>772.67283301150133</v>
      </c>
      <c r="Q949" s="68">
        <v>8.0460387181306281</v>
      </c>
      <c r="R949" s="68">
        <v>5.1715770577652478</v>
      </c>
      <c r="S949" s="68">
        <v>0</v>
      </c>
      <c r="T949" s="68">
        <v>0</v>
      </c>
      <c r="U949" s="68">
        <v>10.512643474429776</v>
      </c>
      <c r="V949" s="68">
        <v>0</v>
      </c>
      <c r="W949" s="68">
        <v>983.90268532056575</v>
      </c>
    </row>
    <row r="950" spans="1:23">
      <c r="A950" s="105"/>
      <c r="B950">
        <v>2017</v>
      </c>
      <c r="C950" s="76">
        <v>0.18020980510809612</v>
      </c>
      <c r="D950" s="76">
        <v>9.4305015377754414E-3</v>
      </c>
      <c r="E950" s="76">
        <v>1.5123853248444064E-2</v>
      </c>
      <c r="F950" s="76">
        <v>0.76790189016597721</v>
      </c>
      <c r="G950" s="76">
        <v>3.6448679959579771E-3</v>
      </c>
      <c r="H950" s="76">
        <v>4.6029652448619047E-3</v>
      </c>
      <c r="I950" s="76">
        <v>0</v>
      </c>
      <c r="J950" s="76">
        <v>0</v>
      </c>
      <c r="K950" s="76">
        <v>1.9086116698887545E-2</v>
      </c>
      <c r="L950" s="77">
        <v>0</v>
      </c>
      <c r="M950" s="68">
        <v>171.83449973283746</v>
      </c>
      <c r="N950" s="68">
        <v>8.9922161172161168</v>
      </c>
      <c r="O950" s="68">
        <v>14.420967579540878</v>
      </c>
      <c r="P950" s="68">
        <v>732.21341680837827</v>
      </c>
      <c r="Q950" s="68">
        <v>3.4754716498471536</v>
      </c>
      <c r="R950" s="68">
        <v>4.3890410383832599</v>
      </c>
      <c r="S950" s="68">
        <v>0</v>
      </c>
      <c r="T950" s="68">
        <v>0</v>
      </c>
      <c r="U950" s="68">
        <v>18.199083633815853</v>
      </c>
      <c r="V950" s="68">
        <v>0</v>
      </c>
      <c r="W950" s="68">
        <v>953.5246965600187</v>
      </c>
    </row>
    <row r="951" spans="1:23">
      <c r="C951" s="76"/>
      <c r="D951" s="76"/>
      <c r="E951" s="76"/>
      <c r="F951" s="76"/>
      <c r="G951" s="76"/>
      <c r="H951" s="76"/>
      <c r="I951" s="76"/>
      <c r="J951" s="76"/>
      <c r="K951" s="76"/>
      <c r="L951" s="77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</row>
    <row r="952" spans="1:23">
      <c r="A952" s="105" t="s">
        <v>293</v>
      </c>
      <c r="B952">
        <v>2011</v>
      </c>
      <c r="C952" s="76">
        <v>0.31118153434096862</v>
      </c>
      <c r="D952" s="76">
        <v>0</v>
      </c>
      <c r="E952" s="76">
        <v>9.3345671792993933E-3</v>
      </c>
      <c r="F952" s="76">
        <v>0.64913274213087813</v>
      </c>
      <c r="G952" s="76">
        <v>3.8758746331438785E-3</v>
      </c>
      <c r="H952" s="76">
        <v>2.2599407082566147E-2</v>
      </c>
      <c r="I952" s="76">
        <v>0</v>
      </c>
      <c r="J952" s="76">
        <v>0</v>
      </c>
      <c r="K952" s="76">
        <v>3.8758746331438785E-3</v>
      </c>
      <c r="L952" s="77">
        <v>0</v>
      </c>
      <c r="M952" s="68">
        <v>80.286790413692174</v>
      </c>
      <c r="N952" s="68">
        <v>0</v>
      </c>
      <c r="O952" s="68">
        <v>2.4083769633507854</v>
      </c>
      <c r="P952" s="68">
        <v>167.48032471946604</v>
      </c>
      <c r="Q952" s="68">
        <v>1</v>
      </c>
      <c r="R952" s="68">
        <v>5.8307889758123714</v>
      </c>
      <c r="S952" s="68">
        <v>0</v>
      </c>
      <c r="T952" s="68">
        <v>0</v>
      </c>
      <c r="U952" s="68">
        <v>1</v>
      </c>
      <c r="V952" s="68">
        <v>0</v>
      </c>
      <c r="W952" s="68">
        <v>258.00628107232137</v>
      </c>
    </row>
    <row r="953" spans="1:23">
      <c r="A953" s="105"/>
      <c r="B953">
        <v>2014</v>
      </c>
      <c r="C953" s="76">
        <v>0.32322033562354352</v>
      </c>
      <c r="D953" s="76">
        <v>0</v>
      </c>
      <c r="E953" s="76">
        <v>1.8925160895583656E-2</v>
      </c>
      <c r="F953" s="76">
        <v>0.61057886333083466</v>
      </c>
      <c r="G953" s="76">
        <v>0</v>
      </c>
      <c r="H953" s="76">
        <v>7.7274933155859734E-3</v>
      </c>
      <c r="I953" s="76">
        <v>0</v>
      </c>
      <c r="J953" s="76">
        <v>0</v>
      </c>
      <c r="K953" s="76">
        <v>3.9548146834451972E-2</v>
      </c>
      <c r="L953" s="77">
        <v>0</v>
      </c>
      <c r="M953" s="68">
        <v>84.901272875642888</v>
      </c>
      <c r="N953" s="68">
        <v>0</v>
      </c>
      <c r="O953" s="68">
        <v>4.9711298217411919</v>
      </c>
      <c r="P953" s="68">
        <v>160.3826151214945</v>
      </c>
      <c r="Q953" s="68">
        <v>0</v>
      </c>
      <c r="R953" s="68">
        <v>2.0298042738109277</v>
      </c>
      <c r="S953" s="68">
        <v>0</v>
      </c>
      <c r="T953" s="68">
        <v>0</v>
      </c>
      <c r="U953" s="68">
        <v>10.388232533823356</v>
      </c>
      <c r="V953" s="68">
        <v>0</v>
      </c>
      <c r="W953" s="68">
        <v>262.67305462651291</v>
      </c>
    </row>
    <row r="954" spans="1:23">
      <c r="A954" s="105"/>
      <c r="B954">
        <v>2017</v>
      </c>
      <c r="C954" s="76">
        <v>0.36475806909228808</v>
      </c>
      <c r="D954" s="76">
        <v>6.9738817991026056E-3</v>
      </c>
      <c r="E954" s="76">
        <v>2.4336827427499239E-2</v>
      </c>
      <c r="F954" s="76">
        <v>0.57425537820232275</v>
      </c>
      <c r="G954" s="76">
        <v>0</v>
      </c>
      <c r="H954" s="76">
        <v>8.9833203031301941E-3</v>
      </c>
      <c r="I954" s="76">
        <v>0</v>
      </c>
      <c r="J954" s="76">
        <v>0</v>
      </c>
      <c r="K954" s="76">
        <v>2.0692523175657188E-2</v>
      </c>
      <c r="L954" s="77">
        <v>0</v>
      </c>
      <c r="M954" s="68">
        <v>81.566709696915026</v>
      </c>
      <c r="N954" s="68">
        <v>1.5594900849858357</v>
      </c>
      <c r="O954" s="68">
        <v>5.442168675425525</v>
      </c>
      <c r="P954" s="68">
        <v>128.41421669514841</v>
      </c>
      <c r="Q954" s="68">
        <v>0</v>
      </c>
      <c r="R954" s="68">
        <v>2.0088380254431915</v>
      </c>
      <c r="S954" s="68">
        <v>0</v>
      </c>
      <c r="T954" s="68">
        <v>0</v>
      </c>
      <c r="U954" s="68">
        <v>4.6272342513647793</v>
      </c>
      <c r="V954" s="68">
        <v>0</v>
      </c>
      <c r="W954" s="68">
        <v>223.61865742928276</v>
      </c>
    </row>
    <row r="955" spans="1:23">
      <c r="C955" s="76"/>
      <c r="D955" s="76"/>
      <c r="E955" s="76"/>
      <c r="F955" s="76"/>
      <c r="G955" s="76"/>
      <c r="H955" s="76"/>
      <c r="I955" s="76"/>
      <c r="J955" s="76"/>
      <c r="K955" s="76"/>
      <c r="L955" s="77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</row>
    <row r="956" spans="1:23">
      <c r="A956" s="105" t="s">
        <v>294</v>
      </c>
      <c r="B956">
        <v>2011</v>
      </c>
      <c r="C956" s="76">
        <v>0.29650104976231989</v>
      </c>
      <c r="D956" s="76">
        <v>3.4322721199569264E-2</v>
      </c>
      <c r="E956" s="76">
        <v>0</v>
      </c>
      <c r="F956" s="76">
        <v>0.65645890870061963</v>
      </c>
      <c r="G956" s="76">
        <v>0</v>
      </c>
      <c r="H956" s="76">
        <v>1.27173203374914E-2</v>
      </c>
      <c r="I956" s="76">
        <v>0</v>
      </c>
      <c r="J956" s="76">
        <v>0</v>
      </c>
      <c r="K956" s="76">
        <v>0</v>
      </c>
      <c r="L956" s="77">
        <v>0</v>
      </c>
      <c r="M956" s="68">
        <v>23.172421715141837</v>
      </c>
      <c r="N956" s="68">
        <v>2.6824207559643245</v>
      </c>
      <c r="O956" s="68">
        <v>0</v>
      </c>
      <c r="P956" s="68">
        <v>51.304178124382808</v>
      </c>
      <c r="Q956" s="68">
        <v>0</v>
      </c>
      <c r="R956" s="68">
        <v>0.99389567147613767</v>
      </c>
      <c r="S956" s="68">
        <v>0</v>
      </c>
      <c r="T956" s="68">
        <v>0</v>
      </c>
      <c r="U956" s="68">
        <v>0</v>
      </c>
      <c r="V956" s="68">
        <v>0</v>
      </c>
      <c r="W956" s="68">
        <v>78.152916266965093</v>
      </c>
    </row>
    <row r="957" spans="1:23">
      <c r="A957" s="105"/>
      <c r="B957">
        <v>2014</v>
      </c>
      <c r="C957" s="76">
        <v>0.36495828886999648</v>
      </c>
      <c r="D957" s="76">
        <v>1.6633951869803858E-2</v>
      </c>
      <c r="E957" s="76">
        <v>3.7385268717519425E-2</v>
      </c>
      <c r="F957" s="76">
        <v>0.51745250214409955</v>
      </c>
      <c r="G957" s="76">
        <v>2.6168930086331445E-2</v>
      </c>
      <c r="H957" s="76">
        <v>0</v>
      </c>
      <c r="I957" s="76">
        <v>0</v>
      </c>
      <c r="J957" s="76">
        <v>0</v>
      </c>
      <c r="K957" s="76">
        <v>3.7401058312249151E-2</v>
      </c>
      <c r="L957" s="77">
        <v>0</v>
      </c>
      <c r="M957" s="68">
        <v>28.069213415635524</v>
      </c>
      <c r="N957" s="68">
        <v>1.2793296089385475</v>
      </c>
      <c r="O957" s="68">
        <v>2.8753288204031948</v>
      </c>
      <c r="P957" s="68">
        <v>39.797656768144165</v>
      </c>
      <c r="Q957" s="68">
        <v>2.0126718747131598</v>
      </c>
      <c r="R957" s="68">
        <v>0</v>
      </c>
      <c r="S957" s="68">
        <v>0</v>
      </c>
      <c r="T957" s="68">
        <v>0</v>
      </c>
      <c r="U957" s="68">
        <v>2.8765432098765431</v>
      </c>
      <c r="V957" s="68">
        <v>0</v>
      </c>
      <c r="W957" s="68">
        <v>76.91074369771114</v>
      </c>
    </row>
    <row r="958" spans="1:23">
      <c r="A958" s="105"/>
      <c r="B958">
        <v>2017</v>
      </c>
      <c r="C958" s="76">
        <v>0.43659866373431966</v>
      </c>
      <c r="D958" s="76">
        <v>0</v>
      </c>
      <c r="E958" s="76">
        <v>0</v>
      </c>
      <c r="F958" s="76">
        <v>0.54907305462171507</v>
      </c>
      <c r="G958" s="76">
        <v>0</v>
      </c>
      <c r="H958" s="76">
        <v>0</v>
      </c>
      <c r="I958" s="76">
        <v>0</v>
      </c>
      <c r="J958" s="76">
        <v>0</v>
      </c>
      <c r="K958" s="76">
        <v>1.4328281643965437E-2</v>
      </c>
      <c r="L958" s="77">
        <v>0</v>
      </c>
      <c r="M958" s="68">
        <v>30.471111231834243</v>
      </c>
      <c r="N958" s="68">
        <v>0</v>
      </c>
      <c r="O958" s="68">
        <v>0</v>
      </c>
      <c r="P958" s="68">
        <v>38.32092837545283</v>
      </c>
      <c r="Q958" s="68">
        <v>0</v>
      </c>
      <c r="R958" s="68">
        <v>0</v>
      </c>
      <c r="S958" s="68">
        <v>0</v>
      </c>
      <c r="T958" s="68">
        <v>0</v>
      </c>
      <c r="U958" s="68">
        <v>1</v>
      </c>
      <c r="V958" s="68">
        <v>0</v>
      </c>
      <c r="W958" s="68">
        <v>69.792039607287066</v>
      </c>
    </row>
    <row r="959" spans="1:23">
      <c r="C959" s="76"/>
      <c r="D959" s="76"/>
      <c r="E959" s="76"/>
      <c r="F959" s="76"/>
      <c r="G959" s="76"/>
      <c r="H959" s="76"/>
      <c r="I959" s="76"/>
      <c r="J959" s="76"/>
      <c r="K959" s="76"/>
      <c r="L959" s="77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</row>
    <row r="960" spans="1:23">
      <c r="A960" s="105" t="s">
        <v>295</v>
      </c>
      <c r="B960">
        <v>2011</v>
      </c>
      <c r="C960" s="76">
        <v>0.39060360596750165</v>
      </c>
      <c r="D960" s="76">
        <v>8.9364067814744191E-3</v>
      </c>
      <c r="E960" s="76">
        <v>4.3001759212289298E-3</v>
      </c>
      <c r="F960" s="76">
        <v>0.5585739398001287</v>
      </c>
      <c r="G960" s="76">
        <v>7.7128571456501404E-3</v>
      </c>
      <c r="H960" s="76">
        <v>1.2708812678152973E-2</v>
      </c>
      <c r="I960" s="76">
        <v>0</v>
      </c>
      <c r="J960" s="76">
        <v>0</v>
      </c>
      <c r="K960" s="76">
        <v>1.7164201705862737E-2</v>
      </c>
      <c r="L960" s="77">
        <v>0</v>
      </c>
      <c r="M960" s="68">
        <v>256.33949244713619</v>
      </c>
      <c r="N960" s="68">
        <v>5.8646513848489406</v>
      </c>
      <c r="O960" s="68">
        <v>2.8220551378446115</v>
      </c>
      <c r="P960" s="68">
        <v>366.57255088032952</v>
      </c>
      <c r="Q960" s="68">
        <v>5.0616785299153655</v>
      </c>
      <c r="R960" s="68">
        <v>8.340349504593437</v>
      </c>
      <c r="S960" s="68">
        <v>0</v>
      </c>
      <c r="T960" s="68">
        <v>0</v>
      </c>
      <c r="U960" s="68">
        <v>11.264265578508747</v>
      </c>
      <c r="V960" s="68">
        <v>0</v>
      </c>
      <c r="W960" s="68">
        <v>656.26504346317711</v>
      </c>
    </row>
    <row r="961" spans="1:23">
      <c r="A961" s="105"/>
      <c r="B961">
        <v>2014</v>
      </c>
      <c r="C961" s="76">
        <v>0.38748466809003224</v>
      </c>
      <c r="D961" s="76">
        <v>1.091789209682791E-2</v>
      </c>
      <c r="E961" s="76">
        <v>8.8206836912771477E-3</v>
      </c>
      <c r="F961" s="76">
        <v>0.5538205103817232</v>
      </c>
      <c r="G961" s="76">
        <v>7.0600629238717081E-3</v>
      </c>
      <c r="H961" s="76">
        <v>7.1809395616766148E-3</v>
      </c>
      <c r="I961" s="76">
        <v>0</v>
      </c>
      <c r="J961" s="76">
        <v>0</v>
      </c>
      <c r="K961" s="76">
        <v>2.4715243254591079E-2</v>
      </c>
      <c r="L961" s="77">
        <v>0</v>
      </c>
      <c r="M961" s="68">
        <v>252.62653984918532</v>
      </c>
      <c r="N961" s="68">
        <v>7.1180862883264959</v>
      </c>
      <c r="O961" s="68">
        <v>5.7507792786106569</v>
      </c>
      <c r="P961" s="68">
        <v>361.0717294309473</v>
      </c>
      <c r="Q961" s="68">
        <v>4.6029157137149515</v>
      </c>
      <c r="R961" s="68">
        <v>4.6817230815206932</v>
      </c>
      <c r="S961" s="68">
        <v>0</v>
      </c>
      <c r="T961" s="68">
        <v>0</v>
      </c>
      <c r="U961" s="68">
        <v>16.113479833187952</v>
      </c>
      <c r="V961" s="68">
        <v>0</v>
      </c>
      <c r="W961" s="68">
        <v>651.96525347549345</v>
      </c>
    </row>
    <row r="962" spans="1:23">
      <c r="A962" s="105"/>
      <c r="B962">
        <v>2017</v>
      </c>
      <c r="C962" s="76">
        <v>0.39727655460391847</v>
      </c>
      <c r="D962" s="76">
        <v>9.3889306338051804E-3</v>
      </c>
      <c r="E962" s="76">
        <v>9.8849443292220503E-3</v>
      </c>
      <c r="F962" s="76">
        <v>0.54275225418623541</v>
      </c>
      <c r="G962" s="76">
        <v>1.3608350352255976E-2</v>
      </c>
      <c r="H962" s="76">
        <v>4.8469650963506947E-3</v>
      </c>
      <c r="I962" s="76">
        <v>0</v>
      </c>
      <c r="J962" s="76">
        <v>0</v>
      </c>
      <c r="K962" s="76">
        <v>2.2242000798211869E-2</v>
      </c>
      <c r="L962" s="77">
        <v>0</v>
      </c>
      <c r="M962" s="68">
        <v>245.89194271464638</v>
      </c>
      <c r="N962" s="68">
        <v>5.8112223507906968</v>
      </c>
      <c r="O962" s="68">
        <v>6.1182270551098927</v>
      </c>
      <c r="P962" s="68">
        <v>335.93325517954094</v>
      </c>
      <c r="Q962" s="68">
        <v>8.422806899827961</v>
      </c>
      <c r="R962" s="68">
        <v>3</v>
      </c>
      <c r="S962" s="68">
        <v>0</v>
      </c>
      <c r="T962" s="68">
        <v>0</v>
      </c>
      <c r="U962" s="68">
        <v>13.766553104513576</v>
      </c>
      <c r="V962" s="68">
        <v>0</v>
      </c>
      <c r="W962" s="68">
        <v>618.94400730442965</v>
      </c>
    </row>
    <row r="963" spans="1:23">
      <c r="C963" s="76"/>
      <c r="D963" s="76"/>
      <c r="E963" s="76"/>
      <c r="F963" s="76"/>
      <c r="G963" s="76"/>
      <c r="H963" s="76"/>
      <c r="I963" s="76"/>
      <c r="J963" s="76"/>
      <c r="K963" s="76"/>
      <c r="L963" s="77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</row>
    <row r="964" spans="1:23">
      <c r="A964" s="105" t="s">
        <v>296</v>
      </c>
      <c r="B964">
        <v>2011</v>
      </c>
      <c r="C964" s="76">
        <v>0.64171273799092121</v>
      </c>
      <c r="D964" s="76">
        <v>1.1979365550064366E-2</v>
      </c>
      <c r="E964" s="76">
        <v>1.8644974393531119E-2</v>
      </c>
      <c r="F964" s="76">
        <v>0.17776229120347778</v>
      </c>
      <c r="G964" s="76">
        <v>4.7479984960805868E-2</v>
      </c>
      <c r="H964" s="76">
        <v>9.2089067432210764E-2</v>
      </c>
      <c r="I964" s="76">
        <v>0</v>
      </c>
      <c r="J964" s="76">
        <v>0</v>
      </c>
      <c r="K964" s="76">
        <v>1.0331578468988656E-2</v>
      </c>
      <c r="L964" s="77">
        <v>0</v>
      </c>
      <c r="M964" s="68">
        <v>214.29966882897745</v>
      </c>
      <c r="N964" s="68">
        <v>4.000503524672709</v>
      </c>
      <c r="O964" s="68">
        <v>6.2264804815437724</v>
      </c>
      <c r="P964" s="68">
        <v>59.363634037329163</v>
      </c>
      <c r="Q964" s="68">
        <v>15.855918779111846</v>
      </c>
      <c r="R964" s="68">
        <v>30.7531010141353</v>
      </c>
      <c r="S964" s="68">
        <v>0</v>
      </c>
      <c r="T964" s="68">
        <v>0</v>
      </c>
      <c r="U964" s="68">
        <v>3.450225799345418</v>
      </c>
      <c r="V964" s="68">
        <v>0</v>
      </c>
      <c r="W964" s="68">
        <v>333.94953246511574</v>
      </c>
    </row>
    <row r="965" spans="1:23">
      <c r="A965" s="105"/>
      <c r="B965">
        <v>2014</v>
      </c>
      <c r="C965" s="76">
        <v>0.58732523682472515</v>
      </c>
      <c r="D965" s="76">
        <v>1.5544063268411963E-2</v>
      </c>
      <c r="E965" s="76">
        <v>1.9921294129654078E-2</v>
      </c>
      <c r="F965" s="76">
        <v>0.19418808594311177</v>
      </c>
      <c r="G965" s="76">
        <v>6.9847161880835618E-2</v>
      </c>
      <c r="H965" s="76">
        <v>8.3112428267929972E-2</v>
      </c>
      <c r="I965" s="76">
        <v>1.1135974354364295E-2</v>
      </c>
      <c r="J965" s="76">
        <v>0</v>
      </c>
      <c r="K965" s="76">
        <v>1.4633265833235466E-2</v>
      </c>
      <c r="L965" s="77">
        <v>4.2924894977314099E-3</v>
      </c>
      <c r="M965" s="68">
        <v>179.50599638784558</v>
      </c>
      <c r="N965" s="68">
        <v>4.7507792786106569</v>
      </c>
      <c r="O965" s="68">
        <v>6.08860564448395</v>
      </c>
      <c r="P965" s="68">
        <v>59.350294637976674</v>
      </c>
      <c r="Q965" s="68">
        <v>21.347600276921597</v>
      </c>
      <c r="R965" s="68">
        <v>25.401903941853647</v>
      </c>
      <c r="S965" s="68">
        <v>3.4035216723135804</v>
      </c>
      <c r="T965" s="68">
        <v>0</v>
      </c>
      <c r="U965" s="68">
        <v>4.4724094915523791</v>
      </c>
      <c r="V965" s="68">
        <v>1.3119266055045873</v>
      </c>
      <c r="W965" s="68">
        <v>305.63303793706274</v>
      </c>
    </row>
    <row r="966" spans="1:23">
      <c r="A966" s="105"/>
      <c r="B966">
        <v>2017</v>
      </c>
      <c r="C966" s="76">
        <v>0.57863367880794569</v>
      </c>
      <c r="D966" s="76">
        <v>4.8188829184367598E-3</v>
      </c>
      <c r="E966" s="76">
        <v>2.292405544694007E-2</v>
      </c>
      <c r="F966" s="76">
        <v>0.17084676664222898</v>
      </c>
      <c r="G966" s="76">
        <v>8.0858509758732405E-2</v>
      </c>
      <c r="H966" s="76">
        <v>0.10298550139883948</v>
      </c>
      <c r="I966" s="76">
        <v>1.1079012214591736E-2</v>
      </c>
      <c r="J966" s="76">
        <v>0</v>
      </c>
      <c r="K966" s="76">
        <v>2.7853592812285329E-2</v>
      </c>
      <c r="L966" s="77">
        <v>0</v>
      </c>
      <c r="M966" s="68">
        <v>171.27836323773059</v>
      </c>
      <c r="N966" s="68">
        <v>1.4264126149802892</v>
      </c>
      <c r="O966" s="68">
        <v>6.7856311160658986</v>
      </c>
      <c r="P966" s="68">
        <v>50.571467971279205</v>
      </c>
      <c r="Q966" s="68">
        <v>23.934509366701548</v>
      </c>
      <c r="R966" s="68">
        <v>30.484205746801791</v>
      </c>
      <c r="S966" s="68">
        <v>3.2794411177644709</v>
      </c>
      <c r="T966" s="68">
        <v>0</v>
      </c>
      <c r="U966" s="68">
        <v>8.2447979816983601</v>
      </c>
      <c r="V966" s="68">
        <v>0</v>
      </c>
      <c r="W966" s="68">
        <v>296.004829153022</v>
      </c>
    </row>
    <row r="967" spans="1:23">
      <c r="C967" s="76"/>
      <c r="D967" s="76"/>
      <c r="E967" s="76"/>
      <c r="F967" s="76"/>
      <c r="G967" s="76"/>
      <c r="H967" s="76"/>
      <c r="I967" s="76"/>
      <c r="J967" s="76"/>
      <c r="K967" s="76"/>
      <c r="L967" s="77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</row>
    <row r="968" spans="1:23">
      <c r="A968" s="105" t="s">
        <v>297</v>
      </c>
      <c r="B968">
        <v>2011</v>
      </c>
      <c r="C968" s="76">
        <v>0.59965955670093829</v>
      </c>
      <c r="D968" s="76">
        <v>5.1674062407562532E-2</v>
      </c>
      <c r="E968" s="76">
        <v>0</v>
      </c>
      <c r="F968" s="76">
        <v>0.33432715336334651</v>
      </c>
      <c r="G968" s="76">
        <v>0</v>
      </c>
      <c r="H968" s="76">
        <v>0</v>
      </c>
      <c r="I968" s="76">
        <v>0</v>
      </c>
      <c r="J968" s="76">
        <v>0</v>
      </c>
      <c r="K968" s="76">
        <v>1.4339227528152636E-2</v>
      </c>
      <c r="L968" s="77">
        <v>0</v>
      </c>
      <c r="M968" s="68">
        <v>46.29378674153989</v>
      </c>
      <c r="N968" s="68">
        <v>3.9892435606721319</v>
      </c>
      <c r="O968" s="68">
        <v>0</v>
      </c>
      <c r="P968" s="68">
        <v>25.810094689156561</v>
      </c>
      <c r="Q968" s="68">
        <v>0</v>
      </c>
      <c r="R968" s="68">
        <v>0</v>
      </c>
      <c r="S968" s="68">
        <v>0</v>
      </c>
      <c r="T968" s="68">
        <v>0</v>
      </c>
      <c r="U968" s="68">
        <v>1.1069900142653353</v>
      </c>
      <c r="V968" s="68">
        <v>0</v>
      </c>
      <c r="W968" s="68">
        <v>77.200115005633918</v>
      </c>
    </row>
    <row r="969" spans="1:23">
      <c r="A969" s="105"/>
      <c r="B969">
        <v>2014</v>
      </c>
      <c r="C969" s="76">
        <v>0.60807817460947688</v>
      </c>
      <c r="D969" s="76">
        <v>1.4375153104237506E-2</v>
      </c>
      <c r="E969" s="76">
        <v>0</v>
      </c>
      <c r="F969" s="76">
        <v>0.362176423752612</v>
      </c>
      <c r="G969" s="76">
        <v>0</v>
      </c>
      <c r="H969" s="76">
        <v>1.537024853367373E-2</v>
      </c>
      <c r="I969" s="76">
        <v>0</v>
      </c>
      <c r="J969" s="76">
        <v>0</v>
      </c>
      <c r="K969" s="76">
        <v>0</v>
      </c>
      <c r="L969" s="77">
        <v>0</v>
      </c>
      <c r="M969" s="68">
        <v>42.431197405418231</v>
      </c>
      <c r="N969" s="68">
        <v>1.0030864197530864</v>
      </c>
      <c r="O969" s="68">
        <v>0</v>
      </c>
      <c r="P969" s="68">
        <v>25.272374463538231</v>
      </c>
      <c r="Q969" s="68">
        <v>0</v>
      </c>
      <c r="R969" s="68">
        <v>1.0725233644859813</v>
      </c>
      <c r="S969" s="68">
        <v>0</v>
      </c>
      <c r="T969" s="68">
        <v>0</v>
      </c>
      <c r="U969" s="68">
        <v>0</v>
      </c>
      <c r="V969" s="68">
        <v>0</v>
      </c>
      <c r="W969" s="68">
        <v>69.779181653195522</v>
      </c>
    </row>
    <row r="970" spans="1:23">
      <c r="A970" s="105"/>
      <c r="B970">
        <v>2017</v>
      </c>
      <c r="C970" s="76">
        <v>0.66974648627695299</v>
      </c>
      <c r="D970" s="76">
        <v>0</v>
      </c>
      <c r="E970" s="76">
        <v>0</v>
      </c>
      <c r="F970" s="76">
        <v>0.3302535137230474</v>
      </c>
      <c r="G970" s="76">
        <v>0</v>
      </c>
      <c r="H970" s="76">
        <v>0</v>
      </c>
      <c r="I970" s="76">
        <v>0</v>
      </c>
      <c r="J970" s="76">
        <v>0</v>
      </c>
      <c r="K970" s="76">
        <v>0</v>
      </c>
      <c r="L970" s="77">
        <v>0</v>
      </c>
      <c r="M970" s="68">
        <v>50.070060604588726</v>
      </c>
      <c r="N970" s="68">
        <v>0</v>
      </c>
      <c r="O970" s="68">
        <v>0</v>
      </c>
      <c r="P970" s="68">
        <v>24.689660619068157</v>
      </c>
      <c r="Q970" s="68">
        <v>0</v>
      </c>
      <c r="R970" s="68">
        <v>0</v>
      </c>
      <c r="S970" s="68">
        <v>0</v>
      </c>
      <c r="T970" s="68">
        <v>0</v>
      </c>
      <c r="U970" s="68">
        <v>0</v>
      </c>
      <c r="V970" s="68">
        <v>0</v>
      </c>
      <c r="W970" s="68">
        <v>74.759721223656854</v>
      </c>
    </row>
    <row r="971" spans="1:23">
      <c r="C971" s="76"/>
      <c r="D971" s="76"/>
      <c r="E971" s="76"/>
      <c r="F971" s="76"/>
      <c r="G971" s="76"/>
      <c r="H971" s="76"/>
      <c r="I971" s="76"/>
      <c r="J971" s="76"/>
      <c r="K971" s="76"/>
      <c r="L971" s="77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</row>
    <row r="972" spans="1:23">
      <c r="A972" s="105" t="s">
        <v>298</v>
      </c>
      <c r="B972">
        <v>2011</v>
      </c>
      <c r="C972" s="76">
        <v>0.41128182035048982</v>
      </c>
      <c r="D972" s="76">
        <v>1.9866543103702186E-2</v>
      </c>
      <c r="E972" s="76">
        <v>0</v>
      </c>
      <c r="F972" s="76">
        <v>0.48635500588862596</v>
      </c>
      <c r="G972" s="76">
        <v>1.9841648812483102E-2</v>
      </c>
      <c r="H972" s="76">
        <v>4.1294521813929869E-2</v>
      </c>
      <c r="I972" s="76">
        <v>0</v>
      </c>
      <c r="J972" s="76">
        <v>0</v>
      </c>
      <c r="K972" s="76">
        <v>2.1360460030769118E-2</v>
      </c>
      <c r="L972" s="77">
        <v>0</v>
      </c>
      <c r="M972" s="68">
        <v>20.761214534175782</v>
      </c>
      <c r="N972" s="68">
        <v>1.0028490028490029</v>
      </c>
      <c r="O972" s="68">
        <v>0</v>
      </c>
      <c r="P972" s="68">
        <v>24.550855684355959</v>
      </c>
      <c r="Q972" s="68">
        <v>1.0015923566878981</v>
      </c>
      <c r="R972" s="68">
        <v>2.0845181674565563</v>
      </c>
      <c r="S972" s="68">
        <v>0</v>
      </c>
      <c r="T972" s="68">
        <v>0</v>
      </c>
      <c r="U972" s="68">
        <v>1.0782608695652174</v>
      </c>
      <c r="V972" s="68">
        <v>0</v>
      </c>
      <c r="W972" s="68">
        <v>50.479290615090413</v>
      </c>
    </row>
    <row r="973" spans="1:23">
      <c r="A973" s="105"/>
      <c r="B973">
        <v>2014</v>
      </c>
      <c r="C973" s="76">
        <v>0.40175199994772193</v>
      </c>
      <c r="D973" s="76">
        <v>2.4223036683519321E-2</v>
      </c>
      <c r="E973" s="76">
        <v>8.2360389854006524E-2</v>
      </c>
      <c r="F973" s="76">
        <v>0.45616918170655368</v>
      </c>
      <c r="G973" s="76">
        <v>0</v>
      </c>
      <c r="H973" s="76">
        <v>0</v>
      </c>
      <c r="I973" s="76">
        <v>0</v>
      </c>
      <c r="J973" s="76">
        <v>0</v>
      </c>
      <c r="K973" s="76">
        <v>3.5495391808198398E-2</v>
      </c>
      <c r="L973" s="77">
        <v>0</v>
      </c>
      <c r="M973" s="68">
        <v>16.636723979796763</v>
      </c>
      <c r="N973" s="68">
        <v>1.0030864197530864</v>
      </c>
      <c r="O973" s="68">
        <v>3.410579345088161</v>
      </c>
      <c r="P973" s="68">
        <v>18.890162998887945</v>
      </c>
      <c r="Q973" s="68">
        <v>0</v>
      </c>
      <c r="R973" s="68">
        <v>0</v>
      </c>
      <c r="S973" s="68">
        <v>0</v>
      </c>
      <c r="T973" s="68">
        <v>0</v>
      </c>
      <c r="U973" s="68">
        <v>1.4698795180722892</v>
      </c>
      <c r="V973" s="68">
        <v>0</v>
      </c>
      <c r="W973" s="68">
        <v>41.410432261598253</v>
      </c>
    </row>
    <row r="974" spans="1:23">
      <c r="A974" s="105"/>
      <c r="B974">
        <v>2017</v>
      </c>
      <c r="C974" s="76">
        <v>0.44294714602981522</v>
      </c>
      <c r="D974" s="76">
        <v>2.4868739826785297E-2</v>
      </c>
      <c r="E974" s="76">
        <v>0</v>
      </c>
      <c r="F974" s="76">
        <v>0.50248649279684987</v>
      </c>
      <c r="G974" s="76">
        <v>0</v>
      </c>
      <c r="H974" s="76">
        <v>0</v>
      </c>
      <c r="I974" s="76">
        <v>0</v>
      </c>
      <c r="J974" s="76">
        <v>0</v>
      </c>
      <c r="K974" s="76">
        <v>2.9697621346549428E-2</v>
      </c>
      <c r="L974" s="77">
        <v>0</v>
      </c>
      <c r="M974" s="68">
        <v>17.811402954673703</v>
      </c>
      <c r="N974" s="68">
        <v>1</v>
      </c>
      <c r="O974" s="68">
        <v>0</v>
      </c>
      <c r="P974" s="68">
        <v>20.205547056133433</v>
      </c>
      <c r="Q974" s="68">
        <v>0</v>
      </c>
      <c r="R974" s="68">
        <v>0</v>
      </c>
      <c r="S974" s="68">
        <v>0</v>
      </c>
      <c r="T974" s="68">
        <v>0</v>
      </c>
      <c r="U974" s="68">
        <v>1.1941747572815533</v>
      </c>
      <c r="V974" s="68">
        <v>0</v>
      </c>
      <c r="W974" s="68">
        <v>40.211124768088695</v>
      </c>
    </row>
    <row r="975" spans="1:23">
      <c r="C975" s="76"/>
      <c r="D975" s="76"/>
      <c r="E975" s="76"/>
      <c r="F975" s="76"/>
      <c r="G975" s="76"/>
      <c r="H975" s="76"/>
      <c r="I975" s="76"/>
      <c r="J975" s="76"/>
      <c r="K975" s="76"/>
      <c r="L975" s="77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</row>
    <row r="976" spans="1:23">
      <c r="A976" s="105" t="s">
        <v>299</v>
      </c>
      <c r="B976">
        <v>2011</v>
      </c>
      <c r="C976" s="76">
        <v>0.57499210707881054</v>
      </c>
      <c r="D976" s="76">
        <v>0</v>
      </c>
      <c r="E976" s="76">
        <v>0</v>
      </c>
      <c r="F976" s="76">
        <v>0.42500789292118935</v>
      </c>
      <c r="G976" s="76">
        <v>0</v>
      </c>
      <c r="H976" s="76">
        <v>0</v>
      </c>
      <c r="I976" s="76">
        <v>0</v>
      </c>
      <c r="J976" s="76">
        <v>0</v>
      </c>
      <c r="K976" s="76">
        <v>0</v>
      </c>
      <c r="L976" s="77">
        <v>0</v>
      </c>
      <c r="M976" s="68">
        <v>40.890751100125875</v>
      </c>
      <c r="N976" s="68">
        <v>0</v>
      </c>
      <c r="O976" s="68">
        <v>0</v>
      </c>
      <c r="P976" s="68">
        <v>30.224574826463293</v>
      </c>
      <c r="Q976" s="68">
        <v>0</v>
      </c>
      <c r="R976" s="68">
        <v>0</v>
      </c>
      <c r="S976" s="68">
        <v>0</v>
      </c>
      <c r="T976" s="68">
        <v>0</v>
      </c>
      <c r="U976" s="68">
        <v>0</v>
      </c>
      <c r="V976" s="68">
        <v>0</v>
      </c>
      <c r="W976" s="68">
        <v>71.115325926589179</v>
      </c>
    </row>
    <row r="977" spans="1:23">
      <c r="A977" s="105"/>
      <c r="B977">
        <v>2014</v>
      </c>
      <c r="C977" s="76">
        <v>0.67765772286982717</v>
      </c>
      <c r="D977" s="76">
        <v>0</v>
      </c>
      <c r="E977" s="76">
        <v>2.4750899096133497E-2</v>
      </c>
      <c r="F977" s="76">
        <v>0.28488324908770968</v>
      </c>
      <c r="G977" s="76">
        <v>0</v>
      </c>
      <c r="H977" s="76">
        <v>1.2708128946329592E-2</v>
      </c>
      <c r="I977" s="76">
        <v>0</v>
      </c>
      <c r="J977" s="76">
        <v>0</v>
      </c>
      <c r="K977" s="76">
        <v>0</v>
      </c>
      <c r="L977" s="77">
        <v>0</v>
      </c>
      <c r="M977" s="68">
        <v>54.527557781501848</v>
      </c>
      <c r="N977" s="68">
        <v>0</v>
      </c>
      <c r="O977" s="68">
        <v>1.9915748541801686</v>
      </c>
      <c r="P977" s="68">
        <v>22.923058797038209</v>
      </c>
      <c r="Q977" s="68">
        <v>0</v>
      </c>
      <c r="R977" s="68">
        <v>1.0225563909774436</v>
      </c>
      <c r="S977" s="68">
        <v>0</v>
      </c>
      <c r="T977" s="68">
        <v>0</v>
      </c>
      <c r="U977" s="68">
        <v>0</v>
      </c>
      <c r="V977" s="68">
        <v>0</v>
      </c>
      <c r="W977" s="68">
        <v>80.464747823697678</v>
      </c>
    </row>
    <row r="978" spans="1:23">
      <c r="A978" s="105"/>
      <c r="B978">
        <v>2017</v>
      </c>
      <c r="C978" s="76">
        <v>0.66566890264062206</v>
      </c>
      <c r="D978" s="76">
        <v>0</v>
      </c>
      <c r="E978" s="76">
        <v>2.5676708285691699E-2</v>
      </c>
      <c r="F978" s="76">
        <v>0.29513699733550641</v>
      </c>
      <c r="G978" s="76">
        <v>0</v>
      </c>
      <c r="H978" s="76">
        <v>1.3517391738179979E-2</v>
      </c>
      <c r="I978" s="76">
        <v>0</v>
      </c>
      <c r="J978" s="76">
        <v>0</v>
      </c>
      <c r="K978" s="76">
        <v>0</v>
      </c>
      <c r="L978" s="77">
        <v>0</v>
      </c>
      <c r="M978" s="68">
        <v>49.615631844822602</v>
      </c>
      <c r="N978" s="68">
        <v>0</v>
      </c>
      <c r="O978" s="68">
        <v>1.9138134592680047</v>
      </c>
      <c r="P978" s="68">
        <v>21.998036179092004</v>
      </c>
      <c r="Q978" s="68">
        <v>0</v>
      </c>
      <c r="R978" s="68">
        <v>1.007518796992481</v>
      </c>
      <c r="S978" s="68">
        <v>0</v>
      </c>
      <c r="T978" s="68">
        <v>0</v>
      </c>
      <c r="U978" s="68">
        <v>0</v>
      </c>
      <c r="V978" s="68">
        <v>0</v>
      </c>
      <c r="W978" s="68">
        <v>74.535000280175083</v>
      </c>
    </row>
    <row r="979" spans="1:23">
      <c r="C979" s="76"/>
      <c r="D979" s="76"/>
      <c r="E979" s="76"/>
      <c r="F979" s="76"/>
      <c r="G979" s="76"/>
      <c r="H979" s="76"/>
      <c r="I979" s="76"/>
      <c r="J979" s="76"/>
      <c r="K979" s="76"/>
      <c r="L979" s="77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</row>
    <row r="980" spans="1:23">
      <c r="A980" s="105" t="s">
        <v>300</v>
      </c>
      <c r="B980">
        <v>2011</v>
      </c>
      <c r="C980" s="76">
        <v>0.49876004950855768</v>
      </c>
      <c r="D980" s="76">
        <v>3.7866996572221139E-2</v>
      </c>
      <c r="E980" s="76">
        <v>0</v>
      </c>
      <c r="F980" s="76">
        <v>0.43290501893205352</v>
      </c>
      <c r="G980" s="76">
        <v>0</v>
      </c>
      <c r="H980" s="76">
        <v>3.0467934987167593E-2</v>
      </c>
      <c r="I980" s="76">
        <v>0</v>
      </c>
      <c r="J980" s="76">
        <v>0</v>
      </c>
      <c r="K980" s="76">
        <v>0</v>
      </c>
      <c r="L980" s="77">
        <v>0</v>
      </c>
      <c r="M980" s="68">
        <v>34.123559238261713</v>
      </c>
      <c r="N980" s="68">
        <v>2.5907381755624566</v>
      </c>
      <c r="O980" s="68">
        <v>0</v>
      </c>
      <c r="P980" s="68">
        <v>29.617969748427644</v>
      </c>
      <c r="Q980" s="68">
        <v>0</v>
      </c>
      <c r="R980" s="68">
        <v>2.0845181674565563</v>
      </c>
      <c r="S980" s="68">
        <v>0</v>
      </c>
      <c r="T980" s="68">
        <v>0</v>
      </c>
      <c r="U980" s="68">
        <v>0</v>
      </c>
      <c r="V980" s="68">
        <v>0</v>
      </c>
      <c r="W980" s="68">
        <v>68.416785329708375</v>
      </c>
    </row>
    <row r="981" spans="1:23">
      <c r="A981" s="105"/>
      <c r="B981">
        <v>2014</v>
      </c>
      <c r="C981" s="76">
        <v>0.51607044339918984</v>
      </c>
      <c r="D981" s="76">
        <v>0</v>
      </c>
      <c r="E981" s="76">
        <v>1.9076370903019606E-2</v>
      </c>
      <c r="F981" s="76">
        <v>0.44441101573273367</v>
      </c>
      <c r="G981" s="76">
        <v>0</v>
      </c>
      <c r="H981" s="76">
        <v>0</v>
      </c>
      <c r="I981" s="76">
        <v>0</v>
      </c>
      <c r="J981" s="76">
        <v>0</v>
      </c>
      <c r="K981" s="76">
        <v>2.044216996505701E-2</v>
      </c>
      <c r="L981" s="77">
        <v>0</v>
      </c>
      <c r="M981" s="68">
        <v>27.076264858984977</v>
      </c>
      <c r="N981" s="68">
        <v>0</v>
      </c>
      <c r="O981" s="68">
        <v>1.0008650519031141</v>
      </c>
      <c r="P981" s="68">
        <v>23.316565639707253</v>
      </c>
      <c r="Q981" s="68">
        <v>0</v>
      </c>
      <c r="R981" s="68">
        <v>0</v>
      </c>
      <c r="S981" s="68">
        <v>0</v>
      </c>
      <c r="T981" s="68">
        <v>0</v>
      </c>
      <c r="U981" s="68">
        <v>1.0725233644859813</v>
      </c>
      <c r="V981" s="68">
        <v>0</v>
      </c>
      <c r="W981" s="68">
        <v>52.466218915081321</v>
      </c>
    </row>
    <row r="982" spans="1:23">
      <c r="A982" s="105"/>
      <c r="B982">
        <v>2017</v>
      </c>
      <c r="C982" s="76">
        <v>0.52129994582822459</v>
      </c>
      <c r="D982" s="76">
        <v>1.5485339560537914E-2</v>
      </c>
      <c r="E982" s="76">
        <v>1.2176523136710405E-2</v>
      </c>
      <c r="F982" s="76">
        <v>0.39617521065028305</v>
      </c>
      <c r="G982" s="76">
        <v>0</v>
      </c>
      <c r="H982" s="76">
        <v>0</v>
      </c>
      <c r="I982" s="76">
        <v>0</v>
      </c>
      <c r="J982" s="76">
        <v>0</v>
      </c>
      <c r="K982" s="76">
        <v>5.4862980824243804E-2</v>
      </c>
      <c r="L982" s="77">
        <v>0</v>
      </c>
      <c r="M982" s="68">
        <v>34.329037197395458</v>
      </c>
      <c r="N982" s="68">
        <v>1.019752259792434</v>
      </c>
      <c r="O982" s="68">
        <v>0.80185758513931893</v>
      </c>
      <c r="P982" s="68">
        <v>26.089228767311319</v>
      </c>
      <c r="Q982" s="68">
        <v>0</v>
      </c>
      <c r="R982" s="68">
        <v>0</v>
      </c>
      <c r="S982" s="68">
        <v>0</v>
      </c>
      <c r="T982" s="68">
        <v>0</v>
      </c>
      <c r="U982" s="68">
        <v>3.6128783909293998</v>
      </c>
      <c r="V982" s="68">
        <v>0</v>
      </c>
      <c r="W982" s="68">
        <v>65.852754200567944</v>
      </c>
    </row>
    <row r="983" spans="1:23">
      <c r="C983" s="76"/>
      <c r="D983" s="76"/>
      <c r="E983" s="76"/>
      <c r="F983" s="76"/>
      <c r="G983" s="76"/>
      <c r="H983" s="76"/>
      <c r="I983" s="76"/>
      <c r="J983" s="76"/>
      <c r="K983" s="76"/>
      <c r="L983" s="77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</row>
    <row r="984" spans="1:23">
      <c r="A984" s="105" t="s">
        <v>301</v>
      </c>
      <c r="B984">
        <v>2011</v>
      </c>
      <c r="C984" s="76">
        <v>0.34850751928586871</v>
      </c>
      <c r="D984" s="76">
        <v>7.957171886448508E-2</v>
      </c>
      <c r="E984" s="76">
        <v>0</v>
      </c>
      <c r="F984" s="76">
        <v>0.57192076184964624</v>
      </c>
      <c r="G984" s="76">
        <v>0</v>
      </c>
      <c r="H984" s="76">
        <v>0</v>
      </c>
      <c r="I984" s="76">
        <v>0</v>
      </c>
      <c r="J984" s="76">
        <v>0</v>
      </c>
      <c r="K984" s="76">
        <v>0</v>
      </c>
      <c r="L984" s="77">
        <v>0</v>
      </c>
      <c r="M984" s="68">
        <v>4.5555944055944053</v>
      </c>
      <c r="N984" s="68">
        <v>1.0401396160558465</v>
      </c>
      <c r="O984" s="68">
        <v>0</v>
      </c>
      <c r="P984" s="68">
        <v>7.4759908436534674</v>
      </c>
      <c r="Q984" s="68">
        <v>0</v>
      </c>
      <c r="R984" s="68">
        <v>0</v>
      </c>
      <c r="S984" s="68">
        <v>0</v>
      </c>
      <c r="T984" s="68">
        <v>0</v>
      </c>
      <c r="U984" s="68">
        <v>0</v>
      </c>
      <c r="V984" s="68">
        <v>0</v>
      </c>
      <c r="W984" s="68">
        <v>13.071724865303718</v>
      </c>
    </row>
    <row r="985" spans="1:23">
      <c r="A985" s="105"/>
      <c r="B985">
        <v>2014</v>
      </c>
      <c r="C985" s="76">
        <v>0.35914794431962094</v>
      </c>
      <c r="D985" s="76">
        <v>0.17257358324485492</v>
      </c>
      <c r="E985" s="76">
        <v>0</v>
      </c>
      <c r="F985" s="76">
        <v>0.35155676948230352</v>
      </c>
      <c r="G985" s="76">
        <v>0</v>
      </c>
      <c r="H985" s="76">
        <v>0</v>
      </c>
      <c r="I985" s="76">
        <v>0</v>
      </c>
      <c r="J985" s="76">
        <v>0</v>
      </c>
      <c r="K985" s="76">
        <v>0.11672170295322046</v>
      </c>
      <c r="L985" s="77">
        <v>0</v>
      </c>
      <c r="M985" s="68">
        <v>3.0769594277043719</v>
      </c>
      <c r="N985" s="68">
        <v>1.4785046728971962</v>
      </c>
      <c r="O985" s="68">
        <v>0</v>
      </c>
      <c r="P985" s="68">
        <v>3.0119228951208834</v>
      </c>
      <c r="Q985" s="68">
        <v>0</v>
      </c>
      <c r="R985" s="68">
        <v>0</v>
      </c>
      <c r="S985" s="68">
        <v>0</v>
      </c>
      <c r="T985" s="68">
        <v>0</v>
      </c>
      <c r="U985" s="68">
        <v>1</v>
      </c>
      <c r="V985" s="68">
        <v>0</v>
      </c>
      <c r="W985" s="68">
        <v>8.5673869957224529</v>
      </c>
    </row>
    <row r="986" spans="1:23">
      <c r="A986" s="105"/>
      <c r="B986">
        <v>2017</v>
      </c>
      <c r="C986" s="76">
        <v>0.43043638252664174</v>
      </c>
      <c r="D986" s="76">
        <v>5.579986592155748E-2</v>
      </c>
      <c r="E986" s="76">
        <v>0.16590001176466238</v>
      </c>
      <c r="F986" s="76">
        <v>0.34786373978713836</v>
      </c>
      <c r="G986" s="76">
        <v>0</v>
      </c>
      <c r="H986" s="76">
        <v>0</v>
      </c>
      <c r="I986" s="76">
        <v>0</v>
      </c>
      <c r="J986" s="76">
        <v>0</v>
      </c>
      <c r="K986" s="76">
        <v>0</v>
      </c>
      <c r="L986" s="77">
        <v>0</v>
      </c>
      <c r="M986" s="68">
        <v>7.7590429153167104</v>
      </c>
      <c r="N986" s="68">
        <v>1.0058479532163742</v>
      </c>
      <c r="O986" s="68">
        <v>2.9905123339658446</v>
      </c>
      <c r="P986" s="68">
        <v>6.270589093439173</v>
      </c>
      <c r="Q986" s="68">
        <v>0</v>
      </c>
      <c r="R986" s="68">
        <v>0</v>
      </c>
      <c r="S986" s="68">
        <v>0</v>
      </c>
      <c r="T986" s="68">
        <v>0</v>
      </c>
      <c r="U986" s="68">
        <v>0</v>
      </c>
      <c r="V986" s="68">
        <v>0</v>
      </c>
      <c r="W986" s="68">
        <v>18.025992295938103</v>
      </c>
    </row>
    <row r="987" spans="1:23">
      <c r="C987" s="76"/>
      <c r="D987" s="76"/>
      <c r="E987" s="76"/>
      <c r="F987" s="76"/>
      <c r="G987" s="76"/>
      <c r="H987" s="76"/>
      <c r="I987" s="76"/>
      <c r="J987" s="76"/>
      <c r="K987" s="76"/>
      <c r="L987" s="77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</row>
    <row r="988" spans="1:23">
      <c r="A988" s="105" t="s">
        <v>302</v>
      </c>
      <c r="B988">
        <v>2011</v>
      </c>
      <c r="C988" s="76">
        <v>0.63606832876850261</v>
      </c>
      <c r="D988" s="76">
        <v>3.8341618710097607E-2</v>
      </c>
      <c r="E988" s="76">
        <v>1.384562216328687E-2</v>
      </c>
      <c r="F988" s="76">
        <v>0.23960013425371299</v>
      </c>
      <c r="G988" s="76">
        <v>1.3696669228627573E-2</v>
      </c>
      <c r="H988" s="76">
        <v>1.3594464657060485E-2</v>
      </c>
      <c r="I988" s="76">
        <v>0</v>
      </c>
      <c r="J988" s="76">
        <v>0</v>
      </c>
      <c r="K988" s="76">
        <v>4.4853162218711863E-2</v>
      </c>
      <c r="L988" s="77">
        <v>0</v>
      </c>
      <c r="M988" s="68">
        <v>93.291933113077164</v>
      </c>
      <c r="N988" s="68">
        <v>5.6235526379295191</v>
      </c>
      <c r="O988" s="68">
        <v>2.0307328605200947</v>
      </c>
      <c r="P988" s="68">
        <v>35.142073088215334</v>
      </c>
      <c r="Q988" s="68">
        <v>2.0088859824588399</v>
      </c>
      <c r="R988" s="68">
        <v>1.9938956714761376</v>
      </c>
      <c r="S988" s="68">
        <v>0</v>
      </c>
      <c r="T988" s="68">
        <v>0</v>
      </c>
      <c r="U988" s="68">
        <v>6.5785985881730564</v>
      </c>
      <c r="V988" s="68">
        <v>0</v>
      </c>
      <c r="W988" s="68">
        <v>146.66967194185014</v>
      </c>
    </row>
    <row r="989" spans="1:23">
      <c r="A989" s="105"/>
      <c r="B989">
        <v>2014</v>
      </c>
      <c r="C989" s="76">
        <v>0.62933851791333673</v>
      </c>
      <c r="D989" s="76">
        <v>2.8128094460302538E-2</v>
      </c>
      <c r="E989" s="76">
        <v>0</v>
      </c>
      <c r="F989" s="76">
        <v>0.30555665973470247</v>
      </c>
      <c r="G989" s="76">
        <v>1.2969292935091007E-2</v>
      </c>
      <c r="H989" s="76">
        <v>1.2010861045305656E-2</v>
      </c>
      <c r="I989" s="76">
        <v>0</v>
      </c>
      <c r="J989" s="76">
        <v>0</v>
      </c>
      <c r="K989" s="76">
        <v>1.1996573911261804E-2</v>
      </c>
      <c r="L989" s="77">
        <v>0</v>
      </c>
      <c r="M989" s="68">
        <v>105.82418858244655</v>
      </c>
      <c r="N989" s="68">
        <v>4.7297800593889985</v>
      </c>
      <c r="O989" s="68">
        <v>0</v>
      </c>
      <c r="P989" s="68">
        <v>51.379797457177645</v>
      </c>
      <c r="Q989" s="68">
        <v>2.1808055001856061</v>
      </c>
      <c r="R989" s="68">
        <v>2.0196437817127473</v>
      </c>
      <c r="S989" s="68">
        <v>0</v>
      </c>
      <c r="T989" s="68">
        <v>0</v>
      </c>
      <c r="U989" s="68">
        <v>2.0172413793103448</v>
      </c>
      <c r="V989" s="68">
        <v>0</v>
      </c>
      <c r="W989" s="68">
        <v>168.15145676022186</v>
      </c>
    </row>
    <row r="990" spans="1:23">
      <c r="A990" s="105"/>
      <c r="B990">
        <v>2017</v>
      </c>
      <c r="C990" s="76">
        <v>0.62631059720598037</v>
      </c>
      <c r="D990" s="76">
        <v>2.2882158406773937E-2</v>
      </c>
      <c r="E990" s="76">
        <v>0</v>
      </c>
      <c r="F990" s="76">
        <v>0.27418923285529007</v>
      </c>
      <c r="G990" s="76">
        <v>4.8464978029259427E-2</v>
      </c>
      <c r="H990" s="76">
        <v>0</v>
      </c>
      <c r="I990" s="76">
        <v>0</v>
      </c>
      <c r="J990" s="76">
        <v>0</v>
      </c>
      <c r="K990" s="76">
        <v>2.8153033502696261E-2</v>
      </c>
      <c r="L990" s="77">
        <v>0</v>
      </c>
      <c r="M990" s="68">
        <v>95.669120823973628</v>
      </c>
      <c r="N990" s="68">
        <v>3.4952561669829221</v>
      </c>
      <c r="O990" s="68">
        <v>0</v>
      </c>
      <c r="P990" s="68">
        <v>41.882482850658867</v>
      </c>
      <c r="Q990" s="68">
        <v>7.4030390983270662</v>
      </c>
      <c r="R990" s="68">
        <v>0</v>
      </c>
      <c r="S990" s="68">
        <v>0</v>
      </c>
      <c r="T990" s="68">
        <v>0</v>
      </c>
      <c r="U990" s="68">
        <v>4.3003838283212561</v>
      </c>
      <c r="V990" s="68">
        <v>0</v>
      </c>
      <c r="W990" s="68">
        <v>152.75028276826373</v>
      </c>
    </row>
    <row r="991" spans="1:23">
      <c r="C991" s="76"/>
      <c r="D991" s="76"/>
      <c r="E991" s="76"/>
      <c r="F991" s="76"/>
      <c r="G991" s="76"/>
      <c r="H991" s="76"/>
      <c r="I991" s="76"/>
      <c r="J991" s="76"/>
      <c r="K991" s="76"/>
      <c r="L991" s="77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</row>
    <row r="992" spans="1:23">
      <c r="A992" s="105" t="s">
        <v>303</v>
      </c>
      <c r="B992">
        <v>2011</v>
      </c>
      <c r="C992" s="76">
        <v>0.75230764964812469</v>
      </c>
      <c r="D992" s="76">
        <v>5.9802433269877707E-3</v>
      </c>
      <c r="E992" s="76">
        <v>0</v>
      </c>
      <c r="F992" s="76">
        <v>0.10894120211384173</v>
      </c>
      <c r="G992" s="76">
        <v>6.8948984080959813E-2</v>
      </c>
      <c r="H992" s="76">
        <v>5.4796465816590097E-2</v>
      </c>
      <c r="I992" s="76">
        <v>0</v>
      </c>
      <c r="J992" s="76">
        <v>0</v>
      </c>
      <c r="K992" s="76">
        <v>9.0254550134953124E-3</v>
      </c>
      <c r="L992" s="77">
        <v>0</v>
      </c>
      <c r="M992" s="68">
        <v>129.66499410042255</v>
      </c>
      <c r="N992" s="68">
        <v>1.0307328605200945</v>
      </c>
      <c r="O992" s="68">
        <v>0</v>
      </c>
      <c r="P992" s="68">
        <v>18.776707024036359</v>
      </c>
      <c r="Q992" s="68">
        <v>11.883794639426299</v>
      </c>
      <c r="R992" s="68">
        <v>9.4445183697858894</v>
      </c>
      <c r="S992" s="68">
        <v>0</v>
      </c>
      <c r="T992" s="68">
        <v>0</v>
      </c>
      <c r="U992" s="68">
        <v>1.5555944055944055</v>
      </c>
      <c r="V992" s="68">
        <v>0</v>
      </c>
      <c r="W992" s="68">
        <v>172.35634139978569</v>
      </c>
    </row>
    <row r="993" spans="1:23">
      <c r="A993" s="105"/>
      <c r="B993">
        <v>2014</v>
      </c>
      <c r="C993" s="76">
        <v>0.69610072911523313</v>
      </c>
      <c r="D993" s="76">
        <v>1.3434522751271348E-2</v>
      </c>
      <c r="E993" s="76">
        <v>2.0349393793638062E-2</v>
      </c>
      <c r="F993" s="76">
        <v>0.11857188727706698</v>
      </c>
      <c r="G993" s="76">
        <v>8.0067950327951096E-2</v>
      </c>
      <c r="H993" s="76">
        <v>5.488089275465502E-2</v>
      </c>
      <c r="I993" s="76">
        <v>0</v>
      </c>
      <c r="J993" s="76">
        <v>0</v>
      </c>
      <c r="K993" s="76">
        <v>1.659462398018427E-2</v>
      </c>
      <c r="L993" s="77">
        <v>0</v>
      </c>
      <c r="M993" s="68">
        <v>118.65045028588368</v>
      </c>
      <c r="N993" s="68">
        <v>2.2899159663865545</v>
      </c>
      <c r="O993" s="68">
        <v>3.4685565402708116</v>
      </c>
      <c r="P993" s="68">
        <v>20.210591985089142</v>
      </c>
      <c r="Q993" s="68">
        <v>13.647591451246003</v>
      </c>
      <c r="R993" s="68">
        <v>9.3544545567530442</v>
      </c>
      <c r="S993" s="68">
        <v>0</v>
      </c>
      <c r="T993" s="68">
        <v>0</v>
      </c>
      <c r="U993" s="68">
        <v>2.8285555886091354</v>
      </c>
      <c r="V993" s="68">
        <v>0</v>
      </c>
      <c r="W993" s="68">
        <v>170.45011637423838</v>
      </c>
    </row>
    <row r="994" spans="1:23">
      <c r="A994" s="105"/>
      <c r="B994">
        <v>2017</v>
      </c>
      <c r="C994" s="76">
        <v>0.73774162494414142</v>
      </c>
      <c r="D994" s="76">
        <v>3.545616576604467E-2</v>
      </c>
      <c r="E994" s="76">
        <v>2.326865776939355E-2</v>
      </c>
      <c r="F994" s="76">
        <v>0.10604952581733845</v>
      </c>
      <c r="G994" s="76">
        <v>5.9586351697807939E-2</v>
      </c>
      <c r="H994" s="76">
        <v>3.1306363372605672E-2</v>
      </c>
      <c r="I994" s="76">
        <v>0</v>
      </c>
      <c r="J994" s="76">
        <v>0</v>
      </c>
      <c r="K994" s="76">
        <v>6.5913106326684961E-3</v>
      </c>
      <c r="L994" s="77">
        <v>0</v>
      </c>
      <c r="M994" s="68">
        <v>112.28744598521082</v>
      </c>
      <c r="N994" s="68">
        <v>5.3965808132337223</v>
      </c>
      <c r="O994" s="68">
        <v>3.5415897166260111</v>
      </c>
      <c r="P994" s="68">
        <v>16.14119360944726</v>
      </c>
      <c r="Q994" s="68">
        <v>9.0692988188513599</v>
      </c>
      <c r="R994" s="68">
        <v>4.7649630539160723</v>
      </c>
      <c r="S994" s="68">
        <v>0</v>
      </c>
      <c r="T994" s="68">
        <v>0</v>
      </c>
      <c r="U994" s="68">
        <v>1.0032258064516129</v>
      </c>
      <c r="V994" s="68">
        <v>0</v>
      </c>
      <c r="W994" s="68">
        <v>152.20429780373684</v>
      </c>
    </row>
    <row r="995" spans="1:23">
      <c r="C995" s="76"/>
      <c r="D995" s="76"/>
      <c r="E995" s="76"/>
      <c r="F995" s="76"/>
      <c r="G995" s="76"/>
      <c r="H995" s="76"/>
      <c r="I995" s="76"/>
      <c r="J995" s="76"/>
      <c r="K995" s="76"/>
      <c r="L995" s="77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</row>
    <row r="996" spans="1:23">
      <c r="A996" s="105" t="s">
        <v>304</v>
      </c>
      <c r="B996">
        <v>2011</v>
      </c>
      <c r="C996" s="76">
        <v>0.67111461951360107</v>
      </c>
      <c r="D996" s="76">
        <v>2.6577493657485803E-3</v>
      </c>
      <c r="E996" s="76">
        <v>3.0568985378939713E-3</v>
      </c>
      <c r="F996" s="76">
        <v>0.22552226270825812</v>
      </c>
      <c r="G996" s="76">
        <v>5.4094757625109034E-2</v>
      </c>
      <c r="H996" s="76">
        <v>2.4354412946344807E-2</v>
      </c>
      <c r="I996" s="76">
        <v>0</v>
      </c>
      <c r="J996" s="76">
        <v>0</v>
      </c>
      <c r="K996" s="76">
        <v>1.9199299303044485E-2</v>
      </c>
      <c r="L996" s="77">
        <v>0</v>
      </c>
      <c r="M996" s="68">
        <v>252.51238064902154</v>
      </c>
      <c r="N996" s="68">
        <v>1</v>
      </c>
      <c r="O996" s="68">
        <v>1.1501831501831501</v>
      </c>
      <c r="P996" s="68">
        <v>84.854601270777707</v>
      </c>
      <c r="Q996" s="68">
        <v>20.35359628799036</v>
      </c>
      <c r="R996" s="68">
        <v>9.1635476468207742</v>
      </c>
      <c r="S996" s="68">
        <v>0</v>
      </c>
      <c r="T996" s="68">
        <v>0</v>
      </c>
      <c r="U996" s="68">
        <v>7.2238938518707236</v>
      </c>
      <c r="V996" s="68">
        <v>0</v>
      </c>
      <c r="W996" s="68">
        <v>376.25820285666424</v>
      </c>
    </row>
    <row r="997" spans="1:23">
      <c r="A997" s="105"/>
      <c r="B997">
        <v>2014</v>
      </c>
      <c r="C997" s="76">
        <v>0.54416504674170396</v>
      </c>
      <c r="D997" s="76">
        <v>2.4598318649877667E-2</v>
      </c>
      <c r="E997" s="76">
        <v>7.1891680389483056E-3</v>
      </c>
      <c r="F997" s="76">
        <v>0.31058215691325797</v>
      </c>
      <c r="G997" s="76">
        <v>3.3110552987435198E-2</v>
      </c>
      <c r="H997" s="76">
        <v>3.7645121175018753E-2</v>
      </c>
      <c r="I997" s="76">
        <v>0</v>
      </c>
      <c r="J997" s="76">
        <v>0</v>
      </c>
      <c r="K997" s="76">
        <v>4.2709635493758114E-2</v>
      </c>
      <c r="L997" s="77">
        <v>0</v>
      </c>
      <c r="M997" s="68">
        <v>179.79883167280045</v>
      </c>
      <c r="N997" s="68">
        <v>8.127587357632299</v>
      </c>
      <c r="O997" s="68">
        <v>2.3753896393053284</v>
      </c>
      <c r="P997" s="68">
        <v>102.62016879950127</v>
      </c>
      <c r="Q997" s="68">
        <v>10.940134392731391</v>
      </c>
      <c r="R997" s="68">
        <v>12.438411555423119</v>
      </c>
      <c r="S997" s="68">
        <v>0</v>
      </c>
      <c r="T997" s="68">
        <v>0</v>
      </c>
      <c r="U997" s="68">
        <v>14.111789445002515</v>
      </c>
      <c r="V997" s="68">
        <v>0</v>
      </c>
      <c r="W997" s="68">
        <v>330.41231286239639</v>
      </c>
    </row>
    <row r="998" spans="1:23">
      <c r="A998" s="105"/>
      <c r="B998">
        <v>2017</v>
      </c>
      <c r="C998" s="76">
        <v>0.52189723387687459</v>
      </c>
      <c r="D998" s="76">
        <v>0</v>
      </c>
      <c r="E998" s="76">
        <v>2.1764256237098357E-2</v>
      </c>
      <c r="F998" s="76">
        <v>0.33160871279827453</v>
      </c>
      <c r="G998" s="76">
        <v>2.5305602287454682E-2</v>
      </c>
      <c r="H998" s="76">
        <v>2.486898943266827E-2</v>
      </c>
      <c r="I998" s="76">
        <v>0</v>
      </c>
      <c r="J998" s="76">
        <v>0</v>
      </c>
      <c r="K998" s="76">
        <v>7.4555205367630023E-2</v>
      </c>
      <c r="L998" s="77">
        <v>0</v>
      </c>
      <c r="M998" s="68">
        <v>186.11673311588453</v>
      </c>
      <c r="N998" s="68">
        <v>0</v>
      </c>
      <c r="O998" s="68">
        <v>7.7614748778327396</v>
      </c>
      <c r="P998" s="68">
        <v>118.25686417287831</v>
      </c>
      <c r="Q998" s="68">
        <v>9.0243743816853605</v>
      </c>
      <c r="R998" s="68">
        <v>8.8686713947858014</v>
      </c>
      <c r="S998" s="68">
        <v>0</v>
      </c>
      <c r="T998" s="68">
        <v>0</v>
      </c>
      <c r="U998" s="68">
        <v>26.587554712123197</v>
      </c>
      <c r="V998" s="68">
        <v>0</v>
      </c>
      <c r="W998" s="68">
        <v>356.61567265518977</v>
      </c>
    </row>
    <row r="999" spans="1:23">
      <c r="C999" s="76"/>
      <c r="D999" s="76"/>
      <c r="E999" s="76"/>
      <c r="F999" s="76"/>
      <c r="G999" s="76"/>
      <c r="H999" s="76"/>
      <c r="I999" s="76"/>
      <c r="J999" s="76"/>
      <c r="K999" s="76"/>
      <c r="L999" s="77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</row>
    <row r="1000" spans="1:23">
      <c r="A1000" s="105" t="s">
        <v>305</v>
      </c>
      <c r="B1000">
        <v>2011</v>
      </c>
      <c r="C1000" s="76">
        <v>0.50608985993671329</v>
      </c>
      <c r="D1000" s="76">
        <v>6.8223741051856171E-3</v>
      </c>
      <c r="E1000" s="76">
        <v>3.819887445752452E-3</v>
      </c>
      <c r="F1000" s="76">
        <v>0.39777045147452283</v>
      </c>
      <c r="G1000" s="76">
        <v>3.0625167357099893E-2</v>
      </c>
      <c r="H1000" s="76">
        <v>2.124964056131394E-2</v>
      </c>
      <c r="I1000" s="76">
        <v>0</v>
      </c>
      <c r="J1000" s="76">
        <v>0</v>
      </c>
      <c r="K1000" s="76">
        <v>3.3622619119411772E-2</v>
      </c>
      <c r="L1000" s="77">
        <v>0</v>
      </c>
      <c r="M1000" s="68">
        <v>133.55010443504688</v>
      </c>
      <c r="N1000" s="68">
        <v>1.8003300330033003</v>
      </c>
      <c r="O1000" s="68">
        <v>1.008015389547932</v>
      </c>
      <c r="P1000" s="68">
        <v>104.96611282083626</v>
      </c>
      <c r="Q1000" s="68">
        <v>8.0815574913769943</v>
      </c>
      <c r="R1000" s="68">
        <v>5.6074858257890492</v>
      </c>
      <c r="S1000" s="68">
        <v>0</v>
      </c>
      <c r="T1000" s="68">
        <v>0</v>
      </c>
      <c r="U1000" s="68">
        <v>8.8725434952179434</v>
      </c>
      <c r="V1000" s="68">
        <v>0</v>
      </c>
      <c r="W1000" s="68">
        <v>263.88614949081841</v>
      </c>
    </row>
    <row r="1001" spans="1:23">
      <c r="A1001" s="105"/>
      <c r="B1001">
        <v>2014</v>
      </c>
      <c r="C1001" s="76">
        <v>0.52420834063763166</v>
      </c>
      <c r="D1001" s="76">
        <v>0</v>
      </c>
      <c r="E1001" s="76">
        <v>9.0751007691210975E-3</v>
      </c>
      <c r="F1001" s="76">
        <v>0.34896681696703752</v>
      </c>
      <c r="G1001" s="76">
        <v>2.312660233895672E-2</v>
      </c>
      <c r="H1001" s="76">
        <v>2.4380591083819018E-2</v>
      </c>
      <c r="I1001" s="76">
        <v>0</v>
      </c>
      <c r="J1001" s="76">
        <v>0</v>
      </c>
      <c r="K1001" s="76">
        <v>7.0242548203434077E-2</v>
      </c>
      <c r="L1001" s="77">
        <v>0</v>
      </c>
      <c r="M1001" s="68">
        <v>115.21477278717518</v>
      </c>
      <c r="N1001" s="68">
        <v>0</v>
      </c>
      <c r="O1001" s="68">
        <v>1.9945994599459946</v>
      </c>
      <c r="P1001" s="68">
        <v>76.698765376787819</v>
      </c>
      <c r="Q1001" s="68">
        <v>5.0829527637450429</v>
      </c>
      <c r="R1001" s="68">
        <v>5.3585646094879893</v>
      </c>
      <c r="S1001" s="68">
        <v>0</v>
      </c>
      <c r="T1001" s="68">
        <v>0</v>
      </c>
      <c r="U1001" s="68">
        <v>15.438478566378389</v>
      </c>
      <c r="V1001" s="68">
        <v>0</v>
      </c>
      <c r="W1001" s="68">
        <v>219.7881335635204</v>
      </c>
    </row>
    <row r="1002" spans="1:23">
      <c r="A1002" s="105"/>
      <c r="B1002">
        <v>2017</v>
      </c>
      <c r="C1002" s="76">
        <v>0.46237965193009556</v>
      </c>
      <c r="D1002" s="76">
        <v>3.9325951160467547E-2</v>
      </c>
      <c r="E1002" s="76">
        <v>1.1866100331772685E-2</v>
      </c>
      <c r="F1002" s="76">
        <v>0.37846252002087843</v>
      </c>
      <c r="G1002" s="76">
        <v>2.1782215962385068E-2</v>
      </c>
      <c r="H1002" s="76">
        <v>3.8261631579873709E-2</v>
      </c>
      <c r="I1002" s="76">
        <v>0</v>
      </c>
      <c r="J1002" s="76">
        <v>0</v>
      </c>
      <c r="K1002" s="76">
        <v>4.792192901452702E-2</v>
      </c>
      <c r="L1002" s="77">
        <v>0</v>
      </c>
      <c r="M1002" s="68">
        <v>113.6745026459826</v>
      </c>
      <c r="N1002" s="68">
        <v>9.668154557809558</v>
      </c>
      <c r="O1002" s="68">
        <v>2.9172413793103447</v>
      </c>
      <c r="P1002" s="68">
        <v>93.043754313009345</v>
      </c>
      <c r="Q1002" s="68">
        <v>5.3550854924425826</v>
      </c>
      <c r="R1002" s="68">
        <v>9.4064951217263371</v>
      </c>
      <c r="S1002" s="68">
        <v>0</v>
      </c>
      <c r="T1002" s="68">
        <v>0</v>
      </c>
      <c r="U1002" s="68">
        <v>11.781447180521727</v>
      </c>
      <c r="V1002" s="68">
        <v>0</v>
      </c>
      <c r="W1002" s="68">
        <v>245.84668069080249</v>
      </c>
    </row>
    <row r="1003" spans="1:23">
      <c r="C1003" s="76"/>
      <c r="D1003" s="76"/>
      <c r="E1003" s="76"/>
      <c r="F1003" s="76"/>
      <c r="G1003" s="76"/>
      <c r="H1003" s="76"/>
      <c r="I1003" s="76"/>
      <c r="J1003" s="76"/>
      <c r="K1003" s="76"/>
      <c r="L1003" s="77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</row>
    <row r="1004" spans="1:23">
      <c r="A1004" s="105" t="s">
        <v>306</v>
      </c>
      <c r="B1004">
        <v>2011</v>
      </c>
      <c r="C1004" s="76">
        <v>0.69048175661624234</v>
      </c>
      <c r="D1004" s="76">
        <v>1.9777803580985437E-2</v>
      </c>
      <c r="E1004" s="76">
        <v>1.0453709005497129E-2</v>
      </c>
      <c r="F1004" s="76">
        <v>0.20172062638486407</v>
      </c>
      <c r="G1004" s="76">
        <v>2.0708208328281286E-2</v>
      </c>
      <c r="H1004" s="76">
        <v>4.5876852388865706E-2</v>
      </c>
      <c r="I1004" s="76">
        <v>0</v>
      </c>
      <c r="J1004" s="76">
        <v>0</v>
      </c>
      <c r="K1004" s="76">
        <v>1.0981043695263953E-2</v>
      </c>
      <c r="L1004" s="77">
        <v>0</v>
      </c>
      <c r="M1004" s="68">
        <v>198.02483811686756</v>
      </c>
      <c r="N1004" s="68">
        <v>5.6721214064002625</v>
      </c>
      <c r="O1004" s="68">
        <v>2.9980430528375734</v>
      </c>
      <c r="P1004" s="68">
        <v>57.85191860890388</v>
      </c>
      <c r="Q1004" s="68">
        <v>5.9389543063299053</v>
      </c>
      <c r="R1004" s="68">
        <v>13.15712715153705</v>
      </c>
      <c r="S1004" s="68">
        <v>0</v>
      </c>
      <c r="T1004" s="68">
        <v>0</v>
      </c>
      <c r="U1004" s="68">
        <v>3.1492785714792655</v>
      </c>
      <c r="V1004" s="68">
        <v>0</v>
      </c>
      <c r="W1004" s="68">
        <v>286.79228121435551</v>
      </c>
    </row>
    <row r="1005" spans="1:23">
      <c r="A1005" s="105"/>
      <c r="B1005">
        <v>2014</v>
      </c>
      <c r="C1005" s="76">
        <v>0.62392470666955047</v>
      </c>
      <c r="D1005" s="76">
        <v>2.2839649368421203E-2</v>
      </c>
      <c r="E1005" s="76">
        <v>1.6530011588731002E-2</v>
      </c>
      <c r="F1005" s="76">
        <v>0.26580762059418722</v>
      </c>
      <c r="G1005" s="76">
        <v>2.5929859988012383E-2</v>
      </c>
      <c r="H1005" s="76">
        <v>3.094188849139131E-2</v>
      </c>
      <c r="I1005" s="76">
        <v>0</v>
      </c>
      <c r="J1005" s="76">
        <v>0</v>
      </c>
      <c r="K1005" s="76">
        <v>1.4026263299706521E-2</v>
      </c>
      <c r="L1005" s="77">
        <v>0</v>
      </c>
      <c r="M1005" s="68">
        <v>193.9549118019398</v>
      </c>
      <c r="N1005" s="68">
        <v>7.0999948094467022</v>
      </c>
      <c r="O1005" s="68">
        <v>5.1385638451329996</v>
      </c>
      <c r="P1005" s="68">
        <v>82.629671589418223</v>
      </c>
      <c r="Q1005" s="68">
        <v>8.0606259910063471</v>
      </c>
      <c r="R1005" s="68">
        <v>9.6186786469280587</v>
      </c>
      <c r="S1005" s="68">
        <v>0</v>
      </c>
      <c r="T1005" s="68">
        <v>0</v>
      </c>
      <c r="U1005" s="68">
        <v>4.3602419204184573</v>
      </c>
      <c r="V1005" s="68">
        <v>0</v>
      </c>
      <c r="W1005" s="68">
        <v>310.86268860429055</v>
      </c>
    </row>
    <row r="1006" spans="1:23">
      <c r="A1006" s="105"/>
      <c r="B1006">
        <v>2017</v>
      </c>
      <c r="C1006" s="76">
        <v>0.64029729011568548</v>
      </c>
      <c r="D1006" s="76">
        <v>5.3871991341225825E-3</v>
      </c>
      <c r="E1006" s="76">
        <v>2.2950524499717771E-2</v>
      </c>
      <c r="F1006" s="76">
        <v>0.24370873715806873</v>
      </c>
      <c r="G1006" s="76">
        <v>3.6202840550643496E-2</v>
      </c>
      <c r="H1006" s="76">
        <v>2.4898911943678895E-2</v>
      </c>
      <c r="I1006" s="76">
        <v>0</v>
      </c>
      <c r="J1006" s="76">
        <v>0</v>
      </c>
      <c r="K1006" s="76">
        <v>2.6554496598083378E-2</v>
      </c>
      <c r="L1006" s="77">
        <v>0</v>
      </c>
      <c r="M1006" s="68">
        <v>218.04393684390899</v>
      </c>
      <c r="N1006" s="68">
        <v>1.8345323741007196</v>
      </c>
      <c r="O1006" s="68">
        <v>7.8154675832641924</v>
      </c>
      <c r="P1006" s="68">
        <v>82.991468671688196</v>
      </c>
      <c r="Q1006" s="68">
        <v>12.328351221302853</v>
      </c>
      <c r="R1006" s="68">
        <v>8.4789626118028387</v>
      </c>
      <c r="S1006" s="68">
        <v>0</v>
      </c>
      <c r="T1006" s="68">
        <v>0</v>
      </c>
      <c r="U1006" s="68">
        <v>9.0427479055989348</v>
      </c>
      <c r="V1006" s="68">
        <v>0</v>
      </c>
      <c r="W1006" s="68">
        <v>340.53546721166663</v>
      </c>
    </row>
    <row r="1007" spans="1:23">
      <c r="C1007" s="76"/>
      <c r="D1007" s="76"/>
      <c r="E1007" s="76"/>
      <c r="F1007" s="76"/>
      <c r="G1007" s="76"/>
      <c r="H1007" s="76"/>
      <c r="I1007" s="76"/>
      <c r="J1007" s="76"/>
      <c r="K1007" s="76"/>
      <c r="L1007" s="77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</row>
    <row r="1008" spans="1:23">
      <c r="A1008" s="105" t="s">
        <v>307</v>
      </c>
      <c r="B1008">
        <v>2011</v>
      </c>
      <c r="C1008" s="76">
        <v>0.67325031015171022</v>
      </c>
      <c r="D1008" s="76">
        <v>1.2279234244666809E-2</v>
      </c>
      <c r="E1008" s="76">
        <v>4.9840837827193184E-3</v>
      </c>
      <c r="F1008" s="76">
        <v>1.8932937920376602E-2</v>
      </c>
      <c r="G1008" s="76">
        <v>0.19724154765863466</v>
      </c>
      <c r="H1008" s="76">
        <v>4.4378905823171708E-2</v>
      </c>
      <c r="I1008" s="76">
        <v>1.1271297552386899E-3</v>
      </c>
      <c r="J1008" s="76">
        <v>1.6247707515283758E-3</v>
      </c>
      <c r="K1008" s="76">
        <v>4.6181079911954213E-2</v>
      </c>
      <c r="L1008" s="77">
        <v>0</v>
      </c>
      <c r="M1008" s="68">
        <v>1106.7252886730657</v>
      </c>
      <c r="N1008" s="68">
        <v>20.185269667459579</v>
      </c>
      <c r="O1008" s="68">
        <v>8.1931066054136767</v>
      </c>
      <c r="P1008" s="68">
        <v>31.122987794296527</v>
      </c>
      <c r="Q1008" s="68">
        <v>324.23632856795081</v>
      </c>
      <c r="R1008" s="68">
        <v>72.952446686696476</v>
      </c>
      <c r="S1008" s="68">
        <v>1.852836879432624</v>
      </c>
      <c r="T1008" s="68">
        <v>2.6708860759493671</v>
      </c>
      <c r="U1008" s="68">
        <v>75.914957967526774</v>
      </c>
      <c r="V1008" s="68">
        <v>0</v>
      </c>
      <c r="W1008" s="68">
        <v>1643.8541089177907</v>
      </c>
    </row>
    <row r="1009" spans="1:23">
      <c r="A1009" s="105"/>
      <c r="B1009">
        <v>2014</v>
      </c>
      <c r="C1009" s="76">
        <v>0.61283727599008697</v>
      </c>
      <c r="D1009" s="76">
        <v>5.6596301136784726E-3</v>
      </c>
      <c r="E1009" s="76">
        <v>2.3484853553457235E-2</v>
      </c>
      <c r="F1009" s="76">
        <v>3.2272000149911335E-2</v>
      </c>
      <c r="G1009" s="76">
        <v>0.22506248900845693</v>
      </c>
      <c r="H1009" s="76">
        <v>3.9809673394998073E-2</v>
      </c>
      <c r="I1009" s="76">
        <v>7.7709955116546457E-4</v>
      </c>
      <c r="J1009" s="76">
        <v>0</v>
      </c>
      <c r="K1009" s="76">
        <v>5.9321430871522987E-2</v>
      </c>
      <c r="L1009" s="77">
        <v>7.7554736672187023E-4</v>
      </c>
      <c r="M1009" s="68">
        <v>792.092367358057</v>
      </c>
      <c r="N1009" s="68">
        <v>7.3150736594342618</v>
      </c>
      <c r="O1009" s="68">
        <v>30.354180427686842</v>
      </c>
      <c r="P1009" s="68">
        <v>41.711570101255276</v>
      </c>
      <c r="Q1009" s="68">
        <v>290.89333613755076</v>
      </c>
      <c r="R1009" s="68">
        <v>51.454015084593429</v>
      </c>
      <c r="S1009" s="68">
        <v>1.0044014084507042</v>
      </c>
      <c r="T1009" s="68">
        <v>0</v>
      </c>
      <c r="U1009" s="68">
        <v>76.672967613105882</v>
      </c>
      <c r="V1009" s="68">
        <v>1.0023952095808384</v>
      </c>
      <c r="W1009" s="68">
        <v>1292.5003069997158</v>
      </c>
    </row>
    <row r="1010" spans="1:23">
      <c r="A1010" s="105"/>
      <c r="B1010">
        <v>2017</v>
      </c>
      <c r="C1010" s="76">
        <v>0.61789236748642984</v>
      </c>
      <c r="D1010" s="76">
        <v>7.5471881699867059E-3</v>
      </c>
      <c r="E1010" s="76">
        <v>1.2280859161585677E-2</v>
      </c>
      <c r="F1010" s="76">
        <v>3.7125126401974219E-2</v>
      </c>
      <c r="G1010" s="76">
        <v>0.2085122090748959</v>
      </c>
      <c r="H1010" s="76">
        <v>4.2130523242862053E-2</v>
      </c>
      <c r="I1010" s="76">
        <v>0</v>
      </c>
      <c r="J1010" s="76">
        <v>0</v>
      </c>
      <c r="K1010" s="76">
        <v>7.2718198575921156E-2</v>
      </c>
      <c r="L1010" s="77">
        <v>1.7935278863441164E-3</v>
      </c>
      <c r="M1010" s="68">
        <v>819.25255121667499</v>
      </c>
      <c r="N1010" s="68">
        <v>10.006683183232086</v>
      </c>
      <c r="O1010" s="68">
        <v>16.282973748632209</v>
      </c>
      <c r="P1010" s="68">
        <v>49.223547853141085</v>
      </c>
      <c r="Q1010" s="68">
        <v>276.46264662459168</v>
      </c>
      <c r="R1010" s="68">
        <v>55.860114911625274</v>
      </c>
      <c r="S1010" s="68">
        <v>0</v>
      </c>
      <c r="T1010" s="68">
        <v>0</v>
      </c>
      <c r="U1010" s="68">
        <v>96.415772128003454</v>
      </c>
      <c r="V1010" s="68">
        <v>2.3780068728522337</v>
      </c>
      <c r="W1010" s="68">
        <v>1325.8822965387535</v>
      </c>
    </row>
    <row r="1011" spans="1:23">
      <c r="C1011" s="76"/>
      <c r="D1011" s="76"/>
      <c r="E1011" s="76"/>
      <c r="F1011" s="76"/>
      <c r="G1011" s="76"/>
      <c r="H1011" s="76"/>
      <c r="I1011" s="76"/>
      <c r="J1011" s="76"/>
      <c r="K1011" s="76"/>
      <c r="L1011" s="77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</row>
    <row r="1012" spans="1:23">
      <c r="A1012" s="105" t="s">
        <v>308</v>
      </c>
      <c r="B1012">
        <v>2011</v>
      </c>
      <c r="C1012" s="76">
        <v>0.59660045537856587</v>
      </c>
      <c r="D1012" s="76">
        <v>2.2338678771409531E-2</v>
      </c>
      <c r="E1012" s="76">
        <v>5.1286707698840542E-2</v>
      </c>
      <c r="F1012" s="76">
        <v>0.18547841453612077</v>
      </c>
      <c r="G1012" s="76">
        <v>8.0453056247098226E-2</v>
      </c>
      <c r="H1012" s="76">
        <v>4.9457777830821587E-2</v>
      </c>
      <c r="I1012" s="76">
        <v>6.6541338326060046E-4</v>
      </c>
      <c r="J1012" s="76">
        <v>0</v>
      </c>
      <c r="K1012" s="76">
        <v>1.0303449307688966E-2</v>
      </c>
      <c r="L1012" s="77">
        <v>3.4160468461938778E-3</v>
      </c>
      <c r="M1012" s="68">
        <v>896.58619797389179</v>
      </c>
      <c r="N1012" s="68">
        <v>33.571129366150544</v>
      </c>
      <c r="O1012" s="68">
        <v>77.074956694633798</v>
      </c>
      <c r="P1012" s="68">
        <v>278.74163520315096</v>
      </c>
      <c r="Q1012" s="68">
        <v>120.90688025069348</v>
      </c>
      <c r="R1012" s="68">
        <v>74.326394802089652</v>
      </c>
      <c r="S1012" s="68">
        <v>1</v>
      </c>
      <c r="T1012" s="68">
        <v>0</v>
      </c>
      <c r="U1012" s="68">
        <v>15.484283254419838</v>
      </c>
      <c r="V1012" s="68">
        <v>5.1337212808297661</v>
      </c>
      <c r="W1012" s="68">
        <v>1502.8251988258598</v>
      </c>
    </row>
    <row r="1013" spans="1:23">
      <c r="A1013" s="105"/>
      <c r="B1013">
        <v>2014</v>
      </c>
      <c r="C1013" s="76">
        <v>0.64074379056924324</v>
      </c>
      <c r="D1013" s="76">
        <v>4.6403595868755587E-3</v>
      </c>
      <c r="E1013" s="76">
        <v>2.2998327971695726E-2</v>
      </c>
      <c r="F1013" s="76">
        <v>0.13246125260266842</v>
      </c>
      <c r="G1013" s="76">
        <v>8.4793458302975092E-2</v>
      </c>
      <c r="H1013" s="76">
        <v>8.2218319183471819E-2</v>
      </c>
      <c r="I1013" s="76">
        <v>2.64931081956854E-3</v>
      </c>
      <c r="J1013" s="76">
        <v>0</v>
      </c>
      <c r="K1013" s="76">
        <v>2.9495180963500383E-2</v>
      </c>
      <c r="L1013" s="77">
        <v>0</v>
      </c>
      <c r="M1013" s="68">
        <v>838.078872288095</v>
      </c>
      <c r="N1013" s="68">
        <v>6.0694889077659315</v>
      </c>
      <c r="O1013" s="68">
        <v>30.081310275214562</v>
      </c>
      <c r="P1013" s="68">
        <v>173.25642298380728</v>
      </c>
      <c r="Q1013" s="68">
        <v>110.90798999211735</v>
      </c>
      <c r="R1013" s="68">
        <v>107.53976431280032</v>
      </c>
      <c r="S1013" s="68">
        <v>3.4652406417112305</v>
      </c>
      <c r="T1013" s="68">
        <v>0</v>
      </c>
      <c r="U1013" s="68">
        <v>38.579051976239711</v>
      </c>
      <c r="V1013" s="68">
        <v>0</v>
      </c>
      <c r="W1013" s="68">
        <v>1307.978141377753</v>
      </c>
    </row>
    <row r="1014" spans="1:23">
      <c r="A1014" s="105"/>
      <c r="B1014">
        <v>2017</v>
      </c>
      <c r="C1014" s="76">
        <v>0.60138489556730668</v>
      </c>
      <c r="D1014" s="76">
        <v>4.3057252840482917E-3</v>
      </c>
      <c r="E1014" s="76">
        <v>2.4978485217991259E-2</v>
      </c>
      <c r="F1014" s="76">
        <v>0.18981407477988699</v>
      </c>
      <c r="G1014" s="76">
        <v>8.6578191821602118E-2</v>
      </c>
      <c r="H1014" s="76">
        <v>6.5858678820834168E-2</v>
      </c>
      <c r="I1014" s="76">
        <v>1.0830979474016052E-3</v>
      </c>
      <c r="J1014" s="76">
        <v>0</v>
      </c>
      <c r="K1014" s="76">
        <v>2.5996850560928549E-2</v>
      </c>
      <c r="L1014" s="77">
        <v>0</v>
      </c>
      <c r="M1014" s="68">
        <v>837.57321089300422</v>
      </c>
      <c r="N1014" s="68">
        <v>5.9967587778896885</v>
      </c>
      <c r="O1014" s="68">
        <v>34.78855259166528</v>
      </c>
      <c r="P1014" s="68">
        <v>264.36178437122294</v>
      </c>
      <c r="Q1014" s="68">
        <v>120.58097011053682</v>
      </c>
      <c r="R1014" s="68">
        <v>91.724061398485063</v>
      </c>
      <c r="S1014" s="68">
        <v>1.5084745762711864</v>
      </c>
      <c r="T1014" s="68">
        <v>0</v>
      </c>
      <c r="U1014" s="68">
        <v>36.20687143610769</v>
      </c>
      <c r="V1014" s="68">
        <v>0</v>
      </c>
      <c r="W1014" s="68">
        <v>1392.7406841551833</v>
      </c>
    </row>
    <row r="1015" spans="1:23">
      <c r="C1015" s="76"/>
      <c r="D1015" s="76"/>
      <c r="E1015" s="76"/>
      <c r="F1015" s="76"/>
      <c r="G1015" s="76"/>
      <c r="H1015" s="76"/>
      <c r="I1015" s="76"/>
      <c r="J1015" s="76"/>
      <c r="K1015" s="76"/>
      <c r="L1015" s="77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</row>
    <row r="1016" spans="1:23">
      <c r="A1016" s="105" t="s">
        <v>309</v>
      </c>
      <c r="B1016">
        <v>2011</v>
      </c>
      <c r="C1016" s="76">
        <v>0.37678868128621074</v>
      </c>
      <c r="D1016" s="76">
        <v>4.3636860016130303E-3</v>
      </c>
      <c r="E1016" s="76">
        <v>1.3144319276943865E-2</v>
      </c>
      <c r="F1016" s="76">
        <v>0.58956800494709771</v>
      </c>
      <c r="G1016" s="76">
        <v>0</v>
      </c>
      <c r="H1016" s="76">
        <v>0</v>
      </c>
      <c r="I1016" s="76">
        <v>0</v>
      </c>
      <c r="J1016" s="76">
        <v>0</v>
      </c>
      <c r="K1016" s="76">
        <v>1.6135308488134645E-2</v>
      </c>
      <c r="L1016" s="77">
        <v>0</v>
      </c>
      <c r="M1016" s="68">
        <v>86.493022248393714</v>
      </c>
      <c r="N1016" s="68">
        <v>1.0016977928692699</v>
      </c>
      <c r="O1016" s="68">
        <v>3.0173196704842278</v>
      </c>
      <c r="P1016" s="68">
        <v>135.33718262119308</v>
      </c>
      <c r="Q1016" s="68">
        <v>0</v>
      </c>
      <c r="R1016" s="68">
        <v>0</v>
      </c>
      <c r="S1016" s="68">
        <v>0</v>
      </c>
      <c r="T1016" s="68">
        <v>0</v>
      </c>
      <c r="U1016" s="68">
        <v>3.7039106145251397</v>
      </c>
      <c r="V1016" s="68">
        <v>0</v>
      </c>
      <c r="W1016" s="68">
        <v>229.55313294746543</v>
      </c>
    </row>
    <row r="1017" spans="1:23">
      <c r="A1017" s="105"/>
      <c r="B1017">
        <v>2014</v>
      </c>
      <c r="C1017" s="76">
        <v>0.40923861111500909</v>
      </c>
      <c r="D1017" s="76">
        <v>5.0996660500746182E-3</v>
      </c>
      <c r="E1017" s="76">
        <v>0</v>
      </c>
      <c r="F1017" s="76">
        <v>0.58052995817870423</v>
      </c>
      <c r="G1017" s="76">
        <v>5.1317646562119889E-3</v>
      </c>
      <c r="H1017" s="76">
        <v>0</v>
      </c>
      <c r="I1017" s="76">
        <v>0</v>
      </c>
      <c r="J1017" s="76">
        <v>0</v>
      </c>
      <c r="K1017" s="76">
        <v>0</v>
      </c>
      <c r="L1017" s="77">
        <v>0</v>
      </c>
      <c r="M1017" s="68">
        <v>80.248119601678837</v>
      </c>
      <c r="N1017" s="68">
        <v>1</v>
      </c>
      <c r="O1017" s="68">
        <v>0</v>
      </c>
      <c r="P1017" s="68">
        <v>113.83685764486675</v>
      </c>
      <c r="Q1017" s="68">
        <v>1.0062942564909521</v>
      </c>
      <c r="R1017" s="68">
        <v>0</v>
      </c>
      <c r="S1017" s="68">
        <v>0</v>
      </c>
      <c r="T1017" s="68">
        <v>0</v>
      </c>
      <c r="U1017" s="68">
        <v>0</v>
      </c>
      <c r="V1017" s="68">
        <v>0</v>
      </c>
      <c r="W1017" s="68">
        <v>196.09127150303655</v>
      </c>
    </row>
    <row r="1018" spans="1:23">
      <c r="A1018" s="105"/>
      <c r="B1018">
        <v>2017</v>
      </c>
      <c r="C1018" s="76">
        <v>0.44273777339925258</v>
      </c>
      <c r="D1018" s="76">
        <v>0</v>
      </c>
      <c r="E1018" s="76">
        <v>8.5780718433977644E-3</v>
      </c>
      <c r="F1018" s="76">
        <v>0.500378738995511</v>
      </c>
      <c r="G1018" s="76">
        <v>0</v>
      </c>
      <c r="H1018" s="76">
        <v>0</v>
      </c>
      <c r="I1018" s="76">
        <v>0</v>
      </c>
      <c r="J1018" s="76">
        <v>0</v>
      </c>
      <c r="K1018" s="76">
        <v>4.8305415761838603E-2</v>
      </c>
      <c r="L1018" s="77">
        <v>0</v>
      </c>
      <c r="M1018" s="68">
        <v>88.18256719833191</v>
      </c>
      <c r="N1018" s="68">
        <v>0</v>
      </c>
      <c r="O1018" s="68">
        <v>1.7085427135678393</v>
      </c>
      <c r="P1018" s="68">
        <v>99.663241826663437</v>
      </c>
      <c r="Q1018" s="68">
        <v>0</v>
      </c>
      <c r="R1018" s="68">
        <v>0</v>
      </c>
      <c r="S1018" s="68">
        <v>0</v>
      </c>
      <c r="T1018" s="68">
        <v>0</v>
      </c>
      <c r="U1018" s="68">
        <v>9.6212607719386547</v>
      </c>
      <c r="V1018" s="68">
        <v>0</v>
      </c>
      <c r="W1018" s="68">
        <v>199.17561251050185</v>
      </c>
    </row>
    <row r="1019" spans="1:23">
      <c r="C1019" s="76"/>
      <c r="D1019" s="76"/>
      <c r="E1019" s="76"/>
      <c r="F1019" s="76"/>
      <c r="G1019" s="76"/>
      <c r="H1019" s="76"/>
      <c r="I1019" s="76"/>
      <c r="J1019" s="76"/>
      <c r="K1019" s="76"/>
      <c r="L1019" s="77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</row>
    <row r="1020" spans="1:23">
      <c r="A1020" s="105" t="s">
        <v>310</v>
      </c>
      <c r="B1020">
        <v>2011</v>
      </c>
      <c r="C1020" s="76">
        <v>0.24525715703259002</v>
      </c>
      <c r="D1020" s="76">
        <v>0</v>
      </c>
      <c r="E1020" s="76">
        <v>8.4717559902992966E-3</v>
      </c>
      <c r="F1020" s="76">
        <v>0.73692252175970052</v>
      </c>
      <c r="G1020" s="76">
        <v>9.3485652174101538E-3</v>
      </c>
      <c r="H1020" s="76">
        <v>0</v>
      </c>
      <c r="I1020" s="76">
        <v>0</v>
      </c>
      <c r="J1020" s="76">
        <v>0</v>
      </c>
      <c r="K1020" s="76">
        <v>0</v>
      </c>
      <c r="L1020" s="77">
        <v>0</v>
      </c>
      <c r="M1020" s="68">
        <v>29.041592741586033</v>
      </c>
      <c r="N1020" s="68">
        <v>0</v>
      </c>
      <c r="O1020" s="68">
        <v>1.0031645569620253</v>
      </c>
      <c r="P1020" s="68">
        <v>87.261077385007582</v>
      </c>
      <c r="Q1020" s="68">
        <v>1.1069900142653353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118.41282469782098</v>
      </c>
    </row>
    <row r="1021" spans="1:23">
      <c r="A1021" s="105"/>
      <c r="B1021">
        <v>2014</v>
      </c>
      <c r="C1021" s="76">
        <v>0.3127356555545322</v>
      </c>
      <c r="D1021" s="76">
        <v>0</v>
      </c>
      <c r="E1021" s="76">
        <v>2.5488427584389958E-2</v>
      </c>
      <c r="F1021" s="76">
        <v>0.61224283402261115</v>
      </c>
      <c r="G1021" s="76">
        <v>0</v>
      </c>
      <c r="H1021" s="76">
        <v>0</v>
      </c>
      <c r="I1021" s="76">
        <v>3.7137946087333604E-2</v>
      </c>
      <c r="J1021" s="76">
        <v>0</v>
      </c>
      <c r="K1021" s="76">
        <v>1.2395136751132794E-2</v>
      </c>
      <c r="L1021" s="77">
        <v>0</v>
      </c>
      <c r="M1021" s="68">
        <v>25.4735589506938</v>
      </c>
      <c r="N1021" s="68">
        <v>0</v>
      </c>
      <c r="O1021" s="68">
        <v>2.0761334727892304</v>
      </c>
      <c r="P1021" s="68">
        <v>49.869605999867595</v>
      </c>
      <c r="Q1021" s="68">
        <v>0</v>
      </c>
      <c r="R1021" s="68">
        <v>0</v>
      </c>
      <c r="S1021" s="68">
        <v>3.0250329380764165</v>
      </c>
      <c r="T1021" s="68">
        <v>0</v>
      </c>
      <c r="U1021" s="68">
        <v>1.0096330275229359</v>
      </c>
      <c r="V1021" s="68">
        <v>0</v>
      </c>
      <c r="W1021" s="68">
        <v>81.453964388949998</v>
      </c>
    </row>
    <row r="1022" spans="1:23">
      <c r="A1022" s="105"/>
      <c r="B1022">
        <v>2017</v>
      </c>
      <c r="C1022" s="76">
        <v>0.36169945879825299</v>
      </c>
      <c r="D1022" s="76">
        <v>0</v>
      </c>
      <c r="E1022" s="76">
        <v>5.4655124404920492E-2</v>
      </c>
      <c r="F1022" s="76">
        <v>0.55890514284416737</v>
      </c>
      <c r="G1022" s="76">
        <v>9.819654160599562E-3</v>
      </c>
      <c r="H1022" s="76">
        <v>0</v>
      </c>
      <c r="I1022" s="76">
        <v>0</v>
      </c>
      <c r="J1022" s="76">
        <v>0</v>
      </c>
      <c r="K1022" s="76">
        <v>1.4920619792059381E-2</v>
      </c>
      <c r="L1022" s="77">
        <v>0</v>
      </c>
      <c r="M1022" s="68">
        <v>34.162322508560379</v>
      </c>
      <c r="N1022" s="68">
        <v>0</v>
      </c>
      <c r="O1022" s="68">
        <v>5.1621475820560487</v>
      </c>
      <c r="P1022" s="68">
        <v>52.788295025305345</v>
      </c>
      <c r="Q1022" s="68">
        <v>0.92746113989637313</v>
      </c>
      <c r="R1022" s="68">
        <v>0</v>
      </c>
      <c r="S1022" s="68">
        <v>0</v>
      </c>
      <c r="T1022" s="68">
        <v>0</v>
      </c>
      <c r="U1022" s="68">
        <v>1.4092446448703495</v>
      </c>
      <c r="V1022" s="68">
        <v>0</v>
      </c>
      <c r="W1022" s="68">
        <v>94.44947090068851</v>
      </c>
    </row>
    <row r="1023" spans="1:23">
      <c r="C1023" s="76"/>
      <c r="D1023" s="76"/>
      <c r="E1023" s="76"/>
      <c r="F1023" s="76"/>
      <c r="G1023" s="76"/>
      <c r="H1023" s="76"/>
      <c r="I1023" s="76"/>
      <c r="J1023" s="76"/>
      <c r="K1023" s="76"/>
      <c r="L1023" s="77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</row>
    <row r="1024" spans="1:23">
      <c r="A1024" s="105" t="s">
        <v>311</v>
      </c>
      <c r="B1024">
        <v>2011</v>
      </c>
      <c r="C1024" s="76">
        <v>0.50316786790277868</v>
      </c>
      <c r="D1024" s="76">
        <v>0</v>
      </c>
      <c r="E1024" s="76">
        <v>0</v>
      </c>
      <c r="F1024" s="76">
        <v>0.49683213209722155</v>
      </c>
      <c r="G1024" s="76">
        <v>0</v>
      </c>
      <c r="H1024" s="76">
        <v>0</v>
      </c>
      <c r="I1024" s="76">
        <v>0</v>
      </c>
      <c r="J1024" s="76">
        <v>0</v>
      </c>
      <c r="K1024" s="76">
        <v>0</v>
      </c>
      <c r="L1024" s="77">
        <v>0</v>
      </c>
      <c r="M1024" s="68">
        <v>26.444766497671193</v>
      </c>
      <c r="N1024" s="68">
        <v>0</v>
      </c>
      <c r="O1024" s="68">
        <v>0</v>
      </c>
      <c r="P1024" s="68">
        <v>26.11178209096169</v>
      </c>
      <c r="Q1024" s="68">
        <v>0</v>
      </c>
      <c r="R1024" s="68">
        <v>0</v>
      </c>
      <c r="S1024" s="68">
        <v>0</v>
      </c>
      <c r="T1024" s="68">
        <v>0</v>
      </c>
      <c r="U1024" s="68">
        <v>0</v>
      </c>
      <c r="V1024" s="68">
        <v>0</v>
      </c>
      <c r="W1024" s="68">
        <v>52.556548588632872</v>
      </c>
    </row>
    <row r="1025" spans="1:23">
      <c r="A1025" s="105"/>
      <c r="B1025">
        <v>2014</v>
      </c>
      <c r="C1025" s="76">
        <v>0.42996008974987759</v>
      </c>
      <c r="D1025" s="76">
        <v>4.2301095100127646E-2</v>
      </c>
      <c r="E1025" s="76">
        <v>0</v>
      </c>
      <c r="F1025" s="76">
        <v>0.4958456991949432</v>
      </c>
      <c r="G1025" s="76">
        <v>0</v>
      </c>
      <c r="H1025" s="76">
        <v>1.5665065417959301E-2</v>
      </c>
      <c r="I1025" s="76">
        <v>1.6228050537092174E-2</v>
      </c>
      <c r="J1025" s="76">
        <v>0</v>
      </c>
      <c r="K1025" s="76">
        <v>0</v>
      </c>
      <c r="L1025" s="77">
        <v>0</v>
      </c>
      <c r="M1025" s="68">
        <v>27.4929644444207</v>
      </c>
      <c r="N1025" s="68">
        <v>2.7048615238321645</v>
      </c>
      <c r="O1025" s="68">
        <v>0</v>
      </c>
      <c r="P1025" s="68">
        <v>31.705892018526299</v>
      </c>
      <c r="Q1025" s="68">
        <v>0</v>
      </c>
      <c r="R1025" s="68">
        <v>1.0016722408026755</v>
      </c>
      <c r="S1025" s="68">
        <v>1.0376712328767124</v>
      </c>
      <c r="T1025" s="68">
        <v>0</v>
      </c>
      <c r="U1025" s="68">
        <v>0</v>
      </c>
      <c r="V1025" s="68">
        <v>0</v>
      </c>
      <c r="W1025" s="68">
        <v>63.943061460458559</v>
      </c>
    </row>
    <row r="1026" spans="1:23">
      <c r="A1026" s="105"/>
      <c r="B1026">
        <v>2017</v>
      </c>
      <c r="C1026" s="76">
        <v>0.4903721241643938</v>
      </c>
      <c r="D1026" s="76">
        <v>2.6519650064845558E-2</v>
      </c>
      <c r="E1026" s="76">
        <v>0</v>
      </c>
      <c r="F1026" s="76">
        <v>0.4260631944809733</v>
      </c>
      <c r="G1026" s="76">
        <v>0</v>
      </c>
      <c r="H1026" s="76">
        <v>1.6337200941256246E-2</v>
      </c>
      <c r="I1026" s="76">
        <v>0</v>
      </c>
      <c r="J1026" s="76">
        <v>0</v>
      </c>
      <c r="K1026" s="76">
        <v>4.0707830348531072E-2</v>
      </c>
      <c r="L1026" s="77">
        <v>0</v>
      </c>
      <c r="M1026" s="68">
        <v>30.071055105915626</v>
      </c>
      <c r="N1026" s="68">
        <v>1.6262626262626263</v>
      </c>
      <c r="O1026" s="68">
        <v>0</v>
      </c>
      <c r="P1026" s="68">
        <v>26.127443156912822</v>
      </c>
      <c r="Q1026" s="68">
        <v>0</v>
      </c>
      <c r="R1026" s="68">
        <v>1.0018450184501844</v>
      </c>
      <c r="S1026" s="68">
        <v>0</v>
      </c>
      <c r="T1026" s="68">
        <v>0</v>
      </c>
      <c r="U1026" s="68">
        <v>2.4963234028420471</v>
      </c>
      <c r="V1026" s="68">
        <v>0</v>
      </c>
      <c r="W1026" s="68">
        <v>61.322929310383309</v>
      </c>
    </row>
    <row r="1027" spans="1:23">
      <c r="C1027" s="76"/>
      <c r="D1027" s="76"/>
      <c r="E1027" s="76"/>
      <c r="F1027" s="76"/>
      <c r="G1027" s="76"/>
      <c r="H1027" s="76"/>
      <c r="I1027" s="76"/>
      <c r="J1027" s="76"/>
      <c r="K1027" s="76"/>
      <c r="L1027" s="77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</row>
    <row r="1028" spans="1:23">
      <c r="A1028" s="105" t="s">
        <v>312</v>
      </c>
      <c r="B1028">
        <v>2011</v>
      </c>
      <c r="C1028" s="76">
        <v>0.5365905271236826</v>
      </c>
      <c r="D1028" s="76">
        <v>9.7176865942556229E-2</v>
      </c>
      <c r="E1028" s="76">
        <v>0</v>
      </c>
      <c r="F1028" s="76">
        <v>0.3538668082838291</v>
      </c>
      <c r="G1028" s="76">
        <v>6.1290921694061818E-3</v>
      </c>
      <c r="H1028" s="76">
        <v>0</v>
      </c>
      <c r="I1028" s="76">
        <v>0</v>
      </c>
      <c r="J1028" s="76">
        <v>0</v>
      </c>
      <c r="K1028" s="76">
        <v>6.2367064805258056E-3</v>
      </c>
      <c r="L1028" s="77">
        <v>0</v>
      </c>
      <c r="M1028" s="68">
        <v>87.013702441188371</v>
      </c>
      <c r="N1028" s="68">
        <v>15.758233643479546</v>
      </c>
      <c r="O1028" s="68">
        <v>0</v>
      </c>
      <c r="P1028" s="68">
        <v>57.383162026497828</v>
      </c>
      <c r="Q1028" s="68">
        <v>0.99389567147613767</v>
      </c>
      <c r="R1028" s="68">
        <v>0</v>
      </c>
      <c r="S1028" s="68">
        <v>0</v>
      </c>
      <c r="T1028" s="68">
        <v>0</v>
      </c>
      <c r="U1028" s="68">
        <v>1.0113464447806355</v>
      </c>
      <c r="V1028" s="68">
        <v>0</v>
      </c>
      <c r="W1028" s="68">
        <v>162.16034022742252</v>
      </c>
    </row>
    <row r="1029" spans="1:23">
      <c r="A1029" s="105"/>
      <c r="B1029">
        <v>2014</v>
      </c>
      <c r="C1029" s="76">
        <v>0.50996393024810127</v>
      </c>
      <c r="D1029" s="76">
        <v>0</v>
      </c>
      <c r="E1029" s="76">
        <v>6.4604311390846882E-3</v>
      </c>
      <c r="F1029" s="76">
        <v>0.43934712970716888</v>
      </c>
      <c r="G1029" s="76">
        <v>0</v>
      </c>
      <c r="H1029" s="76">
        <v>1.6037545446942515E-2</v>
      </c>
      <c r="I1029" s="76">
        <v>0</v>
      </c>
      <c r="J1029" s="76">
        <v>0</v>
      </c>
      <c r="K1029" s="76">
        <v>2.819096345870243E-2</v>
      </c>
      <c r="L1029" s="77">
        <v>0</v>
      </c>
      <c r="M1029" s="68">
        <v>79.266794973466773</v>
      </c>
      <c r="N1029" s="68">
        <v>0</v>
      </c>
      <c r="O1029" s="68">
        <v>1.00418410041841</v>
      </c>
      <c r="P1029" s="68">
        <v>68.290396216329128</v>
      </c>
      <c r="Q1029" s="68">
        <v>0</v>
      </c>
      <c r="R1029" s="68">
        <v>2.4928132195584451</v>
      </c>
      <c r="S1029" s="68">
        <v>0</v>
      </c>
      <c r="T1029" s="68">
        <v>0</v>
      </c>
      <c r="U1029" s="68">
        <v>4.381892890931141</v>
      </c>
      <c r="V1029" s="68">
        <v>0</v>
      </c>
      <c r="W1029" s="68">
        <v>155.43608140070393</v>
      </c>
    </row>
    <row r="1030" spans="1:23">
      <c r="A1030" s="105"/>
      <c r="B1030">
        <v>2017</v>
      </c>
      <c r="C1030" s="76">
        <v>0.50353240234287722</v>
      </c>
      <c r="D1030" s="76">
        <v>2.1422686853091382E-2</v>
      </c>
      <c r="E1030" s="76">
        <v>0</v>
      </c>
      <c r="F1030" s="76">
        <v>0.42570110789508325</v>
      </c>
      <c r="G1030" s="76">
        <v>0</v>
      </c>
      <c r="H1030" s="76">
        <v>2.3597889289589547E-2</v>
      </c>
      <c r="I1030" s="76">
        <v>0</v>
      </c>
      <c r="J1030" s="76">
        <v>0</v>
      </c>
      <c r="K1030" s="76">
        <v>2.5745913619359063E-2</v>
      </c>
      <c r="L1030" s="77">
        <v>0</v>
      </c>
      <c r="M1030" s="68">
        <v>79.464481058878164</v>
      </c>
      <c r="N1030" s="68">
        <v>3.3808006907737367</v>
      </c>
      <c r="O1030" s="68">
        <v>0</v>
      </c>
      <c r="P1030" s="68">
        <v>67.181610294936391</v>
      </c>
      <c r="Q1030" s="68">
        <v>0</v>
      </c>
      <c r="R1030" s="68">
        <v>3.7240781680722725</v>
      </c>
      <c r="S1030" s="68">
        <v>0</v>
      </c>
      <c r="T1030" s="68">
        <v>0</v>
      </c>
      <c r="U1030" s="68">
        <v>4.0630665586361587</v>
      </c>
      <c r="V1030" s="68">
        <v>0</v>
      </c>
      <c r="W1030" s="68">
        <v>157.81403677129666</v>
      </c>
    </row>
    <row r="1031" spans="1:23">
      <c r="C1031" s="76"/>
      <c r="D1031" s="76"/>
      <c r="E1031" s="76"/>
      <c r="F1031" s="76"/>
      <c r="G1031" s="76"/>
      <c r="H1031" s="76"/>
      <c r="I1031" s="76"/>
      <c r="J1031" s="76"/>
      <c r="K1031" s="76"/>
      <c r="L1031" s="77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</row>
    <row r="1032" spans="1:23">
      <c r="A1032" s="105" t="s">
        <v>313</v>
      </c>
      <c r="B1032">
        <v>2011</v>
      </c>
      <c r="C1032" s="76">
        <v>0.45106777509942764</v>
      </c>
      <c r="D1032" s="76">
        <v>4.9420875676724575E-2</v>
      </c>
      <c r="E1032" s="76">
        <v>0</v>
      </c>
      <c r="F1032" s="76">
        <v>0.48144681958220203</v>
      </c>
      <c r="G1032" s="76">
        <v>0</v>
      </c>
      <c r="H1032" s="76">
        <v>1.8064529641646E-2</v>
      </c>
      <c r="I1032" s="76">
        <v>0</v>
      </c>
      <c r="J1032" s="76">
        <v>0</v>
      </c>
      <c r="K1032" s="76">
        <v>0</v>
      </c>
      <c r="L1032" s="77">
        <v>0</v>
      </c>
      <c r="M1032" s="68">
        <v>37.288873262992134</v>
      </c>
      <c r="N1032" s="68">
        <v>4.0855252168019742</v>
      </c>
      <c r="O1032" s="68">
        <v>0</v>
      </c>
      <c r="P1032" s="68">
        <v>39.800248276024874</v>
      </c>
      <c r="Q1032" s="68">
        <v>0</v>
      </c>
      <c r="R1032" s="68">
        <v>1.4933586337760911</v>
      </c>
      <c r="S1032" s="68">
        <v>0</v>
      </c>
      <c r="T1032" s="68">
        <v>0</v>
      </c>
      <c r="U1032" s="68">
        <v>0</v>
      </c>
      <c r="V1032" s="68">
        <v>0</v>
      </c>
      <c r="W1032" s="68">
        <v>82.668005389595052</v>
      </c>
    </row>
    <row r="1033" spans="1:23">
      <c r="A1033" s="105"/>
      <c r="B1033">
        <v>2014</v>
      </c>
      <c r="C1033" s="76">
        <v>0.41453634140523427</v>
      </c>
      <c r="D1033" s="76">
        <v>4.0995646369954737E-2</v>
      </c>
      <c r="E1033" s="76">
        <v>0</v>
      </c>
      <c r="F1033" s="76">
        <v>0.51347661548995072</v>
      </c>
      <c r="G1033" s="76">
        <v>0</v>
      </c>
      <c r="H1033" s="76">
        <v>3.0991396734860382E-2</v>
      </c>
      <c r="I1033" s="76">
        <v>0</v>
      </c>
      <c r="J1033" s="76">
        <v>0</v>
      </c>
      <c r="K1033" s="76">
        <v>0</v>
      </c>
      <c r="L1033" s="77">
        <v>0</v>
      </c>
      <c r="M1033" s="68">
        <v>40.462393402553225</v>
      </c>
      <c r="N1033" s="68">
        <v>4.0015357051446117</v>
      </c>
      <c r="O1033" s="68">
        <v>0</v>
      </c>
      <c r="P1033" s="68">
        <v>50.11983448432008</v>
      </c>
      <c r="Q1033" s="68">
        <v>0</v>
      </c>
      <c r="R1033" s="68">
        <v>3.0250329380764165</v>
      </c>
      <c r="S1033" s="68">
        <v>0</v>
      </c>
      <c r="T1033" s="68">
        <v>0</v>
      </c>
      <c r="U1033" s="68">
        <v>0</v>
      </c>
      <c r="V1033" s="68">
        <v>0</v>
      </c>
      <c r="W1033" s="68">
        <v>97.608796530094324</v>
      </c>
    </row>
    <row r="1034" spans="1:23">
      <c r="A1034" s="105"/>
      <c r="B1034">
        <v>2017</v>
      </c>
      <c r="C1034" s="76">
        <v>0.41974521212766297</v>
      </c>
      <c r="D1034" s="76">
        <v>1.8787928698155792E-2</v>
      </c>
      <c r="E1034" s="76">
        <v>1.2565023380619419E-2</v>
      </c>
      <c r="F1034" s="76">
        <v>0.50115474694720785</v>
      </c>
      <c r="G1034" s="76">
        <v>0</v>
      </c>
      <c r="H1034" s="76">
        <v>4.7747088846353793E-2</v>
      </c>
      <c r="I1034" s="76">
        <v>0</v>
      </c>
      <c r="J1034" s="76">
        <v>0</v>
      </c>
      <c r="K1034" s="76">
        <v>0</v>
      </c>
      <c r="L1034" s="77">
        <v>0</v>
      </c>
      <c r="M1034" s="68">
        <v>33.405844096962653</v>
      </c>
      <c r="N1034" s="68">
        <v>1.4952561669829223</v>
      </c>
      <c r="O1034" s="68">
        <v>1</v>
      </c>
      <c r="P1034" s="68">
        <v>39.884903654075202</v>
      </c>
      <c r="Q1034" s="68">
        <v>0</v>
      </c>
      <c r="R1034" s="68">
        <v>3.8</v>
      </c>
      <c r="S1034" s="68">
        <v>0</v>
      </c>
      <c r="T1034" s="68">
        <v>0</v>
      </c>
      <c r="U1034" s="68">
        <v>0</v>
      </c>
      <c r="V1034" s="68">
        <v>0</v>
      </c>
      <c r="W1034" s="68">
        <v>79.586003918020793</v>
      </c>
    </row>
    <row r="1035" spans="1:23">
      <c r="C1035" s="76"/>
      <c r="D1035" s="76"/>
      <c r="E1035" s="76"/>
      <c r="F1035" s="76"/>
      <c r="G1035" s="76"/>
      <c r="H1035" s="76"/>
      <c r="I1035" s="76"/>
      <c r="J1035" s="76"/>
      <c r="K1035" s="76"/>
      <c r="L1035" s="77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</row>
    <row r="1036" spans="1:23">
      <c r="A1036" s="105" t="s">
        <v>314</v>
      </c>
      <c r="B1036">
        <v>2011</v>
      </c>
      <c r="C1036" s="76">
        <v>0.29498569737093105</v>
      </c>
      <c r="D1036" s="76">
        <v>9.7821896977715976E-3</v>
      </c>
      <c r="E1036" s="76">
        <v>0</v>
      </c>
      <c r="F1036" s="76">
        <v>0.67844229533018674</v>
      </c>
      <c r="G1036" s="76">
        <v>0</v>
      </c>
      <c r="H1036" s="76">
        <v>0</v>
      </c>
      <c r="I1036" s="76">
        <v>0</v>
      </c>
      <c r="J1036" s="76">
        <v>0</v>
      </c>
      <c r="K1036" s="76">
        <v>1.6789817601110816E-2</v>
      </c>
      <c r="L1036" s="77">
        <v>0</v>
      </c>
      <c r="M1036" s="68">
        <v>33.381710172222967</v>
      </c>
      <c r="N1036" s="68">
        <v>1.1069900142653353</v>
      </c>
      <c r="O1036" s="68">
        <v>0</v>
      </c>
      <c r="P1036" s="68">
        <v>76.775125957417899</v>
      </c>
      <c r="Q1036" s="68">
        <v>0</v>
      </c>
      <c r="R1036" s="68">
        <v>0</v>
      </c>
      <c r="S1036" s="68">
        <v>0</v>
      </c>
      <c r="T1036" s="68">
        <v>0</v>
      </c>
      <c r="U1036" s="68">
        <v>1.9000000000000001</v>
      </c>
      <c r="V1036" s="68">
        <v>0</v>
      </c>
      <c r="W1036" s="68">
        <v>113.16382614390618</v>
      </c>
    </row>
    <row r="1037" spans="1:23">
      <c r="A1037" s="105"/>
      <c r="B1037">
        <v>2014</v>
      </c>
      <c r="C1037" s="76">
        <v>0.27896740309809959</v>
      </c>
      <c r="D1037" s="76">
        <v>1.6546267605144584E-2</v>
      </c>
      <c r="E1037" s="76">
        <v>0</v>
      </c>
      <c r="F1037" s="76">
        <v>0.689723175709551</v>
      </c>
      <c r="G1037" s="76">
        <v>7.208289850416218E-3</v>
      </c>
      <c r="H1037" s="76">
        <v>0</v>
      </c>
      <c r="I1037" s="76">
        <v>0</v>
      </c>
      <c r="J1037" s="76">
        <v>0</v>
      </c>
      <c r="K1037" s="76">
        <v>7.5548637367884889E-3</v>
      </c>
      <c r="L1037" s="77">
        <v>0</v>
      </c>
      <c r="M1037" s="68">
        <v>38.823578991038502</v>
      </c>
      <c r="N1037" s="68">
        <v>2.3027254089227616</v>
      </c>
      <c r="O1037" s="68">
        <v>0</v>
      </c>
      <c r="P1037" s="68">
        <v>95.987996793637194</v>
      </c>
      <c r="Q1037" s="68">
        <v>1.0031695721077656</v>
      </c>
      <c r="R1037" s="68">
        <v>0</v>
      </c>
      <c r="S1037" s="68">
        <v>0</v>
      </c>
      <c r="T1037" s="68">
        <v>0</v>
      </c>
      <c r="U1037" s="68">
        <v>1.0514018691588785</v>
      </c>
      <c r="V1037" s="68">
        <v>0</v>
      </c>
      <c r="W1037" s="68">
        <v>139.16887263486512</v>
      </c>
    </row>
    <row r="1038" spans="1:23">
      <c r="A1038" s="105"/>
      <c r="B1038">
        <v>2017</v>
      </c>
      <c r="C1038" s="76">
        <v>0.32856179723309242</v>
      </c>
      <c r="D1038" s="76">
        <v>2.8608251893012644E-2</v>
      </c>
      <c r="E1038" s="76">
        <v>0</v>
      </c>
      <c r="F1038" s="76">
        <v>0.64282995087389538</v>
      </c>
      <c r="G1038" s="76">
        <v>0</v>
      </c>
      <c r="H1038" s="76">
        <v>0</v>
      </c>
      <c r="I1038" s="76">
        <v>0</v>
      </c>
      <c r="J1038" s="76">
        <v>0</v>
      </c>
      <c r="K1038" s="76">
        <v>0</v>
      </c>
      <c r="L1038" s="77">
        <v>0</v>
      </c>
      <c r="M1038" s="68">
        <v>47.026682199878714</v>
      </c>
      <c r="N1038" s="68">
        <v>4.0946670653628923</v>
      </c>
      <c r="O1038" s="68">
        <v>0</v>
      </c>
      <c r="P1038" s="68">
        <v>92.007531194699624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143.12888045994117</v>
      </c>
    </row>
    <row r="1039" spans="1:23">
      <c r="C1039" s="76"/>
      <c r="D1039" s="76"/>
      <c r="E1039" s="76"/>
      <c r="F1039" s="76"/>
      <c r="G1039" s="76"/>
      <c r="H1039" s="76"/>
      <c r="I1039" s="76"/>
      <c r="J1039" s="76"/>
      <c r="K1039" s="76"/>
      <c r="L1039" s="77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</row>
    <row r="1040" spans="1:23">
      <c r="A1040" s="105" t="s">
        <v>315</v>
      </c>
      <c r="B1040">
        <v>2011</v>
      </c>
      <c r="C1040" s="76">
        <v>0.50181655360842736</v>
      </c>
      <c r="D1040" s="76">
        <v>1.880127477690853E-2</v>
      </c>
      <c r="E1040" s="76">
        <v>1.6892371359970373E-2</v>
      </c>
      <c r="F1040" s="76">
        <v>0.43095944576137679</v>
      </c>
      <c r="G1040" s="76">
        <v>1.4431013669988108E-2</v>
      </c>
      <c r="H1040" s="76">
        <v>1.3575369418271992E-2</v>
      </c>
      <c r="I1040" s="76">
        <v>0</v>
      </c>
      <c r="J1040" s="76">
        <v>3.5239714050570199E-3</v>
      </c>
      <c r="K1040" s="76">
        <v>0</v>
      </c>
      <c r="L1040" s="77">
        <v>0</v>
      </c>
      <c r="M1040" s="68">
        <v>142.40085855642965</v>
      </c>
      <c r="N1040" s="68">
        <v>5.3352517985611509</v>
      </c>
      <c r="O1040" s="68">
        <v>4.7935608489130308</v>
      </c>
      <c r="P1040" s="68">
        <v>122.29368409259372</v>
      </c>
      <c r="Q1040" s="68">
        <v>4.0950995372093848</v>
      </c>
      <c r="R1040" s="68">
        <v>3.852292728252809</v>
      </c>
      <c r="S1040" s="68">
        <v>0</v>
      </c>
      <c r="T1040" s="68">
        <v>1</v>
      </c>
      <c r="U1040" s="68">
        <v>0</v>
      </c>
      <c r="V1040" s="68">
        <v>0</v>
      </c>
      <c r="W1040" s="68">
        <v>283.77074756195969</v>
      </c>
    </row>
    <row r="1041" spans="1:23">
      <c r="A1041" s="105"/>
      <c r="B1041">
        <v>2014</v>
      </c>
      <c r="C1041" s="76">
        <v>0.54378707376628466</v>
      </c>
      <c r="D1041" s="76">
        <v>8.2850835520243294E-3</v>
      </c>
      <c r="E1041" s="76">
        <v>1.1959459197264386E-2</v>
      </c>
      <c r="F1041" s="76">
        <v>0.4165781261557559</v>
      </c>
      <c r="G1041" s="76">
        <v>0</v>
      </c>
      <c r="H1041" s="76">
        <v>1.1438771778185756E-2</v>
      </c>
      <c r="I1041" s="76">
        <v>0</v>
      </c>
      <c r="J1041" s="76">
        <v>0</v>
      </c>
      <c r="K1041" s="76">
        <v>7.9514855504849141E-3</v>
      </c>
      <c r="L1041" s="77">
        <v>0</v>
      </c>
      <c r="M1041" s="68">
        <v>137.48751786607789</v>
      </c>
      <c r="N1041" s="68">
        <v>2.0947455867082034</v>
      </c>
      <c r="O1041" s="68">
        <v>3.0237503599786075</v>
      </c>
      <c r="P1041" s="68">
        <v>105.32485107778191</v>
      </c>
      <c r="Q1041" s="68">
        <v>0</v>
      </c>
      <c r="R1041" s="68">
        <v>2.892103205629398</v>
      </c>
      <c r="S1041" s="68">
        <v>0</v>
      </c>
      <c r="T1041" s="68">
        <v>0</v>
      </c>
      <c r="U1041" s="68">
        <v>2.0104008800952418</v>
      </c>
      <c r="V1041" s="68">
        <v>0</v>
      </c>
      <c r="W1041" s="68">
        <v>252.83336897627129</v>
      </c>
    </row>
    <row r="1042" spans="1:23">
      <c r="A1042" s="105"/>
      <c r="B1042">
        <v>2017</v>
      </c>
      <c r="C1042" s="76">
        <v>0.53700037213953733</v>
      </c>
      <c r="D1042" s="76">
        <v>1.5056790540177563E-2</v>
      </c>
      <c r="E1042" s="76">
        <v>3.4787425259523962E-2</v>
      </c>
      <c r="F1042" s="76">
        <v>0.36568167942063912</v>
      </c>
      <c r="G1042" s="76">
        <v>2.4099334946545817E-2</v>
      </c>
      <c r="H1042" s="76">
        <v>1.5615091495191297E-2</v>
      </c>
      <c r="I1042" s="76">
        <v>0</v>
      </c>
      <c r="J1042" s="76">
        <v>0</v>
      </c>
      <c r="K1042" s="76">
        <v>7.7593061983851205E-3</v>
      </c>
      <c r="L1042" s="77">
        <v>0</v>
      </c>
      <c r="M1042" s="68">
        <v>139.80108856229413</v>
      </c>
      <c r="N1042" s="68">
        <v>3.919840314792765</v>
      </c>
      <c r="O1042" s="68">
        <v>9.0564553990610328</v>
      </c>
      <c r="P1042" s="68">
        <v>95.200486820164059</v>
      </c>
      <c r="Q1042" s="68">
        <v>6.2739495798319327</v>
      </c>
      <c r="R1042" s="68">
        <v>4.0651867340984245</v>
      </c>
      <c r="S1042" s="68">
        <v>0</v>
      </c>
      <c r="T1042" s="68">
        <v>0</v>
      </c>
      <c r="U1042" s="68">
        <v>2.0200348254889584</v>
      </c>
      <c r="V1042" s="68">
        <v>0</v>
      </c>
      <c r="W1042" s="68">
        <v>260.33704223573125</v>
      </c>
    </row>
    <row r="1043" spans="1:23">
      <c r="C1043" s="76"/>
      <c r="D1043" s="76"/>
      <c r="E1043" s="76"/>
      <c r="F1043" s="76"/>
      <c r="G1043" s="76"/>
      <c r="H1043" s="76"/>
      <c r="I1043" s="76"/>
      <c r="J1043" s="76"/>
      <c r="K1043" s="76"/>
      <c r="L1043" s="77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</row>
    <row r="1044" spans="1:23">
      <c r="A1044" s="105" t="s">
        <v>316</v>
      </c>
      <c r="B1044">
        <v>2011</v>
      </c>
      <c r="C1044" s="76">
        <v>0.4571644589999776</v>
      </c>
      <c r="D1044" s="76">
        <v>1.8204264486896587E-2</v>
      </c>
      <c r="E1044" s="76">
        <v>3.2099727623471821E-3</v>
      </c>
      <c r="F1044" s="76">
        <v>0.49658789043012064</v>
      </c>
      <c r="G1044" s="76">
        <v>3.4474575615926722E-3</v>
      </c>
      <c r="H1044" s="76">
        <v>1.139886341365183E-2</v>
      </c>
      <c r="I1044" s="76">
        <v>0</v>
      </c>
      <c r="J1044" s="76">
        <v>0</v>
      </c>
      <c r="K1044" s="76">
        <v>9.9870923454133381E-3</v>
      </c>
      <c r="L1044" s="77">
        <v>0</v>
      </c>
      <c r="M1044" s="68">
        <v>146.79701836741103</v>
      </c>
      <c r="N1044" s="68">
        <v>5.8454494780581738</v>
      </c>
      <c r="O1044" s="68">
        <v>1.0307328605200945</v>
      </c>
      <c r="P1044" s="68">
        <v>159.456012464232</v>
      </c>
      <c r="Q1044" s="68">
        <v>1.1069900142653353</v>
      </c>
      <c r="R1044" s="68">
        <v>3.6602127067396095</v>
      </c>
      <c r="S1044" s="68">
        <v>0</v>
      </c>
      <c r="T1044" s="68">
        <v>0</v>
      </c>
      <c r="U1044" s="68">
        <v>3.2068883518933906</v>
      </c>
      <c r="V1044" s="68">
        <v>0</v>
      </c>
      <c r="W1044" s="68">
        <v>321.10330424311968</v>
      </c>
    </row>
    <row r="1045" spans="1:23">
      <c r="A1045" s="105"/>
      <c r="B1045">
        <v>2014</v>
      </c>
      <c r="C1045" s="76">
        <v>0.41794181576832823</v>
      </c>
      <c r="D1045" s="76">
        <v>1.429070008456034E-2</v>
      </c>
      <c r="E1045" s="76">
        <v>9.8735354809307823E-3</v>
      </c>
      <c r="F1045" s="76">
        <v>0.50994966122357499</v>
      </c>
      <c r="G1045" s="76">
        <v>0</v>
      </c>
      <c r="H1045" s="76">
        <v>3.1418326154898646E-2</v>
      </c>
      <c r="I1045" s="76">
        <v>0</v>
      </c>
      <c r="J1045" s="76">
        <v>0</v>
      </c>
      <c r="K1045" s="76">
        <v>1.6525961287707346E-2</v>
      </c>
      <c r="L1045" s="77">
        <v>0</v>
      </c>
      <c r="M1045" s="68">
        <v>127.83652395533529</v>
      </c>
      <c r="N1045" s="68">
        <v>4.3711190284704005</v>
      </c>
      <c r="O1045" s="68">
        <v>3.0200339076181777</v>
      </c>
      <c r="P1045" s="68">
        <v>155.97910910919384</v>
      </c>
      <c r="Q1045" s="68">
        <v>0</v>
      </c>
      <c r="R1045" s="68">
        <v>9.6099730933924974</v>
      </c>
      <c r="S1045" s="68">
        <v>0</v>
      </c>
      <c r="T1045" s="68">
        <v>0</v>
      </c>
      <c r="U1045" s="68">
        <v>5.0548219066263602</v>
      </c>
      <c r="V1045" s="68">
        <v>0</v>
      </c>
      <c r="W1045" s="68">
        <v>305.87158100063647</v>
      </c>
    </row>
    <row r="1046" spans="1:23">
      <c r="A1046" s="105"/>
      <c r="B1046">
        <v>2017</v>
      </c>
      <c r="C1046" s="76">
        <v>0.4369463944038442</v>
      </c>
      <c r="D1046" s="76">
        <v>1.5768992862272457E-2</v>
      </c>
      <c r="E1046" s="76">
        <v>1.3343192485842472E-2</v>
      </c>
      <c r="F1046" s="76">
        <v>0.4585205928760866</v>
      </c>
      <c r="G1046" s="76">
        <v>5.8367981254404972E-3</v>
      </c>
      <c r="H1046" s="76">
        <v>3.3824281562997986E-2</v>
      </c>
      <c r="I1046" s="76">
        <v>0</v>
      </c>
      <c r="J1046" s="76">
        <v>0</v>
      </c>
      <c r="K1046" s="76">
        <v>3.5759747683515794E-2</v>
      </c>
      <c r="L1046" s="77">
        <v>0</v>
      </c>
      <c r="M1046" s="68">
        <v>149.84259330759724</v>
      </c>
      <c r="N1046" s="68">
        <v>5.4076811585908979</v>
      </c>
      <c r="O1046" s="68">
        <v>4.5757982917080016</v>
      </c>
      <c r="P1046" s="68">
        <v>157.24106114945744</v>
      </c>
      <c r="Q1046" s="68">
        <v>2.0016207455429496</v>
      </c>
      <c r="R1046" s="68">
        <v>11.59940471206089</v>
      </c>
      <c r="S1046" s="68">
        <v>0</v>
      </c>
      <c r="T1046" s="68">
        <v>0</v>
      </c>
      <c r="U1046" s="68">
        <v>12.263136617099425</v>
      </c>
      <c r="V1046" s="68">
        <v>0</v>
      </c>
      <c r="W1046" s="68">
        <v>342.93129598205684</v>
      </c>
    </row>
    <row r="1047" spans="1:23">
      <c r="C1047" s="76"/>
      <c r="D1047" s="76"/>
      <c r="E1047" s="76"/>
      <c r="F1047" s="76"/>
      <c r="G1047" s="76"/>
      <c r="H1047" s="76"/>
      <c r="I1047" s="76"/>
      <c r="J1047" s="76"/>
      <c r="K1047" s="76"/>
      <c r="L1047" s="77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</row>
    <row r="1048" spans="1:23">
      <c r="A1048" s="105" t="s">
        <v>317</v>
      </c>
      <c r="B1048">
        <v>2011</v>
      </c>
      <c r="C1048" s="76">
        <v>0.60563391301183744</v>
      </c>
      <c r="D1048" s="76">
        <v>1.1113304358367068E-2</v>
      </c>
      <c r="E1048" s="76">
        <v>5.4071717824890134E-3</v>
      </c>
      <c r="F1048" s="76">
        <v>0.29837335496556039</v>
      </c>
      <c r="G1048" s="76">
        <v>1.5111813150339218E-2</v>
      </c>
      <c r="H1048" s="76">
        <v>0</v>
      </c>
      <c r="I1048" s="76">
        <v>0</v>
      </c>
      <c r="J1048" s="76">
        <v>0</v>
      </c>
      <c r="K1048" s="76">
        <v>3.9752549523440379E-2</v>
      </c>
      <c r="L1048" s="77">
        <v>2.460789320796641E-2</v>
      </c>
      <c r="M1048" s="68">
        <v>112.06207033998542</v>
      </c>
      <c r="N1048" s="68">
        <v>2.0563245682918936</v>
      </c>
      <c r="O1048" s="68">
        <v>1.000503524672709</v>
      </c>
      <c r="P1048" s="68">
        <v>55.208823636457318</v>
      </c>
      <c r="Q1048" s="68">
        <v>2.7961793945725271</v>
      </c>
      <c r="R1048" s="68">
        <v>0</v>
      </c>
      <c r="S1048" s="68">
        <v>0</v>
      </c>
      <c r="T1048" s="68">
        <v>0</v>
      </c>
      <c r="U1048" s="68">
        <v>7.3555210584821715</v>
      </c>
      <c r="V1048" s="68">
        <v>4.5532646048109964</v>
      </c>
      <c r="W1048" s="68">
        <v>185.03268712727305</v>
      </c>
    </row>
    <row r="1049" spans="1:23">
      <c r="A1049" s="105"/>
      <c r="B1049">
        <v>2014</v>
      </c>
      <c r="C1049" s="76">
        <v>0.54281714356458555</v>
      </c>
      <c r="D1049" s="76">
        <v>7.4327914387613781E-3</v>
      </c>
      <c r="E1049" s="76">
        <v>0</v>
      </c>
      <c r="F1049" s="76">
        <v>0.44244778243766913</v>
      </c>
      <c r="G1049" s="76">
        <v>0</v>
      </c>
      <c r="H1049" s="76">
        <v>0</v>
      </c>
      <c r="I1049" s="76">
        <v>0</v>
      </c>
      <c r="J1049" s="76">
        <v>0</v>
      </c>
      <c r="K1049" s="76">
        <v>7.3022825589837961E-3</v>
      </c>
      <c r="L1049" s="77">
        <v>0</v>
      </c>
      <c r="M1049" s="68">
        <v>74.652941808814759</v>
      </c>
      <c r="N1049" s="68">
        <v>1.0222222222222224</v>
      </c>
      <c r="O1049" s="68">
        <v>0</v>
      </c>
      <c r="P1049" s="68">
        <v>60.849272996162227</v>
      </c>
      <c r="Q1049" s="68">
        <v>0</v>
      </c>
      <c r="R1049" s="68">
        <v>0</v>
      </c>
      <c r="S1049" s="68">
        <v>0</v>
      </c>
      <c r="T1049" s="68">
        <v>0</v>
      </c>
      <c r="U1049" s="68">
        <v>1.0042735042735045</v>
      </c>
      <c r="V1049" s="68">
        <v>0</v>
      </c>
      <c r="W1049" s="68">
        <v>137.52871053147274</v>
      </c>
    </row>
    <row r="1050" spans="1:23">
      <c r="A1050" s="105"/>
      <c r="B1050">
        <v>2017</v>
      </c>
      <c r="C1050" s="76">
        <v>0.44134852059681001</v>
      </c>
      <c r="D1050" s="76">
        <v>7.0562219211067747E-3</v>
      </c>
      <c r="E1050" s="76">
        <v>1.0384442003337907E-2</v>
      </c>
      <c r="F1050" s="76">
        <v>0.51156138883433311</v>
      </c>
      <c r="G1050" s="76">
        <v>7.0010308676639529E-3</v>
      </c>
      <c r="H1050" s="76">
        <v>0</v>
      </c>
      <c r="I1050" s="76">
        <v>0</v>
      </c>
      <c r="J1050" s="76">
        <v>0</v>
      </c>
      <c r="K1050" s="76">
        <v>2.2648395776748577E-2</v>
      </c>
      <c r="L1050" s="77">
        <v>0</v>
      </c>
      <c r="M1050" s="68">
        <v>63.549788905272543</v>
      </c>
      <c r="N1050" s="68">
        <v>1.016025641025641</v>
      </c>
      <c r="O1050" s="68">
        <v>1.4952561669829223</v>
      </c>
      <c r="P1050" s="68">
        <v>73.659742256638907</v>
      </c>
      <c r="Q1050" s="68">
        <v>1.0080786793115559</v>
      </c>
      <c r="R1050" s="68">
        <v>0</v>
      </c>
      <c r="S1050" s="68">
        <v>0</v>
      </c>
      <c r="T1050" s="68">
        <v>0</v>
      </c>
      <c r="U1050" s="68">
        <v>3.2611432994250333</v>
      </c>
      <c r="V1050" s="68">
        <v>0</v>
      </c>
      <c r="W1050" s="68">
        <v>143.99003494865656</v>
      </c>
    </row>
    <row r="1051" spans="1:23">
      <c r="C1051" s="76"/>
      <c r="D1051" s="76"/>
      <c r="E1051" s="76"/>
      <c r="F1051" s="76"/>
      <c r="G1051" s="76"/>
      <c r="H1051" s="76"/>
      <c r="I1051" s="76"/>
      <c r="J1051" s="76"/>
      <c r="K1051" s="76"/>
      <c r="L1051" s="77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</row>
    <row r="1052" spans="1:23">
      <c r="A1052" s="105" t="s">
        <v>318</v>
      </c>
      <c r="B1052">
        <v>2011</v>
      </c>
      <c r="C1052" s="76">
        <v>0.50551979519003409</v>
      </c>
      <c r="D1052" s="76">
        <v>4.1027694221852345E-2</v>
      </c>
      <c r="E1052" s="76">
        <v>3.0284990984917989E-2</v>
      </c>
      <c r="F1052" s="76">
        <v>0.41172557568483975</v>
      </c>
      <c r="G1052" s="76">
        <v>0</v>
      </c>
      <c r="H1052" s="76">
        <v>0</v>
      </c>
      <c r="I1052" s="76">
        <v>0</v>
      </c>
      <c r="J1052" s="76">
        <v>0</v>
      </c>
      <c r="K1052" s="76">
        <v>1.144194391835599E-2</v>
      </c>
      <c r="L1052" s="77">
        <v>0</v>
      </c>
      <c r="M1052" s="68">
        <v>91.356375509771198</v>
      </c>
      <c r="N1052" s="68">
        <v>7.4144306025100724</v>
      </c>
      <c r="O1052" s="68">
        <v>5.4730339643537409</v>
      </c>
      <c r="P1052" s="68">
        <v>74.406099735622121</v>
      </c>
      <c r="Q1052" s="68">
        <v>0</v>
      </c>
      <c r="R1052" s="68">
        <v>0</v>
      </c>
      <c r="S1052" s="68">
        <v>0</v>
      </c>
      <c r="T1052" s="68">
        <v>0</v>
      </c>
      <c r="U1052" s="68">
        <v>2.0677618069815198</v>
      </c>
      <c r="V1052" s="68">
        <v>0</v>
      </c>
      <c r="W1052" s="68">
        <v>180.71770161923862</v>
      </c>
    </row>
    <row r="1053" spans="1:23">
      <c r="A1053" s="105"/>
      <c r="B1053">
        <v>2014</v>
      </c>
      <c r="C1053" s="76">
        <v>0.44973520928326266</v>
      </c>
      <c r="D1053" s="76">
        <v>1.3360302012458377E-2</v>
      </c>
      <c r="E1053" s="76">
        <v>4.1332906184534203E-2</v>
      </c>
      <c r="F1053" s="76">
        <v>0.46995575918629884</v>
      </c>
      <c r="G1053" s="76">
        <v>6.466826228708142E-3</v>
      </c>
      <c r="H1053" s="76">
        <v>0</v>
      </c>
      <c r="I1053" s="76">
        <v>0</v>
      </c>
      <c r="J1053" s="76">
        <v>0</v>
      </c>
      <c r="K1053" s="76">
        <v>1.9148997104737341E-2</v>
      </c>
      <c r="L1053" s="77">
        <v>0</v>
      </c>
      <c r="M1053" s="68">
        <v>69.765393641729872</v>
      </c>
      <c r="N1053" s="68">
        <v>2.0725233644859813</v>
      </c>
      <c r="O1053" s="68">
        <v>6.4117872267912652</v>
      </c>
      <c r="P1053" s="68">
        <v>72.902116305462982</v>
      </c>
      <c r="Q1053" s="68">
        <v>1.0031695721077656</v>
      </c>
      <c r="R1053" s="68">
        <v>0</v>
      </c>
      <c r="S1053" s="68">
        <v>0</v>
      </c>
      <c r="T1053" s="68">
        <v>0</v>
      </c>
      <c r="U1053" s="68">
        <v>2.9704975133821803</v>
      </c>
      <c r="V1053" s="68">
        <v>0</v>
      </c>
      <c r="W1053" s="68">
        <v>155.12548762396011</v>
      </c>
    </row>
    <row r="1054" spans="1:23">
      <c r="A1054" s="105"/>
      <c r="B1054">
        <v>2017</v>
      </c>
      <c r="C1054" s="76">
        <v>0.47496897857841791</v>
      </c>
      <c r="D1054" s="76">
        <v>5.4369201888646674E-3</v>
      </c>
      <c r="E1054" s="76">
        <v>8.3145911626806221E-3</v>
      </c>
      <c r="F1054" s="76">
        <v>0.48296374856513524</v>
      </c>
      <c r="G1054" s="76">
        <v>0</v>
      </c>
      <c r="H1054" s="76">
        <v>0</v>
      </c>
      <c r="I1054" s="76">
        <v>0</v>
      </c>
      <c r="J1054" s="76">
        <v>0</v>
      </c>
      <c r="K1054" s="76">
        <v>2.2676266707263526E-2</v>
      </c>
      <c r="L1054" s="77">
        <v>5.6394947976381787E-3</v>
      </c>
      <c r="M1054" s="68">
        <v>89.085488182931655</v>
      </c>
      <c r="N1054" s="68">
        <v>1.019752259792434</v>
      </c>
      <c r="O1054" s="68">
        <v>1.5594900849858357</v>
      </c>
      <c r="P1054" s="68">
        <v>90.584992401730602</v>
      </c>
      <c r="Q1054" s="68">
        <v>0</v>
      </c>
      <c r="R1054" s="68">
        <v>0</v>
      </c>
      <c r="S1054" s="68">
        <v>0</v>
      </c>
      <c r="T1054" s="68">
        <v>0</v>
      </c>
      <c r="U1054" s="68">
        <v>4.2531752196304886</v>
      </c>
      <c r="V1054" s="68">
        <v>1.0577472841623785</v>
      </c>
      <c r="W1054" s="68">
        <v>187.56064543323336</v>
      </c>
    </row>
    <row r="1055" spans="1:23">
      <c r="C1055" s="76"/>
      <c r="D1055" s="76"/>
      <c r="E1055" s="76"/>
      <c r="F1055" s="76"/>
      <c r="G1055" s="76"/>
      <c r="H1055" s="76"/>
      <c r="I1055" s="76"/>
      <c r="J1055" s="76"/>
      <c r="K1055" s="76"/>
      <c r="L1055" s="77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</row>
    <row r="1056" spans="1:23">
      <c r="A1056" s="105" t="s">
        <v>319</v>
      </c>
      <c r="B1056">
        <v>2011</v>
      </c>
      <c r="C1056" s="76">
        <v>0.21388821107948039</v>
      </c>
      <c r="D1056" s="76">
        <v>7.9023242794307533E-3</v>
      </c>
      <c r="E1056" s="76">
        <v>6.2160552945327296E-3</v>
      </c>
      <c r="F1056" s="76">
        <v>0.73851641518147237</v>
      </c>
      <c r="G1056" s="76">
        <v>1.7852655594324803E-2</v>
      </c>
      <c r="H1056" s="76">
        <v>6.195980378984018E-3</v>
      </c>
      <c r="I1056" s="76">
        <v>0</v>
      </c>
      <c r="J1056" s="76">
        <v>0</v>
      </c>
      <c r="K1056" s="76">
        <v>9.4283581917748646E-3</v>
      </c>
      <c r="L1056" s="77">
        <v>0</v>
      </c>
      <c r="M1056" s="68">
        <v>69.216933423074934</v>
      </c>
      <c r="N1056" s="68">
        <v>2.5572921984636752</v>
      </c>
      <c r="O1056" s="68">
        <v>2.011594202898551</v>
      </c>
      <c r="P1056" s="68">
        <v>238.99326327278814</v>
      </c>
      <c r="Q1056" s="68">
        <v>5.7773454060929073</v>
      </c>
      <c r="R1056" s="68">
        <v>2.0050977060322852</v>
      </c>
      <c r="S1056" s="68">
        <v>0</v>
      </c>
      <c r="T1056" s="68">
        <v>0</v>
      </c>
      <c r="U1056" s="68">
        <v>3.0511360956050004</v>
      </c>
      <c r="V1056" s="68">
        <v>0</v>
      </c>
      <c r="W1056" s="68">
        <v>323.61266230495551</v>
      </c>
    </row>
    <row r="1057" spans="1:23">
      <c r="A1057" s="105"/>
      <c r="B1057">
        <v>2014</v>
      </c>
      <c r="C1057" s="76">
        <v>0.20080414037593175</v>
      </c>
      <c r="D1057" s="76">
        <v>3.3084832326639823E-3</v>
      </c>
      <c r="E1057" s="76">
        <v>1.0845285783637521E-2</v>
      </c>
      <c r="F1057" s="76">
        <v>0.77000354000423166</v>
      </c>
      <c r="G1057" s="76">
        <v>0</v>
      </c>
      <c r="H1057" s="76">
        <v>0</v>
      </c>
      <c r="I1057" s="76">
        <v>0</v>
      </c>
      <c r="J1057" s="76">
        <v>0</v>
      </c>
      <c r="K1057" s="76">
        <v>9.6374308384809867E-3</v>
      </c>
      <c r="L1057" s="77">
        <v>5.4011197650541114E-3</v>
      </c>
      <c r="M1057" s="68">
        <v>61.160590330893719</v>
      </c>
      <c r="N1057" s="68">
        <v>1.0076923076923077</v>
      </c>
      <c r="O1057" s="68">
        <v>3.3032390646563741</v>
      </c>
      <c r="P1057" s="68">
        <v>234.52639460207754</v>
      </c>
      <c r="Q1057" s="68">
        <v>0</v>
      </c>
      <c r="R1057" s="68">
        <v>0</v>
      </c>
      <c r="S1057" s="68">
        <v>0</v>
      </c>
      <c r="T1057" s="68">
        <v>0</v>
      </c>
      <c r="U1057" s="68">
        <v>2.9353526189806889</v>
      </c>
      <c r="V1057" s="68">
        <v>1.6450640542577242</v>
      </c>
      <c r="W1057" s="68">
        <v>304.57833297855836</v>
      </c>
    </row>
    <row r="1058" spans="1:23">
      <c r="A1058" s="105"/>
      <c r="B1058">
        <v>2017</v>
      </c>
      <c r="C1058" s="76">
        <v>0.18937486246547028</v>
      </c>
      <c r="D1058" s="76">
        <v>0</v>
      </c>
      <c r="E1058" s="76">
        <v>2.0702392142811988E-2</v>
      </c>
      <c r="F1058" s="76">
        <v>0.77978139641601363</v>
      </c>
      <c r="G1058" s="76">
        <v>7.2220927393502644E-3</v>
      </c>
      <c r="H1058" s="76">
        <v>0</v>
      </c>
      <c r="I1058" s="76">
        <v>0</v>
      </c>
      <c r="J1058" s="76">
        <v>2.9192562363542169E-3</v>
      </c>
      <c r="K1058" s="76">
        <v>0</v>
      </c>
      <c r="L1058" s="77">
        <v>0</v>
      </c>
      <c r="M1058" s="68">
        <v>64.870928460180536</v>
      </c>
      <c r="N1058" s="68">
        <v>0</v>
      </c>
      <c r="O1058" s="68">
        <v>7.0916666666666668</v>
      </c>
      <c r="P1058" s="68">
        <v>267.11646161964268</v>
      </c>
      <c r="Q1058" s="68">
        <v>2.4739495798319329</v>
      </c>
      <c r="R1058" s="68">
        <v>0</v>
      </c>
      <c r="S1058" s="68">
        <v>0</v>
      </c>
      <c r="T1058" s="68">
        <v>1</v>
      </c>
      <c r="U1058" s="68">
        <v>0</v>
      </c>
      <c r="V1058" s="68">
        <v>0</v>
      </c>
      <c r="W1058" s="68">
        <v>342.55300632632168</v>
      </c>
    </row>
    <row r="1059" spans="1:23">
      <c r="C1059" s="76"/>
      <c r="D1059" s="76"/>
      <c r="E1059" s="76"/>
      <c r="F1059" s="76"/>
      <c r="G1059" s="76"/>
      <c r="H1059" s="76"/>
      <c r="I1059" s="76"/>
      <c r="J1059" s="76"/>
      <c r="K1059" s="76"/>
      <c r="L1059" s="77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</row>
    <row r="1060" spans="1:23">
      <c r="A1060" s="105" t="s">
        <v>320</v>
      </c>
      <c r="B1060">
        <v>2011</v>
      </c>
      <c r="C1060" s="76">
        <v>0.21291659902792615</v>
      </c>
      <c r="D1060" s="76">
        <v>1.7028082933134091E-2</v>
      </c>
      <c r="E1060" s="76">
        <v>0</v>
      </c>
      <c r="F1060" s="76">
        <v>0.75245292391850382</v>
      </c>
      <c r="G1060" s="76">
        <v>9.2049027891597038E-3</v>
      </c>
      <c r="H1060" s="76">
        <v>8.3974913312764542E-3</v>
      </c>
      <c r="I1060" s="76">
        <v>0</v>
      </c>
      <c r="J1060" s="76">
        <v>0</v>
      </c>
      <c r="K1060" s="76">
        <v>0</v>
      </c>
      <c r="L1060" s="77">
        <v>0</v>
      </c>
      <c r="M1060" s="68">
        <v>25.484037650877255</v>
      </c>
      <c r="N1060" s="68">
        <v>2.0380952380952384</v>
      </c>
      <c r="O1060" s="68">
        <v>0</v>
      </c>
      <c r="P1060" s="68">
        <v>90.061266858469622</v>
      </c>
      <c r="Q1060" s="68">
        <v>1.1017369727047146</v>
      </c>
      <c r="R1060" s="68">
        <v>1.0050977060322854</v>
      </c>
      <c r="S1060" s="68">
        <v>0</v>
      </c>
      <c r="T1060" s="68">
        <v>0</v>
      </c>
      <c r="U1060" s="68">
        <v>0</v>
      </c>
      <c r="V1060" s="68">
        <v>0</v>
      </c>
      <c r="W1060" s="68">
        <v>119.69023442617909</v>
      </c>
    </row>
    <row r="1061" spans="1:23">
      <c r="A1061" s="105"/>
      <c r="B1061">
        <v>2014</v>
      </c>
      <c r="C1061" s="76">
        <v>0.22491476266690649</v>
      </c>
      <c r="D1061" s="76">
        <v>0</v>
      </c>
      <c r="E1061" s="76">
        <v>0</v>
      </c>
      <c r="F1061" s="76">
        <v>0.76692814748950922</v>
      </c>
      <c r="G1061" s="76">
        <v>0</v>
      </c>
      <c r="H1061" s="76">
        <v>0</v>
      </c>
      <c r="I1061" s="76">
        <v>0</v>
      </c>
      <c r="J1061" s="76">
        <v>0</v>
      </c>
      <c r="K1061" s="76">
        <v>8.1570898435841897E-3</v>
      </c>
      <c r="L1061" s="77">
        <v>0</v>
      </c>
      <c r="M1061" s="68">
        <v>27.639158420009416</v>
      </c>
      <c r="N1061" s="68">
        <v>0</v>
      </c>
      <c r="O1061" s="68">
        <v>0</v>
      </c>
      <c r="P1061" s="68">
        <v>94.245696964852058</v>
      </c>
      <c r="Q1061" s="68">
        <v>0</v>
      </c>
      <c r="R1061" s="68">
        <v>0</v>
      </c>
      <c r="S1061" s="68">
        <v>0</v>
      </c>
      <c r="T1061" s="68">
        <v>0</v>
      </c>
      <c r="U1061" s="68">
        <v>1.0024024024024023</v>
      </c>
      <c r="V1061" s="68">
        <v>0</v>
      </c>
      <c r="W1061" s="68">
        <v>122.88725778726389</v>
      </c>
    </row>
    <row r="1062" spans="1:23">
      <c r="A1062" s="105"/>
      <c r="B1062">
        <v>2017</v>
      </c>
      <c r="C1062" s="76">
        <v>0.26922557339116104</v>
      </c>
      <c r="D1062" s="76">
        <v>0</v>
      </c>
      <c r="E1062" s="76">
        <v>0</v>
      </c>
      <c r="F1062" s="76">
        <v>0.67493241986193098</v>
      </c>
      <c r="G1062" s="76">
        <v>0</v>
      </c>
      <c r="H1062" s="76">
        <v>0</v>
      </c>
      <c r="I1062" s="76">
        <v>0</v>
      </c>
      <c r="J1062" s="76">
        <v>0</v>
      </c>
      <c r="K1062" s="76">
        <v>5.5842006746907674E-2</v>
      </c>
      <c r="L1062" s="77">
        <v>0</v>
      </c>
      <c r="M1062" s="68">
        <v>30.247975877962563</v>
      </c>
      <c r="N1062" s="68">
        <v>0</v>
      </c>
      <c r="O1062" s="68">
        <v>0</v>
      </c>
      <c r="P1062" s="68">
        <v>75.829867490251004</v>
      </c>
      <c r="Q1062" s="68">
        <v>0</v>
      </c>
      <c r="R1062" s="68">
        <v>0</v>
      </c>
      <c r="S1062" s="68">
        <v>0</v>
      </c>
      <c r="T1062" s="68">
        <v>0</v>
      </c>
      <c r="U1062" s="68">
        <v>6.2739495798319327</v>
      </c>
      <c r="V1062" s="68">
        <v>0</v>
      </c>
      <c r="W1062" s="68">
        <v>112.35179294804553</v>
      </c>
    </row>
    <row r="1063" spans="1:23">
      <c r="C1063" s="76"/>
      <c r="D1063" s="76"/>
      <c r="E1063" s="76"/>
      <c r="F1063" s="76"/>
      <c r="G1063" s="76"/>
      <c r="H1063" s="76"/>
      <c r="I1063" s="76"/>
      <c r="J1063" s="76"/>
      <c r="K1063" s="76"/>
      <c r="L1063" s="77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</row>
    <row r="1064" spans="1:23">
      <c r="A1064" s="105" t="s">
        <v>321</v>
      </c>
      <c r="B1064">
        <v>2011</v>
      </c>
      <c r="C1064" s="76">
        <v>0.27253268619553245</v>
      </c>
      <c r="D1064" s="76">
        <v>0</v>
      </c>
      <c r="E1064" s="76">
        <v>2.1367430580773727E-2</v>
      </c>
      <c r="F1064" s="76">
        <v>0.70609988322369344</v>
      </c>
      <c r="G1064" s="76">
        <v>0</v>
      </c>
      <c r="H1064" s="76">
        <v>0</v>
      </c>
      <c r="I1064" s="76">
        <v>0</v>
      </c>
      <c r="J1064" s="76">
        <v>0</v>
      </c>
      <c r="K1064" s="76">
        <v>0</v>
      </c>
      <c r="L1064" s="77">
        <v>0</v>
      </c>
      <c r="M1064" s="68">
        <v>19.840959369670475</v>
      </c>
      <c r="N1064" s="68">
        <v>0</v>
      </c>
      <c r="O1064" s="68">
        <v>1.5555944055944055</v>
      </c>
      <c r="P1064" s="68">
        <v>51.405573729673335</v>
      </c>
      <c r="Q1064" s="68">
        <v>0</v>
      </c>
      <c r="R1064" s="68">
        <v>0</v>
      </c>
      <c r="S1064" s="68">
        <v>0</v>
      </c>
      <c r="T1064" s="68">
        <v>0</v>
      </c>
      <c r="U1064" s="68">
        <v>0</v>
      </c>
      <c r="V1064" s="68">
        <v>0</v>
      </c>
      <c r="W1064" s="68">
        <v>72.802127504938241</v>
      </c>
    </row>
    <row r="1065" spans="1:23">
      <c r="A1065" s="105"/>
      <c r="B1065">
        <v>2014</v>
      </c>
      <c r="C1065" s="76">
        <v>0.31449000839819508</v>
      </c>
      <c r="D1065" s="76">
        <v>0</v>
      </c>
      <c r="E1065" s="76">
        <v>4.2320143720549742E-2</v>
      </c>
      <c r="F1065" s="76">
        <v>0.63189528520391591</v>
      </c>
      <c r="G1065" s="76">
        <v>0</v>
      </c>
      <c r="H1065" s="76">
        <v>0</v>
      </c>
      <c r="I1065" s="76">
        <v>0</v>
      </c>
      <c r="J1065" s="76">
        <v>0</v>
      </c>
      <c r="K1065" s="76">
        <v>1.1294562677339082E-2</v>
      </c>
      <c r="L1065" s="77">
        <v>0</v>
      </c>
      <c r="M1065" s="68">
        <v>28.008162747085148</v>
      </c>
      <c r="N1065" s="68">
        <v>0</v>
      </c>
      <c r="O1065" s="68">
        <v>3.7689892879025839</v>
      </c>
      <c r="P1065" s="68">
        <v>56.275956356293058</v>
      </c>
      <c r="Q1065" s="68">
        <v>0</v>
      </c>
      <c r="R1065" s="68">
        <v>0</v>
      </c>
      <c r="S1065" s="68">
        <v>0</v>
      </c>
      <c r="T1065" s="68">
        <v>0</v>
      </c>
      <c r="U1065" s="68">
        <v>1.0058823529411764</v>
      </c>
      <c r="V1065" s="68">
        <v>0</v>
      </c>
      <c r="W1065" s="68">
        <v>89.058990744221987</v>
      </c>
    </row>
    <row r="1066" spans="1:23">
      <c r="A1066" s="105"/>
      <c r="B1066">
        <v>2017</v>
      </c>
      <c r="C1066" s="76">
        <v>0.32486996222770215</v>
      </c>
      <c r="D1066" s="76">
        <v>0</v>
      </c>
      <c r="E1066" s="76">
        <v>4.201130348263326E-2</v>
      </c>
      <c r="F1066" s="76">
        <v>0.63311873428966448</v>
      </c>
      <c r="G1066" s="76">
        <v>0</v>
      </c>
      <c r="H1066" s="76">
        <v>0</v>
      </c>
      <c r="I1066" s="76">
        <v>0</v>
      </c>
      <c r="J1066" s="76">
        <v>0</v>
      </c>
      <c r="K1066" s="76">
        <v>0</v>
      </c>
      <c r="L1066" s="77">
        <v>0</v>
      </c>
      <c r="M1066" s="68">
        <v>29.392687447600629</v>
      </c>
      <c r="N1066" s="68">
        <v>0</v>
      </c>
      <c r="O1066" s="68">
        <v>3.8009827195591672</v>
      </c>
      <c r="P1066" s="68">
        <v>57.281568743968649</v>
      </c>
      <c r="Q1066" s="68">
        <v>0</v>
      </c>
      <c r="R1066" s="68">
        <v>0</v>
      </c>
      <c r="S1066" s="68">
        <v>0</v>
      </c>
      <c r="T1066" s="68">
        <v>0</v>
      </c>
      <c r="U1066" s="68">
        <v>0</v>
      </c>
      <c r="V1066" s="68">
        <v>0</v>
      </c>
      <c r="W1066" s="68">
        <v>90.475238911128457</v>
      </c>
    </row>
    <row r="1067" spans="1:23">
      <c r="C1067" s="76"/>
      <c r="D1067" s="76"/>
      <c r="E1067" s="76"/>
      <c r="F1067" s="76"/>
      <c r="G1067" s="76"/>
      <c r="H1067" s="76"/>
      <c r="I1067" s="76"/>
      <c r="J1067" s="76"/>
      <c r="K1067" s="76"/>
      <c r="L1067" s="77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</row>
    <row r="1068" spans="1:23">
      <c r="A1068" s="105" t="s">
        <v>322</v>
      </c>
      <c r="B1068">
        <v>2011</v>
      </c>
      <c r="C1068" s="76">
        <v>0.42286233255742173</v>
      </c>
      <c r="D1068" s="76">
        <v>1.6322846040150045E-2</v>
      </c>
      <c r="E1068" s="76">
        <v>1.8178922104725524E-2</v>
      </c>
      <c r="F1068" s="76">
        <v>0.46209568129454576</v>
      </c>
      <c r="G1068" s="76">
        <v>5.1508563167942382E-2</v>
      </c>
      <c r="H1068" s="76">
        <v>5.9256634231322023E-3</v>
      </c>
      <c r="I1068" s="76">
        <v>0</v>
      </c>
      <c r="J1068" s="76">
        <v>0</v>
      </c>
      <c r="K1068" s="76">
        <v>2.3105991412082215E-2</v>
      </c>
      <c r="L1068" s="77">
        <v>0</v>
      </c>
      <c r="M1068" s="68">
        <v>106.35440271488778</v>
      </c>
      <c r="N1068" s="68">
        <v>4.1053704895114818</v>
      </c>
      <c r="O1068" s="68">
        <v>4.5721934861294615</v>
      </c>
      <c r="P1068" s="68">
        <v>116.22200985361327</v>
      </c>
      <c r="Q1068" s="68">
        <v>12.954954954954955</v>
      </c>
      <c r="R1068" s="68">
        <v>1.4903677758318739</v>
      </c>
      <c r="S1068" s="68">
        <v>0</v>
      </c>
      <c r="T1068" s="68">
        <v>0</v>
      </c>
      <c r="U1068" s="68">
        <v>5.811404153463184</v>
      </c>
      <c r="V1068" s="68">
        <v>0</v>
      </c>
      <c r="W1068" s="68">
        <v>251.51070342839205</v>
      </c>
    </row>
    <row r="1069" spans="1:23">
      <c r="A1069" s="105"/>
      <c r="B1069">
        <v>2014</v>
      </c>
      <c r="C1069" s="76">
        <v>0.33695081447402009</v>
      </c>
      <c r="D1069" s="76">
        <v>6.924196355305683E-3</v>
      </c>
      <c r="E1069" s="76">
        <v>5.4602953540589406E-3</v>
      </c>
      <c r="F1069" s="76">
        <v>0.6421215262352642</v>
      </c>
      <c r="G1069" s="76">
        <v>0</v>
      </c>
      <c r="H1069" s="76">
        <v>0</v>
      </c>
      <c r="I1069" s="76">
        <v>0</v>
      </c>
      <c r="J1069" s="76">
        <v>0</v>
      </c>
      <c r="K1069" s="76">
        <v>8.5431675813504859E-3</v>
      </c>
      <c r="L1069" s="77">
        <v>0</v>
      </c>
      <c r="M1069" s="68">
        <v>97.794379400994046</v>
      </c>
      <c r="N1069" s="68">
        <v>2.0096330275229359</v>
      </c>
      <c r="O1069" s="68">
        <v>1.5847600675186884</v>
      </c>
      <c r="P1069" s="68">
        <v>186.36511164462115</v>
      </c>
      <c r="Q1069" s="68">
        <v>0</v>
      </c>
      <c r="R1069" s="68">
        <v>0</v>
      </c>
      <c r="S1069" s="68">
        <v>0</v>
      </c>
      <c r="T1069" s="68">
        <v>0</v>
      </c>
      <c r="U1069" s="68">
        <v>2.4795125455952252</v>
      </c>
      <c r="V1069" s="68">
        <v>0</v>
      </c>
      <c r="W1069" s="68">
        <v>290.23339668625221</v>
      </c>
    </row>
    <row r="1070" spans="1:23">
      <c r="A1070" s="105"/>
      <c r="B1070">
        <v>2017</v>
      </c>
      <c r="C1070" s="76">
        <v>0.36430091696301031</v>
      </c>
      <c r="D1070" s="76">
        <v>5.2810308893598799E-3</v>
      </c>
      <c r="E1070" s="76">
        <v>1.4615138423849287E-2</v>
      </c>
      <c r="F1070" s="76">
        <v>0.60346975633592459</v>
      </c>
      <c r="G1070" s="76">
        <v>7.0114721749824794E-3</v>
      </c>
      <c r="H1070" s="76">
        <v>5.321685212873635E-3</v>
      </c>
      <c r="I1070" s="76">
        <v>0</v>
      </c>
      <c r="J1070" s="76">
        <v>0</v>
      </c>
      <c r="K1070" s="76">
        <v>0</v>
      </c>
      <c r="L1070" s="77">
        <v>0</v>
      </c>
      <c r="M1070" s="68">
        <v>103.14713247066449</v>
      </c>
      <c r="N1070" s="68">
        <v>1.4952561669829223</v>
      </c>
      <c r="O1070" s="68">
        <v>4.1380890052356021</v>
      </c>
      <c r="P1070" s="68">
        <v>170.86472199338843</v>
      </c>
      <c r="Q1070" s="68">
        <v>1.9852084240587518</v>
      </c>
      <c r="R1070" s="68">
        <v>1.5067669172932332</v>
      </c>
      <c r="S1070" s="68">
        <v>0</v>
      </c>
      <c r="T1070" s="68">
        <v>0</v>
      </c>
      <c r="U1070" s="68">
        <v>0</v>
      </c>
      <c r="V1070" s="68">
        <v>0</v>
      </c>
      <c r="W1070" s="68">
        <v>283.13717497762337</v>
      </c>
    </row>
    <row r="1071" spans="1:23">
      <c r="C1071" s="76"/>
      <c r="D1071" s="76"/>
      <c r="E1071" s="76"/>
      <c r="F1071" s="76"/>
      <c r="G1071" s="76"/>
      <c r="H1071" s="76"/>
      <c r="I1071" s="76"/>
      <c r="J1071" s="76"/>
      <c r="K1071" s="76"/>
      <c r="L1071" s="77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</row>
    <row r="1072" spans="1:23">
      <c r="A1072" s="105" t="s">
        <v>323</v>
      </c>
      <c r="B1072">
        <v>2011</v>
      </c>
      <c r="C1072" s="76">
        <v>0.16021104611365949</v>
      </c>
      <c r="D1072" s="76">
        <v>0</v>
      </c>
      <c r="E1072" s="76">
        <v>0</v>
      </c>
      <c r="F1072" s="76">
        <v>0.83978895388634067</v>
      </c>
      <c r="G1072" s="76">
        <v>0</v>
      </c>
      <c r="H1072" s="76">
        <v>0</v>
      </c>
      <c r="I1072" s="76">
        <v>0</v>
      </c>
      <c r="J1072" s="76">
        <v>0</v>
      </c>
      <c r="K1072" s="76">
        <v>0</v>
      </c>
      <c r="L1072" s="77">
        <v>0</v>
      </c>
      <c r="M1072" s="68">
        <v>4.0319681909709901</v>
      </c>
      <c r="N1072" s="68">
        <v>0</v>
      </c>
      <c r="O1072" s="68">
        <v>0</v>
      </c>
      <c r="P1072" s="68">
        <v>21.134637288345132</v>
      </c>
      <c r="Q1072" s="68">
        <v>0</v>
      </c>
      <c r="R1072" s="68">
        <v>0</v>
      </c>
      <c r="S1072" s="68">
        <v>0</v>
      </c>
      <c r="T1072" s="68">
        <v>0</v>
      </c>
      <c r="U1072" s="68">
        <v>0</v>
      </c>
      <c r="V1072" s="68">
        <v>0</v>
      </c>
      <c r="W1072" s="68">
        <v>25.166605479316118</v>
      </c>
    </row>
    <row r="1073" spans="1:23">
      <c r="A1073" s="105"/>
      <c r="B1073">
        <v>2014</v>
      </c>
      <c r="C1073" s="76">
        <v>0.35275121686709587</v>
      </c>
      <c r="D1073" s="76">
        <v>0</v>
      </c>
      <c r="E1073" s="76">
        <v>0</v>
      </c>
      <c r="F1073" s="76">
        <v>0.64724878313290402</v>
      </c>
      <c r="G1073" s="76">
        <v>0</v>
      </c>
      <c r="H1073" s="76">
        <v>0</v>
      </c>
      <c r="I1073" s="76">
        <v>0</v>
      </c>
      <c r="J1073" s="76">
        <v>0</v>
      </c>
      <c r="K1073" s="76">
        <v>0</v>
      </c>
      <c r="L1073" s="77">
        <v>0</v>
      </c>
      <c r="M1073" s="68">
        <v>11.520041907884117</v>
      </c>
      <c r="N1073" s="68">
        <v>0</v>
      </c>
      <c r="O1073" s="68">
        <v>0</v>
      </c>
      <c r="P1073" s="68">
        <v>21.137653819426326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32.657695727310447</v>
      </c>
    </row>
    <row r="1074" spans="1:23">
      <c r="A1074" s="105"/>
      <c r="B1074">
        <v>2017</v>
      </c>
      <c r="C1074" s="76">
        <v>0.21273578321086267</v>
      </c>
      <c r="D1074" s="76">
        <v>0</v>
      </c>
      <c r="E1074" s="76">
        <v>0</v>
      </c>
      <c r="F1074" s="76">
        <v>0.78726421678913716</v>
      </c>
      <c r="G1074" s="76">
        <v>0</v>
      </c>
      <c r="H1074" s="76">
        <v>0</v>
      </c>
      <c r="I1074" s="76">
        <v>0</v>
      </c>
      <c r="J1074" s="76">
        <v>0</v>
      </c>
      <c r="K1074" s="76">
        <v>0</v>
      </c>
      <c r="L1074" s="77">
        <v>0</v>
      </c>
      <c r="M1074" s="68">
        <v>5.4895768833849337</v>
      </c>
      <c r="N1074" s="68">
        <v>0</v>
      </c>
      <c r="O1074" s="68">
        <v>0</v>
      </c>
      <c r="P1074" s="68">
        <v>20.315094058802966</v>
      </c>
      <c r="Q1074" s="68">
        <v>0</v>
      </c>
      <c r="R1074" s="68">
        <v>0</v>
      </c>
      <c r="S1074" s="68">
        <v>0</v>
      </c>
      <c r="T1074" s="68">
        <v>0</v>
      </c>
      <c r="U1074" s="68">
        <v>0</v>
      </c>
      <c r="V1074" s="68">
        <v>0</v>
      </c>
      <c r="W1074" s="68">
        <v>25.804670942187904</v>
      </c>
    </row>
    <row r="1075" spans="1:23">
      <c r="C1075" s="76"/>
      <c r="D1075" s="76"/>
      <c r="E1075" s="76"/>
      <c r="F1075" s="76"/>
      <c r="G1075" s="76"/>
      <c r="H1075" s="76"/>
      <c r="I1075" s="76"/>
      <c r="J1075" s="76"/>
      <c r="K1075" s="76"/>
      <c r="L1075" s="77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</row>
    <row r="1076" spans="1:23">
      <c r="A1076" s="105" t="s">
        <v>324</v>
      </c>
      <c r="B1076">
        <v>2011</v>
      </c>
      <c r="C1076" s="76">
        <v>0.41925675435227011</v>
      </c>
      <c r="D1076" s="76">
        <v>1.7798645434137991E-2</v>
      </c>
      <c r="E1076" s="76">
        <v>0</v>
      </c>
      <c r="F1076" s="76">
        <v>0.56294460021359183</v>
      </c>
      <c r="G1076" s="76">
        <v>0</v>
      </c>
      <c r="H1076" s="76">
        <v>0</v>
      </c>
      <c r="I1076" s="76">
        <v>0</v>
      </c>
      <c r="J1076" s="76">
        <v>0</v>
      </c>
      <c r="K1076" s="76">
        <v>0</v>
      </c>
      <c r="L1076" s="77">
        <v>0</v>
      </c>
      <c r="M1076" s="68">
        <v>23.555542802607395</v>
      </c>
      <c r="N1076" s="68">
        <v>1</v>
      </c>
      <c r="O1076" s="68">
        <v>0</v>
      </c>
      <c r="P1076" s="68">
        <v>31.62850803993534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56.184050842542739</v>
      </c>
    </row>
    <row r="1077" spans="1:23">
      <c r="A1077" s="105"/>
      <c r="B1077">
        <v>2014</v>
      </c>
      <c r="C1077" s="76">
        <v>0.53993999594422937</v>
      </c>
      <c r="D1077" s="76">
        <v>2.2378999858419683E-2</v>
      </c>
      <c r="E1077" s="76">
        <v>0</v>
      </c>
      <c r="F1077" s="76">
        <v>0.4201224866113531</v>
      </c>
      <c r="G1077" s="76">
        <v>1.7558517585997503E-2</v>
      </c>
      <c r="H1077" s="76">
        <v>0</v>
      </c>
      <c r="I1077" s="76">
        <v>0</v>
      </c>
      <c r="J1077" s="76">
        <v>0</v>
      </c>
      <c r="K1077" s="76">
        <v>0</v>
      </c>
      <c r="L1077" s="77">
        <v>0</v>
      </c>
      <c r="M1077" s="68">
        <v>30.866492168179974</v>
      </c>
      <c r="N1077" s="68">
        <v>1.2793296089385475</v>
      </c>
      <c r="O1077" s="68">
        <v>0</v>
      </c>
      <c r="P1077" s="68">
        <v>24.016941771442813</v>
      </c>
      <c r="Q1077" s="68">
        <v>1.0037593984962405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57.166522947057594</v>
      </c>
    </row>
    <row r="1078" spans="1:23">
      <c r="A1078" s="105"/>
      <c r="B1078">
        <v>2017</v>
      </c>
      <c r="C1078" s="76">
        <v>0.47615641062966674</v>
      </c>
      <c r="D1078" s="76">
        <v>0</v>
      </c>
      <c r="E1078" s="76">
        <v>0</v>
      </c>
      <c r="F1078" s="76">
        <v>0.52384358937033348</v>
      </c>
      <c r="G1078" s="76">
        <v>0</v>
      </c>
      <c r="H1078" s="76">
        <v>0</v>
      </c>
      <c r="I1078" s="76">
        <v>0</v>
      </c>
      <c r="J1078" s="76">
        <v>0</v>
      </c>
      <c r="K1078" s="76">
        <v>0</v>
      </c>
      <c r="L1078" s="77">
        <v>0</v>
      </c>
      <c r="M1078" s="68">
        <v>23.557789208134647</v>
      </c>
      <c r="N1078" s="68">
        <v>0</v>
      </c>
      <c r="O1078" s="68">
        <v>0</v>
      </c>
      <c r="P1078" s="68">
        <v>25.917107448159356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49.474896656293993</v>
      </c>
    </row>
    <row r="1079" spans="1:23">
      <c r="C1079" s="76"/>
      <c r="D1079" s="76"/>
      <c r="E1079" s="76"/>
      <c r="F1079" s="76"/>
      <c r="G1079" s="76"/>
      <c r="H1079" s="76"/>
      <c r="I1079" s="76"/>
      <c r="J1079" s="76"/>
      <c r="K1079" s="76"/>
      <c r="L1079" s="77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</row>
    <row r="1080" spans="1:23">
      <c r="A1080" s="105" t="s">
        <v>325</v>
      </c>
      <c r="B1080">
        <v>2011</v>
      </c>
      <c r="C1080" s="76">
        <v>0.42025252427674936</v>
      </c>
      <c r="D1080" s="76">
        <v>2.8856463439378834E-2</v>
      </c>
      <c r="E1080" s="76">
        <v>0</v>
      </c>
      <c r="F1080" s="76">
        <v>0.52776820181635886</v>
      </c>
      <c r="G1080" s="76">
        <v>0</v>
      </c>
      <c r="H1080" s="76">
        <v>1.1637430541546357E-2</v>
      </c>
      <c r="I1080" s="76">
        <v>0</v>
      </c>
      <c r="J1080" s="76">
        <v>0</v>
      </c>
      <c r="K1080" s="76">
        <v>1.1485379925966663E-2</v>
      </c>
      <c r="L1080" s="77">
        <v>0</v>
      </c>
      <c r="M1080" s="68">
        <v>72.187929277968564</v>
      </c>
      <c r="N1080" s="68">
        <v>4.9567539078061227</v>
      </c>
      <c r="O1080" s="68">
        <v>0</v>
      </c>
      <c r="P1080" s="68">
        <v>90.656192234531133</v>
      </c>
      <c r="Q1080" s="68">
        <v>0</v>
      </c>
      <c r="R1080" s="68">
        <v>1.9989933775084232</v>
      </c>
      <c r="S1080" s="68">
        <v>0</v>
      </c>
      <c r="T1080" s="68">
        <v>0</v>
      </c>
      <c r="U1080" s="68">
        <v>1.972875226039783</v>
      </c>
      <c r="V1080" s="68">
        <v>0</v>
      </c>
      <c r="W1080" s="68">
        <v>171.77274402385402</v>
      </c>
    </row>
    <row r="1081" spans="1:23">
      <c r="A1081" s="105"/>
      <c r="B1081">
        <v>2014</v>
      </c>
      <c r="C1081" s="76">
        <v>0.40953893956907717</v>
      </c>
      <c r="D1081" s="76">
        <v>2.5007435631831911E-2</v>
      </c>
      <c r="E1081" s="76">
        <v>0</v>
      </c>
      <c r="F1081" s="76">
        <v>0.54823123898247383</v>
      </c>
      <c r="G1081" s="76">
        <v>8.3235811947474682E-3</v>
      </c>
      <c r="H1081" s="76">
        <v>8.8988046218699234E-3</v>
      </c>
      <c r="I1081" s="76">
        <v>0</v>
      </c>
      <c r="J1081" s="76">
        <v>0</v>
      </c>
      <c r="K1081" s="76">
        <v>0</v>
      </c>
      <c r="L1081" s="77">
        <v>0</v>
      </c>
      <c r="M1081" s="68">
        <v>49.359447703252215</v>
      </c>
      <c r="N1081" s="68">
        <v>3.0140069526982165</v>
      </c>
      <c r="O1081" s="68">
        <v>0</v>
      </c>
      <c r="P1081" s="68">
        <v>66.075258187458118</v>
      </c>
      <c r="Q1081" s="68">
        <v>1.0031948881789137</v>
      </c>
      <c r="R1081" s="68">
        <v>1.0725233644859813</v>
      </c>
      <c r="S1081" s="68">
        <v>0</v>
      </c>
      <c r="T1081" s="68">
        <v>0</v>
      </c>
      <c r="U1081" s="68">
        <v>0</v>
      </c>
      <c r="V1081" s="68">
        <v>0</v>
      </c>
      <c r="W1081" s="68">
        <v>120.52443109607341</v>
      </c>
    </row>
    <row r="1082" spans="1:23">
      <c r="A1082" s="105"/>
      <c r="B1082">
        <v>2017</v>
      </c>
      <c r="C1082" s="76">
        <v>0.45642871636699478</v>
      </c>
      <c r="D1082" s="76">
        <v>1.6207956064958728E-2</v>
      </c>
      <c r="E1082" s="76">
        <v>2.3553562864361537E-2</v>
      </c>
      <c r="F1082" s="76">
        <v>0.49028456352955513</v>
      </c>
      <c r="G1082" s="76">
        <v>1.3525201174129965E-2</v>
      </c>
      <c r="H1082" s="76">
        <v>0</v>
      </c>
      <c r="I1082" s="76">
        <v>0</v>
      </c>
      <c r="J1082" s="76">
        <v>0</v>
      </c>
      <c r="K1082" s="76">
        <v>0</v>
      </c>
      <c r="L1082" s="77">
        <v>0</v>
      </c>
      <c r="M1082" s="68">
        <v>68.054135554194588</v>
      </c>
      <c r="N1082" s="68">
        <v>2.4166280506641953</v>
      </c>
      <c r="O1082" s="68">
        <v>3.5118679050567594</v>
      </c>
      <c r="P1082" s="68">
        <v>73.102087905751716</v>
      </c>
      <c r="Q1082" s="68">
        <v>2.0166256878585642</v>
      </c>
      <c r="R1082" s="68">
        <v>0</v>
      </c>
      <c r="S1082" s="68">
        <v>0</v>
      </c>
      <c r="T1082" s="68">
        <v>0</v>
      </c>
      <c r="U1082" s="68">
        <v>0</v>
      </c>
      <c r="V1082" s="68">
        <v>0</v>
      </c>
      <c r="W1082" s="68">
        <v>149.1013451035258</v>
      </c>
    </row>
    <row r="1083" spans="1:23">
      <c r="C1083" s="76"/>
      <c r="D1083" s="76"/>
      <c r="E1083" s="76"/>
      <c r="F1083" s="76"/>
      <c r="G1083" s="76"/>
      <c r="H1083" s="76"/>
      <c r="I1083" s="76"/>
      <c r="J1083" s="76"/>
      <c r="K1083" s="76"/>
      <c r="L1083" s="77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</row>
    <row r="1084" spans="1:23">
      <c r="A1084" s="105" t="s">
        <v>326</v>
      </c>
      <c r="B1084">
        <v>2011</v>
      </c>
      <c r="C1084" s="76">
        <v>0.31796919988672029</v>
      </c>
      <c r="D1084" s="76">
        <v>0</v>
      </c>
      <c r="E1084" s="76">
        <v>0</v>
      </c>
      <c r="F1084" s="76">
        <v>0.59392106767399067</v>
      </c>
      <c r="G1084" s="76">
        <v>8.8109732439288574E-2</v>
      </c>
      <c r="H1084" s="76">
        <v>0</v>
      </c>
      <c r="I1084" s="76">
        <v>0</v>
      </c>
      <c r="J1084" s="76">
        <v>0</v>
      </c>
      <c r="K1084" s="76">
        <v>0</v>
      </c>
      <c r="L1084" s="77">
        <v>0</v>
      </c>
      <c r="M1084" s="68">
        <v>11.210548033010848</v>
      </c>
      <c r="N1084" s="68">
        <v>0</v>
      </c>
      <c r="O1084" s="68">
        <v>0</v>
      </c>
      <c r="P1084" s="68">
        <v>20.939703151589534</v>
      </c>
      <c r="Q1084" s="68">
        <v>3.1064593301435406</v>
      </c>
      <c r="R1084" s="68">
        <v>0</v>
      </c>
      <c r="S1084" s="68">
        <v>0</v>
      </c>
      <c r="T1084" s="68">
        <v>0</v>
      </c>
      <c r="U1084" s="68">
        <v>0</v>
      </c>
      <c r="V1084" s="68">
        <v>0</v>
      </c>
      <c r="W1084" s="68">
        <v>35.256710514743936</v>
      </c>
    </row>
    <row r="1085" spans="1:23">
      <c r="A1085" s="105"/>
      <c r="B1085">
        <v>2014</v>
      </c>
      <c r="C1085" s="76">
        <v>0.36901489101595486</v>
      </c>
      <c r="D1085" s="76">
        <v>0</v>
      </c>
      <c r="E1085" s="76">
        <v>0</v>
      </c>
      <c r="F1085" s="76">
        <v>0.63098510898404503</v>
      </c>
      <c r="G1085" s="76">
        <v>0</v>
      </c>
      <c r="H1085" s="76">
        <v>0</v>
      </c>
      <c r="I1085" s="76">
        <v>0</v>
      </c>
      <c r="J1085" s="76">
        <v>0</v>
      </c>
      <c r="K1085" s="76">
        <v>0</v>
      </c>
      <c r="L1085" s="77">
        <v>0</v>
      </c>
      <c r="M1085" s="68">
        <v>11.604106174600245</v>
      </c>
      <c r="N1085" s="68">
        <v>0</v>
      </c>
      <c r="O1085" s="68">
        <v>0</v>
      </c>
      <c r="P1085" s="68">
        <v>19.842067020883416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31.446173195483663</v>
      </c>
    </row>
    <row r="1086" spans="1:23">
      <c r="A1086" s="105"/>
      <c r="B1086">
        <v>2017</v>
      </c>
      <c r="C1086" s="76">
        <v>0.22045480335722689</v>
      </c>
      <c r="D1086" s="76">
        <v>0</v>
      </c>
      <c r="E1086" s="76">
        <v>0</v>
      </c>
      <c r="F1086" s="76">
        <v>0.71882690822171935</v>
      </c>
      <c r="G1086" s="76">
        <v>3.0206209979084683E-2</v>
      </c>
      <c r="H1086" s="76">
        <v>0</v>
      </c>
      <c r="I1086" s="76">
        <v>0</v>
      </c>
      <c r="J1086" s="76">
        <v>0</v>
      </c>
      <c r="K1086" s="76">
        <v>3.0512078441969199E-2</v>
      </c>
      <c r="L1086" s="77">
        <v>0</v>
      </c>
      <c r="M1086" s="68">
        <v>7.3346372675382661</v>
      </c>
      <c r="N1086" s="68">
        <v>0</v>
      </c>
      <c r="O1086" s="68">
        <v>0</v>
      </c>
      <c r="P1086" s="68">
        <v>23.915716734958114</v>
      </c>
      <c r="Q1086" s="68">
        <v>1.0049751243781095</v>
      </c>
      <c r="R1086" s="68">
        <v>0</v>
      </c>
      <c r="S1086" s="68">
        <v>0</v>
      </c>
      <c r="T1086" s="68">
        <v>0</v>
      </c>
      <c r="U1086" s="68">
        <v>1.0151515151515151</v>
      </c>
      <c r="V1086" s="68">
        <v>0</v>
      </c>
      <c r="W1086" s="68">
        <v>33.270480642026001</v>
      </c>
    </row>
    <row r="1087" spans="1:23">
      <c r="C1087" s="76"/>
      <c r="D1087" s="76"/>
      <c r="E1087" s="76"/>
      <c r="F1087" s="76"/>
      <c r="G1087" s="76"/>
      <c r="H1087" s="76"/>
      <c r="I1087" s="76"/>
      <c r="J1087" s="76"/>
      <c r="K1087" s="76"/>
      <c r="L1087" s="77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</row>
    <row r="1088" spans="1:23">
      <c r="A1088" s="105" t="s">
        <v>327</v>
      </c>
      <c r="B1088">
        <v>2011</v>
      </c>
      <c r="C1088" s="76">
        <v>0.34899739619230608</v>
      </c>
      <c r="D1088" s="76">
        <v>2.4318944650832737E-2</v>
      </c>
      <c r="E1088" s="76">
        <v>0</v>
      </c>
      <c r="F1088" s="76">
        <v>0.60935558372671372</v>
      </c>
      <c r="G1088" s="76">
        <v>0</v>
      </c>
      <c r="H1088" s="76">
        <v>1.7328075430147395E-2</v>
      </c>
      <c r="I1088" s="76">
        <v>0</v>
      </c>
      <c r="J1088" s="76">
        <v>0</v>
      </c>
      <c r="K1088" s="76">
        <v>0</v>
      </c>
      <c r="L1088" s="77">
        <v>0</v>
      </c>
      <c r="M1088" s="68">
        <v>37.31719942573929</v>
      </c>
      <c r="N1088" s="68">
        <v>2.6003486480414262</v>
      </c>
      <c r="O1088" s="68">
        <v>0</v>
      </c>
      <c r="P1088" s="68">
        <v>65.156485656378834</v>
      </c>
      <c r="Q1088" s="68">
        <v>0</v>
      </c>
      <c r="R1088" s="68">
        <v>1.852836879432624</v>
      </c>
      <c r="S1088" s="68">
        <v>0</v>
      </c>
      <c r="T1088" s="68">
        <v>0</v>
      </c>
      <c r="U1088" s="68">
        <v>0</v>
      </c>
      <c r="V1088" s="68">
        <v>0</v>
      </c>
      <c r="W1088" s="68">
        <v>106.92687060959219</v>
      </c>
    </row>
    <row r="1089" spans="1:23">
      <c r="A1089" s="105"/>
      <c r="B1089">
        <v>2014</v>
      </c>
      <c r="C1089" s="76">
        <v>0.34618508731085085</v>
      </c>
      <c r="D1089" s="76">
        <v>6.7934318536941554E-2</v>
      </c>
      <c r="E1089" s="76">
        <v>3.5262345302131744E-2</v>
      </c>
      <c r="F1089" s="76">
        <v>0.53933491533438627</v>
      </c>
      <c r="G1089" s="76">
        <v>0</v>
      </c>
      <c r="H1089" s="76">
        <v>0</v>
      </c>
      <c r="I1089" s="76">
        <v>0</v>
      </c>
      <c r="J1089" s="76">
        <v>0</v>
      </c>
      <c r="K1089" s="76">
        <v>1.1283333515689397E-2</v>
      </c>
      <c r="L1089" s="77">
        <v>0</v>
      </c>
      <c r="M1089" s="68">
        <v>30.976652183412046</v>
      </c>
      <c r="N1089" s="68">
        <v>6.0787648970747563</v>
      </c>
      <c r="O1089" s="68">
        <v>3.1552757343781495</v>
      </c>
      <c r="P1089" s="68">
        <v>48.259704692830105</v>
      </c>
      <c r="Q1089" s="68">
        <v>0</v>
      </c>
      <c r="R1089" s="68">
        <v>0</v>
      </c>
      <c r="S1089" s="68">
        <v>0</v>
      </c>
      <c r="T1089" s="68">
        <v>0</v>
      </c>
      <c r="U1089" s="68">
        <v>1.0096330275229359</v>
      </c>
      <c r="V1089" s="68">
        <v>0</v>
      </c>
      <c r="W1089" s="68">
        <v>89.480030535218006</v>
      </c>
    </row>
    <row r="1090" spans="1:23">
      <c r="A1090" s="105"/>
      <c r="B1090">
        <v>2017</v>
      </c>
      <c r="C1090" s="76">
        <v>0.37863214492219899</v>
      </c>
      <c r="D1090" s="76">
        <v>1.7652748788012235E-2</v>
      </c>
      <c r="E1090" s="76">
        <v>1.2556141837766904E-2</v>
      </c>
      <c r="F1090" s="76">
        <v>0.52268511680552676</v>
      </c>
      <c r="G1090" s="76">
        <v>0</v>
      </c>
      <c r="H1090" s="76">
        <v>0</v>
      </c>
      <c r="I1090" s="76">
        <v>0</v>
      </c>
      <c r="J1090" s="76">
        <v>2.3611671602239714E-2</v>
      </c>
      <c r="K1090" s="76">
        <v>4.4862176044255457E-2</v>
      </c>
      <c r="L1090" s="77">
        <v>0</v>
      </c>
      <c r="M1090" s="68">
        <v>32.071608592615135</v>
      </c>
      <c r="N1090" s="68">
        <v>1.4952561669829223</v>
      </c>
      <c r="O1090" s="68">
        <v>1.0635538261997406</v>
      </c>
      <c r="P1090" s="68">
        <v>44.273453028708637</v>
      </c>
      <c r="Q1090" s="68">
        <v>0</v>
      </c>
      <c r="R1090" s="68">
        <v>0</v>
      </c>
      <c r="S1090" s="68">
        <v>0</v>
      </c>
      <c r="T1090" s="68">
        <v>2</v>
      </c>
      <c r="U1090" s="68">
        <v>3.8</v>
      </c>
      <c r="V1090" s="68">
        <v>0</v>
      </c>
      <c r="W1090" s="68">
        <v>84.703871614506426</v>
      </c>
    </row>
    <row r="1091" spans="1:23">
      <c r="C1091" s="76"/>
      <c r="D1091" s="76"/>
      <c r="E1091" s="76"/>
      <c r="F1091" s="76"/>
      <c r="G1091" s="76"/>
      <c r="H1091" s="76"/>
      <c r="I1091" s="76"/>
      <c r="J1091" s="76"/>
      <c r="K1091" s="76"/>
      <c r="L1091" s="77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</row>
    <row r="1092" spans="1:23">
      <c r="A1092" s="105" t="s">
        <v>328</v>
      </c>
      <c r="B1092">
        <v>2011</v>
      </c>
      <c r="C1092" s="76">
        <v>0.19638023294668716</v>
      </c>
      <c r="D1092" s="76">
        <v>8.2356792195068633E-3</v>
      </c>
      <c r="E1092" s="76">
        <v>1.9870604675657044E-2</v>
      </c>
      <c r="F1092" s="76">
        <v>0.77551348315814883</v>
      </c>
      <c r="G1092" s="76">
        <v>0</v>
      </c>
      <c r="H1092" s="76">
        <v>0</v>
      </c>
      <c r="I1092" s="76">
        <v>0</v>
      </c>
      <c r="J1092" s="76">
        <v>0</v>
      </c>
      <c r="K1092" s="76">
        <v>0</v>
      </c>
      <c r="L1092" s="77">
        <v>0</v>
      </c>
      <c r="M1092" s="68">
        <v>26.396238983686406</v>
      </c>
      <c r="N1092" s="68">
        <v>1.1069900142653353</v>
      </c>
      <c r="O1092" s="68">
        <v>2.6708860759493671</v>
      </c>
      <c r="P1092" s="68">
        <v>104.23981543025708</v>
      </c>
      <c r="Q1092" s="68">
        <v>0</v>
      </c>
      <c r="R1092" s="68">
        <v>0</v>
      </c>
      <c r="S1092" s="68">
        <v>0</v>
      </c>
      <c r="T1092" s="68">
        <v>0</v>
      </c>
      <c r="U1092" s="68">
        <v>0</v>
      </c>
      <c r="V1092" s="68">
        <v>0</v>
      </c>
      <c r="W1092" s="68">
        <v>134.4139305041582</v>
      </c>
    </row>
    <row r="1093" spans="1:23">
      <c r="A1093" s="105"/>
      <c r="B1093">
        <v>2014</v>
      </c>
      <c r="C1093" s="76">
        <v>0.24052794606470357</v>
      </c>
      <c r="D1093" s="76">
        <v>0</v>
      </c>
      <c r="E1093" s="76">
        <v>1.180394682888198E-2</v>
      </c>
      <c r="F1093" s="76">
        <v>0.72493332967756741</v>
      </c>
      <c r="G1093" s="76">
        <v>3.8566879385402777E-3</v>
      </c>
      <c r="H1093" s="76">
        <v>1.5021401551766279E-2</v>
      </c>
      <c r="I1093" s="76">
        <v>0</v>
      </c>
      <c r="J1093" s="76">
        <v>0</v>
      </c>
      <c r="K1093" s="76">
        <v>3.8566879385402777E-3</v>
      </c>
      <c r="L1093" s="77">
        <v>0</v>
      </c>
      <c r="M1093" s="68">
        <v>32.292511104248575</v>
      </c>
      <c r="N1093" s="68">
        <v>0</v>
      </c>
      <c r="O1093" s="68">
        <v>1.5847600675186884</v>
      </c>
      <c r="P1093" s="68">
        <v>97.327225303604934</v>
      </c>
      <c r="Q1093" s="68">
        <v>0.51778656126482214</v>
      </c>
      <c r="R1093" s="68">
        <v>2.0167252261044961</v>
      </c>
      <c r="S1093" s="68">
        <v>0</v>
      </c>
      <c r="T1093" s="68">
        <v>0</v>
      </c>
      <c r="U1093" s="68">
        <v>0.51778656126482214</v>
      </c>
      <c r="V1093" s="68">
        <v>0</v>
      </c>
      <c r="W1093" s="68">
        <v>134.25679482400636</v>
      </c>
    </row>
    <row r="1094" spans="1:23">
      <c r="A1094" s="105"/>
      <c r="B1094">
        <v>2017</v>
      </c>
      <c r="C1094" s="76">
        <v>0.26706772680709967</v>
      </c>
      <c r="D1094" s="76">
        <v>2.7492105045508024E-2</v>
      </c>
      <c r="E1094" s="76">
        <v>3.1397803671904777E-2</v>
      </c>
      <c r="F1094" s="76">
        <v>0.64655025942997968</v>
      </c>
      <c r="G1094" s="76">
        <v>0</v>
      </c>
      <c r="H1094" s="76">
        <v>0</v>
      </c>
      <c r="I1094" s="76">
        <v>0</v>
      </c>
      <c r="J1094" s="76">
        <v>0</v>
      </c>
      <c r="K1094" s="76">
        <v>2.7492105045508024E-2</v>
      </c>
      <c r="L1094" s="77">
        <v>0</v>
      </c>
      <c r="M1094" s="68">
        <v>36.914501824690134</v>
      </c>
      <c r="N1094" s="68">
        <v>3.8</v>
      </c>
      <c r="O1094" s="68">
        <v>4.3398515230368897</v>
      </c>
      <c r="P1094" s="68">
        <v>89.367146741473618</v>
      </c>
      <c r="Q1094" s="68">
        <v>0</v>
      </c>
      <c r="R1094" s="68">
        <v>0</v>
      </c>
      <c r="S1094" s="68">
        <v>0</v>
      </c>
      <c r="T1094" s="68">
        <v>0</v>
      </c>
      <c r="U1094" s="68">
        <v>3.8</v>
      </c>
      <c r="V1094" s="68">
        <v>0</v>
      </c>
      <c r="W1094" s="68">
        <v>138.22150008920062</v>
      </c>
    </row>
    <row r="1095" spans="1:23">
      <c r="C1095" s="76"/>
      <c r="D1095" s="76"/>
      <c r="E1095" s="76"/>
      <c r="F1095" s="76"/>
      <c r="G1095" s="76"/>
      <c r="H1095" s="76"/>
      <c r="I1095" s="76"/>
      <c r="J1095" s="76"/>
      <c r="K1095" s="76"/>
      <c r="L1095" s="77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</row>
    <row r="1096" spans="1:23">
      <c r="A1096" s="105" t="s">
        <v>329</v>
      </c>
      <c r="B1096">
        <v>2011</v>
      </c>
      <c r="C1096" s="76">
        <v>0.24539063236530317</v>
      </c>
      <c r="D1096" s="76">
        <v>0</v>
      </c>
      <c r="E1096" s="76">
        <v>0</v>
      </c>
      <c r="F1096" s="76">
        <v>0.73007466130959464</v>
      </c>
      <c r="G1096" s="76">
        <v>0</v>
      </c>
      <c r="H1096" s="76">
        <v>2.4534706325102257E-2</v>
      </c>
      <c r="I1096" s="76">
        <v>0</v>
      </c>
      <c r="J1096" s="76">
        <v>0</v>
      </c>
      <c r="K1096" s="76">
        <v>0</v>
      </c>
      <c r="L1096" s="77">
        <v>0</v>
      </c>
      <c r="M1096" s="68">
        <v>19.790837440123092</v>
      </c>
      <c r="N1096" s="68">
        <v>0</v>
      </c>
      <c r="O1096" s="68">
        <v>0</v>
      </c>
      <c r="P1096" s="68">
        <v>58.880768193391255</v>
      </c>
      <c r="Q1096" s="68">
        <v>0</v>
      </c>
      <c r="R1096" s="68">
        <v>1.9787323576330387</v>
      </c>
      <c r="S1096" s="68">
        <v>0</v>
      </c>
      <c r="T1096" s="68">
        <v>0</v>
      </c>
      <c r="U1096" s="68">
        <v>0</v>
      </c>
      <c r="V1096" s="68">
        <v>0</v>
      </c>
      <c r="W1096" s="68">
        <v>80.650337991147381</v>
      </c>
    </row>
    <row r="1097" spans="1:23">
      <c r="A1097" s="105"/>
      <c r="B1097">
        <v>2014</v>
      </c>
      <c r="C1097" s="76">
        <v>0.17238903579316167</v>
      </c>
      <c r="D1097" s="76">
        <v>0</v>
      </c>
      <c r="E1097" s="76">
        <v>0</v>
      </c>
      <c r="F1097" s="76">
        <v>0.7939478316147609</v>
      </c>
      <c r="G1097" s="76">
        <v>7.0974308522996606E-3</v>
      </c>
      <c r="H1097" s="76">
        <v>1.9468270887478462E-2</v>
      </c>
      <c r="I1097" s="76">
        <v>0</v>
      </c>
      <c r="J1097" s="76">
        <v>0</v>
      </c>
      <c r="K1097" s="76">
        <v>7.0974308522996606E-3</v>
      </c>
      <c r="L1097" s="77">
        <v>0</v>
      </c>
      <c r="M1097" s="68">
        <v>12.576484068763822</v>
      </c>
      <c r="N1097" s="68">
        <v>0</v>
      </c>
      <c r="O1097" s="68">
        <v>0</v>
      </c>
      <c r="P1097" s="68">
        <v>57.921736204343397</v>
      </c>
      <c r="Q1097" s="68">
        <v>0.51778656126482214</v>
      </c>
      <c r="R1097" s="68">
        <v>1.4202898550724639</v>
      </c>
      <c r="S1097" s="68">
        <v>0</v>
      </c>
      <c r="T1097" s="68">
        <v>0</v>
      </c>
      <c r="U1097" s="68">
        <v>0.51778656126482214</v>
      </c>
      <c r="V1097" s="68">
        <v>0</v>
      </c>
      <c r="W1097" s="68">
        <v>72.954083250709303</v>
      </c>
    </row>
    <row r="1098" spans="1:23">
      <c r="A1098" s="105"/>
      <c r="B1098">
        <v>2017</v>
      </c>
      <c r="C1098" s="76">
        <v>0.17655453802252924</v>
      </c>
      <c r="D1098" s="76">
        <v>1.4905938285487592E-2</v>
      </c>
      <c r="E1098" s="76">
        <v>4.9229326923463872E-2</v>
      </c>
      <c r="F1098" s="76">
        <v>0.74737592189262481</v>
      </c>
      <c r="G1098" s="76">
        <v>0</v>
      </c>
      <c r="H1098" s="76">
        <v>0</v>
      </c>
      <c r="I1098" s="76">
        <v>0</v>
      </c>
      <c r="J1098" s="76">
        <v>0</v>
      </c>
      <c r="K1098" s="76">
        <v>1.1934274875894799E-2</v>
      </c>
      <c r="L1098" s="77">
        <v>0</v>
      </c>
      <c r="M1098" s="68">
        <v>11.862605560567726</v>
      </c>
      <c r="N1098" s="68">
        <v>1.0015220700152208</v>
      </c>
      <c r="O1098" s="68">
        <v>3.3076923076923075</v>
      </c>
      <c r="P1098" s="68">
        <v>50.215790917515577</v>
      </c>
      <c r="Q1098" s="68">
        <v>0</v>
      </c>
      <c r="R1098" s="68">
        <v>0</v>
      </c>
      <c r="S1098" s="68">
        <v>0</v>
      </c>
      <c r="T1098" s="68">
        <v>0</v>
      </c>
      <c r="U1098" s="68">
        <v>0.80185758513931893</v>
      </c>
      <c r="V1098" s="68">
        <v>0</v>
      </c>
      <c r="W1098" s="68">
        <v>67.189468440930128</v>
      </c>
    </row>
    <row r="1099" spans="1:23">
      <c r="C1099" s="76"/>
      <c r="D1099" s="76"/>
      <c r="E1099" s="76"/>
      <c r="F1099" s="76"/>
      <c r="G1099" s="76"/>
      <c r="H1099" s="76"/>
      <c r="I1099" s="76"/>
      <c r="J1099" s="76"/>
      <c r="K1099" s="76"/>
      <c r="L1099" s="77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</row>
    <row r="1100" spans="1:23">
      <c r="A1100" s="105" t="s">
        <v>330</v>
      </c>
      <c r="B1100">
        <v>2011</v>
      </c>
      <c r="C1100" s="76">
        <v>0.2857661593803959</v>
      </c>
      <c r="D1100" s="76">
        <v>1.5914455168786236E-2</v>
      </c>
      <c r="E1100" s="76">
        <v>6.1258973167832489E-3</v>
      </c>
      <c r="F1100" s="76">
        <v>0.66590448365798804</v>
      </c>
      <c r="G1100" s="76">
        <v>0</v>
      </c>
      <c r="H1100" s="76">
        <v>1.3190697489085766E-2</v>
      </c>
      <c r="I1100" s="76">
        <v>0</v>
      </c>
      <c r="J1100" s="76">
        <v>0</v>
      </c>
      <c r="K1100" s="76">
        <v>1.3098306986960361E-2</v>
      </c>
      <c r="L1100" s="77">
        <v>0</v>
      </c>
      <c r="M1100" s="68">
        <v>46.692873762858284</v>
      </c>
      <c r="N1100" s="68">
        <v>2.6003486480414262</v>
      </c>
      <c r="O1100" s="68">
        <v>1.0009433962264151</v>
      </c>
      <c r="P1100" s="68">
        <v>108.80572444610038</v>
      </c>
      <c r="Q1100" s="68">
        <v>0</v>
      </c>
      <c r="R1100" s="68">
        <v>2.1552991930092968</v>
      </c>
      <c r="S1100" s="68">
        <v>0</v>
      </c>
      <c r="T1100" s="68">
        <v>0</v>
      </c>
      <c r="U1100" s="68">
        <v>2.140203010655227</v>
      </c>
      <c r="V1100" s="68">
        <v>0</v>
      </c>
      <c r="W1100" s="68">
        <v>163.3953924568911</v>
      </c>
    </row>
    <row r="1101" spans="1:23">
      <c r="A1101" s="105"/>
      <c r="B1101">
        <v>2014</v>
      </c>
      <c r="C1101" s="76">
        <v>0.24382433008161769</v>
      </c>
      <c r="D1101" s="76">
        <v>1.545942485626192E-2</v>
      </c>
      <c r="E1101" s="76">
        <v>1.0339165636169094E-2</v>
      </c>
      <c r="F1101" s="76">
        <v>0.72255629519351028</v>
      </c>
      <c r="G1101" s="76">
        <v>2.6512014143563649E-3</v>
      </c>
      <c r="H1101" s="76">
        <v>0</v>
      </c>
      <c r="I1101" s="76">
        <v>0</v>
      </c>
      <c r="J1101" s="76">
        <v>0</v>
      </c>
      <c r="K1101" s="76">
        <v>5.169582818084547E-3</v>
      </c>
      <c r="L1101" s="77">
        <v>0</v>
      </c>
      <c r="M1101" s="68">
        <v>47.619528543556306</v>
      </c>
      <c r="N1101" s="68">
        <v>3.0192660550458719</v>
      </c>
      <c r="O1101" s="68">
        <v>2.0192660550458719</v>
      </c>
      <c r="P1101" s="68">
        <v>141.11713179638801</v>
      </c>
      <c r="Q1101" s="68">
        <v>0.51778656126482214</v>
      </c>
      <c r="R1101" s="68">
        <v>0</v>
      </c>
      <c r="S1101" s="68">
        <v>0</v>
      </c>
      <c r="T1101" s="68">
        <v>0</v>
      </c>
      <c r="U1101" s="68">
        <v>1.0096330275229359</v>
      </c>
      <c r="V1101" s="68">
        <v>0</v>
      </c>
      <c r="W1101" s="68">
        <v>195.30261203882384</v>
      </c>
    </row>
    <row r="1102" spans="1:23">
      <c r="A1102" s="105"/>
      <c r="B1102">
        <v>2017</v>
      </c>
      <c r="C1102" s="76">
        <v>0.2312703675681731</v>
      </c>
      <c r="D1102" s="76">
        <v>1.3699438861002418E-2</v>
      </c>
      <c r="E1102" s="76">
        <v>7.4657042018035191E-2</v>
      </c>
      <c r="F1102" s="76">
        <v>0.65558438170479705</v>
      </c>
      <c r="G1102" s="76">
        <v>4.2728045414342679E-3</v>
      </c>
      <c r="H1102" s="76">
        <v>1.6236657257450215E-2</v>
      </c>
      <c r="I1102" s="76">
        <v>0</v>
      </c>
      <c r="J1102" s="76">
        <v>0</v>
      </c>
      <c r="K1102" s="76">
        <v>4.279308049107684E-3</v>
      </c>
      <c r="L1102" s="77">
        <v>0</v>
      </c>
      <c r="M1102" s="68">
        <v>54.126128477325977</v>
      </c>
      <c r="N1102" s="68">
        <v>3.2061936669829221</v>
      </c>
      <c r="O1102" s="68">
        <v>17.472608750077484</v>
      </c>
      <c r="P1102" s="68">
        <v>153.43186783936872</v>
      </c>
      <c r="Q1102" s="68">
        <v>1</v>
      </c>
      <c r="R1102" s="68">
        <v>3.8</v>
      </c>
      <c r="S1102" s="68">
        <v>0</v>
      </c>
      <c r="T1102" s="68">
        <v>0</v>
      </c>
      <c r="U1102" s="68">
        <v>1.0015220700152208</v>
      </c>
      <c r="V1102" s="68">
        <v>0</v>
      </c>
      <c r="W1102" s="68">
        <v>234.03832080377035</v>
      </c>
    </row>
    <row r="1103" spans="1:23">
      <c r="C1103" s="76"/>
      <c r="D1103" s="76"/>
      <c r="E1103" s="76"/>
      <c r="F1103" s="76"/>
      <c r="G1103" s="76"/>
      <c r="H1103" s="76"/>
      <c r="I1103" s="76"/>
      <c r="J1103" s="76"/>
      <c r="K1103" s="76"/>
      <c r="L1103" s="77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</row>
    <row r="1104" spans="1:23">
      <c r="A1104" s="105" t="s">
        <v>331</v>
      </c>
      <c r="B1104">
        <v>2011</v>
      </c>
      <c r="C1104" s="76">
        <v>0.34976484523042389</v>
      </c>
      <c r="D1104" s="76">
        <v>0</v>
      </c>
      <c r="E1104" s="76">
        <v>0</v>
      </c>
      <c r="F1104" s="76">
        <v>0.65023515476957616</v>
      </c>
      <c r="G1104" s="76">
        <v>0</v>
      </c>
      <c r="H1104" s="76">
        <v>0</v>
      </c>
      <c r="I1104" s="76">
        <v>0</v>
      </c>
      <c r="J1104" s="76">
        <v>0</v>
      </c>
      <c r="K1104" s="76">
        <v>0</v>
      </c>
      <c r="L1104" s="77">
        <v>0</v>
      </c>
      <c r="M1104" s="68">
        <v>13.619151037325043</v>
      </c>
      <c r="N1104" s="68">
        <v>0</v>
      </c>
      <c r="O1104" s="68">
        <v>0</v>
      </c>
      <c r="P1104" s="68">
        <v>25.31887038776356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38.9380214250886</v>
      </c>
    </row>
    <row r="1105" spans="1:23">
      <c r="A1105" s="105"/>
      <c r="B1105">
        <v>2014</v>
      </c>
      <c r="C1105" s="76">
        <v>0.35913677171112279</v>
      </c>
      <c r="D1105" s="76">
        <v>0</v>
      </c>
      <c r="E1105" s="76">
        <v>0</v>
      </c>
      <c r="F1105" s="76">
        <v>0.64086322828887732</v>
      </c>
      <c r="G1105" s="76">
        <v>0</v>
      </c>
      <c r="H1105" s="76">
        <v>0</v>
      </c>
      <c r="I1105" s="76">
        <v>0</v>
      </c>
      <c r="J1105" s="76">
        <v>0</v>
      </c>
      <c r="K1105" s="76">
        <v>0</v>
      </c>
      <c r="L1105" s="77">
        <v>0</v>
      </c>
      <c r="M1105" s="68">
        <v>15.188281893942966</v>
      </c>
      <c r="N1105" s="68">
        <v>0</v>
      </c>
      <c r="O1105" s="68">
        <v>0</v>
      </c>
      <c r="P1105" s="68">
        <v>27.102797968410691</v>
      </c>
      <c r="Q1105" s="68">
        <v>0</v>
      </c>
      <c r="R1105" s="68">
        <v>0</v>
      </c>
      <c r="S1105" s="68">
        <v>0</v>
      </c>
      <c r="T1105" s="68">
        <v>0</v>
      </c>
      <c r="U1105" s="68">
        <v>0</v>
      </c>
      <c r="V1105" s="68">
        <v>0</v>
      </c>
      <c r="W1105" s="68">
        <v>42.291079862353655</v>
      </c>
    </row>
    <row r="1106" spans="1:23">
      <c r="A1106" s="105"/>
      <c r="B1106">
        <v>2017</v>
      </c>
      <c r="C1106" s="76">
        <v>0.13132513844588986</v>
      </c>
      <c r="D1106" s="76">
        <v>0</v>
      </c>
      <c r="E1106" s="76">
        <v>0</v>
      </c>
      <c r="F1106" s="76">
        <v>0.82975624785649971</v>
      </c>
      <c r="G1106" s="76">
        <v>3.891861369761028E-2</v>
      </c>
      <c r="H1106" s="76">
        <v>0</v>
      </c>
      <c r="I1106" s="76">
        <v>0</v>
      </c>
      <c r="J1106" s="76">
        <v>0</v>
      </c>
      <c r="K1106" s="76">
        <v>0</v>
      </c>
      <c r="L1106" s="77">
        <v>0</v>
      </c>
      <c r="M1106" s="68">
        <v>4.924145036349227</v>
      </c>
      <c r="N1106" s="68">
        <v>0</v>
      </c>
      <c r="O1106" s="68">
        <v>0</v>
      </c>
      <c r="P1106" s="68">
        <v>31.112399024394239</v>
      </c>
      <c r="Q1106" s="68">
        <v>1.4592857142857143</v>
      </c>
      <c r="R1106" s="68">
        <v>0</v>
      </c>
      <c r="S1106" s="68">
        <v>0</v>
      </c>
      <c r="T1106" s="68">
        <v>0</v>
      </c>
      <c r="U1106" s="68">
        <v>0</v>
      </c>
      <c r="V1106" s="68">
        <v>0</v>
      </c>
      <c r="W1106" s="68">
        <v>37.495829775029186</v>
      </c>
    </row>
    <row r="1107" spans="1:23">
      <c r="C1107" s="76"/>
      <c r="D1107" s="76"/>
      <c r="E1107" s="76"/>
      <c r="F1107" s="76"/>
      <c r="G1107" s="76"/>
      <c r="H1107" s="76"/>
      <c r="I1107" s="76"/>
      <c r="J1107" s="76"/>
      <c r="K1107" s="76"/>
      <c r="L1107" s="77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</row>
    <row r="1108" spans="1:23">
      <c r="A1108" s="105" t="s">
        <v>332</v>
      </c>
      <c r="B1108">
        <v>2011</v>
      </c>
      <c r="C1108" s="76">
        <v>0.18221959562001724</v>
      </c>
      <c r="D1108" s="76">
        <v>1.7251214560242308E-2</v>
      </c>
      <c r="E1108" s="76">
        <v>0</v>
      </c>
      <c r="F1108" s="76">
        <v>0.7848115289276254</v>
      </c>
      <c r="G1108" s="76">
        <v>0</v>
      </c>
      <c r="H1108" s="76">
        <v>0</v>
      </c>
      <c r="I1108" s="76">
        <v>0</v>
      </c>
      <c r="J1108" s="76">
        <v>0</v>
      </c>
      <c r="K1108" s="76">
        <v>1.5717660892114932E-2</v>
      </c>
      <c r="L1108" s="77">
        <v>0</v>
      </c>
      <c r="M1108" s="68">
        <v>11.692815717433939</v>
      </c>
      <c r="N1108" s="68">
        <v>1.1069900142653353</v>
      </c>
      <c r="O1108" s="68">
        <v>0</v>
      </c>
      <c r="P1108" s="68">
        <v>50.360426656880492</v>
      </c>
      <c r="Q1108" s="68">
        <v>0</v>
      </c>
      <c r="R1108" s="68">
        <v>0</v>
      </c>
      <c r="S1108" s="68">
        <v>0</v>
      </c>
      <c r="T1108" s="68">
        <v>0</v>
      </c>
      <c r="U1108" s="68">
        <v>1.0085836909871244</v>
      </c>
      <c r="V1108" s="68">
        <v>0</v>
      </c>
      <c r="W1108" s="68">
        <v>64.168816079566895</v>
      </c>
    </row>
    <row r="1109" spans="1:23">
      <c r="A1109" s="105"/>
      <c r="B1109">
        <v>2014</v>
      </c>
      <c r="C1109" s="76">
        <v>0.20854876960606186</v>
      </c>
      <c r="D1109" s="76">
        <v>2.1894119154886524E-2</v>
      </c>
      <c r="E1109" s="76">
        <v>7.2841877563840252E-2</v>
      </c>
      <c r="F1109" s="76">
        <v>0.69671523367521104</v>
      </c>
      <c r="G1109" s="76">
        <v>0</v>
      </c>
      <c r="H1109" s="76">
        <v>0</v>
      </c>
      <c r="I1109" s="76">
        <v>0</v>
      </c>
      <c r="J1109" s="76">
        <v>0</v>
      </c>
      <c r="K1109" s="76">
        <v>0</v>
      </c>
      <c r="L1109" s="77">
        <v>0</v>
      </c>
      <c r="M1109" s="68">
        <v>10.216141898879901</v>
      </c>
      <c r="N1109" s="68">
        <v>1.0725233644859813</v>
      </c>
      <c r="O1109" s="68">
        <v>3.568292245400031</v>
      </c>
      <c r="P1109" s="68">
        <v>34.129866619603078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48.986824128369008</v>
      </c>
    </row>
    <row r="1110" spans="1:23">
      <c r="A1110" s="105"/>
      <c r="B1110">
        <v>2017</v>
      </c>
      <c r="C1110" s="76">
        <v>0.20982232162432812</v>
      </c>
      <c r="D1110" s="76">
        <v>1.944655791910687E-2</v>
      </c>
      <c r="E1110" s="76">
        <v>1.6773538094719407E-2</v>
      </c>
      <c r="F1110" s="76">
        <v>0.73165558791613594</v>
      </c>
      <c r="G1110" s="76">
        <v>0</v>
      </c>
      <c r="H1110" s="76">
        <v>0</v>
      </c>
      <c r="I1110" s="76">
        <v>0</v>
      </c>
      <c r="J1110" s="76">
        <v>0</v>
      </c>
      <c r="K1110" s="76">
        <v>2.2301994445709787E-2</v>
      </c>
      <c r="L1110" s="77">
        <v>0</v>
      </c>
      <c r="M1110" s="68">
        <v>12.709593982259495</v>
      </c>
      <c r="N1110" s="68">
        <v>1.1779388083735909</v>
      </c>
      <c r="O1110" s="68">
        <v>1.016025641025641</v>
      </c>
      <c r="P1110" s="68">
        <v>44.318666313847821</v>
      </c>
      <c r="Q1110" s="68">
        <v>0</v>
      </c>
      <c r="R1110" s="68">
        <v>0</v>
      </c>
      <c r="S1110" s="68">
        <v>0</v>
      </c>
      <c r="T1110" s="68">
        <v>0</v>
      </c>
      <c r="U1110" s="68">
        <v>1.3509015256588073</v>
      </c>
      <c r="V1110" s="68">
        <v>0</v>
      </c>
      <c r="W1110" s="68">
        <v>60.57312627116535</v>
      </c>
    </row>
    <row r="1111" spans="1:23">
      <c r="C1111" s="76"/>
      <c r="D1111" s="76"/>
      <c r="E1111" s="76"/>
      <c r="F1111" s="76"/>
      <c r="G1111" s="76"/>
      <c r="H1111" s="76"/>
      <c r="I1111" s="76"/>
      <c r="J1111" s="76"/>
      <c r="K1111" s="76"/>
      <c r="L1111" s="77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</row>
    <row r="1112" spans="1:23">
      <c r="A1112" s="105" t="s">
        <v>333</v>
      </c>
      <c r="B1112">
        <v>2011</v>
      </c>
      <c r="C1112" s="76">
        <v>0.25699222346602441</v>
      </c>
      <c r="D1112" s="76">
        <v>2.0367151643875175E-2</v>
      </c>
      <c r="E1112" s="76">
        <v>0</v>
      </c>
      <c r="F1112" s="76">
        <v>0.69279407674280669</v>
      </c>
      <c r="G1112" s="76">
        <v>1.5527346211169061E-2</v>
      </c>
      <c r="H1112" s="76">
        <v>6.3208903372256155E-3</v>
      </c>
      <c r="I1112" s="76">
        <v>0</v>
      </c>
      <c r="J1112" s="76">
        <v>0</v>
      </c>
      <c r="K1112" s="76">
        <v>7.9983115988991379E-3</v>
      </c>
      <c r="L1112" s="77">
        <v>0</v>
      </c>
      <c r="M1112" s="68">
        <v>203.73061636173438</v>
      </c>
      <c r="N1112" s="68">
        <v>16.146061939061642</v>
      </c>
      <c r="O1112" s="68">
        <v>0</v>
      </c>
      <c r="P1112" s="68">
        <v>549.21258847052445</v>
      </c>
      <c r="Q1112" s="68">
        <v>12.309305594539634</v>
      </c>
      <c r="R1112" s="68">
        <v>5.0108865824422644</v>
      </c>
      <c r="S1112" s="68">
        <v>0</v>
      </c>
      <c r="T1112" s="68">
        <v>0</v>
      </c>
      <c r="U1112" s="68">
        <v>6.3406624913393861</v>
      </c>
      <c r="V1112" s="68">
        <v>0</v>
      </c>
      <c r="W1112" s="68">
        <v>792.7501214396417</v>
      </c>
    </row>
    <row r="1113" spans="1:23">
      <c r="A1113" s="105"/>
      <c r="B1113">
        <v>2014</v>
      </c>
      <c r="C1113" s="76">
        <v>0.25125256494062392</v>
      </c>
      <c r="D1113" s="76">
        <v>1.2985556103341499E-2</v>
      </c>
      <c r="E1113" s="76">
        <v>7.0495122598773271E-3</v>
      </c>
      <c r="F1113" s="76">
        <v>0.70155965229431827</v>
      </c>
      <c r="G1113" s="76">
        <v>2.5010720296268829E-2</v>
      </c>
      <c r="H1113" s="76">
        <v>2.141994105569638E-3</v>
      </c>
      <c r="I1113" s="76">
        <v>0</v>
      </c>
      <c r="J1113" s="76">
        <v>0</v>
      </c>
      <c r="K1113" s="76">
        <v>0</v>
      </c>
      <c r="L1113" s="77">
        <v>0</v>
      </c>
      <c r="M1113" s="68">
        <v>192.96344562720242</v>
      </c>
      <c r="N1113" s="68">
        <v>9.9729833591083157</v>
      </c>
      <c r="O1113" s="68">
        <v>5.4140668214814101</v>
      </c>
      <c r="P1113" s="68">
        <v>538.80193363090905</v>
      </c>
      <c r="Q1113" s="68">
        <v>19.208380090076915</v>
      </c>
      <c r="R1113" s="68">
        <v>1.6450640542577242</v>
      </c>
      <c r="S1113" s="68">
        <v>0</v>
      </c>
      <c r="T1113" s="68">
        <v>0</v>
      </c>
      <c r="U1113" s="68">
        <v>0</v>
      </c>
      <c r="V1113" s="68">
        <v>0</v>
      </c>
      <c r="W1113" s="68">
        <v>768.00587358303619</v>
      </c>
    </row>
    <row r="1114" spans="1:23">
      <c r="A1114" s="105"/>
      <c r="B1114">
        <v>2017</v>
      </c>
      <c r="C1114" s="76">
        <v>0.26875466149348098</v>
      </c>
      <c r="D1114" s="76">
        <v>7.459118632178071E-3</v>
      </c>
      <c r="E1114" s="76">
        <v>2.8431339088561265E-3</v>
      </c>
      <c r="F1114" s="76">
        <v>0.70680852936221317</v>
      </c>
      <c r="G1114" s="76">
        <v>6.0097563898465359E-3</v>
      </c>
      <c r="H1114" s="76">
        <v>2.5742382831269936E-3</v>
      </c>
      <c r="I1114" s="76">
        <v>0</v>
      </c>
      <c r="J1114" s="76">
        <v>0</v>
      </c>
      <c r="K1114" s="76">
        <v>4.3099216791607255E-3</v>
      </c>
      <c r="L1114" s="77">
        <v>1.2406402511372188E-3</v>
      </c>
      <c r="M1114" s="68">
        <v>216.62577950951541</v>
      </c>
      <c r="N1114" s="68">
        <v>6.0123139043254108</v>
      </c>
      <c r="O1114" s="68">
        <v>2.2916666666666665</v>
      </c>
      <c r="P1114" s="68">
        <v>569.71271786025409</v>
      </c>
      <c r="Q1114" s="68">
        <v>4.8440765841167579</v>
      </c>
      <c r="R1114" s="68">
        <v>2.0749272649886596</v>
      </c>
      <c r="S1114" s="68">
        <v>0</v>
      </c>
      <c r="T1114" s="68">
        <v>0</v>
      </c>
      <c r="U1114" s="68">
        <v>3.4739495798319329</v>
      </c>
      <c r="V1114" s="68">
        <v>0.99999999999999989</v>
      </c>
      <c r="W1114" s="68">
        <v>806.03543136969904</v>
      </c>
    </row>
    <row r="1115" spans="1:23">
      <c r="C1115" s="76"/>
      <c r="D1115" s="76"/>
      <c r="E1115" s="76"/>
      <c r="F1115" s="76"/>
      <c r="G1115" s="76"/>
      <c r="H1115" s="76"/>
      <c r="I1115" s="76"/>
      <c r="J1115" s="76"/>
      <c r="K1115" s="76"/>
      <c r="L1115" s="77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</row>
    <row r="1116" spans="1:23">
      <c r="A1116" s="105" t="s">
        <v>334</v>
      </c>
      <c r="B1116">
        <v>2011</v>
      </c>
      <c r="C1116" s="76">
        <v>0.34689912879773993</v>
      </c>
      <c r="D1116" s="76">
        <v>5.3518474705992414E-2</v>
      </c>
      <c r="E1116" s="76">
        <v>5.5488602099957457E-3</v>
      </c>
      <c r="F1116" s="76">
        <v>0.56586678712893668</v>
      </c>
      <c r="G1116" s="76">
        <v>5.5745052170251752E-3</v>
      </c>
      <c r="H1116" s="76">
        <v>2.2592243940309918E-2</v>
      </c>
      <c r="I1116" s="76">
        <v>0</v>
      </c>
      <c r="J1116" s="76">
        <v>0</v>
      </c>
      <c r="K1116" s="76">
        <v>0</v>
      </c>
      <c r="L1116" s="77">
        <v>0</v>
      </c>
      <c r="M1116" s="68">
        <v>63.053814744291543</v>
      </c>
      <c r="N1116" s="68">
        <v>9.7277384385598484</v>
      </c>
      <c r="O1116" s="68">
        <v>1.0085836909871244</v>
      </c>
      <c r="P1116" s="68">
        <v>102.85427838701419</v>
      </c>
      <c r="Q1116" s="68">
        <v>1.0132450331125828</v>
      </c>
      <c r="R1116" s="68">
        <v>4.1064593301435401</v>
      </c>
      <c r="S1116" s="68">
        <v>0</v>
      </c>
      <c r="T1116" s="68">
        <v>0</v>
      </c>
      <c r="U1116" s="68">
        <v>0</v>
      </c>
      <c r="V1116" s="68">
        <v>0</v>
      </c>
      <c r="W1116" s="68">
        <v>181.76411962410884</v>
      </c>
    </row>
    <row r="1117" spans="1:23">
      <c r="A1117" s="105"/>
      <c r="B1117">
        <v>2014</v>
      </c>
      <c r="C1117" s="76">
        <v>0.28849563165163339</v>
      </c>
      <c r="D1117" s="76">
        <v>2.6171570148567923E-2</v>
      </c>
      <c r="E1117" s="76">
        <v>4.9348566246381211E-2</v>
      </c>
      <c r="F1117" s="76">
        <v>0.62966453617274221</v>
      </c>
      <c r="G1117" s="76">
        <v>0</v>
      </c>
      <c r="H1117" s="76">
        <v>6.319695780675174E-3</v>
      </c>
      <c r="I1117" s="76">
        <v>0</v>
      </c>
      <c r="J1117" s="76">
        <v>0</v>
      </c>
      <c r="K1117" s="76">
        <v>0</v>
      </c>
      <c r="L1117" s="77">
        <v>0</v>
      </c>
      <c r="M1117" s="68">
        <v>45.759910648626182</v>
      </c>
      <c r="N1117" s="68">
        <v>4.151219568478135</v>
      </c>
      <c r="O1117" s="68">
        <v>7.8274529466672735</v>
      </c>
      <c r="P1117" s="68">
        <v>99.874624613610493</v>
      </c>
      <c r="Q1117" s="68">
        <v>0</v>
      </c>
      <c r="R1117" s="68">
        <v>1.0024024024024023</v>
      </c>
      <c r="S1117" s="68">
        <v>0</v>
      </c>
      <c r="T1117" s="68">
        <v>0</v>
      </c>
      <c r="U1117" s="68">
        <v>0</v>
      </c>
      <c r="V1117" s="68">
        <v>0</v>
      </c>
      <c r="W1117" s="68">
        <v>158.61561017978451</v>
      </c>
    </row>
    <row r="1118" spans="1:23">
      <c r="A1118" s="105"/>
      <c r="B1118">
        <v>2017</v>
      </c>
      <c r="C1118" s="76">
        <v>0.38020365350024782</v>
      </c>
      <c r="D1118" s="76">
        <v>1.7130170263674548E-2</v>
      </c>
      <c r="E1118" s="76">
        <v>1.0133157881987287E-2</v>
      </c>
      <c r="F1118" s="76">
        <v>0.57798276234093804</v>
      </c>
      <c r="G1118" s="76">
        <v>0</v>
      </c>
      <c r="H1118" s="76">
        <v>7.2712479383061478E-3</v>
      </c>
      <c r="I1118" s="76">
        <v>0</v>
      </c>
      <c r="J1118" s="76">
        <v>0</v>
      </c>
      <c r="K1118" s="76">
        <v>7.2790080748464953E-3</v>
      </c>
      <c r="L1118" s="77">
        <v>0</v>
      </c>
      <c r="M1118" s="68">
        <v>52.288638308875633</v>
      </c>
      <c r="N1118" s="68">
        <v>2.3558776167471818</v>
      </c>
      <c r="O1118" s="68">
        <v>1.3935926773455378</v>
      </c>
      <c r="P1118" s="68">
        <v>79.488798517793398</v>
      </c>
      <c r="Q1118" s="68">
        <v>0</v>
      </c>
      <c r="R1118" s="68">
        <v>1</v>
      </c>
      <c r="S1118" s="68">
        <v>0</v>
      </c>
      <c r="T1118" s="68">
        <v>0</v>
      </c>
      <c r="U1118" s="68">
        <v>1.0010672358591248</v>
      </c>
      <c r="V1118" s="68">
        <v>0</v>
      </c>
      <c r="W1118" s="68">
        <v>137.52797435662083</v>
      </c>
    </row>
    <row r="1119" spans="1:23">
      <c r="C1119" s="76"/>
      <c r="D1119" s="76"/>
      <c r="E1119" s="76"/>
      <c r="F1119" s="76"/>
      <c r="G1119" s="76"/>
      <c r="H1119" s="76"/>
      <c r="I1119" s="76"/>
      <c r="J1119" s="76"/>
      <c r="K1119" s="76"/>
      <c r="L1119" s="77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</row>
    <row r="1120" spans="1:23">
      <c r="A1120" s="105" t="s">
        <v>335</v>
      </c>
      <c r="B1120">
        <v>2011</v>
      </c>
      <c r="C1120" s="76">
        <v>0.72279726885709272</v>
      </c>
      <c r="D1120" s="76">
        <v>3.3066837261384124E-2</v>
      </c>
      <c r="E1120" s="76">
        <v>0</v>
      </c>
      <c r="F1120" s="76">
        <v>0.24413589388152321</v>
      </c>
      <c r="G1120" s="76">
        <v>0</v>
      </c>
      <c r="H1120" s="76">
        <v>0</v>
      </c>
      <c r="I1120" s="76">
        <v>0</v>
      </c>
      <c r="J1120" s="76">
        <v>0</v>
      </c>
      <c r="K1120" s="76">
        <v>0</v>
      </c>
      <c r="L1120" s="77">
        <v>0</v>
      </c>
      <c r="M1120" s="68">
        <v>21.971349186859058</v>
      </c>
      <c r="N1120" s="68">
        <v>1.0051546391752577</v>
      </c>
      <c r="O1120" s="68">
        <v>0</v>
      </c>
      <c r="P1120" s="68">
        <v>7.4211610981854053</v>
      </c>
      <c r="Q1120" s="68">
        <v>0</v>
      </c>
      <c r="R1120" s="68">
        <v>0</v>
      </c>
      <c r="S1120" s="68">
        <v>0</v>
      </c>
      <c r="T1120" s="68">
        <v>0</v>
      </c>
      <c r="U1120" s="68">
        <v>0</v>
      </c>
      <c r="V1120" s="68">
        <v>0</v>
      </c>
      <c r="W1120" s="68">
        <v>30.397664924219718</v>
      </c>
    </row>
    <row r="1121" spans="1:23">
      <c r="A1121" s="105"/>
      <c r="B1121">
        <v>2014</v>
      </c>
      <c r="C1121" s="76">
        <v>0.43354336875979688</v>
      </c>
      <c r="D1121" s="76">
        <v>0</v>
      </c>
      <c r="E1121" s="76">
        <v>0</v>
      </c>
      <c r="F1121" s="76">
        <v>0.56645663124020318</v>
      </c>
      <c r="G1121" s="76">
        <v>0</v>
      </c>
      <c r="H1121" s="76">
        <v>0</v>
      </c>
      <c r="I1121" s="76">
        <v>0</v>
      </c>
      <c r="J1121" s="76">
        <v>0</v>
      </c>
      <c r="K1121" s="76">
        <v>0</v>
      </c>
      <c r="L1121" s="77">
        <v>0</v>
      </c>
      <c r="M1121" s="68">
        <v>5.093999391624588</v>
      </c>
      <c r="N1121" s="68">
        <v>0</v>
      </c>
      <c r="O1121" s="68">
        <v>0</v>
      </c>
      <c r="P1121" s="68">
        <v>6.6556887795878747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11.749688171212462</v>
      </c>
    </row>
    <row r="1122" spans="1:23">
      <c r="A1122" s="105"/>
      <c r="B1122">
        <v>2017</v>
      </c>
      <c r="C1122" s="76">
        <v>0.44927198072018593</v>
      </c>
      <c r="D1122" s="76">
        <v>0</v>
      </c>
      <c r="E1122" s="76">
        <v>0</v>
      </c>
      <c r="F1122" s="76">
        <v>0.55072801927981418</v>
      </c>
      <c r="G1122" s="76">
        <v>0</v>
      </c>
      <c r="H1122" s="76">
        <v>0</v>
      </c>
      <c r="I1122" s="76">
        <v>0</v>
      </c>
      <c r="J1122" s="76">
        <v>0</v>
      </c>
      <c r="K1122" s="76">
        <v>0</v>
      </c>
      <c r="L1122" s="77">
        <v>0</v>
      </c>
      <c r="M1122" s="68">
        <v>8.0372099019075485</v>
      </c>
      <c r="N1122" s="68">
        <v>0</v>
      </c>
      <c r="O1122" s="68">
        <v>0</v>
      </c>
      <c r="P1122" s="68">
        <v>9.8521984004393932</v>
      </c>
      <c r="Q1122" s="68">
        <v>0</v>
      </c>
      <c r="R1122" s="68">
        <v>0</v>
      </c>
      <c r="S1122" s="68">
        <v>0</v>
      </c>
      <c r="T1122" s="68">
        <v>0</v>
      </c>
      <c r="U1122" s="68">
        <v>0</v>
      </c>
      <c r="V1122" s="68">
        <v>0</v>
      </c>
      <c r="W1122" s="68">
        <v>17.88940830234694</v>
      </c>
    </row>
    <row r="1123" spans="1:23">
      <c r="C1123" s="76"/>
      <c r="D1123" s="76"/>
      <c r="E1123" s="76"/>
      <c r="F1123" s="76"/>
      <c r="G1123" s="76"/>
      <c r="H1123" s="76"/>
      <c r="I1123" s="76"/>
      <c r="J1123" s="76"/>
      <c r="K1123" s="76"/>
      <c r="L1123" s="77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</row>
    <row r="1124" spans="1:23">
      <c r="A1124" s="105" t="s">
        <v>336</v>
      </c>
      <c r="B1124">
        <v>2011</v>
      </c>
      <c r="C1124" s="76">
        <v>0.2641075527631388</v>
      </c>
      <c r="D1124" s="76">
        <v>1.6938230801835593E-2</v>
      </c>
      <c r="E1124" s="76">
        <v>0</v>
      </c>
      <c r="F1124" s="76">
        <v>0.70219580362096135</v>
      </c>
      <c r="G1124" s="76">
        <v>1.6758412814064511E-2</v>
      </c>
      <c r="H1124" s="76">
        <v>0</v>
      </c>
      <c r="I1124" s="76">
        <v>0</v>
      </c>
      <c r="J1124" s="76">
        <v>0</v>
      </c>
      <c r="K1124" s="76">
        <v>0</v>
      </c>
      <c r="L1124" s="77">
        <v>0</v>
      </c>
      <c r="M1124" s="68">
        <v>34.521246878884931</v>
      </c>
      <c r="N1124" s="68">
        <v>2.2139800285306706</v>
      </c>
      <c r="O1124" s="68">
        <v>0</v>
      </c>
      <c r="P1124" s="68">
        <v>91.783345233811332</v>
      </c>
      <c r="Q1124" s="68">
        <v>2.1904761904761902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130.70904833170309</v>
      </c>
    </row>
    <row r="1125" spans="1:23">
      <c r="A1125" s="105"/>
      <c r="B1125">
        <v>2014</v>
      </c>
      <c r="C1125" s="76">
        <v>0.26211492421440857</v>
      </c>
      <c r="D1125" s="76">
        <v>7.285787484087339E-3</v>
      </c>
      <c r="E1125" s="76">
        <v>7.3316460992507533E-3</v>
      </c>
      <c r="F1125" s="76">
        <v>0.68367954151781885</v>
      </c>
      <c r="G1125" s="76">
        <v>2.2100222035064926E-2</v>
      </c>
      <c r="H1125" s="76">
        <v>0</v>
      </c>
      <c r="I1125" s="76">
        <v>0</v>
      </c>
      <c r="J1125" s="76">
        <v>0</v>
      </c>
      <c r="K1125" s="76">
        <v>1.7487878649369511E-2</v>
      </c>
      <c r="L1125" s="77">
        <v>0</v>
      </c>
      <c r="M1125" s="68">
        <v>35.976196778575492</v>
      </c>
      <c r="N1125" s="68">
        <v>1</v>
      </c>
      <c r="O1125" s="68">
        <v>1.0062942564909521</v>
      </c>
      <c r="P1125" s="68">
        <v>93.837425674441093</v>
      </c>
      <c r="Q1125" s="68">
        <v>3.0333333333333332</v>
      </c>
      <c r="R1125" s="68">
        <v>0</v>
      </c>
      <c r="S1125" s="68">
        <v>0</v>
      </c>
      <c r="T1125" s="68">
        <v>0</v>
      </c>
      <c r="U1125" s="68">
        <v>2.4002729543737367</v>
      </c>
      <c r="V1125" s="68">
        <v>0</v>
      </c>
      <c r="W1125" s="68">
        <v>137.25352299721462</v>
      </c>
    </row>
    <row r="1126" spans="1:23">
      <c r="A1126" s="105"/>
      <c r="B1126">
        <v>2017</v>
      </c>
      <c r="C1126" s="76">
        <v>0.31797510394309481</v>
      </c>
      <c r="D1126" s="76">
        <v>2.7614460492823633E-2</v>
      </c>
      <c r="E1126" s="76">
        <v>1.7632651393595284E-2</v>
      </c>
      <c r="F1126" s="76">
        <v>0.63677778417048625</v>
      </c>
      <c r="G1126" s="76">
        <v>0</v>
      </c>
      <c r="H1126" s="76">
        <v>0</v>
      </c>
      <c r="I1126" s="76">
        <v>0</v>
      </c>
      <c r="J1126" s="76">
        <v>0</v>
      </c>
      <c r="K1126" s="76">
        <v>0</v>
      </c>
      <c r="L1126" s="77">
        <v>0</v>
      </c>
      <c r="M1126" s="68">
        <v>43.7562557232567</v>
      </c>
      <c r="N1126" s="68">
        <v>3.8</v>
      </c>
      <c r="O1126" s="68">
        <v>2.4264126149802889</v>
      </c>
      <c r="P1126" s="68">
        <v>87.626393442547496</v>
      </c>
      <c r="Q1126" s="68">
        <v>0</v>
      </c>
      <c r="R1126" s="68">
        <v>0</v>
      </c>
      <c r="S1126" s="68">
        <v>0</v>
      </c>
      <c r="T1126" s="68">
        <v>0</v>
      </c>
      <c r="U1126" s="68">
        <v>0</v>
      </c>
      <c r="V1126" s="68">
        <v>0</v>
      </c>
      <c r="W1126" s="68">
        <v>137.60906178078449</v>
      </c>
    </row>
    <row r="1127" spans="1:23">
      <c r="C1127" s="76"/>
      <c r="D1127" s="76"/>
      <c r="E1127" s="76"/>
      <c r="F1127" s="76"/>
      <c r="G1127" s="76"/>
      <c r="H1127" s="76"/>
      <c r="I1127" s="76"/>
      <c r="J1127" s="76"/>
      <c r="K1127" s="76"/>
      <c r="L1127" s="77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</row>
    <row r="1128" spans="1:23">
      <c r="A1128" s="105" t="s">
        <v>337</v>
      </c>
      <c r="B1128">
        <v>2011</v>
      </c>
      <c r="C1128" s="76">
        <v>0.45984509935334994</v>
      </c>
      <c r="D1128" s="76">
        <v>3.4753688471820122E-2</v>
      </c>
      <c r="E1128" s="76">
        <v>8.7393247315044505E-3</v>
      </c>
      <c r="F1128" s="76">
        <v>0.48371687256708634</v>
      </c>
      <c r="G1128" s="76">
        <v>4.3081108133382357E-3</v>
      </c>
      <c r="H1128" s="76">
        <v>4.3183297268813295E-3</v>
      </c>
      <c r="I1128" s="76">
        <v>0</v>
      </c>
      <c r="J1128" s="76">
        <v>0</v>
      </c>
      <c r="K1128" s="76">
        <v>4.3185743360195919E-3</v>
      </c>
      <c r="L1128" s="77">
        <v>0</v>
      </c>
      <c r="M1128" s="68">
        <v>107.02963500289047</v>
      </c>
      <c r="N1128" s="68">
        <v>8.0889729984592744</v>
      </c>
      <c r="O1128" s="68">
        <v>2.0340909090909092</v>
      </c>
      <c r="P1128" s="68">
        <v>112.5858259409496</v>
      </c>
      <c r="Q1128" s="68">
        <v>1.0027192386131882</v>
      </c>
      <c r="R1128" s="68">
        <v>1.0050977060322854</v>
      </c>
      <c r="S1128" s="68">
        <v>0</v>
      </c>
      <c r="T1128" s="68">
        <v>0</v>
      </c>
      <c r="U1128" s="68">
        <v>1.0051546391752577</v>
      </c>
      <c r="V1128" s="68">
        <v>0</v>
      </c>
      <c r="W1128" s="68">
        <v>232.75149643521098</v>
      </c>
    </row>
    <row r="1129" spans="1:23">
      <c r="A1129" s="105"/>
      <c r="B1129">
        <v>2014</v>
      </c>
      <c r="C1129" s="76">
        <v>0.49806501897163152</v>
      </c>
      <c r="D1129" s="76">
        <v>1.9852217112541207E-2</v>
      </c>
      <c r="E1129" s="76">
        <v>0</v>
      </c>
      <c r="F1129" s="76">
        <v>0.46190923284853441</v>
      </c>
      <c r="G1129" s="76">
        <v>0</v>
      </c>
      <c r="H1129" s="76">
        <v>4.9501827139210447E-3</v>
      </c>
      <c r="I1129" s="76">
        <v>0</v>
      </c>
      <c r="J1129" s="76">
        <v>0</v>
      </c>
      <c r="K1129" s="76">
        <v>1.5223348353371937E-2</v>
      </c>
      <c r="L1129" s="77">
        <v>0</v>
      </c>
      <c r="M1129" s="68">
        <v>100.61548184291439</v>
      </c>
      <c r="N1129" s="68">
        <v>4.0104008800952418</v>
      </c>
      <c r="O1129" s="68">
        <v>0</v>
      </c>
      <c r="P1129" s="68">
        <v>93.311552228070326</v>
      </c>
      <c r="Q1129" s="68">
        <v>0</v>
      </c>
      <c r="R1129" s="68">
        <v>1</v>
      </c>
      <c r="S1129" s="68">
        <v>0</v>
      </c>
      <c r="T1129" s="68">
        <v>0</v>
      </c>
      <c r="U1129" s="68">
        <v>3.0753103942124005</v>
      </c>
      <c r="V1129" s="68">
        <v>0</v>
      </c>
      <c r="W1129" s="68">
        <v>202.01274534529233</v>
      </c>
    </row>
    <row r="1130" spans="1:23">
      <c r="A1130" s="105"/>
      <c r="B1130">
        <v>2017</v>
      </c>
      <c r="C1130" s="76">
        <v>0.42616762299611666</v>
      </c>
      <c r="D1130" s="76">
        <v>3.4809872914195822E-2</v>
      </c>
      <c r="E1130" s="76">
        <v>0</v>
      </c>
      <c r="F1130" s="76">
        <v>0.51966808321258551</v>
      </c>
      <c r="G1130" s="76">
        <v>4.6485679310561707E-3</v>
      </c>
      <c r="H1130" s="76">
        <v>0</v>
      </c>
      <c r="I1130" s="76">
        <v>0</v>
      </c>
      <c r="J1130" s="76">
        <v>0</v>
      </c>
      <c r="K1130" s="76">
        <v>1.4705852946045858E-2</v>
      </c>
      <c r="L1130" s="77">
        <v>0</v>
      </c>
      <c r="M1130" s="68">
        <v>92.133290570013713</v>
      </c>
      <c r="N1130" s="68">
        <v>7.5255555862301584</v>
      </c>
      <c r="O1130" s="68">
        <v>0</v>
      </c>
      <c r="P1130" s="68">
        <v>112.34717967071722</v>
      </c>
      <c r="Q1130" s="68">
        <v>1.0049751243781095</v>
      </c>
      <c r="R1130" s="68">
        <v>0</v>
      </c>
      <c r="S1130" s="68">
        <v>0</v>
      </c>
      <c r="T1130" s="68">
        <v>0</v>
      </c>
      <c r="U1130" s="68">
        <v>3.1792622185432453</v>
      </c>
      <c r="V1130" s="68">
        <v>0</v>
      </c>
      <c r="W1130" s="68">
        <v>216.19026316988246</v>
      </c>
    </row>
    <row r="1131" spans="1:23">
      <c r="C1131" s="76"/>
      <c r="D1131" s="76"/>
      <c r="E1131" s="76"/>
      <c r="F1131" s="76"/>
      <c r="G1131" s="76"/>
      <c r="H1131" s="76"/>
      <c r="I1131" s="76"/>
      <c r="J1131" s="76"/>
      <c r="K1131" s="76"/>
      <c r="L1131" s="77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</row>
    <row r="1132" spans="1:23">
      <c r="A1132" s="105" t="s">
        <v>338</v>
      </c>
      <c r="B1132">
        <v>2011</v>
      </c>
      <c r="C1132" s="76">
        <v>0.36192345128307291</v>
      </c>
      <c r="D1132" s="76">
        <v>3.8783775876643105E-2</v>
      </c>
      <c r="E1132" s="76">
        <v>8.7734011569137287E-3</v>
      </c>
      <c r="F1132" s="76">
        <v>0.58654464076768331</v>
      </c>
      <c r="G1132" s="76">
        <v>0</v>
      </c>
      <c r="H1132" s="76">
        <v>0</v>
      </c>
      <c r="I1132" s="76">
        <v>0</v>
      </c>
      <c r="J1132" s="76">
        <v>0</v>
      </c>
      <c r="K1132" s="76">
        <v>3.9747309156868919E-3</v>
      </c>
      <c r="L1132" s="77">
        <v>0</v>
      </c>
      <c r="M1132" s="68">
        <v>100.79818105864678</v>
      </c>
      <c r="N1132" s="68">
        <v>10.801549468796988</v>
      </c>
      <c r="O1132" s="68">
        <v>2.4434528218041773</v>
      </c>
      <c r="P1132" s="68">
        <v>163.35673383275187</v>
      </c>
      <c r="Q1132" s="68">
        <v>0</v>
      </c>
      <c r="R1132" s="68">
        <v>0</v>
      </c>
      <c r="S1132" s="68">
        <v>0</v>
      </c>
      <c r="T1132" s="68">
        <v>0</v>
      </c>
      <c r="U1132" s="68">
        <v>1.1069900142653353</v>
      </c>
      <c r="V1132" s="68">
        <v>0</v>
      </c>
      <c r="W1132" s="68">
        <v>278.50690719626516</v>
      </c>
    </row>
    <row r="1133" spans="1:23">
      <c r="A1133" s="105"/>
      <c r="B1133">
        <v>2014</v>
      </c>
      <c r="C1133" s="76">
        <v>0.39862493116958958</v>
      </c>
      <c r="D1133" s="76">
        <v>1.5262707916685943E-2</v>
      </c>
      <c r="E1133" s="76">
        <v>2.0829565258077123E-2</v>
      </c>
      <c r="F1133" s="76">
        <v>0.54968556015099834</v>
      </c>
      <c r="G1133" s="76">
        <v>5.0862674710416226E-3</v>
      </c>
      <c r="H1133" s="76">
        <v>0</v>
      </c>
      <c r="I1133" s="76">
        <v>0</v>
      </c>
      <c r="J1133" s="76">
        <v>0</v>
      </c>
      <c r="K1133" s="76">
        <v>1.0510968033607175E-2</v>
      </c>
      <c r="L1133" s="77">
        <v>0</v>
      </c>
      <c r="M1133" s="68">
        <v>78.372781895395434</v>
      </c>
      <c r="N1133" s="68">
        <v>3.0007678525723058</v>
      </c>
      <c r="O1133" s="68">
        <v>4.0952555831302782</v>
      </c>
      <c r="P1133" s="68">
        <v>108.07248405252027</v>
      </c>
      <c r="Q1133" s="68">
        <v>1</v>
      </c>
      <c r="R1133" s="68">
        <v>0</v>
      </c>
      <c r="S1133" s="68">
        <v>0</v>
      </c>
      <c r="T1133" s="68">
        <v>0</v>
      </c>
      <c r="U1133" s="68">
        <v>2.0665385950406225</v>
      </c>
      <c r="V1133" s="68">
        <v>0</v>
      </c>
      <c r="W1133" s="68">
        <v>196.60782797865895</v>
      </c>
    </row>
    <row r="1134" spans="1:23">
      <c r="A1134" s="105"/>
      <c r="B1134">
        <v>2017</v>
      </c>
      <c r="C1134" s="76">
        <v>0.30575059025532214</v>
      </c>
      <c r="D1134" s="76">
        <v>6.6016458232378266E-3</v>
      </c>
      <c r="E1134" s="76">
        <v>1.0648086093065072E-2</v>
      </c>
      <c r="F1134" s="76">
        <v>0.65226290965366429</v>
      </c>
      <c r="G1134" s="76">
        <v>4.4192904228082738E-3</v>
      </c>
      <c r="H1134" s="76">
        <v>0</v>
      </c>
      <c r="I1134" s="76">
        <v>0</v>
      </c>
      <c r="J1134" s="76">
        <v>0</v>
      </c>
      <c r="K1134" s="76">
        <v>2.0317477751902343E-2</v>
      </c>
      <c r="L1134" s="77">
        <v>0</v>
      </c>
      <c r="M1134" s="68">
        <v>69.251739320622008</v>
      </c>
      <c r="N1134" s="68">
        <v>1.4952561669829223</v>
      </c>
      <c r="O1134" s="68">
        <v>2.4117647058823528</v>
      </c>
      <c r="P1134" s="68">
        <v>147.73590772179944</v>
      </c>
      <c r="Q1134" s="68">
        <v>1.0009581603321622</v>
      </c>
      <c r="R1134" s="68">
        <v>0</v>
      </c>
      <c r="S1134" s="68">
        <v>0</v>
      </c>
      <c r="T1134" s="68">
        <v>0</v>
      </c>
      <c r="U1134" s="68">
        <v>4.6018575851393191</v>
      </c>
      <c r="V1134" s="68">
        <v>0</v>
      </c>
      <c r="W1134" s="68">
        <v>226.49748366075821</v>
      </c>
    </row>
    <row r="1135" spans="1:23">
      <c r="C1135" s="76"/>
      <c r="D1135" s="76"/>
      <c r="E1135" s="76"/>
      <c r="F1135" s="76"/>
      <c r="G1135" s="76"/>
      <c r="H1135" s="76"/>
      <c r="I1135" s="76"/>
      <c r="J1135" s="76"/>
      <c r="K1135" s="76"/>
      <c r="L1135" s="77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</row>
    <row r="1136" spans="1:23">
      <c r="A1136" s="105" t="s">
        <v>339</v>
      </c>
      <c r="B1136">
        <v>2011</v>
      </c>
      <c r="C1136" s="76">
        <v>0.21148505930807285</v>
      </c>
      <c r="D1136" s="76">
        <v>0</v>
      </c>
      <c r="E1136" s="76">
        <v>0</v>
      </c>
      <c r="F1136" s="76">
        <v>0.6513726105507136</v>
      </c>
      <c r="G1136" s="76">
        <v>6.2555643010010348E-2</v>
      </c>
      <c r="H1136" s="76">
        <v>0</v>
      </c>
      <c r="I1136" s="76">
        <v>0</v>
      </c>
      <c r="J1136" s="76">
        <v>0</v>
      </c>
      <c r="K1136" s="76">
        <v>7.4586687131202992E-2</v>
      </c>
      <c r="L1136" s="77">
        <v>0</v>
      </c>
      <c r="M1136" s="68">
        <v>10.502165816893491</v>
      </c>
      <c r="N1136" s="68">
        <v>0</v>
      </c>
      <c r="O1136" s="68">
        <v>0</v>
      </c>
      <c r="P1136" s="68">
        <v>32.346602577826886</v>
      </c>
      <c r="Q1136" s="68">
        <v>3.1064593301435406</v>
      </c>
      <c r="R1136" s="68">
        <v>0</v>
      </c>
      <c r="S1136" s="68">
        <v>0</v>
      </c>
      <c r="T1136" s="68">
        <v>0</v>
      </c>
      <c r="U1136" s="68">
        <v>3.7039106145251397</v>
      </c>
      <c r="V1136" s="68">
        <v>0</v>
      </c>
      <c r="W1136" s="68">
        <v>49.659138339389067</v>
      </c>
    </row>
    <row r="1137" spans="1:23">
      <c r="A1137" s="105"/>
      <c r="B1137">
        <v>2014</v>
      </c>
      <c r="C1137" s="76">
        <v>0.40430773739464398</v>
      </c>
      <c r="D1137" s="76">
        <v>0</v>
      </c>
      <c r="E1137" s="76">
        <v>0</v>
      </c>
      <c r="F1137" s="76">
        <v>0.54849657004158314</v>
      </c>
      <c r="G1137" s="76">
        <v>7.8856607930380494E-3</v>
      </c>
      <c r="H1137" s="76">
        <v>0</v>
      </c>
      <c r="I1137" s="76">
        <v>0</v>
      </c>
      <c r="J1137" s="76">
        <v>0</v>
      </c>
      <c r="K1137" s="76">
        <v>3.9310031770734943E-2</v>
      </c>
      <c r="L1137" s="77">
        <v>0</v>
      </c>
      <c r="M1137" s="68">
        <v>26.547567608177658</v>
      </c>
      <c r="N1137" s="68">
        <v>0</v>
      </c>
      <c r="O1137" s="68">
        <v>0</v>
      </c>
      <c r="P1137" s="68">
        <v>36.015263694593294</v>
      </c>
      <c r="Q1137" s="68">
        <v>0.51778656126482214</v>
      </c>
      <c r="R1137" s="68">
        <v>0</v>
      </c>
      <c r="S1137" s="68">
        <v>0</v>
      </c>
      <c r="T1137" s="68">
        <v>0</v>
      </c>
      <c r="U1137" s="68">
        <v>2.5811668429549632</v>
      </c>
      <c r="V1137" s="68">
        <v>0</v>
      </c>
      <c r="W1137" s="68">
        <v>65.66178470699073</v>
      </c>
    </row>
    <row r="1138" spans="1:23">
      <c r="A1138" s="105"/>
      <c r="B1138">
        <v>2017</v>
      </c>
      <c r="C1138" s="76">
        <v>0.40347904214159253</v>
      </c>
      <c r="D1138" s="76">
        <v>0</v>
      </c>
      <c r="E1138" s="76">
        <v>0</v>
      </c>
      <c r="F1138" s="76">
        <v>0.5965209578584072</v>
      </c>
      <c r="G1138" s="76">
        <v>0</v>
      </c>
      <c r="H1138" s="76">
        <v>0</v>
      </c>
      <c r="I1138" s="76">
        <v>0</v>
      </c>
      <c r="J1138" s="76">
        <v>0</v>
      </c>
      <c r="K1138" s="76">
        <v>0</v>
      </c>
      <c r="L1138" s="77">
        <v>0</v>
      </c>
      <c r="M1138" s="68">
        <v>24.739221774143676</v>
      </c>
      <c r="N1138" s="68">
        <v>0</v>
      </c>
      <c r="O1138" s="68">
        <v>0</v>
      </c>
      <c r="P1138" s="68">
        <v>36.575541051782629</v>
      </c>
      <c r="Q1138" s="68">
        <v>0</v>
      </c>
      <c r="R1138" s="68">
        <v>0</v>
      </c>
      <c r="S1138" s="68">
        <v>0</v>
      </c>
      <c r="T1138" s="68">
        <v>0</v>
      </c>
      <c r="U1138" s="68">
        <v>0</v>
      </c>
      <c r="V1138" s="68">
        <v>0</v>
      </c>
      <c r="W1138" s="68">
        <v>61.314762825926323</v>
      </c>
    </row>
    <row r="1139" spans="1:23">
      <c r="C1139" s="76"/>
      <c r="D1139" s="76"/>
      <c r="E1139" s="76"/>
      <c r="F1139" s="76"/>
      <c r="G1139" s="76"/>
      <c r="H1139" s="76"/>
      <c r="I1139" s="76"/>
      <c r="J1139" s="76"/>
      <c r="K1139" s="76"/>
      <c r="L1139" s="77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</row>
    <row r="1140" spans="1:23">
      <c r="A1140" s="105" t="s">
        <v>340</v>
      </c>
      <c r="B1140">
        <v>2011</v>
      </c>
      <c r="C1140" s="76">
        <v>0.39894983367242504</v>
      </c>
      <c r="D1140" s="76">
        <v>0</v>
      </c>
      <c r="E1140" s="76">
        <v>0.14929493379274086</v>
      </c>
      <c r="F1140" s="76">
        <v>0.45175523253483402</v>
      </c>
      <c r="G1140" s="76">
        <v>0</v>
      </c>
      <c r="H1140" s="76">
        <v>0</v>
      </c>
      <c r="I1140" s="76">
        <v>0</v>
      </c>
      <c r="J1140" s="76">
        <v>0</v>
      </c>
      <c r="K1140" s="76">
        <v>0</v>
      </c>
      <c r="L1140" s="77">
        <v>0</v>
      </c>
      <c r="M1140" s="68">
        <v>6.4357280219780222</v>
      </c>
      <c r="N1140" s="68">
        <v>0</v>
      </c>
      <c r="O1140" s="68">
        <v>2.4083769633507854</v>
      </c>
      <c r="P1140" s="68">
        <v>7.2875674175286242</v>
      </c>
      <c r="Q1140" s="68">
        <v>0</v>
      </c>
      <c r="R1140" s="68">
        <v>0</v>
      </c>
      <c r="S1140" s="68">
        <v>0</v>
      </c>
      <c r="T1140" s="68">
        <v>0</v>
      </c>
      <c r="U1140" s="68">
        <v>0</v>
      </c>
      <c r="V1140" s="68">
        <v>0</v>
      </c>
      <c r="W1140" s="68">
        <v>16.131672402857433</v>
      </c>
    </row>
    <row r="1141" spans="1:23">
      <c r="A1141" s="105"/>
      <c r="B1141">
        <v>2014</v>
      </c>
      <c r="C1141" s="76">
        <v>0.13332759688671261</v>
      </c>
      <c r="D1141" s="76">
        <v>0</v>
      </c>
      <c r="E1141" s="76">
        <v>0.15364280816513912</v>
      </c>
      <c r="F1141" s="76">
        <v>0.71302959494814833</v>
      </c>
      <c r="G1141" s="76">
        <v>0</v>
      </c>
      <c r="H1141" s="76">
        <v>0</v>
      </c>
      <c r="I1141" s="76">
        <v>0</v>
      </c>
      <c r="J1141" s="76">
        <v>0</v>
      </c>
      <c r="K1141" s="76">
        <v>0</v>
      </c>
      <c r="L1141" s="77">
        <v>0</v>
      </c>
      <c r="M1141" s="68">
        <v>2.0613069759683911</v>
      </c>
      <c r="N1141" s="68">
        <v>0</v>
      </c>
      <c r="O1141" s="68">
        <v>2.3753896393053284</v>
      </c>
      <c r="P1141" s="68">
        <v>11.023770865587478</v>
      </c>
      <c r="Q1141" s="68">
        <v>0</v>
      </c>
      <c r="R1141" s="68">
        <v>0</v>
      </c>
      <c r="S1141" s="68">
        <v>0</v>
      </c>
      <c r="T1141" s="68">
        <v>0</v>
      </c>
      <c r="U1141" s="68">
        <v>0</v>
      </c>
      <c r="V1141" s="68">
        <v>0</v>
      </c>
      <c r="W1141" s="68">
        <v>15.460467480861197</v>
      </c>
    </row>
    <row r="1142" spans="1:23">
      <c r="A1142" s="105"/>
      <c r="B1142">
        <v>2017</v>
      </c>
      <c r="C1142" s="76">
        <v>0.12831930799915789</v>
      </c>
      <c r="D1142" s="76">
        <v>0</v>
      </c>
      <c r="E1142" s="76">
        <v>0.12710853172940803</v>
      </c>
      <c r="F1142" s="76">
        <v>0.74457216027143414</v>
      </c>
      <c r="G1142" s="76">
        <v>0</v>
      </c>
      <c r="H1142" s="76">
        <v>0</v>
      </c>
      <c r="I1142" s="76">
        <v>0</v>
      </c>
      <c r="J1142" s="76">
        <v>0</v>
      </c>
      <c r="K1142" s="76">
        <v>0</v>
      </c>
      <c r="L1142" s="77">
        <v>0</v>
      </c>
      <c r="M1142" s="68">
        <v>2.0658259634739347</v>
      </c>
      <c r="N1142" s="68">
        <v>0</v>
      </c>
      <c r="O1142" s="68">
        <v>2.0463335496430886</v>
      </c>
      <c r="P1142" s="68">
        <v>11.986945100878339</v>
      </c>
      <c r="Q1142" s="68">
        <v>0</v>
      </c>
      <c r="R1142" s="68">
        <v>0</v>
      </c>
      <c r="S1142" s="68">
        <v>0</v>
      </c>
      <c r="T1142" s="68">
        <v>0</v>
      </c>
      <c r="U1142" s="68">
        <v>0</v>
      </c>
      <c r="V1142" s="68">
        <v>0</v>
      </c>
      <c r="W1142" s="68">
        <v>16.099104613995362</v>
      </c>
    </row>
    <row r="1143" spans="1:23">
      <c r="C1143" s="76"/>
      <c r="D1143" s="76"/>
      <c r="E1143" s="76"/>
      <c r="F1143" s="76"/>
      <c r="G1143" s="76"/>
      <c r="H1143" s="76"/>
      <c r="I1143" s="76"/>
      <c r="J1143" s="76"/>
      <c r="K1143" s="76"/>
      <c r="L1143" s="77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</row>
    <row r="1144" spans="1:23">
      <c r="A1144" s="105" t="s">
        <v>341</v>
      </c>
      <c r="B1144">
        <v>2011</v>
      </c>
      <c r="C1144" s="76">
        <v>0.36034980370836345</v>
      </c>
      <c r="D1144" s="76">
        <v>6.0380128123265313E-2</v>
      </c>
      <c r="E1144" s="76">
        <v>0</v>
      </c>
      <c r="F1144" s="76">
        <v>0.57927006816837134</v>
      </c>
      <c r="G1144" s="76">
        <v>0</v>
      </c>
      <c r="H1144" s="76">
        <v>0</v>
      </c>
      <c r="I1144" s="76">
        <v>0</v>
      </c>
      <c r="J1144" s="76">
        <v>0</v>
      </c>
      <c r="K1144" s="76">
        <v>0</v>
      </c>
      <c r="L1144" s="77">
        <v>0</v>
      </c>
      <c r="M1144" s="68">
        <v>5.9680198586646522</v>
      </c>
      <c r="N1144" s="68">
        <v>1</v>
      </c>
      <c r="O1144" s="68">
        <v>0</v>
      </c>
      <c r="P1144" s="68">
        <v>9.5937204204965987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16.561740279161249</v>
      </c>
    </row>
    <row r="1145" spans="1:23">
      <c r="A1145" s="105"/>
      <c r="B1145">
        <v>2014</v>
      </c>
      <c r="C1145" s="76">
        <v>0.59103188709188581</v>
      </c>
      <c r="D1145" s="76">
        <v>6.7130213211933923E-2</v>
      </c>
      <c r="E1145" s="76">
        <v>0</v>
      </c>
      <c r="F1145" s="76">
        <v>0.34183789969618028</v>
      </c>
      <c r="G1145" s="76">
        <v>0</v>
      </c>
      <c r="H1145" s="76">
        <v>0</v>
      </c>
      <c r="I1145" s="76">
        <v>0</v>
      </c>
      <c r="J1145" s="76">
        <v>0</v>
      </c>
      <c r="K1145" s="76">
        <v>0</v>
      </c>
      <c r="L1145" s="77">
        <v>0</v>
      </c>
      <c r="M1145" s="68">
        <v>8.8817628315063253</v>
      </c>
      <c r="N1145" s="68">
        <v>1.0088028169014085</v>
      </c>
      <c r="O1145" s="68">
        <v>0</v>
      </c>
      <c r="P1145" s="68">
        <v>5.1369870530347637</v>
      </c>
      <c r="Q1145" s="68">
        <v>0</v>
      </c>
      <c r="R1145" s="68">
        <v>0</v>
      </c>
      <c r="S1145" s="68">
        <v>0</v>
      </c>
      <c r="T1145" s="68">
        <v>0</v>
      </c>
      <c r="U1145" s="68">
        <v>0</v>
      </c>
      <c r="V1145" s="68">
        <v>0</v>
      </c>
      <c r="W1145" s="68">
        <v>15.027552701442497</v>
      </c>
    </row>
    <row r="1146" spans="1:23">
      <c r="A1146" s="105"/>
      <c r="B1146">
        <v>2017</v>
      </c>
      <c r="C1146" s="76">
        <v>0.11835093507578247</v>
      </c>
      <c r="D1146" s="76">
        <v>4.3712041910612717E-2</v>
      </c>
      <c r="E1146" s="76">
        <v>0.32667465987864569</v>
      </c>
      <c r="F1146" s="76">
        <v>0.51126236313495932</v>
      </c>
      <c r="G1146" s="76">
        <v>0</v>
      </c>
      <c r="H1146" s="76">
        <v>0</v>
      </c>
      <c r="I1146" s="76">
        <v>0</v>
      </c>
      <c r="J1146" s="76">
        <v>0</v>
      </c>
      <c r="K1146" s="76">
        <v>0</v>
      </c>
      <c r="L1146" s="77">
        <v>0</v>
      </c>
      <c r="M1146" s="68">
        <v>2.7534033613445379</v>
      </c>
      <c r="N1146" s="68">
        <v>1.0169491525423728</v>
      </c>
      <c r="O1146" s="68">
        <v>7.6</v>
      </c>
      <c r="P1146" s="68">
        <v>11.894384343337574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23.264736857224481</v>
      </c>
    </row>
    <row r="1147" spans="1:23">
      <c r="C1147" s="76"/>
      <c r="D1147" s="76"/>
      <c r="E1147" s="76"/>
      <c r="F1147" s="76"/>
      <c r="G1147" s="76"/>
      <c r="H1147" s="76"/>
      <c r="I1147" s="76"/>
      <c r="J1147" s="76"/>
      <c r="K1147" s="76"/>
      <c r="L1147" s="77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</row>
    <row r="1148" spans="1:23">
      <c r="A1148" s="105" t="s">
        <v>342</v>
      </c>
      <c r="B1148">
        <v>2011</v>
      </c>
      <c r="C1148" s="76">
        <v>0.27312924102798136</v>
      </c>
      <c r="D1148" s="76">
        <v>2.1520358761202896E-2</v>
      </c>
      <c r="E1148" s="76">
        <v>1.4054559382458611E-2</v>
      </c>
      <c r="F1148" s="76">
        <v>0.66302979673537565</v>
      </c>
      <c r="G1148" s="76">
        <v>7.1336296749149649E-3</v>
      </c>
      <c r="H1148" s="76">
        <v>2.113241441806623E-2</v>
      </c>
      <c r="I1148" s="76">
        <v>0</v>
      </c>
      <c r="J1148" s="76">
        <v>0</v>
      </c>
      <c r="K1148" s="76">
        <v>0</v>
      </c>
      <c r="L1148" s="77">
        <v>0</v>
      </c>
      <c r="M1148" s="68">
        <v>39.464241448699731</v>
      </c>
      <c r="N1148" s="68">
        <v>3.1094606751671265</v>
      </c>
      <c r="O1148" s="68">
        <v>2.0307328605200943</v>
      </c>
      <c r="P1148" s="68">
        <v>95.800683542947851</v>
      </c>
      <c r="Q1148" s="68">
        <v>1.0307328605200945</v>
      </c>
      <c r="R1148" s="68">
        <v>3.0534068847762468</v>
      </c>
      <c r="S1148" s="68">
        <v>0</v>
      </c>
      <c r="T1148" s="68">
        <v>0</v>
      </c>
      <c r="U1148" s="68">
        <v>0</v>
      </c>
      <c r="V1148" s="68">
        <v>0</v>
      </c>
      <c r="W1148" s="68">
        <v>144.48925827263119</v>
      </c>
    </row>
    <row r="1149" spans="1:23">
      <c r="A1149" s="105"/>
      <c r="B1149">
        <v>2014</v>
      </c>
      <c r="C1149" s="76">
        <v>0.28314926804033158</v>
      </c>
      <c r="D1149" s="76">
        <v>3.2713262966647998E-2</v>
      </c>
      <c r="E1149" s="76">
        <v>1.9326181829756515E-2</v>
      </c>
      <c r="F1149" s="76">
        <v>0.65276474109463867</v>
      </c>
      <c r="G1149" s="76">
        <v>4.2127140181241031E-3</v>
      </c>
      <c r="H1149" s="76">
        <v>0</v>
      </c>
      <c r="I1149" s="76">
        <v>0</v>
      </c>
      <c r="J1149" s="76">
        <v>0</v>
      </c>
      <c r="K1149" s="76">
        <v>7.8338320505011647E-3</v>
      </c>
      <c r="L1149" s="77">
        <v>0</v>
      </c>
      <c r="M1149" s="68">
        <v>34.802002982519014</v>
      </c>
      <c r="N1149" s="68">
        <v>4.0208017601904835</v>
      </c>
      <c r="O1149" s="68">
        <v>2.3753896393053284</v>
      </c>
      <c r="P1149" s="68">
        <v>80.231605837042096</v>
      </c>
      <c r="Q1149" s="68">
        <v>0.51778656126482214</v>
      </c>
      <c r="R1149" s="68">
        <v>0</v>
      </c>
      <c r="S1149" s="68">
        <v>0</v>
      </c>
      <c r="T1149" s="68">
        <v>0</v>
      </c>
      <c r="U1149" s="68">
        <v>0.96285979572887648</v>
      </c>
      <c r="V1149" s="68">
        <v>0</v>
      </c>
      <c r="W1149" s="68">
        <v>122.91044657605062</v>
      </c>
    </row>
    <row r="1150" spans="1:23">
      <c r="A1150" s="105"/>
      <c r="B1150">
        <v>2017</v>
      </c>
      <c r="C1150" s="76">
        <v>0.21505169896712706</v>
      </c>
      <c r="D1150" s="76">
        <v>0</v>
      </c>
      <c r="E1150" s="76">
        <v>1.3154557186870534E-2</v>
      </c>
      <c r="F1150" s="76">
        <v>0.77179374384600252</v>
      </c>
      <c r="G1150" s="76">
        <v>0</v>
      </c>
      <c r="H1150" s="76">
        <v>0</v>
      </c>
      <c r="I1150" s="76">
        <v>0</v>
      </c>
      <c r="J1150" s="76">
        <v>0</v>
      </c>
      <c r="K1150" s="76">
        <v>0</v>
      </c>
      <c r="L1150" s="77">
        <v>0</v>
      </c>
      <c r="M1150" s="68">
        <v>33.453616131100645</v>
      </c>
      <c r="N1150" s="68">
        <v>0</v>
      </c>
      <c r="O1150" s="68">
        <v>2.0463335496430886</v>
      </c>
      <c r="P1150" s="68">
        <v>120.06085868196719</v>
      </c>
      <c r="Q1150" s="68">
        <v>0</v>
      </c>
      <c r="R1150" s="68">
        <v>0</v>
      </c>
      <c r="S1150" s="68">
        <v>0</v>
      </c>
      <c r="T1150" s="68">
        <v>0</v>
      </c>
      <c r="U1150" s="68">
        <v>0</v>
      </c>
      <c r="V1150" s="68">
        <v>0</v>
      </c>
      <c r="W1150" s="68">
        <v>155.5608083627109</v>
      </c>
    </row>
    <row r="1151" spans="1:23">
      <c r="C1151" s="76"/>
      <c r="D1151" s="76"/>
      <c r="E1151" s="76"/>
      <c r="F1151" s="76"/>
      <c r="G1151" s="76"/>
      <c r="H1151" s="76"/>
      <c r="I1151" s="76"/>
      <c r="J1151" s="76"/>
      <c r="K1151" s="76"/>
      <c r="L1151" s="77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</row>
    <row r="1152" spans="1:23">
      <c r="A1152" s="105" t="s">
        <v>343</v>
      </c>
      <c r="B1152">
        <v>2011</v>
      </c>
      <c r="C1152" s="76">
        <v>0.34396148645942443</v>
      </c>
      <c r="D1152" s="76">
        <v>0</v>
      </c>
      <c r="E1152" s="76">
        <v>0</v>
      </c>
      <c r="F1152" s="76">
        <v>0.65603851354057574</v>
      </c>
      <c r="G1152" s="76">
        <v>0</v>
      </c>
      <c r="H1152" s="76">
        <v>0</v>
      </c>
      <c r="I1152" s="76">
        <v>0</v>
      </c>
      <c r="J1152" s="76">
        <v>0</v>
      </c>
      <c r="K1152" s="76">
        <v>0</v>
      </c>
      <c r="L1152" s="77">
        <v>0</v>
      </c>
      <c r="M1152" s="68">
        <v>5.5685884598356754</v>
      </c>
      <c r="N1152" s="68">
        <v>0</v>
      </c>
      <c r="O1152" s="68">
        <v>0</v>
      </c>
      <c r="P1152" s="68">
        <v>10.620981242156461</v>
      </c>
      <c r="Q1152" s="68">
        <v>0</v>
      </c>
      <c r="R1152" s="68">
        <v>0</v>
      </c>
      <c r="S1152" s="68">
        <v>0</v>
      </c>
      <c r="T1152" s="68">
        <v>0</v>
      </c>
      <c r="U1152" s="68">
        <v>0</v>
      </c>
      <c r="V1152" s="68">
        <v>0</v>
      </c>
      <c r="W1152" s="68">
        <v>16.189569701992134</v>
      </c>
    </row>
    <row r="1153" spans="1:23">
      <c r="A1153" s="105"/>
      <c r="B1153">
        <v>2014</v>
      </c>
      <c r="C1153" s="76">
        <v>0.47958390543907786</v>
      </c>
      <c r="D1153" s="76">
        <v>0</v>
      </c>
      <c r="E1153" s="76">
        <v>0</v>
      </c>
      <c r="F1153" s="76">
        <v>0.5204160945609223</v>
      </c>
      <c r="G1153" s="76">
        <v>0</v>
      </c>
      <c r="H1153" s="76">
        <v>0</v>
      </c>
      <c r="I1153" s="76">
        <v>0</v>
      </c>
      <c r="J1153" s="76">
        <v>0</v>
      </c>
      <c r="K1153" s="76">
        <v>0</v>
      </c>
      <c r="L1153" s="77">
        <v>0</v>
      </c>
      <c r="M1153" s="68">
        <v>9.6106752691283113</v>
      </c>
      <c r="N1153" s="68">
        <v>0</v>
      </c>
      <c r="O1153" s="68">
        <v>0</v>
      </c>
      <c r="P1153" s="68">
        <v>10.428936486252351</v>
      </c>
      <c r="Q1153" s="68">
        <v>0</v>
      </c>
      <c r="R1153" s="68">
        <v>0</v>
      </c>
      <c r="S1153" s="68">
        <v>0</v>
      </c>
      <c r="T1153" s="68">
        <v>0</v>
      </c>
      <c r="U1153" s="68">
        <v>0</v>
      </c>
      <c r="V1153" s="68">
        <v>0</v>
      </c>
      <c r="W1153" s="68">
        <v>20.039611755380658</v>
      </c>
    </row>
    <row r="1154" spans="1:23">
      <c r="A1154" s="105"/>
      <c r="B1154">
        <v>2017</v>
      </c>
      <c r="C1154" s="76">
        <v>0.3740477581827289</v>
      </c>
      <c r="D1154" s="76">
        <v>0</v>
      </c>
      <c r="E1154" s="76">
        <v>0</v>
      </c>
      <c r="F1154" s="76">
        <v>0.62595224181727105</v>
      </c>
      <c r="G1154" s="76">
        <v>0</v>
      </c>
      <c r="H1154" s="76">
        <v>0</v>
      </c>
      <c r="I1154" s="76">
        <v>0</v>
      </c>
      <c r="J1154" s="76">
        <v>0</v>
      </c>
      <c r="K1154" s="76">
        <v>0</v>
      </c>
      <c r="L1154" s="77">
        <v>0</v>
      </c>
      <c r="M1154" s="68">
        <v>7.3746657476401385</v>
      </c>
      <c r="N1154" s="68">
        <v>0</v>
      </c>
      <c r="O1154" s="68">
        <v>0</v>
      </c>
      <c r="P1154" s="68">
        <v>12.341174238860956</v>
      </c>
      <c r="Q1154" s="68">
        <v>0</v>
      </c>
      <c r="R1154" s="68">
        <v>0</v>
      </c>
      <c r="S1154" s="68">
        <v>0</v>
      </c>
      <c r="T1154" s="68">
        <v>0</v>
      </c>
      <c r="U1154" s="68">
        <v>0</v>
      </c>
      <c r="V1154" s="68">
        <v>0</v>
      </c>
      <c r="W1154" s="68">
        <v>19.715839986501095</v>
      </c>
    </row>
    <row r="1155" spans="1:23">
      <c r="C1155" s="76"/>
      <c r="D1155" s="76"/>
      <c r="E1155" s="76"/>
      <c r="F1155" s="76"/>
      <c r="G1155" s="76"/>
      <c r="H1155" s="76"/>
      <c r="I1155" s="76"/>
      <c r="J1155" s="76"/>
      <c r="K1155" s="76"/>
      <c r="L1155" s="77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</row>
    <row r="1156" spans="1:23">
      <c r="A1156" s="105" t="s">
        <v>344</v>
      </c>
      <c r="B1156">
        <v>2011</v>
      </c>
      <c r="C1156" s="76">
        <v>0.1876926144851804</v>
      </c>
      <c r="D1156" s="76">
        <v>1.1641669572187844E-2</v>
      </c>
      <c r="E1156" s="76">
        <v>2.8606866953398277E-3</v>
      </c>
      <c r="F1156" s="76">
        <v>0.78349168696761318</v>
      </c>
      <c r="G1156" s="76">
        <v>7.4548757676596708E-3</v>
      </c>
      <c r="H1156" s="76">
        <v>6.8584665120191264E-3</v>
      </c>
      <c r="I1156" s="76">
        <v>0</v>
      </c>
      <c r="J1156" s="76">
        <v>0</v>
      </c>
      <c r="K1156" s="76">
        <v>0</v>
      </c>
      <c r="L1156" s="77">
        <v>0</v>
      </c>
      <c r="M1156" s="68">
        <v>78.211829631812193</v>
      </c>
      <c r="N1156" s="68">
        <v>4.8511033836214104</v>
      </c>
      <c r="O1156" s="68">
        <v>1.1920529801324504</v>
      </c>
      <c r="P1156" s="68">
        <v>326.48230995732882</v>
      </c>
      <c r="Q1156" s="68">
        <v>3.1064593301435406</v>
      </c>
      <c r="R1156" s="68">
        <v>2.8579345854649096</v>
      </c>
      <c r="S1156" s="68">
        <v>0</v>
      </c>
      <c r="T1156" s="68">
        <v>0</v>
      </c>
      <c r="U1156" s="68">
        <v>0</v>
      </c>
      <c r="V1156" s="68">
        <v>0</v>
      </c>
      <c r="W1156" s="68">
        <v>416.70168986850331</v>
      </c>
    </row>
    <row r="1157" spans="1:23">
      <c r="A1157" s="105"/>
      <c r="B1157">
        <v>2014</v>
      </c>
      <c r="C1157" s="76">
        <v>0.15210997295581219</v>
      </c>
      <c r="D1157" s="76">
        <v>1.4211039244450359E-2</v>
      </c>
      <c r="E1157" s="76">
        <v>7.4557722660949554E-3</v>
      </c>
      <c r="F1157" s="76">
        <v>0.82072895722830419</v>
      </c>
      <c r="G1157" s="76">
        <v>0</v>
      </c>
      <c r="H1157" s="76">
        <v>5.4942583053385324E-3</v>
      </c>
      <c r="I1157" s="76">
        <v>0</v>
      </c>
      <c r="J1157" s="76">
        <v>0</v>
      </c>
      <c r="K1157" s="76">
        <v>0</v>
      </c>
      <c r="L1157" s="77">
        <v>0</v>
      </c>
      <c r="M1157" s="68">
        <v>58.661420105267347</v>
      </c>
      <c r="N1157" s="68">
        <v>5.4805068139307025</v>
      </c>
      <c r="O1157" s="68">
        <v>2.8753288204031948</v>
      </c>
      <c r="P1157" s="68">
        <v>316.51525022960635</v>
      </c>
      <c r="Q1157" s="68">
        <v>0</v>
      </c>
      <c r="R1157" s="68">
        <v>2.1188682658562175</v>
      </c>
      <c r="S1157" s="68">
        <v>0</v>
      </c>
      <c r="T1157" s="68">
        <v>0</v>
      </c>
      <c r="U1157" s="68">
        <v>0</v>
      </c>
      <c r="V1157" s="68">
        <v>0</v>
      </c>
      <c r="W1157" s="68">
        <v>385.65137423506371</v>
      </c>
    </row>
    <row r="1158" spans="1:23">
      <c r="A1158" s="105"/>
      <c r="B1158">
        <v>2017</v>
      </c>
      <c r="C1158" s="76">
        <v>0.16865803066379204</v>
      </c>
      <c r="D1158" s="76">
        <v>3.7580933023307417E-3</v>
      </c>
      <c r="E1158" s="76">
        <v>3.0664745328119164E-2</v>
      </c>
      <c r="F1158" s="76">
        <v>0.75321509732234893</v>
      </c>
      <c r="G1158" s="76">
        <v>2.3704447469807214E-2</v>
      </c>
      <c r="H1158" s="76">
        <v>4.6620580138445316E-3</v>
      </c>
      <c r="I1158" s="76">
        <v>0</v>
      </c>
      <c r="J1158" s="76">
        <v>0</v>
      </c>
      <c r="K1158" s="76">
        <v>5.3427375107643607E-3</v>
      </c>
      <c r="L1158" s="77">
        <v>9.9947903889936497E-3</v>
      </c>
      <c r="M1158" s="68">
        <v>67.105029112721965</v>
      </c>
      <c r="N1158" s="68">
        <v>1.4952561669829223</v>
      </c>
      <c r="O1158" s="68">
        <v>12.200774667407559</v>
      </c>
      <c r="P1158" s="68">
        <v>299.68641774737006</v>
      </c>
      <c r="Q1158" s="68">
        <v>9.431437277560331</v>
      </c>
      <c r="R1158" s="68">
        <v>1.8549222797927463</v>
      </c>
      <c r="S1158" s="68">
        <v>0</v>
      </c>
      <c r="T1158" s="68">
        <v>0</v>
      </c>
      <c r="U1158" s="68">
        <v>2.125748502994012</v>
      </c>
      <c r="V1158" s="68">
        <v>3.9766899766899768</v>
      </c>
      <c r="W1158" s="68">
        <v>397.87627573151934</v>
      </c>
    </row>
    <row r="1159" spans="1:23">
      <c r="C1159" s="76"/>
      <c r="D1159" s="76"/>
      <c r="E1159" s="76"/>
      <c r="F1159" s="76"/>
      <c r="G1159" s="76"/>
      <c r="H1159" s="76"/>
      <c r="I1159" s="76"/>
      <c r="J1159" s="76"/>
      <c r="K1159" s="76"/>
      <c r="L1159" s="77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</row>
    <row r="1160" spans="1:23">
      <c r="A1160" s="105" t="s">
        <v>345</v>
      </c>
      <c r="B1160">
        <v>2011</v>
      </c>
      <c r="C1160" s="76">
        <v>0.32886001479743171</v>
      </c>
      <c r="D1160" s="76">
        <v>6.9289355054710207E-3</v>
      </c>
      <c r="E1160" s="76">
        <v>0</v>
      </c>
      <c r="F1160" s="76">
        <v>0.65016655838519932</v>
      </c>
      <c r="G1160" s="76">
        <v>1.4044491311898074E-2</v>
      </c>
      <c r="H1160" s="76">
        <v>0</v>
      </c>
      <c r="I1160" s="76">
        <v>0</v>
      </c>
      <c r="J1160" s="76">
        <v>0</v>
      </c>
      <c r="K1160" s="76">
        <v>0</v>
      </c>
      <c r="L1160" s="77">
        <v>0</v>
      </c>
      <c r="M1160" s="68">
        <v>47.590898109476086</v>
      </c>
      <c r="N1160" s="68">
        <v>1.0027192386131882</v>
      </c>
      <c r="O1160" s="68">
        <v>0</v>
      </c>
      <c r="P1160" s="68">
        <v>94.088697445805764</v>
      </c>
      <c r="Q1160" s="68">
        <v>2.032445189287218</v>
      </c>
      <c r="R1160" s="68">
        <v>0</v>
      </c>
      <c r="S1160" s="68">
        <v>0</v>
      </c>
      <c r="T1160" s="68">
        <v>0</v>
      </c>
      <c r="U1160" s="68">
        <v>0</v>
      </c>
      <c r="V1160" s="68">
        <v>0</v>
      </c>
      <c r="W1160" s="68">
        <v>144.71475998318223</v>
      </c>
    </row>
    <row r="1161" spans="1:23">
      <c r="A1161" s="105"/>
      <c r="B1161">
        <v>2014</v>
      </c>
      <c r="C1161" s="76">
        <v>0.2417195519287281</v>
      </c>
      <c r="D1161" s="76">
        <v>2.8921591526851278E-2</v>
      </c>
      <c r="E1161" s="76">
        <v>0</v>
      </c>
      <c r="F1161" s="76">
        <v>0.72935885654442034</v>
      </c>
      <c r="G1161" s="76">
        <v>0</v>
      </c>
      <c r="H1161" s="76">
        <v>0</v>
      </c>
      <c r="I1161" s="76">
        <v>0</v>
      </c>
      <c r="J1161" s="76">
        <v>0</v>
      </c>
      <c r="K1161" s="76">
        <v>0</v>
      </c>
      <c r="L1161" s="77">
        <v>0</v>
      </c>
      <c r="M1161" s="68">
        <v>29.495824947367058</v>
      </c>
      <c r="N1161" s="68">
        <v>3.5291568020397017</v>
      </c>
      <c r="O1161" s="68">
        <v>0</v>
      </c>
      <c r="P1161" s="68">
        <v>89.000004280949625</v>
      </c>
      <c r="Q1161" s="68">
        <v>0</v>
      </c>
      <c r="R1161" s="68">
        <v>0</v>
      </c>
      <c r="S1161" s="68">
        <v>0</v>
      </c>
      <c r="T1161" s="68">
        <v>0</v>
      </c>
      <c r="U1161" s="68">
        <v>0</v>
      </c>
      <c r="V1161" s="68">
        <v>0</v>
      </c>
      <c r="W1161" s="68">
        <v>122.02498603035642</v>
      </c>
    </row>
    <row r="1162" spans="1:23">
      <c r="A1162" s="105"/>
      <c r="B1162">
        <v>2017</v>
      </c>
      <c r="C1162" s="76">
        <v>0.17541655886258403</v>
      </c>
      <c r="D1162" s="76">
        <v>8.3726464672435625E-3</v>
      </c>
      <c r="E1162" s="76">
        <v>4.0843616635061475E-2</v>
      </c>
      <c r="F1162" s="76">
        <v>0.76132410774527226</v>
      </c>
      <c r="G1162" s="76">
        <v>0</v>
      </c>
      <c r="H1162" s="76">
        <v>0</v>
      </c>
      <c r="I1162" s="76">
        <v>0</v>
      </c>
      <c r="J1162" s="76">
        <v>0</v>
      </c>
      <c r="K1162" s="76">
        <v>1.4043070289838807E-2</v>
      </c>
      <c r="L1162" s="77">
        <v>0</v>
      </c>
      <c r="M1162" s="68">
        <v>20.971222986403774</v>
      </c>
      <c r="N1162" s="68">
        <v>1.0009581603321622</v>
      </c>
      <c r="O1162" s="68">
        <v>4.882894736842105</v>
      </c>
      <c r="P1162" s="68">
        <v>91.017049541817741</v>
      </c>
      <c r="Q1162" s="68">
        <v>0</v>
      </c>
      <c r="R1162" s="68">
        <v>0</v>
      </c>
      <c r="S1162" s="68">
        <v>0</v>
      </c>
      <c r="T1162" s="68">
        <v>0</v>
      </c>
      <c r="U1162" s="68">
        <v>1.6788629327329017</v>
      </c>
      <c r="V1162" s="68">
        <v>0</v>
      </c>
      <c r="W1162" s="68">
        <v>119.55098835812866</v>
      </c>
    </row>
    <row r="1163" spans="1:23">
      <c r="C1163" s="76"/>
      <c r="D1163" s="76"/>
      <c r="E1163" s="76"/>
      <c r="F1163" s="76"/>
      <c r="G1163" s="76"/>
      <c r="H1163" s="76"/>
      <c r="I1163" s="76"/>
      <c r="J1163" s="76"/>
      <c r="K1163" s="76"/>
      <c r="L1163" s="77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</row>
    <row r="1164" spans="1:23">
      <c r="A1164" s="105" t="s">
        <v>346</v>
      </c>
      <c r="B1164">
        <v>2011</v>
      </c>
      <c r="C1164" s="76">
        <v>0.15795136479186511</v>
      </c>
      <c r="D1164" s="76">
        <v>3.1900174610013918E-2</v>
      </c>
      <c r="E1164" s="76">
        <v>0</v>
      </c>
      <c r="F1164" s="76">
        <v>0.81014846059812096</v>
      </c>
      <c r="G1164" s="76">
        <v>0</v>
      </c>
      <c r="H1164" s="76">
        <v>0</v>
      </c>
      <c r="I1164" s="76">
        <v>0</v>
      </c>
      <c r="J1164" s="76">
        <v>0</v>
      </c>
      <c r="K1164" s="76">
        <v>0</v>
      </c>
      <c r="L1164" s="77">
        <v>0</v>
      </c>
      <c r="M1164" s="68">
        <v>7.1756998901380271</v>
      </c>
      <c r="N1164" s="68">
        <v>1.44921875</v>
      </c>
      <c r="O1164" s="68">
        <v>0</v>
      </c>
      <c r="P1164" s="68">
        <v>36.804887551113026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45.429806191251053</v>
      </c>
    </row>
    <row r="1165" spans="1:23">
      <c r="A1165" s="105"/>
      <c r="B1165">
        <v>2014</v>
      </c>
      <c r="C1165" s="76">
        <v>0.18293288858580492</v>
      </c>
      <c r="D1165" s="76">
        <v>0</v>
      </c>
      <c r="E1165" s="76">
        <v>0</v>
      </c>
      <c r="F1165" s="76">
        <v>0.75559524907685116</v>
      </c>
      <c r="G1165" s="76">
        <v>0</v>
      </c>
      <c r="H1165" s="76">
        <v>6.1471862337343718E-2</v>
      </c>
      <c r="I1165" s="76">
        <v>0</v>
      </c>
      <c r="J1165" s="76">
        <v>0</v>
      </c>
      <c r="K1165" s="76">
        <v>0</v>
      </c>
      <c r="L1165" s="77">
        <v>0</v>
      </c>
      <c r="M1165" s="68">
        <v>9.2847457468517991</v>
      </c>
      <c r="N1165" s="68">
        <v>0</v>
      </c>
      <c r="O1165" s="68">
        <v>0</v>
      </c>
      <c r="P1165" s="68">
        <v>38.350183116017902</v>
      </c>
      <c r="Q1165" s="68">
        <v>0</v>
      </c>
      <c r="R1165" s="68">
        <v>3.12</v>
      </c>
      <c r="S1165" s="68">
        <v>0</v>
      </c>
      <c r="T1165" s="68">
        <v>0</v>
      </c>
      <c r="U1165" s="68">
        <v>0</v>
      </c>
      <c r="V1165" s="68">
        <v>0</v>
      </c>
      <c r="W1165" s="68">
        <v>50.754928862869711</v>
      </c>
    </row>
    <row r="1166" spans="1:23">
      <c r="A1166" s="105"/>
      <c r="B1166">
        <v>2017</v>
      </c>
      <c r="C1166" s="76">
        <v>0.19455510357957514</v>
      </c>
      <c r="D1166" s="76">
        <v>0</v>
      </c>
      <c r="E1166" s="76">
        <v>0</v>
      </c>
      <c r="F1166" s="76">
        <v>0.80544489642042483</v>
      </c>
      <c r="G1166" s="76">
        <v>0</v>
      </c>
      <c r="H1166" s="76">
        <v>0</v>
      </c>
      <c r="I1166" s="76">
        <v>0</v>
      </c>
      <c r="J1166" s="76">
        <v>0</v>
      </c>
      <c r="K1166" s="76">
        <v>0</v>
      </c>
      <c r="L1166" s="77">
        <v>0</v>
      </c>
      <c r="M1166" s="68">
        <v>9.3508976976384748</v>
      </c>
      <c r="N1166" s="68">
        <v>0</v>
      </c>
      <c r="O1166" s="68">
        <v>0</v>
      </c>
      <c r="P1166" s="68">
        <v>38.712080479718132</v>
      </c>
      <c r="Q1166" s="68">
        <v>0</v>
      </c>
      <c r="R1166" s="68">
        <v>0</v>
      </c>
      <c r="S1166" s="68">
        <v>0</v>
      </c>
      <c r="T1166" s="68">
        <v>0</v>
      </c>
      <c r="U1166" s="68">
        <v>0</v>
      </c>
      <c r="V1166" s="68">
        <v>0</v>
      </c>
      <c r="W1166" s="68">
        <v>48.062978177356605</v>
      </c>
    </row>
    <row r="1167" spans="1:23">
      <c r="C1167" s="76"/>
      <c r="D1167" s="76"/>
      <c r="E1167" s="76"/>
      <c r="F1167" s="76"/>
      <c r="G1167" s="76"/>
      <c r="H1167" s="76"/>
      <c r="I1167" s="76"/>
      <c r="J1167" s="76"/>
      <c r="K1167" s="76"/>
      <c r="L1167" s="77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</row>
    <row r="1168" spans="1:23">
      <c r="A1168" s="105" t="s">
        <v>347</v>
      </c>
      <c r="B1168">
        <v>2011</v>
      </c>
      <c r="C1168" s="76">
        <v>0.31707686501773608</v>
      </c>
      <c r="D1168" s="76">
        <v>3.9147610066719137E-2</v>
      </c>
      <c r="E1168" s="76">
        <v>0</v>
      </c>
      <c r="F1168" s="76">
        <v>0.62832933459021212</v>
      </c>
      <c r="G1168" s="76">
        <v>0</v>
      </c>
      <c r="H1168" s="76">
        <v>7.8000923727624119E-3</v>
      </c>
      <c r="I1168" s="76">
        <v>0</v>
      </c>
      <c r="J1168" s="76">
        <v>0</v>
      </c>
      <c r="K1168" s="76">
        <v>0</v>
      </c>
      <c r="L1168" s="77">
        <v>7.6460979525703804E-3</v>
      </c>
      <c r="M1168" s="68">
        <v>42.31888523624356</v>
      </c>
      <c r="N1168" s="68">
        <v>5.2248631182663914</v>
      </c>
      <c r="O1168" s="68">
        <v>0</v>
      </c>
      <c r="P1168" s="68">
        <v>83.860413466624607</v>
      </c>
      <c r="Q1168" s="68">
        <v>0</v>
      </c>
      <c r="R1168" s="68">
        <v>1.041044776119403</v>
      </c>
      <c r="S1168" s="68">
        <v>0</v>
      </c>
      <c r="T1168" s="68">
        <v>0</v>
      </c>
      <c r="U1168" s="68">
        <v>0</v>
      </c>
      <c r="V1168" s="68">
        <v>1.0204918032786885</v>
      </c>
      <c r="W1168" s="68">
        <v>133.46569840053263</v>
      </c>
    </row>
    <row r="1169" spans="1:23">
      <c r="A1169" s="105"/>
      <c r="B1169">
        <v>2014</v>
      </c>
      <c r="C1169" s="76">
        <v>0.23862670699139985</v>
      </c>
      <c r="D1169" s="76">
        <v>3.4422622775781841E-2</v>
      </c>
      <c r="E1169" s="76">
        <v>0</v>
      </c>
      <c r="F1169" s="76">
        <v>0.68412302701276095</v>
      </c>
      <c r="G1169" s="76">
        <v>1.6638026056811188E-2</v>
      </c>
      <c r="H1169" s="76">
        <v>0</v>
      </c>
      <c r="I1169" s="76">
        <v>0</v>
      </c>
      <c r="J1169" s="76">
        <v>0</v>
      </c>
      <c r="K1169" s="76">
        <v>1.6636174588801032E-2</v>
      </c>
      <c r="L1169" s="77">
        <v>9.5534425744449383E-3</v>
      </c>
      <c r="M1169" s="68">
        <v>28.868115396235787</v>
      </c>
      <c r="N1169" s="68">
        <v>4.1643127840178344</v>
      </c>
      <c r="O1169" s="68">
        <v>0</v>
      </c>
      <c r="P1169" s="68">
        <v>82.762498540191842</v>
      </c>
      <c r="Q1169" s="68">
        <v>2.0128025996307013</v>
      </c>
      <c r="R1169" s="68">
        <v>0</v>
      </c>
      <c r="S1169" s="68">
        <v>0</v>
      </c>
      <c r="T1169" s="68">
        <v>0</v>
      </c>
      <c r="U1169" s="68">
        <v>2.0125786163522013</v>
      </c>
      <c r="V1169" s="68">
        <v>1.1557377049180328</v>
      </c>
      <c r="W1169" s="68">
        <v>120.97604564134642</v>
      </c>
    </row>
    <row r="1170" spans="1:23">
      <c r="A1170" s="105"/>
      <c r="B1170">
        <v>2017</v>
      </c>
      <c r="C1170" s="76">
        <v>0.24166497862899944</v>
      </c>
      <c r="D1170" s="76">
        <v>4.2018181094453558E-2</v>
      </c>
      <c r="E1170" s="76">
        <v>5.4841632458307796E-2</v>
      </c>
      <c r="F1170" s="76">
        <v>0.62790844735184226</v>
      </c>
      <c r="G1170" s="76">
        <v>2.5125881075960668E-2</v>
      </c>
      <c r="H1170" s="76">
        <v>0</v>
      </c>
      <c r="I1170" s="76">
        <v>0</v>
      </c>
      <c r="J1170" s="76">
        <v>0</v>
      </c>
      <c r="K1170" s="76">
        <v>8.4408793904362771E-3</v>
      </c>
      <c r="L1170" s="77">
        <v>0</v>
      </c>
      <c r="M1170" s="68">
        <v>28.630308223905175</v>
      </c>
      <c r="N1170" s="68">
        <v>4.9779388083735903</v>
      </c>
      <c r="O1170" s="68">
        <v>6.4971467926013382</v>
      </c>
      <c r="P1170" s="68">
        <v>74.38898464338655</v>
      </c>
      <c r="Q1170" s="68">
        <v>2.9766899766899768</v>
      </c>
      <c r="R1170" s="68">
        <v>0</v>
      </c>
      <c r="S1170" s="68">
        <v>0</v>
      </c>
      <c r="T1170" s="68">
        <v>0</v>
      </c>
      <c r="U1170" s="68">
        <v>1</v>
      </c>
      <c r="V1170" s="68">
        <v>0</v>
      </c>
      <c r="W1170" s="68">
        <v>118.47106844495663</v>
      </c>
    </row>
    <row r="1171" spans="1:23">
      <c r="C1171" s="76"/>
      <c r="D1171" s="76"/>
      <c r="E1171" s="76"/>
      <c r="F1171" s="76"/>
      <c r="G1171" s="76"/>
      <c r="H1171" s="76"/>
      <c r="I1171" s="76"/>
      <c r="J1171" s="76"/>
      <c r="K1171" s="76"/>
      <c r="L1171" s="77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</row>
    <row r="1172" spans="1:23">
      <c r="A1172" s="105" t="s">
        <v>348</v>
      </c>
      <c r="B1172">
        <v>2011</v>
      </c>
      <c r="C1172" s="76">
        <v>0.33907962735547187</v>
      </c>
      <c r="D1172" s="76">
        <v>0</v>
      </c>
      <c r="E1172" s="76">
        <v>0</v>
      </c>
      <c r="F1172" s="76">
        <v>0.66092037264452819</v>
      </c>
      <c r="G1172" s="76">
        <v>0</v>
      </c>
      <c r="H1172" s="76">
        <v>0</v>
      </c>
      <c r="I1172" s="76">
        <v>0</v>
      </c>
      <c r="J1172" s="76">
        <v>0</v>
      </c>
      <c r="K1172" s="76">
        <v>0</v>
      </c>
      <c r="L1172" s="77">
        <v>0</v>
      </c>
      <c r="M1172" s="68">
        <v>22.059977084888072</v>
      </c>
      <c r="N1172" s="68">
        <v>0</v>
      </c>
      <c r="O1172" s="68">
        <v>0</v>
      </c>
      <c r="P1172" s="68">
        <v>42.998420132711921</v>
      </c>
      <c r="Q1172" s="68">
        <v>0</v>
      </c>
      <c r="R1172" s="68">
        <v>0</v>
      </c>
      <c r="S1172" s="68">
        <v>0</v>
      </c>
      <c r="T1172" s="68">
        <v>0</v>
      </c>
      <c r="U1172" s="68">
        <v>0</v>
      </c>
      <c r="V1172" s="68">
        <v>0</v>
      </c>
      <c r="W1172" s="68">
        <v>65.058397217599989</v>
      </c>
    </row>
    <row r="1173" spans="1:23">
      <c r="A1173" s="105"/>
      <c r="B1173">
        <v>2014</v>
      </c>
      <c r="C1173" s="76">
        <v>0.24049575673500259</v>
      </c>
      <c r="D1173" s="76">
        <v>0</v>
      </c>
      <c r="E1173" s="76">
        <v>0</v>
      </c>
      <c r="F1173" s="76">
        <v>0.75950424326499755</v>
      </c>
      <c r="G1173" s="76">
        <v>0</v>
      </c>
      <c r="H1173" s="76">
        <v>0</v>
      </c>
      <c r="I1173" s="76">
        <v>0</v>
      </c>
      <c r="J1173" s="76">
        <v>0</v>
      </c>
      <c r="K1173" s="76">
        <v>0</v>
      </c>
      <c r="L1173" s="77">
        <v>0</v>
      </c>
      <c r="M1173" s="68">
        <v>9.6781014921682598</v>
      </c>
      <c r="N1173" s="68">
        <v>0</v>
      </c>
      <c r="O1173" s="68">
        <v>0</v>
      </c>
      <c r="P1173" s="68">
        <v>30.56419476935109</v>
      </c>
      <c r="Q1173" s="68">
        <v>0</v>
      </c>
      <c r="R1173" s="68">
        <v>0</v>
      </c>
      <c r="S1173" s="68">
        <v>0</v>
      </c>
      <c r="T1173" s="68">
        <v>0</v>
      </c>
      <c r="U1173" s="68">
        <v>0</v>
      </c>
      <c r="V1173" s="68">
        <v>0</v>
      </c>
      <c r="W1173" s="68">
        <v>40.242296261519343</v>
      </c>
    </row>
    <row r="1174" spans="1:23">
      <c r="A1174" s="105"/>
      <c r="B1174">
        <v>2017</v>
      </c>
      <c r="C1174" s="76">
        <v>0.36119517791700351</v>
      </c>
      <c r="D1174" s="76">
        <v>0</v>
      </c>
      <c r="E1174" s="76">
        <v>0</v>
      </c>
      <c r="F1174" s="76">
        <v>0.63880482208299671</v>
      </c>
      <c r="G1174" s="76">
        <v>0</v>
      </c>
      <c r="H1174" s="76">
        <v>0</v>
      </c>
      <c r="I1174" s="76">
        <v>0</v>
      </c>
      <c r="J1174" s="76">
        <v>0</v>
      </c>
      <c r="K1174" s="76">
        <v>0</v>
      </c>
      <c r="L1174" s="77">
        <v>0</v>
      </c>
      <c r="M1174" s="68">
        <v>13.24146394395388</v>
      </c>
      <c r="N1174" s="68">
        <v>0</v>
      </c>
      <c r="O1174" s="68">
        <v>0</v>
      </c>
      <c r="P1174" s="68">
        <v>23.418670945766454</v>
      </c>
      <c r="Q1174" s="68">
        <v>0</v>
      </c>
      <c r="R1174" s="68">
        <v>0</v>
      </c>
      <c r="S1174" s="68">
        <v>0</v>
      </c>
      <c r="T1174" s="68">
        <v>0</v>
      </c>
      <c r="U1174" s="68">
        <v>0</v>
      </c>
      <c r="V1174" s="68">
        <v>0</v>
      </c>
      <c r="W1174" s="68">
        <v>36.660134889720325</v>
      </c>
    </row>
    <row r="1175" spans="1:23">
      <c r="C1175" s="76"/>
      <c r="D1175" s="76"/>
      <c r="E1175" s="76"/>
      <c r="F1175" s="76"/>
      <c r="G1175" s="76"/>
      <c r="H1175" s="76"/>
      <c r="I1175" s="76"/>
      <c r="J1175" s="76"/>
      <c r="K1175" s="76"/>
      <c r="L1175" s="77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</row>
    <row r="1176" spans="1:23">
      <c r="A1176" s="105" t="s">
        <v>349</v>
      </c>
      <c r="B1176">
        <v>2011</v>
      </c>
      <c r="C1176" s="76">
        <v>8.9951185039780598E-2</v>
      </c>
      <c r="D1176" s="76">
        <v>9.1839513453303517E-2</v>
      </c>
      <c r="E1176" s="76">
        <v>0</v>
      </c>
      <c r="F1176" s="76">
        <v>0.81820930150691595</v>
      </c>
      <c r="G1176" s="76">
        <v>0</v>
      </c>
      <c r="H1176" s="76">
        <v>0</v>
      </c>
      <c r="I1176" s="76">
        <v>0</v>
      </c>
      <c r="J1176" s="76">
        <v>0</v>
      </c>
      <c r="K1176" s="76">
        <v>0</v>
      </c>
      <c r="L1176" s="77">
        <v>0</v>
      </c>
      <c r="M1176" s="68">
        <v>1.0842289975871902</v>
      </c>
      <c r="N1176" s="68">
        <v>1.1069900142653353</v>
      </c>
      <c r="O1176" s="68">
        <v>0</v>
      </c>
      <c r="P1176" s="68">
        <v>9.8623075437753265</v>
      </c>
      <c r="Q1176" s="68">
        <v>0</v>
      </c>
      <c r="R1176" s="68">
        <v>0</v>
      </c>
      <c r="S1176" s="68">
        <v>0</v>
      </c>
      <c r="T1176" s="68">
        <v>0</v>
      </c>
      <c r="U1176" s="68">
        <v>0</v>
      </c>
      <c r="V1176" s="68">
        <v>0</v>
      </c>
      <c r="W1176" s="68">
        <v>12.053526555627851</v>
      </c>
    </row>
    <row r="1177" spans="1:23">
      <c r="A1177" s="105"/>
      <c r="B1177">
        <v>2014</v>
      </c>
      <c r="C1177" s="76">
        <v>0.16040819106645637</v>
      </c>
      <c r="D1177" s="76">
        <v>0</v>
      </c>
      <c r="E1177" s="76">
        <v>0</v>
      </c>
      <c r="F1177" s="76">
        <v>0.71174426016903736</v>
      </c>
      <c r="G1177" s="76">
        <v>0</v>
      </c>
      <c r="H1177" s="76">
        <v>0.12784754876450627</v>
      </c>
      <c r="I1177" s="76">
        <v>0</v>
      </c>
      <c r="J1177" s="76">
        <v>0</v>
      </c>
      <c r="K1177" s="76">
        <v>0</v>
      </c>
      <c r="L1177" s="77">
        <v>0</v>
      </c>
      <c r="M1177" s="68">
        <v>2.588888888888889</v>
      </c>
      <c r="N1177" s="68">
        <v>0</v>
      </c>
      <c r="O1177" s="68">
        <v>0</v>
      </c>
      <c r="P1177" s="68">
        <v>11.487111690690854</v>
      </c>
      <c r="Q1177" s="68">
        <v>0</v>
      </c>
      <c r="R1177" s="68">
        <v>2.063380281690141</v>
      </c>
      <c r="S1177" s="68">
        <v>0</v>
      </c>
      <c r="T1177" s="68">
        <v>0</v>
      </c>
      <c r="U1177" s="68">
        <v>0</v>
      </c>
      <c r="V1177" s="68">
        <v>0</v>
      </c>
      <c r="W1177" s="68">
        <v>16.139380861269885</v>
      </c>
    </row>
    <row r="1178" spans="1:23">
      <c r="A1178" s="105"/>
      <c r="B1178">
        <v>2017</v>
      </c>
      <c r="C1178" s="76">
        <v>0.25155506827029728</v>
      </c>
      <c r="D1178" s="76">
        <v>0</v>
      </c>
      <c r="E1178" s="76">
        <v>0</v>
      </c>
      <c r="F1178" s="76">
        <v>0.7484449317297025</v>
      </c>
      <c r="G1178" s="76">
        <v>0</v>
      </c>
      <c r="H1178" s="76">
        <v>0</v>
      </c>
      <c r="I1178" s="76">
        <v>0</v>
      </c>
      <c r="J1178" s="76">
        <v>0</v>
      </c>
      <c r="K1178" s="76">
        <v>0</v>
      </c>
      <c r="L1178" s="77">
        <v>0</v>
      </c>
      <c r="M1178" s="68">
        <v>4.660675368402913</v>
      </c>
      <c r="N1178" s="68">
        <v>0</v>
      </c>
      <c r="O1178" s="68">
        <v>0</v>
      </c>
      <c r="P1178" s="68">
        <v>13.866780271628125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18.527455640031043</v>
      </c>
    </row>
    <row r="1179" spans="1:23">
      <c r="C1179" s="76"/>
      <c r="D1179" s="76"/>
      <c r="E1179" s="76"/>
      <c r="F1179" s="76"/>
      <c r="G1179" s="76"/>
      <c r="H1179" s="76"/>
      <c r="I1179" s="76"/>
      <c r="J1179" s="76"/>
      <c r="K1179" s="76"/>
      <c r="L1179" s="77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</row>
    <row r="1180" spans="1:23">
      <c r="A1180" s="105" t="s">
        <v>350</v>
      </c>
      <c r="B1180">
        <v>2011</v>
      </c>
      <c r="C1180" s="76">
        <v>0.51868560157181376</v>
      </c>
      <c r="D1180" s="76">
        <v>0</v>
      </c>
      <c r="E1180" s="76">
        <v>0</v>
      </c>
      <c r="F1180" s="76">
        <v>0.48131439842818607</v>
      </c>
      <c r="G1180" s="76">
        <v>0</v>
      </c>
      <c r="H1180" s="76">
        <v>0</v>
      </c>
      <c r="I1180" s="76">
        <v>0</v>
      </c>
      <c r="J1180" s="76">
        <v>0</v>
      </c>
      <c r="K1180" s="76">
        <v>0</v>
      </c>
      <c r="L1180" s="77">
        <v>0</v>
      </c>
      <c r="M1180" s="68">
        <v>25.539249072152906</v>
      </c>
      <c r="N1180" s="68">
        <v>0</v>
      </c>
      <c r="O1180" s="68">
        <v>0</v>
      </c>
      <c r="P1180" s="68">
        <v>23.69915082705252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49.238399899205433</v>
      </c>
    </row>
    <row r="1181" spans="1:23">
      <c r="A1181" s="105"/>
      <c r="B1181">
        <v>2014</v>
      </c>
      <c r="C1181" s="76">
        <v>0.36851100323916236</v>
      </c>
      <c r="D1181" s="76">
        <v>0</v>
      </c>
      <c r="E1181" s="76">
        <v>3.7272273905843159E-2</v>
      </c>
      <c r="F1181" s="76">
        <v>0.5766044734104826</v>
      </c>
      <c r="G1181" s="76">
        <v>0</v>
      </c>
      <c r="H1181" s="76">
        <v>0</v>
      </c>
      <c r="I1181" s="76">
        <v>0</v>
      </c>
      <c r="J1181" s="76">
        <v>0</v>
      </c>
      <c r="K1181" s="76">
        <v>1.7612249444511958E-2</v>
      </c>
      <c r="L1181" s="77">
        <v>0</v>
      </c>
      <c r="M1181" s="68">
        <v>20.146457181440148</v>
      </c>
      <c r="N1181" s="68">
        <v>0</v>
      </c>
      <c r="O1181" s="68">
        <v>2.0376712328767121</v>
      </c>
      <c r="P1181" s="68">
        <v>31.52290496642793</v>
      </c>
      <c r="Q1181" s="68">
        <v>0</v>
      </c>
      <c r="R1181" s="68">
        <v>0</v>
      </c>
      <c r="S1181" s="68">
        <v>0</v>
      </c>
      <c r="T1181" s="68">
        <v>0</v>
      </c>
      <c r="U1181" s="68">
        <v>0.96285979572887648</v>
      </c>
      <c r="V1181" s="68">
        <v>0</v>
      </c>
      <c r="W1181" s="68">
        <v>54.669893176473664</v>
      </c>
    </row>
    <row r="1182" spans="1:23">
      <c r="A1182" s="105"/>
      <c r="B1182">
        <v>2017</v>
      </c>
      <c r="C1182" s="76">
        <v>0.3458598529362612</v>
      </c>
      <c r="D1182" s="76">
        <v>0</v>
      </c>
      <c r="E1182" s="76">
        <v>6.9940089010596299E-2</v>
      </c>
      <c r="F1182" s="76">
        <v>0.58420005805314279</v>
      </c>
      <c r="G1182" s="76">
        <v>0</v>
      </c>
      <c r="H1182" s="76">
        <v>0</v>
      </c>
      <c r="I1182" s="76">
        <v>0</v>
      </c>
      <c r="J1182" s="76">
        <v>0</v>
      </c>
      <c r="K1182" s="76">
        <v>0</v>
      </c>
      <c r="L1182" s="77">
        <v>0</v>
      </c>
      <c r="M1182" s="68">
        <v>14.835262200646968</v>
      </c>
      <c r="N1182" s="68">
        <v>0</v>
      </c>
      <c r="O1182" s="68">
        <v>3</v>
      </c>
      <c r="P1182" s="68">
        <v>25.058592274509405</v>
      </c>
      <c r="Q1182" s="68">
        <v>0</v>
      </c>
      <c r="R1182" s="68">
        <v>0</v>
      </c>
      <c r="S1182" s="68">
        <v>0</v>
      </c>
      <c r="T1182" s="68">
        <v>0</v>
      </c>
      <c r="U1182" s="68">
        <v>0</v>
      </c>
      <c r="V1182" s="68">
        <v>0</v>
      </c>
      <c r="W1182" s="68">
        <v>42.89385447515636</v>
      </c>
    </row>
    <row r="1183" spans="1:23">
      <c r="C1183" s="76"/>
      <c r="D1183" s="76"/>
      <c r="E1183" s="76"/>
      <c r="F1183" s="76"/>
      <c r="G1183" s="76"/>
      <c r="H1183" s="76"/>
      <c r="I1183" s="76"/>
      <c r="J1183" s="76"/>
      <c r="K1183" s="76"/>
      <c r="L1183" s="77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</row>
    <row r="1184" spans="1:23">
      <c r="A1184" s="105" t="s">
        <v>351</v>
      </c>
      <c r="B1184">
        <v>2011</v>
      </c>
      <c r="C1184" s="76">
        <v>0.44117803210762707</v>
      </c>
      <c r="D1184" s="76">
        <v>0.14013081044482897</v>
      </c>
      <c r="E1184" s="76">
        <v>0</v>
      </c>
      <c r="F1184" s="76">
        <v>0.41869115744754404</v>
      </c>
      <c r="G1184" s="76">
        <v>0</v>
      </c>
      <c r="H1184" s="76">
        <v>0</v>
      </c>
      <c r="I1184" s="76">
        <v>0</v>
      </c>
      <c r="J1184" s="76">
        <v>0</v>
      </c>
      <c r="K1184" s="76">
        <v>0</v>
      </c>
      <c r="L1184" s="77">
        <v>0</v>
      </c>
      <c r="M1184" s="68">
        <v>6.5627510473376889</v>
      </c>
      <c r="N1184" s="68">
        <v>2.0845181674565563</v>
      </c>
      <c r="O1184" s="68">
        <v>0</v>
      </c>
      <c r="P1184" s="68">
        <v>6.2282471747812931</v>
      </c>
      <c r="Q1184" s="68">
        <v>0</v>
      </c>
      <c r="R1184" s="68">
        <v>0</v>
      </c>
      <c r="S1184" s="68">
        <v>0</v>
      </c>
      <c r="T1184" s="68">
        <v>0</v>
      </c>
      <c r="U1184" s="68">
        <v>0</v>
      </c>
      <c r="V1184" s="68">
        <v>0</v>
      </c>
      <c r="W1184" s="68">
        <v>14.875516389575537</v>
      </c>
    </row>
    <row r="1185" spans="1:23">
      <c r="A1185" s="105"/>
      <c r="B1185">
        <v>2014</v>
      </c>
      <c r="C1185" s="76">
        <v>0.82004150594443093</v>
      </c>
      <c r="D1185" s="76">
        <v>0.17995849405556885</v>
      </c>
      <c r="E1185" s="76">
        <v>0</v>
      </c>
      <c r="F1185" s="76">
        <v>0</v>
      </c>
      <c r="G1185" s="76">
        <v>0</v>
      </c>
      <c r="H1185" s="76">
        <v>0</v>
      </c>
      <c r="I1185" s="76">
        <v>0</v>
      </c>
      <c r="J1185" s="76">
        <v>0</v>
      </c>
      <c r="K1185" s="76">
        <v>0</v>
      </c>
      <c r="L1185" s="77">
        <v>0</v>
      </c>
      <c r="M1185" s="68">
        <v>6.6094661323287429</v>
      </c>
      <c r="N1185" s="68">
        <v>1.4504504504504505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8.059916582779195</v>
      </c>
    </row>
    <row r="1186" spans="1:23">
      <c r="A1186" s="105"/>
      <c r="B1186">
        <v>2017</v>
      </c>
      <c r="C1186" s="76">
        <v>0.8844745472135862</v>
      </c>
      <c r="D1186" s="76">
        <v>0</v>
      </c>
      <c r="E1186" s="76">
        <v>0</v>
      </c>
      <c r="F1186" s="76">
        <v>0.11552545278641378</v>
      </c>
      <c r="G1186" s="76">
        <v>0</v>
      </c>
      <c r="H1186" s="76">
        <v>0</v>
      </c>
      <c r="I1186" s="76">
        <v>0</v>
      </c>
      <c r="J1186" s="76">
        <v>0</v>
      </c>
      <c r="K1186" s="76">
        <v>0</v>
      </c>
      <c r="L1186" s="77">
        <v>0</v>
      </c>
      <c r="M1186" s="68">
        <v>7.7179522947917523</v>
      </c>
      <c r="N1186" s="68">
        <v>0</v>
      </c>
      <c r="O1186" s="68">
        <v>0</v>
      </c>
      <c r="P1186" s="68">
        <v>1.0080786793115559</v>
      </c>
      <c r="Q1186" s="68">
        <v>0</v>
      </c>
      <c r="R1186" s="68">
        <v>0</v>
      </c>
      <c r="S1186" s="68">
        <v>0</v>
      </c>
      <c r="T1186" s="68">
        <v>0</v>
      </c>
      <c r="U1186" s="68">
        <v>0</v>
      </c>
      <c r="V1186" s="68">
        <v>0</v>
      </c>
      <c r="W1186" s="68">
        <v>8.726030974103308</v>
      </c>
    </row>
    <row r="1187" spans="1:23">
      <c r="C1187" s="76"/>
      <c r="D1187" s="76"/>
      <c r="E1187" s="76"/>
      <c r="F1187" s="76"/>
      <c r="G1187" s="76"/>
      <c r="H1187" s="76"/>
      <c r="I1187" s="76"/>
      <c r="J1187" s="76"/>
      <c r="K1187" s="76"/>
      <c r="L1187" s="77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</row>
    <row r="1188" spans="1:23">
      <c r="A1188" s="105" t="s">
        <v>352</v>
      </c>
      <c r="B1188">
        <v>2011</v>
      </c>
      <c r="C1188" s="76">
        <v>0.31986555793087684</v>
      </c>
      <c r="D1188" s="76">
        <v>1.9485484302067986E-2</v>
      </c>
      <c r="E1188" s="76">
        <v>0</v>
      </c>
      <c r="F1188" s="76">
        <v>0.62124219430280003</v>
      </c>
      <c r="G1188" s="76">
        <v>0</v>
      </c>
      <c r="H1188" s="76">
        <v>0</v>
      </c>
      <c r="I1188" s="76">
        <v>0</v>
      </c>
      <c r="J1188" s="76">
        <v>0</v>
      </c>
      <c r="K1188" s="76">
        <v>0</v>
      </c>
      <c r="L1188" s="77">
        <v>3.9406763464254951E-2</v>
      </c>
      <c r="M1188" s="68">
        <v>16.920079398434979</v>
      </c>
      <c r="N1188" s="68">
        <v>1.0307328605200945</v>
      </c>
      <c r="O1188" s="68">
        <v>0</v>
      </c>
      <c r="P1188" s="68">
        <v>32.862141586162522</v>
      </c>
      <c r="Q1188" s="68">
        <v>0</v>
      </c>
      <c r="R1188" s="68">
        <v>0</v>
      </c>
      <c r="S1188" s="68">
        <v>0</v>
      </c>
      <c r="T1188" s="68">
        <v>0</v>
      </c>
      <c r="U1188" s="68">
        <v>0</v>
      </c>
      <c r="V1188" s="68">
        <v>2.0845181674565563</v>
      </c>
      <c r="W1188" s="68">
        <v>52.897472012574163</v>
      </c>
    </row>
    <row r="1189" spans="1:23">
      <c r="A1189" s="105"/>
      <c r="B1189">
        <v>2014</v>
      </c>
      <c r="C1189" s="76">
        <v>0.27452878756658977</v>
      </c>
      <c r="D1189" s="76">
        <v>0</v>
      </c>
      <c r="E1189" s="76">
        <v>0</v>
      </c>
      <c r="F1189" s="76">
        <v>0.67610791476181231</v>
      </c>
      <c r="G1189" s="76">
        <v>4.9363297671597826E-2</v>
      </c>
      <c r="H1189" s="76">
        <v>0</v>
      </c>
      <c r="I1189" s="76">
        <v>0</v>
      </c>
      <c r="J1189" s="76">
        <v>0</v>
      </c>
      <c r="K1189" s="76">
        <v>0</v>
      </c>
      <c r="L1189" s="77">
        <v>0</v>
      </c>
      <c r="M1189" s="68">
        <v>11.176362692986773</v>
      </c>
      <c r="N1189" s="68">
        <v>0</v>
      </c>
      <c r="O1189" s="68">
        <v>0</v>
      </c>
      <c r="P1189" s="68">
        <v>27.525081584182171</v>
      </c>
      <c r="Q1189" s="68">
        <v>2.0096330275229359</v>
      </c>
      <c r="R1189" s="68">
        <v>0</v>
      </c>
      <c r="S1189" s="68">
        <v>0</v>
      </c>
      <c r="T1189" s="68">
        <v>0</v>
      </c>
      <c r="U1189" s="68">
        <v>0</v>
      </c>
      <c r="V1189" s="68">
        <v>0</v>
      </c>
      <c r="W1189" s="68">
        <v>40.711077304691884</v>
      </c>
    </row>
    <row r="1190" spans="1:23">
      <c r="A1190" s="105"/>
      <c r="B1190">
        <v>2017</v>
      </c>
      <c r="C1190" s="76">
        <v>0.20560572951425293</v>
      </c>
      <c r="D1190" s="76">
        <v>0</v>
      </c>
      <c r="E1190" s="76">
        <v>2.0835857085486308E-2</v>
      </c>
      <c r="F1190" s="76">
        <v>0.77355841340026077</v>
      </c>
      <c r="G1190" s="76">
        <v>0</v>
      </c>
      <c r="H1190" s="76">
        <v>0</v>
      </c>
      <c r="I1190" s="76">
        <v>0</v>
      </c>
      <c r="J1190" s="76">
        <v>0</v>
      </c>
      <c r="K1190" s="76">
        <v>0</v>
      </c>
      <c r="L1190" s="77">
        <v>0</v>
      </c>
      <c r="M1190" s="68">
        <v>9.8678796207271109</v>
      </c>
      <c r="N1190" s="68">
        <v>0</v>
      </c>
      <c r="O1190" s="68">
        <v>1</v>
      </c>
      <c r="P1190" s="68">
        <v>37.126306358623495</v>
      </c>
      <c r="Q1190" s="68">
        <v>0</v>
      </c>
      <c r="R1190" s="68">
        <v>0</v>
      </c>
      <c r="S1190" s="68">
        <v>0</v>
      </c>
      <c r="T1190" s="68">
        <v>0</v>
      </c>
      <c r="U1190" s="68">
        <v>0</v>
      </c>
      <c r="V1190" s="68">
        <v>0</v>
      </c>
      <c r="W1190" s="68">
        <v>47.994185979350604</v>
      </c>
    </row>
    <row r="1191" spans="1:23">
      <c r="C1191" s="76"/>
      <c r="D1191" s="76"/>
      <c r="E1191" s="76"/>
      <c r="F1191" s="76"/>
      <c r="G1191" s="76"/>
      <c r="H1191" s="76"/>
      <c r="I1191" s="76"/>
      <c r="J1191" s="76"/>
      <c r="K1191" s="76"/>
      <c r="L1191" s="77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</row>
    <row r="1192" spans="1:23">
      <c r="A1192" s="105" t="s">
        <v>353</v>
      </c>
      <c r="B1192">
        <v>2011</v>
      </c>
      <c r="C1192" s="76">
        <v>0.34073930154973531</v>
      </c>
      <c r="D1192" s="76">
        <v>0</v>
      </c>
      <c r="E1192" s="76">
        <v>0</v>
      </c>
      <c r="F1192" s="76">
        <v>0.65926069845026458</v>
      </c>
      <c r="G1192" s="76">
        <v>0</v>
      </c>
      <c r="H1192" s="76">
        <v>0</v>
      </c>
      <c r="I1192" s="76">
        <v>0</v>
      </c>
      <c r="J1192" s="76">
        <v>0</v>
      </c>
      <c r="K1192" s="76">
        <v>0</v>
      </c>
      <c r="L1192" s="77">
        <v>0</v>
      </c>
      <c r="M1192" s="68">
        <v>5.3323601710610493</v>
      </c>
      <c r="N1192" s="68">
        <v>0</v>
      </c>
      <c r="O1192" s="68">
        <v>0</v>
      </c>
      <c r="P1192" s="68">
        <v>10.317023820772725</v>
      </c>
      <c r="Q1192" s="68">
        <v>0</v>
      </c>
      <c r="R1192" s="68">
        <v>0</v>
      </c>
      <c r="S1192" s="68">
        <v>0</v>
      </c>
      <c r="T1192" s="68">
        <v>0</v>
      </c>
      <c r="U1192" s="68">
        <v>0</v>
      </c>
      <c r="V1192" s="68">
        <v>0</v>
      </c>
      <c r="W1192" s="68">
        <v>15.649383991833776</v>
      </c>
    </row>
    <row r="1193" spans="1:23">
      <c r="A1193" s="105"/>
      <c r="B1193">
        <v>2014</v>
      </c>
      <c r="C1193" s="76">
        <v>0.36895015238711443</v>
      </c>
      <c r="D1193" s="76">
        <v>0</v>
      </c>
      <c r="E1193" s="76">
        <v>0</v>
      </c>
      <c r="F1193" s="76">
        <v>0.63104984761288574</v>
      </c>
      <c r="G1193" s="76">
        <v>0</v>
      </c>
      <c r="H1193" s="76">
        <v>0</v>
      </c>
      <c r="I1193" s="76">
        <v>0</v>
      </c>
      <c r="J1193" s="76">
        <v>0</v>
      </c>
      <c r="K1193" s="76">
        <v>0</v>
      </c>
      <c r="L1193" s="77">
        <v>0</v>
      </c>
      <c r="M1193" s="68">
        <v>5.124212015130615</v>
      </c>
      <c r="N1193" s="68">
        <v>0</v>
      </c>
      <c r="O1193" s="68">
        <v>0</v>
      </c>
      <c r="P1193" s="68">
        <v>8.7644176059086156</v>
      </c>
      <c r="Q1193" s="68">
        <v>0</v>
      </c>
      <c r="R1193" s="68">
        <v>0</v>
      </c>
      <c r="S1193" s="68">
        <v>0</v>
      </c>
      <c r="T1193" s="68">
        <v>0</v>
      </c>
      <c r="U1193" s="68">
        <v>0</v>
      </c>
      <c r="V1193" s="68">
        <v>0</v>
      </c>
      <c r="W1193" s="68">
        <v>13.888629621039229</v>
      </c>
    </row>
    <row r="1194" spans="1:23">
      <c r="A1194" s="105"/>
      <c r="B1194">
        <v>2017</v>
      </c>
      <c r="C1194" s="76">
        <v>0.46561106272661767</v>
      </c>
      <c r="D1194" s="76">
        <v>0</v>
      </c>
      <c r="E1194" s="76">
        <v>0.25971094718343873</v>
      </c>
      <c r="F1194" s="76">
        <v>0.27467799008994348</v>
      </c>
      <c r="G1194" s="76">
        <v>0</v>
      </c>
      <c r="H1194" s="76">
        <v>0</v>
      </c>
      <c r="I1194" s="76">
        <v>0</v>
      </c>
      <c r="J1194" s="76">
        <v>0</v>
      </c>
      <c r="K1194" s="76">
        <v>0</v>
      </c>
      <c r="L1194" s="77">
        <v>0</v>
      </c>
      <c r="M1194" s="68">
        <v>6.8126586790022436</v>
      </c>
      <c r="N1194" s="68">
        <v>0</v>
      </c>
      <c r="O1194" s="68">
        <v>3.8</v>
      </c>
      <c r="P1194" s="68">
        <v>4.0189925517638896</v>
      </c>
      <c r="Q1194" s="68">
        <v>0</v>
      </c>
      <c r="R1194" s="68">
        <v>0</v>
      </c>
      <c r="S1194" s="68">
        <v>0</v>
      </c>
      <c r="T1194" s="68">
        <v>0</v>
      </c>
      <c r="U1194" s="68">
        <v>0</v>
      </c>
      <c r="V1194" s="68">
        <v>0</v>
      </c>
      <c r="W1194" s="68">
        <v>14.631651230766135</v>
      </c>
    </row>
    <row r="1195" spans="1:23">
      <c r="C1195" s="76"/>
      <c r="D1195" s="76"/>
      <c r="E1195" s="76"/>
      <c r="F1195" s="76"/>
      <c r="G1195" s="76"/>
      <c r="H1195" s="76"/>
      <c r="I1195" s="76"/>
      <c r="J1195" s="76"/>
      <c r="K1195" s="76"/>
      <c r="L1195" s="77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</row>
    <row r="1196" spans="1:23">
      <c r="A1196" s="105" t="s">
        <v>354</v>
      </c>
      <c r="B1196">
        <v>2011</v>
      </c>
      <c r="C1196" s="76">
        <v>0.29789800210624867</v>
      </c>
      <c r="D1196" s="76">
        <v>0</v>
      </c>
      <c r="E1196" s="76">
        <v>0</v>
      </c>
      <c r="F1196" s="76">
        <v>0.63702448849443272</v>
      </c>
      <c r="G1196" s="76">
        <v>6.5077509399318639E-2</v>
      </c>
      <c r="H1196" s="76">
        <v>0</v>
      </c>
      <c r="I1196" s="76">
        <v>0</v>
      </c>
      <c r="J1196" s="76">
        <v>0</v>
      </c>
      <c r="K1196" s="76">
        <v>0</v>
      </c>
      <c r="L1196" s="77">
        <v>0</v>
      </c>
      <c r="M1196" s="68">
        <v>4.5775876313632811</v>
      </c>
      <c r="N1196" s="68">
        <v>0</v>
      </c>
      <c r="O1196" s="68">
        <v>0</v>
      </c>
      <c r="P1196" s="68">
        <v>9.7887041832781385</v>
      </c>
      <c r="Q1196" s="68">
        <v>1</v>
      </c>
      <c r="R1196" s="68">
        <v>0</v>
      </c>
      <c r="S1196" s="68">
        <v>0</v>
      </c>
      <c r="T1196" s="68">
        <v>0</v>
      </c>
      <c r="U1196" s="68">
        <v>0</v>
      </c>
      <c r="V1196" s="68">
        <v>0</v>
      </c>
      <c r="W1196" s="68">
        <v>15.36629181464142</v>
      </c>
    </row>
    <row r="1197" spans="1:23">
      <c r="A1197" s="105"/>
      <c r="B1197">
        <v>2014</v>
      </c>
      <c r="C1197" s="76">
        <v>0.12231083259414831</v>
      </c>
      <c r="D1197" s="76">
        <v>0</v>
      </c>
      <c r="E1197" s="76">
        <v>0</v>
      </c>
      <c r="F1197" s="76">
        <v>0.81809756275390966</v>
      </c>
      <c r="G1197" s="76">
        <v>5.9591604651941986E-2</v>
      </c>
      <c r="H1197" s="76">
        <v>0</v>
      </c>
      <c r="I1197" s="76">
        <v>0</v>
      </c>
      <c r="J1197" s="76">
        <v>0</v>
      </c>
      <c r="K1197" s="76">
        <v>0</v>
      </c>
      <c r="L1197" s="77">
        <v>0</v>
      </c>
      <c r="M1197" s="68">
        <v>2.0559165418451086</v>
      </c>
      <c r="N1197" s="68">
        <v>0</v>
      </c>
      <c r="O1197" s="68">
        <v>0</v>
      </c>
      <c r="P1197" s="68">
        <v>13.751360173386624</v>
      </c>
      <c r="Q1197" s="68">
        <v>1.0016722408026755</v>
      </c>
      <c r="R1197" s="68">
        <v>0</v>
      </c>
      <c r="S1197" s="68">
        <v>0</v>
      </c>
      <c r="T1197" s="68">
        <v>0</v>
      </c>
      <c r="U1197" s="68">
        <v>0</v>
      </c>
      <c r="V1197" s="68">
        <v>0</v>
      </c>
      <c r="W1197" s="68">
        <v>16.80894895603441</v>
      </c>
    </row>
    <row r="1198" spans="1:23">
      <c r="A1198" s="105"/>
      <c r="B1198">
        <v>2017</v>
      </c>
      <c r="C1198" s="76">
        <v>0.17079281925765963</v>
      </c>
      <c r="D1198" s="76">
        <v>0</v>
      </c>
      <c r="E1198" s="76">
        <v>0</v>
      </c>
      <c r="F1198" s="76">
        <v>0.76978888708686588</v>
      </c>
      <c r="G1198" s="76">
        <v>5.9418293655474415E-2</v>
      </c>
      <c r="H1198" s="76">
        <v>0</v>
      </c>
      <c r="I1198" s="76">
        <v>0</v>
      </c>
      <c r="J1198" s="76">
        <v>0</v>
      </c>
      <c r="K1198" s="76">
        <v>0</v>
      </c>
      <c r="L1198" s="77">
        <v>0</v>
      </c>
      <c r="M1198" s="68">
        <v>2.8797180907362567</v>
      </c>
      <c r="N1198" s="68">
        <v>0</v>
      </c>
      <c r="O1198" s="68">
        <v>0</v>
      </c>
      <c r="P1198" s="68">
        <v>12.979321928327268</v>
      </c>
      <c r="Q1198" s="68">
        <v>1.0018450184501844</v>
      </c>
      <c r="R1198" s="68">
        <v>0</v>
      </c>
      <c r="S1198" s="68">
        <v>0</v>
      </c>
      <c r="T1198" s="68">
        <v>0</v>
      </c>
      <c r="U1198" s="68">
        <v>0</v>
      </c>
      <c r="V1198" s="68">
        <v>0</v>
      </c>
      <c r="W1198" s="68">
        <v>16.860885037513711</v>
      </c>
    </row>
    <row r="1199" spans="1:23">
      <c r="C1199" s="76"/>
      <c r="D1199" s="76"/>
      <c r="E1199" s="76"/>
      <c r="F1199" s="76"/>
      <c r="G1199" s="76"/>
      <c r="H1199" s="76"/>
      <c r="I1199" s="76"/>
      <c r="J1199" s="76"/>
      <c r="K1199" s="76"/>
      <c r="L1199" s="77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</row>
    <row r="1200" spans="1:23">
      <c r="A1200" s="105" t="s">
        <v>355</v>
      </c>
      <c r="B1200">
        <v>2011</v>
      </c>
      <c r="C1200" s="76">
        <v>0.3886114277257694</v>
      </c>
      <c r="D1200" s="76">
        <v>0</v>
      </c>
      <c r="E1200" s="76">
        <v>0</v>
      </c>
      <c r="F1200" s="76">
        <v>0.6113885722742306</v>
      </c>
      <c r="G1200" s="76">
        <v>0</v>
      </c>
      <c r="H1200" s="76">
        <v>0</v>
      </c>
      <c r="I1200" s="76">
        <v>0</v>
      </c>
      <c r="J1200" s="76">
        <v>0</v>
      </c>
      <c r="K1200" s="76">
        <v>0</v>
      </c>
      <c r="L1200" s="77">
        <v>0</v>
      </c>
      <c r="M1200" s="68">
        <v>9.469739960634298</v>
      </c>
      <c r="N1200" s="68">
        <v>0</v>
      </c>
      <c r="O1200" s="68">
        <v>0</v>
      </c>
      <c r="P1200" s="68">
        <v>14.898405917249637</v>
      </c>
      <c r="Q1200" s="68">
        <v>0</v>
      </c>
      <c r="R1200" s="68">
        <v>0</v>
      </c>
      <c r="S1200" s="68">
        <v>0</v>
      </c>
      <c r="T1200" s="68">
        <v>0</v>
      </c>
      <c r="U1200" s="68">
        <v>0</v>
      </c>
      <c r="V1200" s="68">
        <v>0</v>
      </c>
      <c r="W1200" s="68">
        <v>24.368145877883933</v>
      </c>
    </row>
    <row r="1201" spans="1:23">
      <c r="A1201" s="105"/>
      <c r="B1201">
        <v>2014</v>
      </c>
      <c r="C1201" s="76">
        <v>0.34462287347848419</v>
      </c>
      <c r="D1201" s="76">
        <v>4.6376456410382731E-2</v>
      </c>
      <c r="E1201" s="76">
        <v>0</v>
      </c>
      <c r="F1201" s="76">
        <v>0.60900067011113301</v>
      </c>
      <c r="G1201" s="76">
        <v>0</v>
      </c>
      <c r="H1201" s="76">
        <v>0</v>
      </c>
      <c r="I1201" s="76">
        <v>0</v>
      </c>
      <c r="J1201" s="76">
        <v>0</v>
      </c>
      <c r="K1201" s="76">
        <v>0</v>
      </c>
      <c r="L1201" s="77">
        <v>0</v>
      </c>
      <c r="M1201" s="68">
        <v>7.4309876207214964</v>
      </c>
      <c r="N1201" s="68">
        <v>1</v>
      </c>
      <c r="O1201" s="68">
        <v>0</v>
      </c>
      <c r="P1201" s="68">
        <v>13.131677520208084</v>
      </c>
      <c r="Q1201" s="68">
        <v>0</v>
      </c>
      <c r="R1201" s="68">
        <v>0</v>
      </c>
      <c r="S1201" s="68">
        <v>0</v>
      </c>
      <c r="T1201" s="68">
        <v>0</v>
      </c>
      <c r="U1201" s="68">
        <v>0</v>
      </c>
      <c r="V1201" s="68">
        <v>0</v>
      </c>
      <c r="W1201" s="68">
        <v>21.562665140929582</v>
      </c>
    </row>
    <row r="1202" spans="1:23">
      <c r="A1202" s="105"/>
      <c r="B1202">
        <v>2017</v>
      </c>
      <c r="C1202" s="76">
        <v>0.3667702110339216</v>
      </c>
      <c r="D1202" s="76">
        <v>0</v>
      </c>
      <c r="E1202" s="76">
        <v>0</v>
      </c>
      <c r="F1202" s="76">
        <v>0.6332297889660784</v>
      </c>
      <c r="G1202" s="76">
        <v>0</v>
      </c>
      <c r="H1202" s="76">
        <v>0</v>
      </c>
      <c r="I1202" s="76">
        <v>0</v>
      </c>
      <c r="J1202" s="76">
        <v>0</v>
      </c>
      <c r="K1202" s="76">
        <v>0</v>
      </c>
      <c r="L1202" s="77">
        <v>0</v>
      </c>
      <c r="M1202" s="68">
        <v>6.0767054957412814</v>
      </c>
      <c r="N1202" s="68">
        <v>0</v>
      </c>
      <c r="O1202" s="68">
        <v>0</v>
      </c>
      <c r="P1202" s="68">
        <v>10.491448931552879</v>
      </c>
      <c r="Q1202" s="68">
        <v>0</v>
      </c>
      <c r="R1202" s="68">
        <v>0</v>
      </c>
      <c r="S1202" s="68">
        <v>0</v>
      </c>
      <c r="T1202" s="68">
        <v>0</v>
      </c>
      <c r="U1202" s="68">
        <v>0</v>
      </c>
      <c r="V1202" s="68">
        <v>0</v>
      </c>
      <c r="W1202" s="68">
        <v>16.568154427294161</v>
      </c>
    </row>
    <row r="1203" spans="1:23">
      <c r="C1203" s="76"/>
      <c r="D1203" s="76"/>
      <c r="E1203" s="76"/>
      <c r="F1203" s="76"/>
      <c r="G1203" s="76"/>
      <c r="H1203" s="76"/>
      <c r="I1203" s="76"/>
      <c r="J1203" s="76"/>
      <c r="K1203" s="76"/>
      <c r="L1203" s="77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</row>
    <row r="1204" spans="1:23">
      <c r="A1204" s="105" t="s">
        <v>356</v>
      </c>
      <c r="B1204">
        <v>2011</v>
      </c>
      <c r="C1204" s="76">
        <v>0.22531712443200635</v>
      </c>
      <c r="D1204" s="76">
        <v>4.377114507072382E-2</v>
      </c>
      <c r="E1204" s="76">
        <v>0</v>
      </c>
      <c r="F1204" s="76">
        <v>0.71977160733402368</v>
      </c>
      <c r="G1204" s="76">
        <v>0</v>
      </c>
      <c r="H1204" s="76">
        <v>1.1140123163246153E-2</v>
      </c>
      <c r="I1204" s="76">
        <v>0</v>
      </c>
      <c r="J1204" s="76">
        <v>0</v>
      </c>
      <c r="K1204" s="76">
        <v>0</v>
      </c>
      <c r="L1204" s="77">
        <v>0</v>
      </c>
      <c r="M1204" s="68">
        <v>98.885370160457072</v>
      </c>
      <c r="N1204" s="68">
        <v>19.209928644246229</v>
      </c>
      <c r="O1204" s="68">
        <v>0</v>
      </c>
      <c r="P1204" s="68">
        <v>315.88758289736847</v>
      </c>
      <c r="Q1204" s="68">
        <v>0</v>
      </c>
      <c r="R1204" s="68">
        <v>4.8890877930723136</v>
      </c>
      <c r="S1204" s="68">
        <v>0</v>
      </c>
      <c r="T1204" s="68">
        <v>0</v>
      </c>
      <c r="U1204" s="68">
        <v>0</v>
      </c>
      <c r="V1204" s="68">
        <v>0</v>
      </c>
      <c r="W1204" s="68">
        <v>438.87196949514407</v>
      </c>
    </row>
    <row r="1205" spans="1:23">
      <c r="A1205" s="105"/>
      <c r="B1205">
        <v>2014</v>
      </c>
      <c r="C1205" s="76">
        <v>0.21664272622949196</v>
      </c>
      <c r="D1205" s="76">
        <v>1.2457171603395786E-2</v>
      </c>
      <c r="E1205" s="76">
        <v>7.4647763559314512E-3</v>
      </c>
      <c r="F1205" s="76">
        <v>0.7412452499854022</v>
      </c>
      <c r="G1205" s="76">
        <v>2.5603314245785953E-3</v>
      </c>
      <c r="H1205" s="76">
        <v>9.9847904949286696E-3</v>
      </c>
      <c r="I1205" s="76">
        <v>2.651686504744732E-3</v>
      </c>
      <c r="J1205" s="76">
        <v>0</v>
      </c>
      <c r="K1205" s="76">
        <v>6.9932674015263123E-3</v>
      </c>
      <c r="L1205" s="77">
        <v>0</v>
      </c>
      <c r="M1205" s="68">
        <v>87.62513412174188</v>
      </c>
      <c r="N1205" s="68">
        <v>5.0385321100917437</v>
      </c>
      <c r="O1205" s="68">
        <v>3.0192660550458719</v>
      </c>
      <c r="P1205" s="68">
        <v>299.81027093552592</v>
      </c>
      <c r="Q1205" s="68">
        <v>1.0355731225296443</v>
      </c>
      <c r="R1205" s="68">
        <v>4.0385321100917437</v>
      </c>
      <c r="S1205" s="68">
        <v>1.0725233644859813</v>
      </c>
      <c r="T1205" s="68">
        <v>0</v>
      </c>
      <c r="U1205" s="68">
        <v>2.8285555886091354</v>
      </c>
      <c r="V1205" s="68">
        <v>0</v>
      </c>
      <c r="W1205" s="68">
        <v>404.46838740812206</v>
      </c>
    </row>
    <row r="1206" spans="1:23">
      <c r="A1206" s="105"/>
      <c r="B1206">
        <v>2017</v>
      </c>
      <c r="C1206" s="76">
        <v>0.23397406989173289</v>
      </c>
      <c r="D1206" s="76">
        <v>3.5773303052954702E-2</v>
      </c>
      <c r="E1206" s="76">
        <v>0</v>
      </c>
      <c r="F1206" s="76">
        <v>0.7162550490272579</v>
      </c>
      <c r="G1206" s="76">
        <v>2.3535067797996515E-3</v>
      </c>
      <c r="H1206" s="76">
        <v>0</v>
      </c>
      <c r="I1206" s="76">
        <v>0</v>
      </c>
      <c r="J1206" s="76">
        <v>0</v>
      </c>
      <c r="K1206" s="76">
        <v>2.700745485015994E-3</v>
      </c>
      <c r="L1206" s="77">
        <v>8.9433257632386756E-3</v>
      </c>
      <c r="M1206" s="68">
        <v>99.41508216587782</v>
      </c>
      <c r="N1206" s="68">
        <v>15.2</v>
      </c>
      <c r="O1206" s="68">
        <v>0</v>
      </c>
      <c r="P1206" s="68">
        <v>304.33523930117207</v>
      </c>
      <c r="Q1206" s="68">
        <v>1</v>
      </c>
      <c r="R1206" s="68">
        <v>0</v>
      </c>
      <c r="S1206" s="68">
        <v>0</v>
      </c>
      <c r="T1206" s="68">
        <v>0</v>
      </c>
      <c r="U1206" s="68">
        <v>1.1475409836065575</v>
      </c>
      <c r="V1206" s="68">
        <v>3.8</v>
      </c>
      <c r="W1206" s="68">
        <v>424.89786245065653</v>
      </c>
    </row>
    <row r="1207" spans="1:23">
      <c r="C1207" s="76"/>
      <c r="D1207" s="76"/>
      <c r="E1207" s="76"/>
      <c r="F1207" s="76"/>
      <c r="G1207" s="76"/>
      <c r="H1207" s="76"/>
      <c r="I1207" s="76"/>
      <c r="J1207" s="76"/>
      <c r="K1207" s="76"/>
      <c r="L1207" s="77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</row>
    <row r="1208" spans="1:23">
      <c r="A1208" s="105" t="s">
        <v>357</v>
      </c>
      <c r="B1208">
        <v>2011</v>
      </c>
      <c r="C1208" s="76">
        <v>0</v>
      </c>
      <c r="D1208" s="76">
        <v>0</v>
      </c>
      <c r="E1208" s="76">
        <v>0</v>
      </c>
      <c r="F1208" s="76">
        <v>1</v>
      </c>
      <c r="G1208" s="76">
        <v>0</v>
      </c>
      <c r="H1208" s="76">
        <v>0</v>
      </c>
      <c r="I1208" s="76">
        <v>0</v>
      </c>
      <c r="J1208" s="76">
        <v>0</v>
      </c>
      <c r="K1208" s="76">
        <v>0</v>
      </c>
      <c r="L1208" s="77">
        <v>0</v>
      </c>
      <c r="M1208" s="68">
        <v>0</v>
      </c>
      <c r="N1208" s="68">
        <v>0</v>
      </c>
      <c r="O1208" s="68">
        <v>0</v>
      </c>
      <c r="P1208" s="68">
        <v>3.0571987822074398</v>
      </c>
      <c r="Q1208" s="68">
        <v>0</v>
      </c>
      <c r="R1208" s="68">
        <v>0</v>
      </c>
      <c r="S1208" s="68">
        <v>0</v>
      </c>
      <c r="T1208" s="68">
        <v>0</v>
      </c>
      <c r="U1208" s="68">
        <v>0</v>
      </c>
      <c r="V1208" s="68">
        <v>0</v>
      </c>
      <c r="W1208" s="68">
        <v>3.0571987822074398</v>
      </c>
    </row>
    <row r="1209" spans="1:23">
      <c r="A1209" s="105"/>
      <c r="B1209">
        <v>2014</v>
      </c>
      <c r="C1209" s="76">
        <v>0</v>
      </c>
      <c r="D1209" s="76">
        <v>0</v>
      </c>
      <c r="E1209" s="76">
        <v>0</v>
      </c>
      <c r="F1209" s="76">
        <v>1</v>
      </c>
      <c r="G1209" s="76">
        <v>0</v>
      </c>
      <c r="H1209" s="76">
        <v>0</v>
      </c>
      <c r="I1209" s="76">
        <v>0</v>
      </c>
      <c r="J1209" s="76">
        <v>0</v>
      </c>
      <c r="K1209" s="76">
        <v>0</v>
      </c>
      <c r="L1209" s="77">
        <v>0</v>
      </c>
      <c r="M1209" s="68">
        <v>0</v>
      </c>
      <c r="N1209" s="68">
        <v>0</v>
      </c>
      <c r="O1209" s="68">
        <v>0</v>
      </c>
      <c r="P1209" s="68">
        <v>1.9953673125183007</v>
      </c>
      <c r="Q1209" s="68">
        <v>0</v>
      </c>
      <c r="R1209" s="68">
        <v>0</v>
      </c>
      <c r="S1209" s="68">
        <v>0</v>
      </c>
      <c r="T1209" s="68">
        <v>0</v>
      </c>
      <c r="U1209" s="68">
        <v>0</v>
      </c>
      <c r="V1209" s="68">
        <v>0</v>
      </c>
      <c r="W1209" s="68">
        <v>1.9953673125183007</v>
      </c>
    </row>
    <row r="1210" spans="1:23">
      <c r="A1210" s="105"/>
      <c r="B1210">
        <v>2017</v>
      </c>
      <c r="C1210" s="76">
        <v>0</v>
      </c>
      <c r="D1210" s="76">
        <v>0</v>
      </c>
      <c r="E1210" s="76">
        <v>0</v>
      </c>
      <c r="F1210" s="76">
        <v>1</v>
      </c>
      <c r="G1210" s="76">
        <v>0</v>
      </c>
      <c r="H1210" s="76">
        <v>0</v>
      </c>
      <c r="I1210" s="76">
        <v>0</v>
      </c>
      <c r="J1210" s="76">
        <v>0</v>
      </c>
      <c r="K1210" s="76">
        <v>0</v>
      </c>
      <c r="L1210" s="77">
        <v>0</v>
      </c>
      <c r="M1210" s="68">
        <v>0</v>
      </c>
      <c r="N1210" s="68">
        <v>0</v>
      </c>
      <c r="O1210" s="68">
        <v>0</v>
      </c>
      <c r="P1210" s="68">
        <v>1.0002825656965244</v>
      </c>
      <c r="Q1210" s="68">
        <v>0</v>
      </c>
      <c r="R1210" s="68">
        <v>0</v>
      </c>
      <c r="S1210" s="68">
        <v>0</v>
      </c>
      <c r="T1210" s="68">
        <v>0</v>
      </c>
      <c r="U1210" s="68">
        <v>0</v>
      </c>
      <c r="V1210" s="68">
        <v>0</v>
      </c>
      <c r="W1210" s="68">
        <v>1.0002825656965244</v>
      </c>
    </row>
    <row r="1211" spans="1:23">
      <c r="C1211" s="76"/>
      <c r="D1211" s="76"/>
      <c r="E1211" s="76"/>
      <c r="F1211" s="76"/>
      <c r="G1211" s="76"/>
      <c r="H1211" s="76"/>
      <c r="I1211" s="76"/>
      <c r="J1211" s="76"/>
      <c r="K1211" s="76"/>
      <c r="L1211" s="77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</row>
    <row r="1212" spans="1:23">
      <c r="A1212" s="105" t="s">
        <v>358</v>
      </c>
      <c r="B1212">
        <v>2011</v>
      </c>
      <c r="C1212" s="76">
        <v>0.41395386125227523</v>
      </c>
      <c r="D1212" s="76">
        <v>0</v>
      </c>
      <c r="E1212" s="76">
        <v>0</v>
      </c>
      <c r="F1212" s="76">
        <v>0.55591218810896503</v>
      </c>
      <c r="G1212" s="76">
        <v>0</v>
      </c>
      <c r="H1212" s="76">
        <v>3.0133950638760076E-2</v>
      </c>
      <c r="I1212" s="76">
        <v>0</v>
      </c>
      <c r="J1212" s="76">
        <v>0</v>
      </c>
      <c r="K1212" s="76">
        <v>0</v>
      </c>
      <c r="L1212" s="77">
        <v>0</v>
      </c>
      <c r="M1212" s="68">
        <v>15.20686073545988</v>
      </c>
      <c r="N1212" s="68">
        <v>0</v>
      </c>
      <c r="O1212" s="68">
        <v>0</v>
      </c>
      <c r="P1212" s="68">
        <v>20.421790969998696</v>
      </c>
      <c r="Q1212" s="68">
        <v>0</v>
      </c>
      <c r="R1212" s="68">
        <v>1.1069900142653353</v>
      </c>
      <c r="S1212" s="68">
        <v>0</v>
      </c>
      <c r="T1212" s="68">
        <v>0</v>
      </c>
      <c r="U1212" s="68">
        <v>0</v>
      </c>
      <c r="V1212" s="68">
        <v>0</v>
      </c>
      <c r="W1212" s="68">
        <v>36.735641719723901</v>
      </c>
    </row>
    <row r="1213" spans="1:23">
      <c r="A1213" s="105"/>
      <c r="B1213">
        <v>2014</v>
      </c>
      <c r="C1213" s="76">
        <v>0.23786480941698895</v>
      </c>
      <c r="D1213" s="76">
        <v>2.3116911461303076E-2</v>
      </c>
      <c r="E1213" s="76">
        <v>3.6285221629604396E-2</v>
      </c>
      <c r="F1213" s="76">
        <v>0.65142546220524211</v>
      </c>
      <c r="G1213" s="76">
        <v>1.1855422481550665E-2</v>
      </c>
      <c r="H1213" s="76">
        <v>3.9452172805310583E-2</v>
      </c>
      <c r="I1213" s="76">
        <v>0</v>
      </c>
      <c r="J1213" s="76">
        <v>0</v>
      </c>
      <c r="K1213" s="76">
        <v>0</v>
      </c>
      <c r="L1213" s="77">
        <v>0</v>
      </c>
      <c r="M1213" s="68">
        <v>10.38876530175123</v>
      </c>
      <c r="N1213" s="68">
        <v>1.0096330275229359</v>
      </c>
      <c r="O1213" s="68">
        <v>1.5847600675186884</v>
      </c>
      <c r="P1213" s="68">
        <v>28.451061151173892</v>
      </c>
      <c r="Q1213" s="68">
        <v>0.51778656126482214</v>
      </c>
      <c r="R1213" s="68">
        <v>1.7230769230769232</v>
      </c>
      <c r="S1213" s="68">
        <v>0</v>
      </c>
      <c r="T1213" s="68">
        <v>0</v>
      </c>
      <c r="U1213" s="68">
        <v>0</v>
      </c>
      <c r="V1213" s="68">
        <v>0</v>
      </c>
      <c r="W1213" s="68">
        <v>43.6750830323085</v>
      </c>
    </row>
    <row r="1214" spans="1:23">
      <c r="A1214" s="105"/>
      <c r="B1214">
        <v>2017</v>
      </c>
      <c r="C1214" s="76">
        <v>0.41628681343370683</v>
      </c>
      <c r="D1214" s="76">
        <v>0</v>
      </c>
      <c r="E1214" s="76">
        <v>0</v>
      </c>
      <c r="F1214" s="76">
        <v>0.58371318656629301</v>
      </c>
      <c r="G1214" s="76">
        <v>0</v>
      </c>
      <c r="H1214" s="76">
        <v>0</v>
      </c>
      <c r="I1214" s="76">
        <v>0</v>
      </c>
      <c r="J1214" s="76">
        <v>0</v>
      </c>
      <c r="K1214" s="76">
        <v>0</v>
      </c>
      <c r="L1214" s="77">
        <v>0</v>
      </c>
      <c r="M1214" s="68">
        <v>16.370370796826762</v>
      </c>
      <c r="N1214" s="68">
        <v>0</v>
      </c>
      <c r="O1214" s="68">
        <v>0</v>
      </c>
      <c r="P1214" s="68">
        <v>22.954369426859717</v>
      </c>
      <c r="Q1214" s="68">
        <v>0</v>
      </c>
      <c r="R1214" s="68">
        <v>0</v>
      </c>
      <c r="S1214" s="68">
        <v>0</v>
      </c>
      <c r="T1214" s="68">
        <v>0</v>
      </c>
      <c r="U1214" s="68">
        <v>0</v>
      </c>
      <c r="V1214" s="68">
        <v>0</v>
      </c>
      <c r="W1214" s="68">
        <v>39.324740223686483</v>
      </c>
    </row>
    <row r="1215" spans="1:23">
      <c r="C1215" s="76"/>
      <c r="D1215" s="76"/>
      <c r="E1215" s="76"/>
      <c r="F1215" s="76"/>
      <c r="G1215" s="76"/>
      <c r="H1215" s="76"/>
      <c r="I1215" s="76"/>
      <c r="J1215" s="76"/>
      <c r="K1215" s="76"/>
      <c r="L1215" s="77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</row>
    <row r="1216" spans="1:23">
      <c r="A1216" s="105" t="s">
        <v>359</v>
      </c>
      <c r="B1216">
        <v>2011</v>
      </c>
      <c r="C1216" s="76">
        <v>0.28582049295901385</v>
      </c>
      <c r="D1216" s="76">
        <v>0</v>
      </c>
      <c r="E1216" s="76">
        <v>0</v>
      </c>
      <c r="F1216" s="76">
        <v>0.71417950704098598</v>
      </c>
      <c r="G1216" s="76">
        <v>0</v>
      </c>
      <c r="H1216" s="76">
        <v>0</v>
      </c>
      <c r="I1216" s="76">
        <v>0</v>
      </c>
      <c r="J1216" s="76">
        <v>0</v>
      </c>
      <c r="K1216" s="76">
        <v>0</v>
      </c>
      <c r="L1216" s="77">
        <v>0</v>
      </c>
      <c r="M1216" s="68">
        <v>17.04030569025953</v>
      </c>
      <c r="N1216" s="68">
        <v>0</v>
      </c>
      <c r="O1216" s="68">
        <v>0</v>
      </c>
      <c r="P1216" s="68">
        <v>42.578602365794644</v>
      </c>
      <c r="Q1216" s="68">
        <v>0</v>
      </c>
      <c r="R1216" s="68">
        <v>0</v>
      </c>
      <c r="S1216" s="68">
        <v>0</v>
      </c>
      <c r="T1216" s="68">
        <v>0</v>
      </c>
      <c r="U1216" s="68">
        <v>0</v>
      </c>
      <c r="V1216" s="68">
        <v>0</v>
      </c>
      <c r="W1216" s="68">
        <v>59.618908056054181</v>
      </c>
    </row>
    <row r="1217" spans="1:23">
      <c r="A1217" s="105"/>
      <c r="B1217">
        <v>2014</v>
      </c>
      <c r="C1217" s="76">
        <v>0.17394210568080684</v>
      </c>
      <c r="D1217" s="76">
        <v>0</v>
      </c>
      <c r="E1217" s="76">
        <v>1.4004020738378316E-2</v>
      </c>
      <c r="F1217" s="76">
        <v>0.78508605648573904</v>
      </c>
      <c r="G1217" s="76">
        <v>0</v>
      </c>
      <c r="H1217" s="76">
        <v>0</v>
      </c>
      <c r="I1217" s="76">
        <v>0</v>
      </c>
      <c r="J1217" s="76">
        <v>0</v>
      </c>
      <c r="K1217" s="76">
        <v>2.6967817095075793E-2</v>
      </c>
      <c r="L1217" s="77">
        <v>0</v>
      </c>
      <c r="M1217" s="68">
        <v>12.420868901180274</v>
      </c>
      <c r="N1217" s="68">
        <v>0</v>
      </c>
      <c r="O1217" s="68">
        <v>1</v>
      </c>
      <c r="P1217" s="68">
        <v>56.061474854446196</v>
      </c>
      <c r="Q1217" s="68">
        <v>0</v>
      </c>
      <c r="R1217" s="68">
        <v>0</v>
      </c>
      <c r="S1217" s="68">
        <v>0</v>
      </c>
      <c r="T1217" s="68">
        <v>0</v>
      </c>
      <c r="U1217" s="68">
        <v>1.925719591457753</v>
      </c>
      <c r="V1217" s="68">
        <v>0</v>
      </c>
      <c r="W1217" s="68">
        <v>71.408063347084223</v>
      </c>
    </row>
    <row r="1218" spans="1:23">
      <c r="A1218" s="105"/>
      <c r="B1218">
        <v>2017</v>
      </c>
      <c r="C1218" s="76">
        <v>0.17468843589610347</v>
      </c>
      <c r="D1218" s="76">
        <v>0</v>
      </c>
      <c r="E1218" s="76">
        <v>0</v>
      </c>
      <c r="F1218" s="76">
        <v>0.79791293938195873</v>
      </c>
      <c r="G1218" s="76">
        <v>0</v>
      </c>
      <c r="H1218" s="76">
        <v>0</v>
      </c>
      <c r="I1218" s="76">
        <v>0</v>
      </c>
      <c r="J1218" s="76">
        <v>0</v>
      </c>
      <c r="K1218" s="76">
        <v>2.7398624721937999E-2</v>
      </c>
      <c r="L1218" s="77">
        <v>0</v>
      </c>
      <c r="M1218" s="68">
        <v>13.191835416189067</v>
      </c>
      <c r="N1218" s="68">
        <v>0</v>
      </c>
      <c r="O1218" s="68">
        <v>0</v>
      </c>
      <c r="P1218" s="68">
        <v>60.255483534323808</v>
      </c>
      <c r="Q1218" s="68">
        <v>0</v>
      </c>
      <c r="R1218" s="68">
        <v>0</v>
      </c>
      <c r="S1218" s="68">
        <v>0</v>
      </c>
      <c r="T1218" s="68">
        <v>0</v>
      </c>
      <c r="U1218" s="68">
        <v>2.069044502617801</v>
      </c>
      <c r="V1218" s="68">
        <v>0</v>
      </c>
      <c r="W1218" s="68">
        <v>75.516363453130666</v>
      </c>
    </row>
    <row r="1219" spans="1:23">
      <c r="C1219" s="76"/>
      <c r="D1219" s="76"/>
      <c r="E1219" s="76"/>
      <c r="F1219" s="76"/>
      <c r="G1219" s="76"/>
      <c r="H1219" s="76"/>
      <c r="I1219" s="76"/>
      <c r="J1219" s="76"/>
      <c r="K1219" s="76"/>
      <c r="L1219" s="77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</row>
    <row r="1220" spans="1:23">
      <c r="A1220" s="105" t="s">
        <v>360</v>
      </c>
      <c r="B1220">
        <v>2011</v>
      </c>
      <c r="C1220" s="76">
        <v>0.2963870792050704</v>
      </c>
      <c r="D1220" s="76">
        <v>0</v>
      </c>
      <c r="E1220" s="76">
        <v>0</v>
      </c>
      <c r="F1220" s="76">
        <v>0.70361292079492954</v>
      </c>
      <c r="G1220" s="76">
        <v>0</v>
      </c>
      <c r="H1220" s="76">
        <v>0</v>
      </c>
      <c r="I1220" s="76">
        <v>0</v>
      </c>
      <c r="J1220" s="76">
        <v>0</v>
      </c>
      <c r="K1220" s="76">
        <v>0</v>
      </c>
      <c r="L1220" s="77">
        <v>0</v>
      </c>
      <c r="M1220" s="68">
        <v>8.4297422559348529</v>
      </c>
      <c r="N1220" s="68">
        <v>0</v>
      </c>
      <c r="O1220" s="68">
        <v>0</v>
      </c>
      <c r="P1220" s="68">
        <v>20.011923549956464</v>
      </c>
      <c r="Q1220" s="68">
        <v>0</v>
      </c>
      <c r="R1220" s="68">
        <v>0</v>
      </c>
      <c r="S1220" s="68">
        <v>0</v>
      </c>
      <c r="T1220" s="68">
        <v>0</v>
      </c>
      <c r="U1220" s="68">
        <v>0</v>
      </c>
      <c r="V1220" s="68">
        <v>0</v>
      </c>
      <c r="W1220" s="68">
        <v>28.441665805891319</v>
      </c>
    </row>
    <row r="1221" spans="1:23">
      <c r="A1221" s="105"/>
      <c r="B1221">
        <v>2014</v>
      </c>
      <c r="C1221" s="76">
        <v>0.19955236654034672</v>
      </c>
      <c r="D1221" s="76">
        <v>0</v>
      </c>
      <c r="E1221" s="76">
        <v>0</v>
      </c>
      <c r="F1221" s="76">
        <v>0.80044763345965342</v>
      </c>
      <c r="G1221" s="76">
        <v>0</v>
      </c>
      <c r="H1221" s="76">
        <v>0</v>
      </c>
      <c r="I1221" s="76">
        <v>0</v>
      </c>
      <c r="J1221" s="76">
        <v>0</v>
      </c>
      <c r="K1221" s="76">
        <v>0</v>
      </c>
      <c r="L1221" s="77">
        <v>0</v>
      </c>
      <c r="M1221" s="68">
        <v>5.4241540658757232</v>
      </c>
      <c r="N1221" s="68">
        <v>0</v>
      </c>
      <c r="O1221" s="68">
        <v>0</v>
      </c>
      <c r="P1221" s="68">
        <v>21.757453248107375</v>
      </c>
      <c r="Q1221" s="68">
        <v>0</v>
      </c>
      <c r="R1221" s="68">
        <v>0</v>
      </c>
      <c r="S1221" s="68">
        <v>0</v>
      </c>
      <c r="T1221" s="68">
        <v>0</v>
      </c>
      <c r="U1221" s="68">
        <v>0</v>
      </c>
      <c r="V1221" s="68">
        <v>0</v>
      </c>
      <c r="W1221" s="68">
        <v>27.181607313983093</v>
      </c>
    </row>
    <row r="1222" spans="1:23">
      <c r="A1222" s="105"/>
      <c r="B1222">
        <v>2017</v>
      </c>
      <c r="C1222" s="76">
        <v>0.23659240072665963</v>
      </c>
      <c r="D1222" s="76">
        <v>0</v>
      </c>
      <c r="E1222" s="76">
        <v>0</v>
      </c>
      <c r="F1222" s="76">
        <v>0.76340759927334034</v>
      </c>
      <c r="G1222" s="76">
        <v>0</v>
      </c>
      <c r="H1222" s="76">
        <v>0</v>
      </c>
      <c r="I1222" s="76">
        <v>0</v>
      </c>
      <c r="J1222" s="76">
        <v>0</v>
      </c>
      <c r="K1222" s="76">
        <v>0</v>
      </c>
      <c r="L1222" s="77">
        <v>0</v>
      </c>
      <c r="M1222" s="68">
        <v>7.0278927018116661</v>
      </c>
      <c r="N1222" s="68">
        <v>0</v>
      </c>
      <c r="O1222" s="68">
        <v>0</v>
      </c>
      <c r="P1222" s="68">
        <v>22.676749882762063</v>
      </c>
      <c r="Q1222" s="68">
        <v>0</v>
      </c>
      <c r="R1222" s="68">
        <v>0</v>
      </c>
      <c r="S1222" s="68">
        <v>0</v>
      </c>
      <c r="T1222" s="68">
        <v>0</v>
      </c>
      <c r="U1222" s="68">
        <v>0</v>
      </c>
      <c r="V1222" s="68">
        <v>0</v>
      </c>
      <c r="W1222" s="68">
        <v>29.70464258457373</v>
      </c>
    </row>
    <row r="1223" spans="1:23">
      <c r="C1223" s="76"/>
      <c r="D1223" s="76"/>
      <c r="E1223" s="76"/>
      <c r="F1223" s="76"/>
      <c r="G1223" s="76"/>
      <c r="H1223" s="76"/>
      <c r="I1223" s="76"/>
      <c r="J1223" s="76"/>
      <c r="K1223" s="76"/>
      <c r="L1223" s="77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</row>
    <row r="1224" spans="1:23">
      <c r="A1224" s="105" t="s">
        <v>361</v>
      </c>
      <c r="B1224">
        <v>2011</v>
      </c>
      <c r="C1224" s="76">
        <v>0.30201226193833142</v>
      </c>
      <c r="D1224" s="76">
        <v>2.7713828608482767E-2</v>
      </c>
      <c r="E1224" s="76">
        <v>0</v>
      </c>
      <c r="F1224" s="76">
        <v>0.63394832862518757</v>
      </c>
      <c r="G1224" s="76">
        <v>0</v>
      </c>
      <c r="H1224" s="76">
        <v>3.632558082799818E-2</v>
      </c>
      <c r="I1224" s="76">
        <v>0</v>
      </c>
      <c r="J1224" s="76">
        <v>0</v>
      </c>
      <c r="K1224" s="76">
        <v>0</v>
      </c>
      <c r="L1224" s="77">
        <v>0</v>
      </c>
      <c r="M1224" s="68">
        <v>28.337375832038372</v>
      </c>
      <c r="N1224" s="68">
        <v>2.6003486480414262</v>
      </c>
      <c r="O1224" s="68">
        <v>0</v>
      </c>
      <c r="P1224" s="68">
        <v>59.482459192377789</v>
      </c>
      <c r="Q1224" s="68">
        <v>0</v>
      </c>
      <c r="R1224" s="68">
        <v>3.4083769633507854</v>
      </c>
      <c r="S1224" s="68">
        <v>0</v>
      </c>
      <c r="T1224" s="68">
        <v>0</v>
      </c>
      <c r="U1224" s="68">
        <v>0</v>
      </c>
      <c r="V1224" s="68">
        <v>0</v>
      </c>
      <c r="W1224" s="68">
        <v>93.828560635808373</v>
      </c>
    </row>
    <row r="1225" spans="1:23">
      <c r="A1225" s="105"/>
      <c r="B1225">
        <v>2014</v>
      </c>
      <c r="C1225" s="76">
        <v>0.28790931480432713</v>
      </c>
      <c r="D1225" s="76">
        <v>1.0151207656791828E-2</v>
      </c>
      <c r="E1225" s="76">
        <v>3.4621499161954998E-2</v>
      </c>
      <c r="F1225" s="76">
        <v>0.65706898385738544</v>
      </c>
      <c r="G1225" s="76">
        <v>0</v>
      </c>
      <c r="H1225" s="76">
        <v>1.0248994519540743E-2</v>
      </c>
      <c r="I1225" s="76">
        <v>0</v>
      </c>
      <c r="J1225" s="76">
        <v>0</v>
      </c>
      <c r="K1225" s="76">
        <v>0</v>
      </c>
      <c r="L1225" s="77">
        <v>0</v>
      </c>
      <c r="M1225" s="68">
        <v>28.362075187349436</v>
      </c>
      <c r="N1225" s="68">
        <v>1</v>
      </c>
      <c r="O1225" s="68">
        <v>3.410579345088161</v>
      </c>
      <c r="P1225" s="68">
        <v>64.728159059751164</v>
      </c>
      <c r="Q1225" s="68">
        <v>0</v>
      </c>
      <c r="R1225" s="68">
        <v>1.0096330275229359</v>
      </c>
      <c r="S1225" s="68">
        <v>0</v>
      </c>
      <c r="T1225" s="68">
        <v>0</v>
      </c>
      <c r="U1225" s="68">
        <v>0</v>
      </c>
      <c r="V1225" s="68">
        <v>0</v>
      </c>
      <c r="W1225" s="68">
        <v>98.510446619711686</v>
      </c>
    </row>
    <row r="1226" spans="1:23">
      <c r="A1226" s="105"/>
      <c r="B1226">
        <v>2017</v>
      </c>
      <c r="C1226" s="76">
        <v>0.27884913897202851</v>
      </c>
      <c r="D1226" s="76">
        <v>7.1048436653834285E-2</v>
      </c>
      <c r="E1226" s="76">
        <v>5.8509296152352577E-2</v>
      </c>
      <c r="F1226" s="76">
        <v>0.49117966806785185</v>
      </c>
      <c r="G1226" s="76">
        <v>1.3484127908346313E-2</v>
      </c>
      <c r="H1226" s="76">
        <v>8.6929332245586369E-2</v>
      </c>
      <c r="I1226" s="76">
        <v>0</v>
      </c>
      <c r="J1226" s="76">
        <v>0</v>
      </c>
      <c r="K1226" s="76">
        <v>0</v>
      </c>
      <c r="L1226" s="77">
        <v>0</v>
      </c>
      <c r="M1226" s="68">
        <v>20.782689842899241</v>
      </c>
      <c r="N1226" s="68">
        <v>5.2952561669829219</v>
      </c>
      <c r="O1226" s="68">
        <v>4.3607111692844676</v>
      </c>
      <c r="P1226" s="68">
        <v>36.607732540340884</v>
      </c>
      <c r="Q1226" s="68">
        <v>1.0049751243781095</v>
      </c>
      <c r="R1226" s="68">
        <v>6.4788629327329019</v>
      </c>
      <c r="S1226" s="68">
        <v>0</v>
      </c>
      <c r="T1226" s="68">
        <v>0</v>
      </c>
      <c r="U1226" s="68">
        <v>0</v>
      </c>
      <c r="V1226" s="68">
        <v>0</v>
      </c>
      <c r="W1226" s="68">
        <v>74.530227776618531</v>
      </c>
    </row>
    <row r="1227" spans="1:23">
      <c r="C1227" s="76"/>
      <c r="D1227" s="76"/>
      <c r="E1227" s="76"/>
      <c r="F1227" s="76"/>
      <c r="G1227" s="76"/>
      <c r="H1227" s="76"/>
      <c r="I1227" s="76"/>
      <c r="J1227" s="76"/>
      <c r="K1227" s="76"/>
      <c r="L1227" s="77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</row>
    <row r="1228" spans="1:23">
      <c r="A1228" s="105" t="s">
        <v>362</v>
      </c>
      <c r="B1228">
        <v>2011</v>
      </c>
      <c r="C1228" s="76">
        <v>0.46857283839733038</v>
      </c>
      <c r="D1228" s="76">
        <v>1.5194367317392009E-2</v>
      </c>
      <c r="E1228" s="76">
        <v>0</v>
      </c>
      <c r="F1228" s="76">
        <v>0.44202128606701196</v>
      </c>
      <c r="G1228" s="76">
        <v>0</v>
      </c>
      <c r="H1228" s="76">
        <v>7.421150821826554E-2</v>
      </c>
      <c r="I1228" s="76">
        <v>0</v>
      </c>
      <c r="J1228" s="76">
        <v>0</v>
      </c>
      <c r="K1228" s="76">
        <v>0</v>
      </c>
      <c r="L1228" s="77">
        <v>0</v>
      </c>
      <c r="M1228" s="68">
        <v>34.138009317971459</v>
      </c>
      <c r="N1228" s="68">
        <v>1.1069900142653353</v>
      </c>
      <c r="O1228" s="68">
        <v>0</v>
      </c>
      <c r="P1228" s="68">
        <v>32.203588313204612</v>
      </c>
      <c r="Q1228" s="68">
        <v>0</v>
      </c>
      <c r="R1228" s="68">
        <v>5.4067008401959873</v>
      </c>
      <c r="S1228" s="68">
        <v>0</v>
      </c>
      <c r="T1228" s="68">
        <v>0</v>
      </c>
      <c r="U1228" s="68">
        <v>0</v>
      </c>
      <c r="V1228" s="68">
        <v>0</v>
      </c>
      <c r="W1228" s="68">
        <v>72.855288485637402</v>
      </c>
    </row>
    <row r="1229" spans="1:23">
      <c r="A1229" s="105"/>
      <c r="B1229">
        <v>2014</v>
      </c>
      <c r="C1229" s="76">
        <v>0.49477978468871014</v>
      </c>
      <c r="D1229" s="76">
        <v>1.5158934035710206E-2</v>
      </c>
      <c r="E1229" s="76">
        <v>0</v>
      </c>
      <c r="F1229" s="76">
        <v>0.44470400481536732</v>
      </c>
      <c r="G1229" s="76">
        <v>0</v>
      </c>
      <c r="H1229" s="76">
        <v>4.5357276460212294E-2</v>
      </c>
      <c r="I1229" s="76">
        <v>0</v>
      </c>
      <c r="J1229" s="76">
        <v>0</v>
      </c>
      <c r="K1229" s="76">
        <v>0</v>
      </c>
      <c r="L1229" s="77">
        <v>0</v>
      </c>
      <c r="M1229" s="68">
        <v>32.953901032593599</v>
      </c>
      <c r="N1229" s="68">
        <v>1.0096330275229359</v>
      </c>
      <c r="O1229" s="68">
        <v>0</v>
      </c>
      <c r="P1229" s="68">
        <v>29.618695462070345</v>
      </c>
      <c r="Q1229" s="68">
        <v>0</v>
      </c>
      <c r="R1229" s="68">
        <v>3.0209382958485476</v>
      </c>
      <c r="S1229" s="68">
        <v>0</v>
      </c>
      <c r="T1229" s="68">
        <v>0</v>
      </c>
      <c r="U1229" s="68">
        <v>0</v>
      </c>
      <c r="V1229" s="68">
        <v>0</v>
      </c>
      <c r="W1229" s="68">
        <v>66.603167818035431</v>
      </c>
    </row>
    <row r="1230" spans="1:23">
      <c r="A1230" s="105"/>
      <c r="B1230">
        <v>2017</v>
      </c>
      <c r="C1230" s="76">
        <v>0.46621934313291141</v>
      </c>
      <c r="D1230" s="76">
        <v>0</v>
      </c>
      <c r="E1230" s="76">
        <v>0</v>
      </c>
      <c r="F1230" s="76">
        <v>0.430089556547184</v>
      </c>
      <c r="G1230" s="76">
        <v>0</v>
      </c>
      <c r="H1230" s="76">
        <v>0.10369110031990424</v>
      </c>
      <c r="I1230" s="76">
        <v>0</v>
      </c>
      <c r="J1230" s="76">
        <v>0</v>
      </c>
      <c r="K1230" s="76">
        <v>0</v>
      </c>
      <c r="L1230" s="77">
        <v>0</v>
      </c>
      <c r="M1230" s="68">
        <v>33.224626880386374</v>
      </c>
      <c r="N1230" s="68">
        <v>0</v>
      </c>
      <c r="O1230" s="68">
        <v>0</v>
      </c>
      <c r="P1230" s="68">
        <v>30.649875969125777</v>
      </c>
      <c r="Q1230" s="68">
        <v>0</v>
      </c>
      <c r="R1230" s="68">
        <v>7.3894362593260965</v>
      </c>
      <c r="S1230" s="68">
        <v>0</v>
      </c>
      <c r="T1230" s="68">
        <v>0</v>
      </c>
      <c r="U1230" s="68">
        <v>0</v>
      </c>
      <c r="V1230" s="68">
        <v>0</v>
      </c>
      <c r="W1230" s="68">
        <v>71.263939108838272</v>
      </c>
    </row>
    <row r="1231" spans="1:23">
      <c r="C1231" s="76"/>
      <c r="D1231" s="76"/>
      <c r="E1231" s="76"/>
      <c r="F1231" s="76"/>
      <c r="G1231" s="76"/>
      <c r="H1231" s="76"/>
      <c r="I1231" s="76"/>
      <c r="J1231" s="76"/>
      <c r="K1231" s="76"/>
      <c r="L1231" s="77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</row>
    <row r="1232" spans="1:23">
      <c r="A1232" s="105" t="s">
        <v>363</v>
      </c>
      <c r="B1232">
        <v>2011</v>
      </c>
      <c r="C1232" s="76">
        <v>0.30713541205313422</v>
      </c>
      <c r="D1232" s="76">
        <v>4.8554957436953962E-2</v>
      </c>
      <c r="E1232" s="76">
        <v>0</v>
      </c>
      <c r="F1232" s="76">
        <v>0.56296392125795791</v>
      </c>
      <c r="G1232" s="76">
        <v>0</v>
      </c>
      <c r="H1232" s="76">
        <v>8.1345709251954015E-2</v>
      </c>
      <c r="I1232" s="76">
        <v>0</v>
      </c>
      <c r="J1232" s="76">
        <v>0</v>
      </c>
      <c r="K1232" s="76">
        <v>0</v>
      </c>
      <c r="L1232" s="77">
        <v>0</v>
      </c>
      <c r="M1232" s="68">
        <v>25.216023239504409</v>
      </c>
      <c r="N1232" s="68">
        <v>3.9863945578231292</v>
      </c>
      <c r="O1232" s="68">
        <v>0</v>
      </c>
      <c r="P1232" s="68">
        <v>46.219715357952104</v>
      </c>
      <c r="Q1232" s="68">
        <v>0</v>
      </c>
      <c r="R1232" s="68">
        <v>6.6785372654338619</v>
      </c>
      <c r="S1232" s="68">
        <v>0</v>
      </c>
      <c r="T1232" s="68">
        <v>0</v>
      </c>
      <c r="U1232" s="68">
        <v>0</v>
      </c>
      <c r="V1232" s="68">
        <v>0</v>
      </c>
      <c r="W1232" s="68">
        <v>82.100670420713499</v>
      </c>
    </row>
    <row r="1233" spans="1:23">
      <c r="A1233" s="105"/>
      <c r="B1233">
        <v>2014</v>
      </c>
      <c r="C1233" s="76">
        <v>0.27121849748811205</v>
      </c>
      <c r="D1233" s="76">
        <v>3.621565338308351E-2</v>
      </c>
      <c r="E1233" s="76">
        <v>0</v>
      </c>
      <c r="F1233" s="76">
        <v>0.61582487366280125</v>
      </c>
      <c r="G1233" s="76">
        <v>2.4027725138615633E-2</v>
      </c>
      <c r="H1233" s="76">
        <v>5.2713250327387669E-2</v>
      </c>
      <c r="I1233" s="76">
        <v>0</v>
      </c>
      <c r="J1233" s="76">
        <v>0</v>
      </c>
      <c r="K1233" s="76">
        <v>0</v>
      </c>
      <c r="L1233" s="77">
        <v>0</v>
      </c>
      <c r="M1233" s="68">
        <v>22.611239242446018</v>
      </c>
      <c r="N1233" s="68">
        <v>3.0192660550458719</v>
      </c>
      <c r="O1233" s="68">
        <v>0</v>
      </c>
      <c r="P1233" s="68">
        <v>51.340759125210582</v>
      </c>
      <c r="Q1233" s="68">
        <v>2.0031695721077654</v>
      </c>
      <c r="R1233" s="68">
        <v>4.3946556943512007</v>
      </c>
      <c r="S1233" s="68">
        <v>0</v>
      </c>
      <c r="T1233" s="68">
        <v>0</v>
      </c>
      <c r="U1233" s="68">
        <v>0</v>
      </c>
      <c r="V1233" s="68">
        <v>0</v>
      </c>
      <c r="W1233" s="68">
        <v>83.369089689161427</v>
      </c>
    </row>
    <row r="1234" spans="1:23">
      <c r="A1234" s="105"/>
      <c r="B1234">
        <v>2017</v>
      </c>
      <c r="C1234" s="76">
        <v>0.32898026426059263</v>
      </c>
      <c r="D1234" s="76">
        <v>1.0575120746779586E-2</v>
      </c>
      <c r="E1234" s="76">
        <v>2.6735492933547322E-2</v>
      </c>
      <c r="F1234" s="76">
        <v>0.58294854247453842</v>
      </c>
      <c r="G1234" s="76">
        <v>0</v>
      </c>
      <c r="H1234" s="76">
        <v>1.0575120746779586E-2</v>
      </c>
      <c r="I1234" s="76">
        <v>0</v>
      </c>
      <c r="J1234" s="76">
        <v>0</v>
      </c>
      <c r="K1234" s="76">
        <v>4.0185458837762429E-2</v>
      </c>
      <c r="L1234" s="77">
        <v>0</v>
      </c>
      <c r="M1234" s="68">
        <v>31.108889641829961</v>
      </c>
      <c r="N1234" s="68">
        <v>1</v>
      </c>
      <c r="O1234" s="68">
        <v>2.5281501340482575</v>
      </c>
      <c r="P1234" s="68">
        <v>55.12452826149169</v>
      </c>
      <c r="Q1234" s="68">
        <v>0</v>
      </c>
      <c r="R1234" s="68">
        <v>1</v>
      </c>
      <c r="S1234" s="68">
        <v>0</v>
      </c>
      <c r="T1234" s="68">
        <v>0</v>
      </c>
      <c r="U1234" s="68">
        <v>3.8</v>
      </c>
      <c r="V1234" s="68">
        <v>0</v>
      </c>
      <c r="W1234" s="68">
        <v>94.561568037369909</v>
      </c>
    </row>
    <row r="1235" spans="1:23">
      <c r="C1235" s="76"/>
      <c r="D1235" s="76"/>
      <c r="E1235" s="76"/>
      <c r="F1235" s="76"/>
      <c r="G1235" s="76"/>
      <c r="H1235" s="76"/>
      <c r="I1235" s="76"/>
      <c r="J1235" s="76"/>
      <c r="K1235" s="76"/>
      <c r="L1235" s="77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</row>
    <row r="1236" spans="1:23">
      <c r="A1236" s="105" t="s">
        <v>364</v>
      </c>
      <c r="B1236">
        <v>2011</v>
      </c>
      <c r="C1236" s="76">
        <v>0.28819079469269271</v>
      </c>
      <c r="D1236" s="76">
        <v>3.073621356639792E-2</v>
      </c>
      <c r="E1236" s="76">
        <v>1.2939324653163657E-2</v>
      </c>
      <c r="F1236" s="76">
        <v>0.65619954184118001</v>
      </c>
      <c r="G1236" s="76">
        <v>0</v>
      </c>
      <c r="H1236" s="76">
        <v>1.193412524656547E-2</v>
      </c>
      <c r="I1236" s="76">
        <v>0</v>
      </c>
      <c r="J1236" s="76">
        <v>0</v>
      </c>
      <c r="K1236" s="76">
        <v>0</v>
      </c>
      <c r="L1236" s="77">
        <v>0</v>
      </c>
      <c r="M1236" s="68">
        <v>24.148464067413016</v>
      </c>
      <c r="N1236" s="68">
        <v>2.5754894415276492</v>
      </c>
      <c r="O1236" s="68">
        <v>1.0842289975871902</v>
      </c>
      <c r="P1236" s="68">
        <v>54.985139529185702</v>
      </c>
      <c r="Q1236" s="68">
        <v>0</v>
      </c>
      <c r="R1236" s="68">
        <v>1</v>
      </c>
      <c r="S1236" s="68">
        <v>0</v>
      </c>
      <c r="T1236" s="68">
        <v>0</v>
      </c>
      <c r="U1236" s="68">
        <v>0</v>
      </c>
      <c r="V1236" s="68">
        <v>0</v>
      </c>
      <c r="W1236" s="68">
        <v>83.793322035713572</v>
      </c>
    </row>
    <row r="1237" spans="1:23">
      <c r="A1237" s="105"/>
      <c r="B1237">
        <v>2014</v>
      </c>
      <c r="C1237" s="76">
        <v>0.20115019196472833</v>
      </c>
      <c r="D1237" s="76">
        <v>2.6273324737417204E-2</v>
      </c>
      <c r="E1237" s="76">
        <v>0</v>
      </c>
      <c r="F1237" s="76">
        <v>0.75925493757262863</v>
      </c>
      <c r="G1237" s="76">
        <v>0</v>
      </c>
      <c r="H1237" s="76">
        <v>0</v>
      </c>
      <c r="I1237" s="76">
        <v>0</v>
      </c>
      <c r="J1237" s="76">
        <v>0</v>
      </c>
      <c r="K1237" s="76">
        <v>1.3321545725225713E-2</v>
      </c>
      <c r="L1237" s="77">
        <v>0</v>
      </c>
      <c r="M1237" s="68">
        <v>15.245068514504341</v>
      </c>
      <c r="N1237" s="68">
        <v>1.9912416280267904</v>
      </c>
      <c r="O1237" s="68">
        <v>0</v>
      </c>
      <c r="P1237" s="68">
        <v>57.543537146114659</v>
      </c>
      <c r="Q1237" s="68">
        <v>0</v>
      </c>
      <c r="R1237" s="68">
        <v>0</v>
      </c>
      <c r="S1237" s="68">
        <v>0</v>
      </c>
      <c r="T1237" s="68">
        <v>0</v>
      </c>
      <c r="U1237" s="68">
        <v>1.0096330275229359</v>
      </c>
      <c r="V1237" s="68">
        <v>0</v>
      </c>
      <c r="W1237" s="68">
        <v>75.789480316168735</v>
      </c>
    </row>
    <row r="1238" spans="1:23">
      <c r="A1238" s="105"/>
      <c r="B1238">
        <v>2017</v>
      </c>
      <c r="C1238" s="76">
        <v>0.28971677036201637</v>
      </c>
      <c r="D1238" s="76">
        <v>0</v>
      </c>
      <c r="E1238" s="76">
        <v>2.100950520364259E-2</v>
      </c>
      <c r="F1238" s="76">
        <v>0.67425388362282979</v>
      </c>
      <c r="G1238" s="76">
        <v>0</v>
      </c>
      <c r="H1238" s="76">
        <v>0</v>
      </c>
      <c r="I1238" s="76">
        <v>0</v>
      </c>
      <c r="J1238" s="76">
        <v>0</v>
      </c>
      <c r="K1238" s="76">
        <v>1.501984081151125E-2</v>
      </c>
      <c r="L1238" s="77">
        <v>0</v>
      </c>
      <c r="M1238" s="68">
        <v>19.669937583493315</v>
      </c>
      <c r="N1238" s="68">
        <v>0</v>
      </c>
      <c r="O1238" s="68">
        <v>1.4264126149802892</v>
      </c>
      <c r="P1238" s="68">
        <v>45.777577147904815</v>
      </c>
      <c r="Q1238" s="68">
        <v>0</v>
      </c>
      <c r="R1238" s="68">
        <v>0</v>
      </c>
      <c r="S1238" s="68">
        <v>0</v>
      </c>
      <c r="T1238" s="68">
        <v>0</v>
      </c>
      <c r="U1238" s="68">
        <v>1.019752259792434</v>
      </c>
      <c r="V1238" s="68">
        <v>0</v>
      </c>
      <c r="W1238" s="68">
        <v>67.893679606170849</v>
      </c>
    </row>
    <row r="1239" spans="1:23">
      <c r="C1239" s="76"/>
      <c r="D1239" s="76"/>
      <c r="E1239" s="76"/>
      <c r="F1239" s="76"/>
      <c r="G1239" s="76"/>
      <c r="H1239" s="76"/>
      <c r="I1239" s="76"/>
      <c r="J1239" s="76"/>
      <c r="K1239" s="76"/>
      <c r="L1239" s="77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</row>
    <row r="1240" spans="1:23">
      <c r="A1240" s="105" t="s">
        <v>365</v>
      </c>
      <c r="B1240">
        <v>2011</v>
      </c>
      <c r="C1240" s="76">
        <v>0.42525527796506762</v>
      </c>
      <c r="D1240" s="76">
        <v>2.7142257959002287E-2</v>
      </c>
      <c r="E1240" s="76">
        <v>0</v>
      </c>
      <c r="F1240" s="76">
        <v>0.50745410618976661</v>
      </c>
      <c r="G1240" s="76">
        <v>0</v>
      </c>
      <c r="H1240" s="76">
        <v>2.1866005558691087E-2</v>
      </c>
      <c r="I1240" s="76">
        <v>0</v>
      </c>
      <c r="J1240" s="76">
        <v>1.8282352327472759E-2</v>
      </c>
      <c r="K1240" s="76">
        <v>0</v>
      </c>
      <c r="L1240" s="77">
        <v>0</v>
      </c>
      <c r="M1240" s="68">
        <v>41.716429019398106</v>
      </c>
      <c r="N1240" s="68">
        <v>2.6625844198597406</v>
      </c>
      <c r="O1240" s="68">
        <v>0</v>
      </c>
      <c r="P1240" s="68">
        <v>49.779918788465778</v>
      </c>
      <c r="Q1240" s="68">
        <v>0</v>
      </c>
      <c r="R1240" s="68">
        <v>2.1449978779612726</v>
      </c>
      <c r="S1240" s="68">
        <v>0</v>
      </c>
      <c r="T1240" s="68">
        <v>1.7934508816120907</v>
      </c>
      <c r="U1240" s="68">
        <v>0</v>
      </c>
      <c r="V1240" s="68">
        <v>0</v>
      </c>
      <c r="W1240" s="68">
        <v>98.097380987296958</v>
      </c>
    </row>
    <row r="1241" spans="1:23">
      <c r="A1241" s="105"/>
      <c r="B1241">
        <v>2014</v>
      </c>
      <c r="C1241" s="76">
        <v>0.34275493242009791</v>
      </c>
      <c r="D1241" s="76">
        <v>4.0361734706695046E-2</v>
      </c>
      <c r="E1241" s="76">
        <v>0</v>
      </c>
      <c r="F1241" s="76">
        <v>0.61688333287320662</v>
      </c>
      <c r="G1241" s="76">
        <v>0</v>
      </c>
      <c r="H1241" s="76">
        <v>0</v>
      </c>
      <c r="I1241" s="76">
        <v>0</v>
      </c>
      <c r="J1241" s="76">
        <v>0</v>
      </c>
      <c r="K1241" s="76">
        <v>0</v>
      </c>
      <c r="L1241" s="77">
        <v>0</v>
      </c>
      <c r="M1241" s="68">
        <v>34.135676765416186</v>
      </c>
      <c r="N1241" s="68">
        <v>4.0197091254417039</v>
      </c>
      <c r="O1241" s="68">
        <v>0</v>
      </c>
      <c r="P1241" s="68">
        <v>61.436694445940148</v>
      </c>
      <c r="Q1241" s="68">
        <v>0</v>
      </c>
      <c r="R1241" s="68">
        <v>0</v>
      </c>
      <c r="S1241" s="68">
        <v>0</v>
      </c>
      <c r="T1241" s="68">
        <v>0</v>
      </c>
      <c r="U1241" s="68">
        <v>0</v>
      </c>
      <c r="V1241" s="68">
        <v>0</v>
      </c>
      <c r="W1241" s="68">
        <v>99.592080336798077</v>
      </c>
    </row>
    <row r="1242" spans="1:23">
      <c r="A1242" s="105"/>
      <c r="B1242">
        <v>2017</v>
      </c>
      <c r="C1242" s="76">
        <v>0.38215071610013551</v>
      </c>
      <c r="D1242" s="76">
        <v>9.9685082387651839E-3</v>
      </c>
      <c r="E1242" s="76">
        <v>5.5459434922667514E-2</v>
      </c>
      <c r="F1242" s="76">
        <v>0.54248830761795352</v>
      </c>
      <c r="G1242" s="76">
        <v>0</v>
      </c>
      <c r="H1242" s="76">
        <v>0</v>
      </c>
      <c r="I1242" s="76">
        <v>0</v>
      </c>
      <c r="J1242" s="76">
        <v>9.933033120477764E-3</v>
      </c>
      <c r="K1242" s="76">
        <v>0</v>
      </c>
      <c r="L1242" s="77">
        <v>0</v>
      </c>
      <c r="M1242" s="68">
        <v>38.472711352618006</v>
      </c>
      <c r="N1242" s="68">
        <v>1.0035714285714286</v>
      </c>
      <c r="O1242" s="68">
        <v>5.583333333333333</v>
      </c>
      <c r="P1242" s="68">
        <v>54.614567477840104</v>
      </c>
      <c r="Q1242" s="68">
        <v>0</v>
      </c>
      <c r="R1242" s="68">
        <v>0</v>
      </c>
      <c r="S1242" s="68">
        <v>0</v>
      </c>
      <c r="T1242" s="68">
        <v>1</v>
      </c>
      <c r="U1242" s="68">
        <v>0</v>
      </c>
      <c r="V1242" s="68">
        <v>0</v>
      </c>
      <c r="W1242" s="68">
        <v>100.67418359236292</v>
      </c>
    </row>
    <row r="1243" spans="1:23">
      <c r="C1243" s="76"/>
      <c r="D1243" s="76"/>
      <c r="E1243" s="76"/>
      <c r="F1243" s="76"/>
      <c r="G1243" s="76"/>
      <c r="H1243" s="76"/>
      <c r="I1243" s="76"/>
      <c r="J1243" s="76"/>
      <c r="K1243" s="76"/>
      <c r="L1243" s="77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</row>
    <row r="1244" spans="1:23">
      <c r="A1244" s="105" t="s">
        <v>366</v>
      </c>
      <c r="B1244">
        <v>2011</v>
      </c>
      <c r="C1244" s="76">
        <v>0.40631612327355326</v>
      </c>
      <c r="D1244" s="76">
        <v>0</v>
      </c>
      <c r="E1244" s="76">
        <v>1.1446720182405615E-2</v>
      </c>
      <c r="F1244" s="76">
        <v>0.52087003441197166</v>
      </c>
      <c r="G1244" s="76">
        <v>2.3352907318031701E-2</v>
      </c>
      <c r="H1244" s="76">
        <v>3.8014214814037488E-2</v>
      </c>
      <c r="I1244" s="76">
        <v>0</v>
      </c>
      <c r="J1244" s="76">
        <v>0</v>
      </c>
      <c r="K1244" s="76">
        <v>0</v>
      </c>
      <c r="L1244" s="77">
        <v>0</v>
      </c>
      <c r="M1244" s="68">
        <v>35.49629210803009</v>
      </c>
      <c r="N1244" s="68">
        <v>0</v>
      </c>
      <c r="O1244" s="68">
        <v>0.99999999999999989</v>
      </c>
      <c r="P1244" s="68">
        <v>45.503867143759152</v>
      </c>
      <c r="Q1244" s="68">
        <v>2.0401396160558463</v>
      </c>
      <c r="R1244" s="68">
        <v>3.3209700427960058</v>
      </c>
      <c r="S1244" s="68">
        <v>0</v>
      </c>
      <c r="T1244" s="68">
        <v>0</v>
      </c>
      <c r="U1244" s="68">
        <v>0</v>
      </c>
      <c r="V1244" s="68">
        <v>0</v>
      </c>
      <c r="W1244" s="68">
        <v>87.361268910641115</v>
      </c>
    </row>
    <row r="1245" spans="1:23">
      <c r="A1245" s="105"/>
      <c r="B1245">
        <v>2014</v>
      </c>
      <c r="C1245" s="76">
        <v>0.38645242624878878</v>
      </c>
      <c r="D1245" s="76">
        <v>0</v>
      </c>
      <c r="E1245" s="76">
        <v>1.1221594708090579E-2</v>
      </c>
      <c r="F1245" s="76">
        <v>0.55707973876514449</v>
      </c>
      <c r="G1245" s="76">
        <v>2.258685500044684E-2</v>
      </c>
      <c r="H1245" s="76">
        <v>2.2659385277529698E-2</v>
      </c>
      <c r="I1245" s="76">
        <v>0</v>
      </c>
      <c r="J1245" s="76">
        <v>0</v>
      </c>
      <c r="K1245" s="76">
        <v>0</v>
      </c>
      <c r="L1245" s="77">
        <v>0</v>
      </c>
      <c r="M1245" s="68">
        <v>34.438280503052134</v>
      </c>
      <c r="N1245" s="68">
        <v>0</v>
      </c>
      <c r="O1245" s="68">
        <v>1</v>
      </c>
      <c r="P1245" s="68">
        <v>49.643544723950818</v>
      </c>
      <c r="Q1245" s="68">
        <v>2.0128025996307013</v>
      </c>
      <c r="R1245" s="68">
        <v>2.0192660550458719</v>
      </c>
      <c r="S1245" s="68">
        <v>0</v>
      </c>
      <c r="T1245" s="68">
        <v>0</v>
      </c>
      <c r="U1245" s="68">
        <v>0</v>
      </c>
      <c r="V1245" s="68">
        <v>0</v>
      </c>
      <c r="W1245" s="68">
        <v>89.113893881679488</v>
      </c>
    </row>
    <row r="1246" spans="1:23">
      <c r="A1246" s="105"/>
      <c r="B1246">
        <v>2017</v>
      </c>
      <c r="C1246" s="76">
        <v>0.3974084601401392</v>
      </c>
      <c r="D1246" s="76">
        <v>6.2502846096231593E-2</v>
      </c>
      <c r="E1246" s="76">
        <v>9.7374673779485072E-3</v>
      </c>
      <c r="F1246" s="76">
        <v>0.530351226385681</v>
      </c>
      <c r="G1246" s="76">
        <v>0</v>
      </c>
      <c r="H1246" s="76">
        <v>0</v>
      </c>
      <c r="I1246" s="76">
        <v>0</v>
      </c>
      <c r="J1246" s="76">
        <v>0</v>
      </c>
      <c r="K1246" s="76">
        <v>0</v>
      </c>
      <c r="L1246" s="77">
        <v>0</v>
      </c>
      <c r="M1246" s="68">
        <v>40.812302081762184</v>
      </c>
      <c r="N1246" s="68">
        <v>6.4187990234273542</v>
      </c>
      <c r="O1246" s="68">
        <v>1</v>
      </c>
      <c r="P1246" s="68">
        <v>54.465006741559478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102.69610784674899</v>
      </c>
    </row>
    <row r="1247" spans="1:23">
      <c r="C1247" s="76"/>
      <c r="D1247" s="76"/>
      <c r="E1247" s="76"/>
      <c r="F1247" s="76"/>
      <c r="G1247" s="76"/>
      <c r="H1247" s="76"/>
      <c r="I1247" s="76"/>
      <c r="J1247" s="76"/>
      <c r="K1247" s="76"/>
      <c r="L1247" s="77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</row>
    <row r="1248" spans="1:23">
      <c r="A1248" s="105" t="s">
        <v>367</v>
      </c>
      <c r="B1248">
        <v>2011</v>
      </c>
      <c r="C1248" s="76">
        <v>0.3160805973560129</v>
      </c>
      <c r="D1248" s="76">
        <v>1.8859854548581058E-2</v>
      </c>
      <c r="E1248" s="76">
        <v>0</v>
      </c>
      <c r="F1248" s="76">
        <v>0.61213461618762188</v>
      </c>
      <c r="G1248" s="76">
        <v>5.2924931907784016E-2</v>
      </c>
      <c r="H1248" s="76">
        <v>0</v>
      </c>
      <c r="I1248" s="76">
        <v>0</v>
      </c>
      <c r="J1248" s="76">
        <v>0</v>
      </c>
      <c r="K1248" s="76">
        <v>0</v>
      </c>
      <c r="L1248" s="77">
        <v>0</v>
      </c>
      <c r="M1248" s="68">
        <v>18.552532527481947</v>
      </c>
      <c r="N1248" s="68">
        <v>1.1069900142653353</v>
      </c>
      <c r="O1248" s="68">
        <v>0</v>
      </c>
      <c r="P1248" s="68">
        <v>35.929593505630883</v>
      </c>
      <c r="Q1248" s="68">
        <v>3.1064593301435406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58.695575377521713</v>
      </c>
    </row>
    <row r="1249" spans="1:23">
      <c r="A1249" s="105"/>
      <c r="B1249">
        <v>2014</v>
      </c>
      <c r="C1249" s="76">
        <v>0.20917691703967342</v>
      </c>
      <c r="D1249" s="76">
        <v>5.5765901324101051E-2</v>
      </c>
      <c r="E1249" s="76">
        <v>0</v>
      </c>
      <c r="F1249" s="76">
        <v>0.72079221168508067</v>
      </c>
      <c r="G1249" s="76">
        <v>0</v>
      </c>
      <c r="H1249" s="76">
        <v>1.4264969951144783E-2</v>
      </c>
      <c r="I1249" s="76">
        <v>0</v>
      </c>
      <c r="J1249" s="76">
        <v>0</v>
      </c>
      <c r="K1249" s="76">
        <v>0</v>
      </c>
      <c r="L1249" s="77">
        <v>0</v>
      </c>
      <c r="M1249" s="68">
        <v>15.076196424594569</v>
      </c>
      <c r="N1249" s="68">
        <v>4.0192660550458719</v>
      </c>
      <c r="O1249" s="68">
        <v>0</v>
      </c>
      <c r="P1249" s="68">
        <v>51.950306556153983</v>
      </c>
      <c r="Q1249" s="68">
        <v>0</v>
      </c>
      <c r="R1249" s="68">
        <v>1.0281320330082522</v>
      </c>
      <c r="S1249" s="68">
        <v>0</v>
      </c>
      <c r="T1249" s="68">
        <v>0</v>
      </c>
      <c r="U1249" s="68">
        <v>0</v>
      </c>
      <c r="V1249" s="68">
        <v>0</v>
      </c>
      <c r="W1249" s="68">
        <v>72.073901068802684</v>
      </c>
    </row>
    <row r="1250" spans="1:23">
      <c r="A1250" s="105"/>
      <c r="B1250">
        <v>2017</v>
      </c>
      <c r="C1250" s="76">
        <v>0.45068102375034819</v>
      </c>
      <c r="D1250" s="76">
        <v>0</v>
      </c>
      <c r="E1250" s="76">
        <v>0</v>
      </c>
      <c r="F1250" s="76">
        <v>0.54931897624965187</v>
      </c>
      <c r="G1250" s="76">
        <v>0</v>
      </c>
      <c r="H1250" s="76">
        <v>0</v>
      </c>
      <c r="I1250" s="76">
        <v>0</v>
      </c>
      <c r="J1250" s="76">
        <v>0</v>
      </c>
      <c r="K1250" s="76">
        <v>0</v>
      </c>
      <c r="L1250" s="77">
        <v>0</v>
      </c>
      <c r="M1250" s="68">
        <v>33.040008925820132</v>
      </c>
      <c r="N1250" s="68">
        <v>0</v>
      </c>
      <c r="O1250" s="68">
        <v>0</v>
      </c>
      <c r="P1250" s="68">
        <v>40.271284837731876</v>
      </c>
      <c r="Q1250" s="68">
        <v>0</v>
      </c>
      <c r="R1250" s="68">
        <v>0</v>
      </c>
      <c r="S1250" s="68">
        <v>0</v>
      </c>
      <c r="T1250" s="68">
        <v>0</v>
      </c>
      <c r="U1250" s="68">
        <v>0</v>
      </c>
      <c r="V1250" s="68">
        <v>0</v>
      </c>
      <c r="W1250" s="68">
        <v>73.311293763552001</v>
      </c>
    </row>
    <row r="1251" spans="1:23">
      <c r="C1251" s="76"/>
      <c r="D1251" s="76"/>
      <c r="E1251" s="76"/>
      <c r="F1251" s="76"/>
      <c r="G1251" s="76"/>
      <c r="H1251" s="76"/>
      <c r="I1251" s="76"/>
      <c r="J1251" s="76"/>
      <c r="K1251" s="76"/>
      <c r="L1251" s="77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</row>
    <row r="1252" spans="1:23">
      <c r="A1252" s="105" t="s">
        <v>368</v>
      </c>
      <c r="B1252">
        <v>2011</v>
      </c>
      <c r="C1252" s="76">
        <v>0.4654365139543763</v>
      </c>
      <c r="D1252" s="76">
        <v>4.1041929059015034E-2</v>
      </c>
      <c r="E1252" s="76">
        <v>0</v>
      </c>
      <c r="F1252" s="76">
        <v>0.40986806675850634</v>
      </c>
      <c r="G1252" s="76">
        <v>0</v>
      </c>
      <c r="H1252" s="76">
        <v>8.3653490228102326E-2</v>
      </c>
      <c r="I1252" s="76">
        <v>0</v>
      </c>
      <c r="J1252" s="76">
        <v>0</v>
      </c>
      <c r="K1252" s="76">
        <v>0</v>
      </c>
      <c r="L1252" s="77">
        <v>0</v>
      </c>
      <c r="M1252" s="68">
        <v>11.689039000307858</v>
      </c>
      <c r="N1252" s="68">
        <v>1.0307328605200945</v>
      </c>
      <c r="O1252" s="68">
        <v>0</v>
      </c>
      <c r="P1252" s="68">
        <v>10.293485091267662</v>
      </c>
      <c r="Q1252" s="68">
        <v>0</v>
      </c>
      <c r="R1252" s="68">
        <v>2.1008856857414728</v>
      </c>
      <c r="S1252" s="68">
        <v>0</v>
      </c>
      <c r="T1252" s="68">
        <v>0</v>
      </c>
      <c r="U1252" s="68">
        <v>0</v>
      </c>
      <c r="V1252" s="68">
        <v>0</v>
      </c>
      <c r="W1252" s="68">
        <v>25.114142637837087</v>
      </c>
    </row>
    <row r="1253" spans="1:23">
      <c r="A1253" s="105"/>
      <c r="B1253">
        <v>2014</v>
      </c>
      <c r="C1253" s="76">
        <v>0.32257593066895701</v>
      </c>
      <c r="D1253" s="76">
        <v>0</v>
      </c>
      <c r="E1253" s="76">
        <v>0</v>
      </c>
      <c r="F1253" s="76">
        <v>0.63826450738210949</v>
      </c>
      <c r="G1253" s="76">
        <v>0</v>
      </c>
      <c r="H1253" s="76">
        <v>3.9159561948933622E-2</v>
      </c>
      <c r="I1253" s="76">
        <v>0</v>
      </c>
      <c r="J1253" s="76">
        <v>0</v>
      </c>
      <c r="K1253" s="76">
        <v>0</v>
      </c>
      <c r="L1253" s="77">
        <v>0</v>
      </c>
      <c r="M1253" s="68">
        <v>8.3168272901529896</v>
      </c>
      <c r="N1253" s="68">
        <v>0</v>
      </c>
      <c r="O1253" s="68">
        <v>0</v>
      </c>
      <c r="P1253" s="68">
        <v>16.456081091739151</v>
      </c>
      <c r="Q1253" s="68">
        <v>0</v>
      </c>
      <c r="R1253" s="68">
        <v>1.0096330275229359</v>
      </c>
      <c r="S1253" s="68">
        <v>0</v>
      </c>
      <c r="T1253" s="68">
        <v>0</v>
      </c>
      <c r="U1253" s="68">
        <v>0</v>
      </c>
      <c r="V1253" s="68">
        <v>0</v>
      </c>
      <c r="W1253" s="68">
        <v>25.782541409415074</v>
      </c>
    </row>
    <row r="1254" spans="1:23">
      <c r="A1254" s="105"/>
      <c r="B1254">
        <v>2017</v>
      </c>
      <c r="C1254" s="76">
        <v>0.26248586247639749</v>
      </c>
      <c r="D1254" s="76">
        <v>0</v>
      </c>
      <c r="E1254" s="76">
        <v>0</v>
      </c>
      <c r="F1254" s="76">
        <v>0.73751413752360251</v>
      </c>
      <c r="G1254" s="76">
        <v>0</v>
      </c>
      <c r="H1254" s="76">
        <v>0</v>
      </c>
      <c r="I1254" s="76">
        <v>0</v>
      </c>
      <c r="J1254" s="76">
        <v>0</v>
      </c>
      <c r="K1254" s="76">
        <v>0</v>
      </c>
      <c r="L1254" s="77">
        <v>0</v>
      </c>
      <c r="M1254" s="68">
        <v>9.3116728458301665</v>
      </c>
      <c r="N1254" s="68">
        <v>0</v>
      </c>
      <c r="O1254" s="68">
        <v>0</v>
      </c>
      <c r="P1254" s="68">
        <v>26.163277149495634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35.474949995325801</v>
      </c>
    </row>
    <row r="1255" spans="1:23">
      <c r="C1255" s="76"/>
      <c r="D1255" s="76"/>
      <c r="E1255" s="76"/>
      <c r="F1255" s="76"/>
      <c r="G1255" s="76"/>
      <c r="H1255" s="76"/>
      <c r="I1255" s="76"/>
      <c r="J1255" s="76"/>
      <c r="K1255" s="76"/>
      <c r="L1255" s="77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</row>
    <row r="1256" spans="1:23">
      <c r="A1256" s="105" t="s">
        <v>369</v>
      </c>
      <c r="B1256">
        <v>2011</v>
      </c>
      <c r="C1256" s="76">
        <v>0.53994836389709377</v>
      </c>
      <c r="D1256" s="76">
        <v>0</v>
      </c>
      <c r="E1256" s="76">
        <v>0</v>
      </c>
      <c r="F1256" s="76">
        <v>0.46005163610290611</v>
      </c>
      <c r="G1256" s="76">
        <v>0</v>
      </c>
      <c r="H1256" s="76">
        <v>0</v>
      </c>
      <c r="I1256" s="76">
        <v>0</v>
      </c>
      <c r="J1256" s="76">
        <v>0</v>
      </c>
      <c r="K1256" s="76">
        <v>0</v>
      </c>
      <c r="L1256" s="77">
        <v>0</v>
      </c>
      <c r="M1256" s="68">
        <v>6.0132607088049594</v>
      </c>
      <c r="N1256" s="68">
        <v>0</v>
      </c>
      <c r="O1256" s="68">
        <v>0</v>
      </c>
      <c r="P1256" s="68">
        <v>5.1234721917340229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11.136732900538984</v>
      </c>
    </row>
    <row r="1257" spans="1:23">
      <c r="A1257" s="105"/>
      <c r="B1257">
        <v>2014</v>
      </c>
      <c r="C1257" s="76">
        <v>0.17639306582373365</v>
      </c>
      <c r="D1257" s="76">
        <v>0</v>
      </c>
      <c r="E1257" s="76">
        <v>5.9393253017927569E-2</v>
      </c>
      <c r="F1257" s="76">
        <v>0.76421368115833888</v>
      </c>
      <c r="G1257" s="76">
        <v>0</v>
      </c>
      <c r="H1257" s="76">
        <v>0</v>
      </c>
      <c r="I1257" s="76">
        <v>0</v>
      </c>
      <c r="J1257" s="76">
        <v>0</v>
      </c>
      <c r="K1257" s="76">
        <v>0</v>
      </c>
      <c r="L1257" s="77">
        <v>0</v>
      </c>
      <c r="M1257" s="68">
        <v>2.9985268701802279</v>
      </c>
      <c r="N1257" s="68">
        <v>0</v>
      </c>
      <c r="O1257" s="68">
        <v>1.0096330275229359</v>
      </c>
      <c r="P1257" s="68">
        <v>12.990959972329602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16.999119870032764</v>
      </c>
    </row>
    <row r="1258" spans="1:23">
      <c r="A1258" s="105"/>
      <c r="B1258">
        <v>2017</v>
      </c>
      <c r="C1258" s="76">
        <v>0.38253793678287157</v>
      </c>
      <c r="D1258" s="76">
        <v>0</v>
      </c>
      <c r="E1258" s="76">
        <v>0</v>
      </c>
      <c r="F1258" s="76">
        <v>0.61746206321712849</v>
      </c>
      <c r="G1258" s="76">
        <v>0</v>
      </c>
      <c r="H1258" s="76">
        <v>0</v>
      </c>
      <c r="I1258" s="76">
        <v>0</v>
      </c>
      <c r="J1258" s="76">
        <v>0</v>
      </c>
      <c r="K1258" s="76">
        <v>0</v>
      </c>
      <c r="L1258" s="77">
        <v>0</v>
      </c>
      <c r="M1258" s="68">
        <v>7.0715364246339245</v>
      </c>
      <c r="N1258" s="68">
        <v>0</v>
      </c>
      <c r="O1258" s="68">
        <v>0</v>
      </c>
      <c r="P1258" s="68">
        <v>11.414307055636968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18.485843480270891</v>
      </c>
    </row>
    <row r="1259" spans="1:23">
      <c r="C1259" s="76"/>
      <c r="D1259" s="76"/>
      <c r="E1259" s="76"/>
      <c r="F1259" s="76"/>
      <c r="G1259" s="76"/>
      <c r="H1259" s="76"/>
      <c r="I1259" s="76"/>
      <c r="J1259" s="76"/>
      <c r="K1259" s="76"/>
      <c r="L1259" s="77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</row>
    <row r="1260" spans="1:23">
      <c r="A1260" s="105" t="s">
        <v>370</v>
      </c>
      <c r="B1260">
        <v>2011</v>
      </c>
      <c r="C1260" s="76">
        <v>0.32688788433551919</v>
      </c>
      <c r="D1260" s="76">
        <v>0.11144899054366091</v>
      </c>
      <c r="E1260" s="76">
        <v>3.0264660504307279E-2</v>
      </c>
      <c r="F1260" s="76">
        <v>0.49789578765311399</v>
      </c>
      <c r="G1260" s="76">
        <v>0</v>
      </c>
      <c r="H1260" s="76">
        <v>3.3502676963398648E-2</v>
      </c>
      <c r="I1260" s="76">
        <v>0</v>
      </c>
      <c r="J1260" s="76">
        <v>0</v>
      </c>
      <c r="K1260" s="76">
        <v>0</v>
      </c>
      <c r="L1260" s="77">
        <v>0</v>
      </c>
      <c r="M1260" s="68">
        <v>10.800976415677829</v>
      </c>
      <c r="N1260" s="68">
        <v>3.6824794557929845</v>
      </c>
      <c r="O1260" s="68">
        <v>1</v>
      </c>
      <c r="P1260" s="68">
        <v>16.451391800091503</v>
      </c>
      <c r="Q1260" s="68">
        <v>0</v>
      </c>
      <c r="R1260" s="68">
        <v>1.1069900142653353</v>
      </c>
      <c r="S1260" s="68">
        <v>0</v>
      </c>
      <c r="T1260" s="68">
        <v>0</v>
      </c>
      <c r="U1260" s="68">
        <v>0</v>
      </c>
      <c r="V1260" s="68">
        <v>0</v>
      </c>
      <c r="W1260" s="68">
        <v>33.041837685827652</v>
      </c>
    </row>
    <row r="1261" spans="1:23">
      <c r="A1261" s="105"/>
      <c r="B1261">
        <v>2014</v>
      </c>
      <c r="C1261" s="76">
        <v>0.2862938004904354</v>
      </c>
      <c r="D1261" s="76">
        <v>0</v>
      </c>
      <c r="E1261" s="76">
        <v>0</v>
      </c>
      <c r="F1261" s="76">
        <v>0.57814805423738058</v>
      </c>
      <c r="G1261" s="76">
        <v>8.5146404041698667E-2</v>
      </c>
      <c r="H1261" s="76">
        <v>5.0411741230485398E-2</v>
      </c>
      <c r="I1261" s="76">
        <v>0</v>
      </c>
      <c r="J1261" s="76">
        <v>0</v>
      </c>
      <c r="K1261" s="76">
        <v>0</v>
      </c>
      <c r="L1261" s="77">
        <v>0</v>
      </c>
      <c r="M1261" s="68">
        <v>11.467633114620845</v>
      </c>
      <c r="N1261" s="68">
        <v>0</v>
      </c>
      <c r="O1261" s="68">
        <v>0</v>
      </c>
      <c r="P1261" s="68">
        <v>23.157992805183678</v>
      </c>
      <c r="Q1261" s="68">
        <v>3.410579345088161</v>
      </c>
      <c r="R1261" s="68">
        <v>2.0192660550458719</v>
      </c>
      <c r="S1261" s="68">
        <v>0</v>
      </c>
      <c r="T1261" s="68">
        <v>0</v>
      </c>
      <c r="U1261" s="68">
        <v>0</v>
      </c>
      <c r="V1261" s="68">
        <v>0</v>
      </c>
      <c r="W1261" s="68">
        <v>40.055471319938555</v>
      </c>
    </row>
    <row r="1262" spans="1:23">
      <c r="A1262" s="105"/>
      <c r="B1262">
        <v>2017</v>
      </c>
      <c r="C1262" s="76">
        <v>0.36860198197942506</v>
      </c>
      <c r="D1262" s="76">
        <v>0</v>
      </c>
      <c r="E1262" s="76">
        <v>4.3410800841844191E-2</v>
      </c>
      <c r="F1262" s="76">
        <v>0.58798721717873093</v>
      </c>
      <c r="G1262" s="76">
        <v>0</v>
      </c>
      <c r="H1262" s="76">
        <v>0</v>
      </c>
      <c r="I1262" s="76">
        <v>0</v>
      </c>
      <c r="J1262" s="76">
        <v>0</v>
      </c>
      <c r="K1262" s="76">
        <v>0</v>
      </c>
      <c r="L1262" s="77">
        <v>0</v>
      </c>
      <c r="M1262" s="68">
        <v>19.458587701411094</v>
      </c>
      <c r="N1262" s="68">
        <v>0</v>
      </c>
      <c r="O1262" s="68">
        <v>2.2916666666666665</v>
      </c>
      <c r="P1262" s="68">
        <v>31.039987282053282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52.790241650131037</v>
      </c>
    </row>
    <row r="1263" spans="1:23">
      <c r="C1263" s="76"/>
      <c r="D1263" s="76"/>
      <c r="E1263" s="76"/>
      <c r="F1263" s="76"/>
      <c r="G1263" s="76"/>
      <c r="H1263" s="76"/>
      <c r="I1263" s="76"/>
      <c r="J1263" s="76"/>
      <c r="K1263" s="76"/>
      <c r="L1263" s="77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</row>
    <row r="1264" spans="1:23">
      <c r="A1264" s="105" t="s">
        <v>371</v>
      </c>
      <c r="B1264">
        <v>2011</v>
      </c>
      <c r="C1264" s="76">
        <v>0.28422892303130737</v>
      </c>
      <c r="D1264" s="76">
        <v>7.6715266151612185E-2</v>
      </c>
      <c r="E1264" s="76">
        <v>0</v>
      </c>
      <c r="F1264" s="76">
        <v>0.61348405543320983</v>
      </c>
      <c r="G1264" s="76">
        <v>0</v>
      </c>
      <c r="H1264" s="76">
        <v>2.5571755383870725E-2</v>
      </c>
      <c r="I1264" s="76">
        <v>0</v>
      </c>
      <c r="J1264" s="76">
        <v>0</v>
      </c>
      <c r="K1264" s="76">
        <v>0</v>
      </c>
      <c r="L1264" s="77">
        <v>0</v>
      </c>
      <c r="M1264" s="68">
        <v>12.304144742425651</v>
      </c>
      <c r="N1264" s="68">
        <v>3.3209700427960058</v>
      </c>
      <c r="O1264" s="68">
        <v>0</v>
      </c>
      <c r="P1264" s="68">
        <v>26.557454233428071</v>
      </c>
      <c r="Q1264" s="68">
        <v>0</v>
      </c>
      <c r="R1264" s="68">
        <v>1.1069900142653353</v>
      </c>
      <c r="S1264" s="68">
        <v>0</v>
      </c>
      <c r="T1264" s="68">
        <v>0</v>
      </c>
      <c r="U1264" s="68">
        <v>0</v>
      </c>
      <c r="V1264" s="68">
        <v>0</v>
      </c>
      <c r="W1264" s="68">
        <v>43.289559032915058</v>
      </c>
    </row>
    <row r="1265" spans="1:23">
      <c r="A1265" s="105"/>
      <c r="B1265">
        <v>2014</v>
      </c>
      <c r="C1265" s="76">
        <v>0.23581729358379735</v>
      </c>
      <c r="D1265" s="76">
        <v>1.9811520999457575E-2</v>
      </c>
      <c r="E1265" s="76">
        <v>0</v>
      </c>
      <c r="F1265" s="76">
        <v>0.70474814341782976</v>
      </c>
      <c r="G1265" s="76">
        <v>0</v>
      </c>
      <c r="H1265" s="76">
        <v>1.9811520999457575E-2</v>
      </c>
      <c r="I1265" s="76">
        <v>0</v>
      </c>
      <c r="J1265" s="76">
        <v>1.9811520999457575E-2</v>
      </c>
      <c r="K1265" s="76">
        <v>0</v>
      </c>
      <c r="L1265" s="77">
        <v>0</v>
      </c>
      <c r="M1265" s="68">
        <v>12.01770061318326</v>
      </c>
      <c r="N1265" s="68">
        <v>1.0096330275229359</v>
      </c>
      <c r="O1265" s="68">
        <v>0</v>
      </c>
      <c r="P1265" s="68">
        <v>35.915314210332113</v>
      </c>
      <c r="Q1265" s="68">
        <v>0</v>
      </c>
      <c r="R1265" s="68">
        <v>1.0096330275229359</v>
      </c>
      <c r="S1265" s="68">
        <v>0</v>
      </c>
      <c r="T1265" s="68">
        <v>1.0096330275229359</v>
      </c>
      <c r="U1265" s="68">
        <v>0</v>
      </c>
      <c r="V1265" s="68">
        <v>0</v>
      </c>
      <c r="W1265" s="68">
        <v>50.961913906084192</v>
      </c>
    </row>
    <row r="1266" spans="1:23">
      <c r="A1266" s="105"/>
      <c r="B1266">
        <v>2017</v>
      </c>
      <c r="C1266" s="76">
        <v>0.47237292580538809</v>
      </c>
      <c r="D1266" s="76">
        <v>0</v>
      </c>
      <c r="E1266" s="76">
        <v>4.3684203761119179E-2</v>
      </c>
      <c r="F1266" s="76">
        <v>0.48394287043349243</v>
      </c>
      <c r="G1266" s="76">
        <v>0</v>
      </c>
      <c r="H1266" s="76">
        <v>0</v>
      </c>
      <c r="I1266" s="76">
        <v>0</v>
      </c>
      <c r="J1266" s="76">
        <v>0</v>
      </c>
      <c r="K1266" s="76">
        <v>0</v>
      </c>
      <c r="L1266" s="77">
        <v>0</v>
      </c>
      <c r="M1266" s="68">
        <v>24.780611642222603</v>
      </c>
      <c r="N1266" s="68">
        <v>0</v>
      </c>
      <c r="O1266" s="68">
        <v>2.2916666666666665</v>
      </c>
      <c r="P1266" s="68">
        <v>25.387569172784364</v>
      </c>
      <c r="Q1266" s="68">
        <v>0</v>
      </c>
      <c r="R1266" s="68">
        <v>0</v>
      </c>
      <c r="S1266" s="68">
        <v>0</v>
      </c>
      <c r="T1266" s="68">
        <v>0</v>
      </c>
      <c r="U1266" s="68">
        <v>0</v>
      </c>
      <c r="V1266" s="68">
        <v>0</v>
      </c>
      <c r="W1266" s="68">
        <v>52.459847481673648</v>
      </c>
    </row>
    <row r="1267" spans="1:23">
      <c r="C1267" s="76"/>
      <c r="D1267" s="76"/>
      <c r="E1267" s="76"/>
      <c r="F1267" s="76"/>
      <c r="G1267" s="76"/>
      <c r="H1267" s="76"/>
      <c r="I1267" s="76"/>
      <c r="J1267" s="76"/>
      <c r="K1267" s="76"/>
      <c r="L1267" s="77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</row>
    <row r="1268" spans="1:23">
      <c r="A1268" s="105" t="s">
        <v>372</v>
      </c>
      <c r="B1268">
        <v>2011</v>
      </c>
      <c r="C1268" s="76">
        <v>0.35571158689388882</v>
      </c>
      <c r="D1268" s="76">
        <v>0</v>
      </c>
      <c r="E1268" s="76">
        <v>0</v>
      </c>
      <c r="F1268" s="76">
        <v>0.64428841310611107</v>
      </c>
      <c r="G1268" s="76">
        <v>0</v>
      </c>
      <c r="H1268" s="76">
        <v>0</v>
      </c>
      <c r="I1268" s="76">
        <v>0</v>
      </c>
      <c r="J1268" s="76">
        <v>0</v>
      </c>
      <c r="K1268" s="76">
        <v>0</v>
      </c>
      <c r="L1268" s="77">
        <v>0</v>
      </c>
      <c r="M1268" s="68">
        <v>28.606682435320064</v>
      </c>
      <c r="N1268" s="68">
        <v>0</v>
      </c>
      <c r="O1268" s="68">
        <v>0</v>
      </c>
      <c r="P1268" s="68">
        <v>51.814320110918693</v>
      </c>
      <c r="Q1268" s="68">
        <v>0</v>
      </c>
      <c r="R1268" s="68">
        <v>0</v>
      </c>
      <c r="S1268" s="68">
        <v>0</v>
      </c>
      <c r="T1268" s="68">
        <v>0</v>
      </c>
      <c r="U1268" s="68">
        <v>0</v>
      </c>
      <c r="V1268" s="68">
        <v>0</v>
      </c>
      <c r="W1268" s="68">
        <v>80.421002546238768</v>
      </c>
    </row>
    <row r="1269" spans="1:23">
      <c r="A1269" s="105"/>
      <c r="B1269">
        <v>2014</v>
      </c>
      <c r="C1269" s="76">
        <v>0.33565517665855982</v>
      </c>
      <c r="D1269" s="76">
        <v>2.7021125560417861E-2</v>
      </c>
      <c r="E1269" s="76">
        <v>0</v>
      </c>
      <c r="F1269" s="76">
        <v>0.63732369778102216</v>
      </c>
      <c r="G1269" s="76">
        <v>0</v>
      </c>
      <c r="H1269" s="76">
        <v>0</v>
      </c>
      <c r="I1269" s="76">
        <v>0</v>
      </c>
      <c r="J1269" s="76">
        <v>0</v>
      </c>
      <c r="K1269" s="76">
        <v>0</v>
      </c>
      <c r="L1269" s="77">
        <v>0</v>
      </c>
      <c r="M1269" s="68">
        <v>25.239612290498773</v>
      </c>
      <c r="N1269" s="68">
        <v>2.0318552497451581</v>
      </c>
      <c r="O1269" s="68">
        <v>0</v>
      </c>
      <c r="P1269" s="68">
        <v>47.923595863093311</v>
      </c>
      <c r="Q1269" s="68">
        <v>0</v>
      </c>
      <c r="R1269" s="68">
        <v>0</v>
      </c>
      <c r="S1269" s="68">
        <v>0</v>
      </c>
      <c r="T1269" s="68">
        <v>0</v>
      </c>
      <c r="U1269" s="68">
        <v>0</v>
      </c>
      <c r="V1269" s="68">
        <v>0</v>
      </c>
      <c r="W1269" s="68">
        <v>75.195063403337258</v>
      </c>
    </row>
    <row r="1270" spans="1:23">
      <c r="A1270" s="105"/>
      <c r="B1270">
        <v>2017</v>
      </c>
      <c r="C1270" s="76">
        <v>0.30608221391662782</v>
      </c>
      <c r="D1270" s="76">
        <v>2.3222603717046354E-2</v>
      </c>
      <c r="E1270" s="76">
        <v>7.0169921501777907E-2</v>
      </c>
      <c r="F1270" s="76">
        <v>0.60052526086454783</v>
      </c>
      <c r="G1270" s="76">
        <v>0</v>
      </c>
      <c r="H1270" s="76">
        <v>0</v>
      </c>
      <c r="I1270" s="76">
        <v>0</v>
      </c>
      <c r="J1270" s="76">
        <v>0</v>
      </c>
      <c r="K1270" s="76">
        <v>0</v>
      </c>
      <c r="L1270" s="77">
        <v>0</v>
      </c>
      <c r="M1270" s="68">
        <v>26.571938230374329</v>
      </c>
      <c r="N1270" s="68">
        <v>2.016025641025641</v>
      </c>
      <c r="O1270" s="68">
        <v>6.0916666666666668</v>
      </c>
      <c r="P1270" s="68">
        <v>52.133444584332082</v>
      </c>
      <c r="Q1270" s="68">
        <v>0</v>
      </c>
      <c r="R1270" s="68">
        <v>0</v>
      </c>
      <c r="S1270" s="68">
        <v>0</v>
      </c>
      <c r="T1270" s="68">
        <v>0</v>
      </c>
      <c r="U1270" s="68">
        <v>0</v>
      </c>
      <c r="V1270" s="68">
        <v>0</v>
      </c>
      <c r="W1270" s="68">
        <v>86.813075122398729</v>
      </c>
    </row>
    <row r="1271" spans="1:23">
      <c r="C1271" s="76"/>
      <c r="D1271" s="76"/>
      <c r="E1271" s="76"/>
      <c r="F1271" s="76"/>
      <c r="G1271" s="76"/>
      <c r="H1271" s="76"/>
      <c r="I1271" s="76"/>
      <c r="J1271" s="76"/>
      <c r="K1271" s="76"/>
      <c r="L1271" s="77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</row>
    <row r="1272" spans="1:23">
      <c r="A1272" s="105" t="s">
        <v>373</v>
      </c>
      <c r="B1272">
        <v>2011</v>
      </c>
      <c r="C1272" s="76">
        <v>0.40330775848286338</v>
      </c>
      <c r="D1272" s="76">
        <v>1.0465926037475537E-2</v>
      </c>
      <c r="E1272" s="76">
        <v>0</v>
      </c>
      <c r="F1272" s="76">
        <v>0.53619698713746566</v>
      </c>
      <c r="G1272" s="76">
        <v>1.9287989346551775E-2</v>
      </c>
      <c r="H1272" s="76">
        <v>3.0741338995643474E-2</v>
      </c>
      <c r="I1272" s="76">
        <v>0</v>
      </c>
      <c r="J1272" s="76">
        <v>0</v>
      </c>
      <c r="K1272" s="76">
        <v>0</v>
      </c>
      <c r="L1272" s="77">
        <v>0</v>
      </c>
      <c r="M1272" s="68">
        <v>41.819574994214214</v>
      </c>
      <c r="N1272" s="68">
        <v>1.0852272727272727</v>
      </c>
      <c r="O1272" s="68">
        <v>0</v>
      </c>
      <c r="P1272" s="68">
        <v>55.599054676305563</v>
      </c>
      <c r="Q1272" s="68">
        <v>2</v>
      </c>
      <c r="R1272" s="68">
        <v>3.187614680131424</v>
      </c>
      <c r="S1272" s="68">
        <v>0</v>
      </c>
      <c r="T1272" s="68">
        <v>0</v>
      </c>
      <c r="U1272" s="68">
        <v>0</v>
      </c>
      <c r="V1272" s="68">
        <v>0</v>
      </c>
      <c r="W1272" s="68">
        <v>103.69147162337849</v>
      </c>
    </row>
    <row r="1273" spans="1:23">
      <c r="A1273" s="105"/>
      <c r="B1273">
        <v>2014</v>
      </c>
      <c r="C1273" s="76">
        <v>0.31804588397730699</v>
      </c>
      <c r="D1273" s="76">
        <v>3.4391956006458842E-2</v>
      </c>
      <c r="E1273" s="76">
        <v>0</v>
      </c>
      <c r="F1273" s="76">
        <v>0.58474930518691615</v>
      </c>
      <c r="G1273" s="76">
        <v>2.3881873686998269E-2</v>
      </c>
      <c r="H1273" s="76">
        <v>3.1436052279297876E-2</v>
      </c>
      <c r="I1273" s="76">
        <v>0</v>
      </c>
      <c r="J1273" s="76">
        <v>0</v>
      </c>
      <c r="K1273" s="76">
        <v>7.4949288630218221E-3</v>
      </c>
      <c r="L1273" s="77">
        <v>0</v>
      </c>
      <c r="M1273" s="68">
        <v>40.85877270826181</v>
      </c>
      <c r="N1273" s="68">
        <v>4.4182716527804686</v>
      </c>
      <c r="O1273" s="68">
        <v>0</v>
      </c>
      <c r="P1273" s="68">
        <v>75.121673178612696</v>
      </c>
      <c r="Q1273" s="68">
        <v>3.0680606100662642</v>
      </c>
      <c r="R1273" s="68">
        <v>4.0385321100917437</v>
      </c>
      <c r="S1273" s="68">
        <v>0</v>
      </c>
      <c r="T1273" s="68">
        <v>0</v>
      </c>
      <c r="U1273" s="68">
        <v>0.96285979572887648</v>
      </c>
      <c r="V1273" s="68">
        <v>0</v>
      </c>
      <c r="W1273" s="68">
        <v>128.46817005554186</v>
      </c>
    </row>
    <row r="1274" spans="1:23">
      <c r="A1274" s="105"/>
      <c r="B1274">
        <v>2017</v>
      </c>
      <c r="C1274" s="76">
        <v>0.41176375651942321</v>
      </c>
      <c r="D1274" s="76">
        <v>0</v>
      </c>
      <c r="E1274" s="76">
        <v>3.6397566333409646E-2</v>
      </c>
      <c r="F1274" s="76">
        <v>0.50756820160745519</v>
      </c>
      <c r="G1274" s="76">
        <v>0</v>
      </c>
      <c r="H1274" s="76">
        <v>2.8718857077659039E-2</v>
      </c>
      <c r="I1274" s="76">
        <v>0</v>
      </c>
      <c r="J1274" s="76">
        <v>7.5575939678050111E-3</v>
      </c>
      <c r="K1274" s="76">
        <v>7.994024494247725E-3</v>
      </c>
      <c r="L1274" s="77">
        <v>0</v>
      </c>
      <c r="M1274" s="68">
        <v>54.483445164362777</v>
      </c>
      <c r="N1274" s="68">
        <v>0</v>
      </c>
      <c r="O1274" s="68">
        <v>4.8160256410256412</v>
      </c>
      <c r="P1274" s="68">
        <v>67.160025236824239</v>
      </c>
      <c r="Q1274" s="68">
        <v>0</v>
      </c>
      <c r="R1274" s="68">
        <v>3.8</v>
      </c>
      <c r="S1274" s="68">
        <v>0</v>
      </c>
      <c r="T1274" s="68">
        <v>1</v>
      </c>
      <c r="U1274" s="68">
        <v>1.0577472841623785</v>
      </c>
      <c r="V1274" s="68">
        <v>0</v>
      </c>
      <c r="W1274" s="68">
        <v>132.31724332637506</v>
      </c>
    </row>
    <row r="1275" spans="1:23">
      <c r="C1275" s="76"/>
      <c r="D1275" s="76"/>
      <c r="E1275" s="76"/>
      <c r="F1275" s="76"/>
      <c r="G1275" s="76"/>
      <c r="H1275" s="76"/>
      <c r="I1275" s="76"/>
      <c r="J1275" s="76"/>
      <c r="K1275" s="76"/>
      <c r="L1275" s="77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</row>
    <row r="1276" spans="1:23">
      <c r="A1276" s="105" t="s">
        <v>374</v>
      </c>
      <c r="B1276">
        <v>2011</v>
      </c>
      <c r="C1276" s="76">
        <v>0.46577530052755828</v>
      </c>
      <c r="D1276" s="76">
        <v>0</v>
      </c>
      <c r="E1276" s="76">
        <v>0</v>
      </c>
      <c r="F1276" s="76">
        <v>0.40728578209854149</v>
      </c>
      <c r="G1276" s="76">
        <v>0</v>
      </c>
      <c r="H1276" s="76">
        <v>0.12693891737390028</v>
      </c>
      <c r="I1276" s="76">
        <v>0</v>
      </c>
      <c r="J1276" s="76">
        <v>0</v>
      </c>
      <c r="K1276" s="76">
        <v>0</v>
      </c>
      <c r="L1276" s="77">
        <v>0</v>
      </c>
      <c r="M1276" s="68">
        <v>8.123727809285004</v>
      </c>
      <c r="N1276" s="68">
        <v>0</v>
      </c>
      <c r="O1276" s="68">
        <v>0</v>
      </c>
      <c r="P1276" s="68">
        <v>7.1035944383756595</v>
      </c>
      <c r="Q1276" s="68">
        <v>0</v>
      </c>
      <c r="R1276" s="68">
        <v>2.2139800285306706</v>
      </c>
      <c r="S1276" s="68">
        <v>0</v>
      </c>
      <c r="T1276" s="68">
        <v>0</v>
      </c>
      <c r="U1276" s="68">
        <v>0</v>
      </c>
      <c r="V1276" s="68">
        <v>0</v>
      </c>
      <c r="W1276" s="68">
        <v>17.441302276191333</v>
      </c>
    </row>
    <row r="1277" spans="1:23">
      <c r="A1277" s="105"/>
      <c r="B1277">
        <v>2014</v>
      </c>
      <c r="C1277" s="76">
        <v>0.42117858059311414</v>
      </c>
      <c r="D1277" s="76">
        <v>0</v>
      </c>
      <c r="E1277" s="76">
        <v>0</v>
      </c>
      <c r="F1277" s="76">
        <v>0.53492725479945546</v>
      </c>
      <c r="G1277" s="76">
        <v>0</v>
      </c>
      <c r="H1277" s="76">
        <v>0</v>
      </c>
      <c r="I1277" s="76">
        <v>0</v>
      </c>
      <c r="J1277" s="76">
        <v>0</v>
      </c>
      <c r="K1277" s="76">
        <v>4.3894164607430224E-2</v>
      </c>
      <c r="L1277" s="77">
        <v>0</v>
      </c>
      <c r="M1277" s="68">
        <v>9.238948404695611</v>
      </c>
      <c r="N1277" s="68">
        <v>0</v>
      </c>
      <c r="O1277" s="68">
        <v>0</v>
      </c>
      <c r="P1277" s="68">
        <v>11.734132586699808</v>
      </c>
      <c r="Q1277" s="68">
        <v>0</v>
      </c>
      <c r="R1277" s="68">
        <v>0</v>
      </c>
      <c r="S1277" s="68">
        <v>0</v>
      </c>
      <c r="T1277" s="68">
        <v>0</v>
      </c>
      <c r="U1277" s="68">
        <v>0.96285979572887648</v>
      </c>
      <c r="V1277" s="68">
        <v>0</v>
      </c>
      <c r="W1277" s="68">
        <v>21.935940787124299</v>
      </c>
    </row>
    <row r="1278" spans="1:23">
      <c r="A1278" s="105"/>
      <c r="B1278">
        <v>2017</v>
      </c>
      <c r="C1278" s="76">
        <v>0.35330617455578928</v>
      </c>
      <c r="D1278" s="76">
        <v>0</v>
      </c>
      <c r="E1278" s="76">
        <v>0</v>
      </c>
      <c r="F1278" s="76">
        <v>0.47996386835817761</v>
      </c>
      <c r="G1278" s="76">
        <v>0</v>
      </c>
      <c r="H1278" s="76">
        <v>0.16672995708603325</v>
      </c>
      <c r="I1278" s="76">
        <v>0</v>
      </c>
      <c r="J1278" s="76">
        <v>0</v>
      </c>
      <c r="K1278" s="76">
        <v>0</v>
      </c>
      <c r="L1278" s="77">
        <v>0</v>
      </c>
      <c r="M1278" s="68">
        <v>8.0523229704859318</v>
      </c>
      <c r="N1278" s="68">
        <v>0</v>
      </c>
      <c r="O1278" s="68">
        <v>0</v>
      </c>
      <c r="P1278" s="68">
        <v>10.939022186756489</v>
      </c>
      <c r="Q1278" s="68">
        <v>0</v>
      </c>
      <c r="R1278" s="68">
        <v>3.8</v>
      </c>
      <c r="S1278" s="68">
        <v>0</v>
      </c>
      <c r="T1278" s="68">
        <v>0</v>
      </c>
      <c r="U1278" s="68">
        <v>0</v>
      </c>
      <c r="V1278" s="68">
        <v>0</v>
      </c>
      <c r="W1278" s="68">
        <v>22.791345157242418</v>
      </c>
    </row>
    <row r="1279" spans="1:23">
      <c r="C1279" s="76"/>
      <c r="D1279" s="76"/>
      <c r="E1279" s="76"/>
      <c r="F1279" s="76"/>
      <c r="G1279" s="76"/>
      <c r="H1279" s="76"/>
      <c r="I1279" s="76"/>
      <c r="J1279" s="76"/>
      <c r="K1279" s="76"/>
      <c r="L1279" s="77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</row>
    <row r="1280" spans="1:23">
      <c r="A1280" s="105" t="s">
        <v>375</v>
      </c>
      <c r="B1280">
        <v>2011</v>
      </c>
      <c r="C1280" s="76">
        <v>0.28948950912602234</v>
      </c>
      <c r="D1280" s="76">
        <v>0</v>
      </c>
      <c r="E1280" s="76">
        <v>0</v>
      </c>
      <c r="F1280" s="76">
        <v>0.71051049087397766</v>
      </c>
      <c r="G1280" s="76">
        <v>0</v>
      </c>
      <c r="H1280" s="76">
        <v>0</v>
      </c>
      <c r="I1280" s="76">
        <v>0</v>
      </c>
      <c r="J1280" s="76">
        <v>0</v>
      </c>
      <c r="K1280" s="76">
        <v>0</v>
      </c>
      <c r="L1280" s="77">
        <v>0</v>
      </c>
      <c r="M1280" s="68">
        <v>2.1150054038132673</v>
      </c>
      <c r="N1280" s="68">
        <v>0</v>
      </c>
      <c r="O1280" s="68">
        <v>0</v>
      </c>
      <c r="P1280" s="68">
        <v>5.1909774976000964</v>
      </c>
      <c r="Q1280" s="68">
        <v>0</v>
      </c>
      <c r="R1280" s="68">
        <v>0</v>
      </c>
      <c r="S1280" s="68">
        <v>0</v>
      </c>
      <c r="T1280" s="68">
        <v>0</v>
      </c>
      <c r="U1280" s="68">
        <v>0</v>
      </c>
      <c r="V1280" s="68">
        <v>0</v>
      </c>
      <c r="W1280" s="68">
        <v>7.3059829014133637</v>
      </c>
    </row>
    <row r="1281" spans="1:23">
      <c r="A1281" s="105"/>
      <c r="B1281">
        <v>2014</v>
      </c>
      <c r="C1281" s="76">
        <v>0.60461415717787148</v>
      </c>
      <c r="D1281" s="76">
        <v>0</v>
      </c>
      <c r="E1281" s="76">
        <v>0</v>
      </c>
      <c r="F1281" s="76">
        <v>0.39538584282212857</v>
      </c>
      <c r="G1281" s="76">
        <v>0</v>
      </c>
      <c r="H1281" s="76">
        <v>0</v>
      </c>
      <c r="I1281" s="76">
        <v>0</v>
      </c>
      <c r="J1281" s="76">
        <v>0</v>
      </c>
      <c r="K1281" s="76">
        <v>0</v>
      </c>
      <c r="L1281" s="77">
        <v>0</v>
      </c>
      <c r="M1281" s="68">
        <v>3.1552695995560871</v>
      </c>
      <c r="N1281" s="68">
        <v>0</v>
      </c>
      <c r="O1281" s="68">
        <v>0</v>
      </c>
      <c r="P1281" s="68">
        <v>2.063380281690141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5.2186498812462281</v>
      </c>
    </row>
    <row r="1282" spans="1:23">
      <c r="A1282" s="105"/>
      <c r="B1282">
        <v>2017</v>
      </c>
      <c r="C1282" s="76">
        <v>0.34858755568108868</v>
      </c>
      <c r="D1282" s="76">
        <v>0.65141244431891132</v>
      </c>
      <c r="E1282" s="76">
        <v>0</v>
      </c>
      <c r="F1282" s="76">
        <v>0</v>
      </c>
      <c r="G1282" s="76">
        <v>0</v>
      </c>
      <c r="H1282" s="76">
        <v>0</v>
      </c>
      <c r="I1282" s="76">
        <v>0</v>
      </c>
      <c r="J1282" s="76">
        <v>0</v>
      </c>
      <c r="K1282" s="76">
        <v>0</v>
      </c>
      <c r="L1282" s="77">
        <v>0</v>
      </c>
      <c r="M1282" s="68">
        <v>2.0334777499885126</v>
      </c>
      <c r="N1282" s="68">
        <v>3.8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68">
        <v>0</v>
      </c>
      <c r="V1282" s="68">
        <v>0</v>
      </c>
      <c r="W1282" s="68">
        <v>5.8334777499885124</v>
      </c>
    </row>
    <row r="1283" spans="1:23">
      <c r="C1283" s="76"/>
      <c r="D1283" s="76"/>
      <c r="E1283" s="76"/>
      <c r="F1283" s="76"/>
      <c r="G1283" s="76"/>
      <c r="H1283" s="76"/>
      <c r="I1283" s="76"/>
      <c r="J1283" s="76"/>
      <c r="K1283" s="76"/>
      <c r="L1283" s="77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</row>
    <row r="1284" spans="1:23">
      <c r="A1284" s="105" t="s">
        <v>376</v>
      </c>
      <c r="B1284">
        <v>2011</v>
      </c>
      <c r="C1284" s="76">
        <v>0.31699235812124832</v>
      </c>
      <c r="D1284" s="76">
        <v>9.9224545032285602E-2</v>
      </c>
      <c r="E1284" s="76">
        <v>2.5652524097357444E-2</v>
      </c>
      <c r="F1284" s="76">
        <v>0.48136414795550087</v>
      </c>
      <c r="G1284" s="76">
        <v>0</v>
      </c>
      <c r="H1284" s="76">
        <v>7.676642479360786E-2</v>
      </c>
      <c r="I1284" s="76">
        <v>0</v>
      </c>
      <c r="J1284" s="76">
        <v>0</v>
      </c>
      <c r="K1284" s="76">
        <v>0</v>
      </c>
      <c r="L1284" s="77">
        <v>0</v>
      </c>
      <c r="M1284" s="68">
        <v>12.736931414986277</v>
      </c>
      <c r="N1284" s="68">
        <v>3.9868980824958382</v>
      </c>
      <c r="O1284" s="68">
        <v>1.0307328605200945</v>
      </c>
      <c r="P1284" s="68">
        <v>19.341482471313704</v>
      </c>
      <c r="Q1284" s="68">
        <v>0</v>
      </c>
      <c r="R1284" s="68">
        <v>3.0845181674565563</v>
      </c>
      <c r="S1284" s="68">
        <v>0</v>
      </c>
      <c r="T1284" s="68">
        <v>0</v>
      </c>
      <c r="U1284" s="68">
        <v>0</v>
      </c>
      <c r="V1284" s="68">
        <v>0</v>
      </c>
      <c r="W1284" s="68">
        <v>40.180562996772466</v>
      </c>
    </row>
    <row r="1285" spans="1:23">
      <c r="A1285" s="105"/>
      <c r="B1285">
        <v>2014</v>
      </c>
      <c r="C1285" s="76">
        <v>0.35236509621833811</v>
      </c>
      <c r="D1285" s="76">
        <v>0.12533872281133077</v>
      </c>
      <c r="E1285" s="76">
        <v>0</v>
      </c>
      <c r="F1285" s="76">
        <v>0.46762917835947171</v>
      </c>
      <c r="G1285" s="76">
        <v>0</v>
      </c>
      <c r="H1285" s="76">
        <v>5.4667002610859883E-2</v>
      </c>
      <c r="I1285" s="76">
        <v>0</v>
      </c>
      <c r="J1285" s="76">
        <v>0</v>
      </c>
      <c r="K1285" s="76">
        <v>0</v>
      </c>
      <c r="L1285" s="77">
        <v>0</v>
      </c>
      <c r="M1285" s="68">
        <v>15.610445010061518</v>
      </c>
      <c r="N1285" s="68">
        <v>5.5527441879920092</v>
      </c>
      <c r="O1285" s="68">
        <v>0</v>
      </c>
      <c r="P1285" s="68">
        <v>20.716863424399737</v>
      </c>
      <c r="Q1285" s="68">
        <v>0</v>
      </c>
      <c r="R1285" s="68">
        <v>2.4218523550724642</v>
      </c>
      <c r="S1285" s="68">
        <v>0</v>
      </c>
      <c r="T1285" s="68">
        <v>0</v>
      </c>
      <c r="U1285" s="68">
        <v>0</v>
      </c>
      <c r="V1285" s="68">
        <v>0</v>
      </c>
      <c r="W1285" s="68">
        <v>44.301904977525709</v>
      </c>
    </row>
    <row r="1286" spans="1:23">
      <c r="A1286" s="105"/>
      <c r="B1286">
        <v>2017</v>
      </c>
      <c r="C1286" s="76">
        <v>0.50937591592255604</v>
      </c>
      <c r="D1286" s="76">
        <v>0.18624747143071527</v>
      </c>
      <c r="E1286" s="76">
        <v>4.9537587260234141E-2</v>
      </c>
      <c r="F1286" s="76">
        <v>0.20031090517093653</v>
      </c>
      <c r="G1286" s="76">
        <v>0</v>
      </c>
      <c r="H1286" s="76">
        <v>5.4528120215558161E-2</v>
      </c>
      <c r="I1286" s="76">
        <v>0</v>
      </c>
      <c r="J1286" s="76">
        <v>0</v>
      </c>
      <c r="K1286" s="76">
        <v>0</v>
      </c>
      <c r="L1286" s="77">
        <v>0</v>
      </c>
      <c r="M1286" s="68">
        <v>23.56432502839273</v>
      </c>
      <c r="N1286" s="68">
        <v>8.6160256410256402</v>
      </c>
      <c r="O1286" s="68">
        <v>2.2916666666666665</v>
      </c>
      <c r="P1286" s="68">
        <v>9.2666165176469502</v>
      </c>
      <c r="Q1286" s="68">
        <v>0</v>
      </c>
      <c r="R1286" s="68">
        <v>2.5225345521480049</v>
      </c>
      <c r="S1286" s="68">
        <v>0</v>
      </c>
      <c r="T1286" s="68">
        <v>0</v>
      </c>
      <c r="U1286" s="68">
        <v>0</v>
      </c>
      <c r="V1286" s="68">
        <v>0</v>
      </c>
      <c r="W1286" s="68">
        <v>46.261168405879985</v>
      </c>
    </row>
    <row r="1287" spans="1:23">
      <c r="C1287" s="76"/>
      <c r="D1287" s="76"/>
      <c r="E1287" s="76"/>
      <c r="F1287" s="76"/>
      <c r="G1287" s="76"/>
      <c r="H1287" s="76"/>
      <c r="I1287" s="76"/>
      <c r="J1287" s="76"/>
      <c r="K1287" s="76"/>
      <c r="L1287" s="77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</row>
    <row r="1288" spans="1:23">
      <c r="A1288" s="105" t="s">
        <v>377</v>
      </c>
      <c r="B1288">
        <v>2011</v>
      </c>
      <c r="C1288" s="76">
        <v>1</v>
      </c>
      <c r="D1288" s="76">
        <v>0</v>
      </c>
      <c r="E1288" s="76">
        <v>0</v>
      </c>
      <c r="F1288" s="76">
        <v>0</v>
      </c>
      <c r="G1288" s="76">
        <v>0</v>
      </c>
      <c r="H1288" s="76">
        <v>0</v>
      </c>
      <c r="I1288" s="76">
        <v>0</v>
      </c>
      <c r="J1288" s="76">
        <v>0</v>
      </c>
      <c r="K1288" s="76">
        <v>0</v>
      </c>
      <c r="L1288" s="77">
        <v>0</v>
      </c>
      <c r="M1288" s="68">
        <v>1.5555944055944055</v>
      </c>
      <c r="N1288" s="68">
        <v>0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68">
        <v>0</v>
      </c>
      <c r="V1288" s="68">
        <v>0</v>
      </c>
      <c r="W1288" s="68">
        <v>1.5555944055944055</v>
      </c>
    </row>
    <row r="1289" spans="1:23">
      <c r="A1289" s="105"/>
      <c r="B1289">
        <v>2014</v>
      </c>
      <c r="C1289" s="76">
        <v>0.33000791010699054</v>
      </c>
      <c r="D1289" s="76">
        <v>0.66999208989300951</v>
      </c>
      <c r="E1289" s="76">
        <v>0</v>
      </c>
      <c r="F1289" s="76">
        <v>0</v>
      </c>
      <c r="G1289" s="76">
        <v>0</v>
      </c>
      <c r="H1289" s="76">
        <v>0</v>
      </c>
      <c r="I1289" s="76">
        <v>0</v>
      </c>
      <c r="J1289" s="76">
        <v>0</v>
      </c>
      <c r="K1289" s="76">
        <v>0</v>
      </c>
      <c r="L1289" s="77">
        <v>0</v>
      </c>
      <c r="M1289" s="68">
        <v>0.99459945994599464</v>
      </c>
      <c r="N1289" s="68">
        <v>2.0192660550458719</v>
      </c>
      <c r="O1289" s="68">
        <v>0</v>
      </c>
      <c r="P1289" s="68">
        <v>0</v>
      </c>
      <c r="Q1289" s="68">
        <v>0</v>
      </c>
      <c r="R1289" s="68">
        <v>0</v>
      </c>
      <c r="S1289" s="68">
        <v>0</v>
      </c>
      <c r="T1289" s="68">
        <v>0</v>
      </c>
      <c r="U1289" s="68">
        <v>0</v>
      </c>
      <c r="V1289" s="68">
        <v>0</v>
      </c>
      <c r="W1289" s="68">
        <v>3.0138655149918665</v>
      </c>
    </row>
    <row r="1290" spans="1:23">
      <c r="A1290" s="105"/>
      <c r="B1290">
        <v>2017</v>
      </c>
      <c r="C1290" s="76">
        <v>0.65750025942549162</v>
      </c>
      <c r="D1290" s="76">
        <v>0</v>
      </c>
      <c r="E1290" s="76">
        <v>0</v>
      </c>
      <c r="F1290" s="76">
        <v>0.34249974057450827</v>
      </c>
      <c r="G1290" s="76">
        <v>0</v>
      </c>
      <c r="H1290" s="76">
        <v>0</v>
      </c>
      <c r="I1290" s="76">
        <v>0</v>
      </c>
      <c r="J1290" s="76">
        <v>0</v>
      </c>
      <c r="K1290" s="76">
        <v>0</v>
      </c>
      <c r="L1290" s="77">
        <v>0</v>
      </c>
      <c r="M1290" s="68">
        <v>3.0163082067221652</v>
      </c>
      <c r="N1290" s="68">
        <v>0</v>
      </c>
      <c r="O1290" s="68">
        <v>0</v>
      </c>
      <c r="P1290" s="68">
        <v>1.571230982019364</v>
      </c>
      <c r="Q1290" s="68">
        <v>0</v>
      </c>
      <c r="R1290" s="68">
        <v>0</v>
      </c>
      <c r="S1290" s="68">
        <v>0</v>
      </c>
      <c r="T1290" s="68">
        <v>0</v>
      </c>
      <c r="U1290" s="68">
        <v>0</v>
      </c>
      <c r="V1290" s="68">
        <v>0</v>
      </c>
      <c r="W1290" s="68">
        <v>4.5875391887415295</v>
      </c>
    </row>
    <row r="1291" spans="1:23">
      <c r="C1291" s="76"/>
      <c r="D1291" s="76"/>
      <c r="E1291" s="76"/>
      <c r="F1291" s="76"/>
      <c r="G1291" s="76"/>
      <c r="H1291" s="76"/>
      <c r="I1291" s="76"/>
      <c r="J1291" s="76"/>
      <c r="K1291" s="76"/>
      <c r="L1291" s="77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</row>
    <row r="1292" spans="1:23">
      <c r="A1292" s="105" t="s">
        <v>378</v>
      </c>
      <c r="B1292">
        <v>2011</v>
      </c>
      <c r="C1292" s="76">
        <v>0.52365188365236071</v>
      </c>
      <c r="D1292" s="76">
        <v>0</v>
      </c>
      <c r="E1292" s="76">
        <v>0</v>
      </c>
      <c r="F1292" s="76">
        <v>0.37309674604499637</v>
      </c>
      <c r="G1292" s="76">
        <v>0</v>
      </c>
      <c r="H1292" s="76">
        <v>0.10325137030264299</v>
      </c>
      <c r="I1292" s="76">
        <v>0</v>
      </c>
      <c r="J1292" s="76">
        <v>0</v>
      </c>
      <c r="K1292" s="76">
        <v>0</v>
      </c>
      <c r="L1292" s="77">
        <v>0</v>
      </c>
      <c r="M1292" s="68">
        <v>5.6142345080291696</v>
      </c>
      <c r="N1292" s="68">
        <v>0</v>
      </c>
      <c r="O1292" s="68">
        <v>0</v>
      </c>
      <c r="P1292" s="68">
        <v>4.000086110393525</v>
      </c>
      <c r="Q1292" s="68">
        <v>0</v>
      </c>
      <c r="R1292" s="68">
        <v>1.1069900142653353</v>
      </c>
      <c r="S1292" s="68">
        <v>0</v>
      </c>
      <c r="T1292" s="68">
        <v>0</v>
      </c>
      <c r="U1292" s="68">
        <v>0</v>
      </c>
      <c r="V1292" s="68">
        <v>0</v>
      </c>
      <c r="W1292" s="68">
        <v>10.721310632688029</v>
      </c>
    </row>
    <row r="1293" spans="1:23">
      <c r="A1293" s="105"/>
      <c r="B1293">
        <v>2014</v>
      </c>
      <c r="C1293" s="76">
        <v>0.27473102604174932</v>
      </c>
      <c r="D1293" s="76">
        <v>0.16987408138334478</v>
      </c>
      <c r="E1293" s="76">
        <v>0</v>
      </c>
      <c r="F1293" s="76">
        <v>0.55539489257490593</v>
      </c>
      <c r="G1293" s="76">
        <v>0</v>
      </c>
      <c r="H1293" s="76">
        <v>0</v>
      </c>
      <c r="I1293" s="76">
        <v>0</v>
      </c>
      <c r="J1293" s="76">
        <v>0</v>
      </c>
      <c r="K1293" s="76">
        <v>0</v>
      </c>
      <c r="L1293" s="77">
        <v>0</v>
      </c>
      <c r="M1293" s="68">
        <v>3.265683797295392</v>
      </c>
      <c r="N1293" s="68">
        <v>2.0192660550458719</v>
      </c>
      <c r="O1293" s="68">
        <v>0</v>
      </c>
      <c r="P1293" s="68">
        <v>6.6018903212877769</v>
      </c>
      <c r="Q1293" s="68">
        <v>0</v>
      </c>
      <c r="R1293" s="68">
        <v>0</v>
      </c>
      <c r="S1293" s="68">
        <v>0</v>
      </c>
      <c r="T1293" s="68">
        <v>0</v>
      </c>
      <c r="U1293" s="68">
        <v>0</v>
      </c>
      <c r="V1293" s="68">
        <v>0</v>
      </c>
      <c r="W1293" s="68">
        <v>11.886840173629041</v>
      </c>
    </row>
    <row r="1294" spans="1:23">
      <c r="A1294" s="105"/>
      <c r="B1294">
        <v>2017</v>
      </c>
      <c r="C1294" s="76">
        <v>0.75131931923876283</v>
      </c>
      <c r="D1294" s="76">
        <v>0</v>
      </c>
      <c r="E1294" s="76">
        <v>0</v>
      </c>
      <c r="F1294" s="76">
        <v>0.24868068076123706</v>
      </c>
      <c r="G1294" s="76">
        <v>0</v>
      </c>
      <c r="H1294" s="76">
        <v>0</v>
      </c>
      <c r="I1294" s="76">
        <v>0</v>
      </c>
      <c r="J1294" s="76">
        <v>0</v>
      </c>
      <c r="K1294" s="76">
        <v>0</v>
      </c>
      <c r="L1294" s="77">
        <v>0</v>
      </c>
      <c r="M1294" s="68">
        <v>4.5435116246123819</v>
      </c>
      <c r="N1294" s="68">
        <v>0</v>
      </c>
      <c r="O1294" s="68">
        <v>0</v>
      </c>
      <c r="P1294" s="68">
        <v>1.5038659793814433</v>
      </c>
      <c r="Q1294" s="68">
        <v>0</v>
      </c>
      <c r="R1294" s="68">
        <v>0</v>
      </c>
      <c r="S1294" s="68">
        <v>0</v>
      </c>
      <c r="T1294" s="68">
        <v>0</v>
      </c>
      <c r="U1294" s="68">
        <v>0</v>
      </c>
      <c r="V1294" s="68">
        <v>0</v>
      </c>
      <c r="W1294" s="68">
        <v>6.0473776039938256</v>
      </c>
    </row>
    <row r="1295" spans="1:23">
      <c r="C1295" s="76"/>
      <c r="D1295" s="76"/>
      <c r="E1295" s="76"/>
      <c r="F1295" s="76"/>
      <c r="G1295" s="76"/>
      <c r="H1295" s="76"/>
      <c r="I1295" s="76"/>
      <c r="J1295" s="76"/>
      <c r="K1295" s="76"/>
      <c r="L1295" s="77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</row>
    <row r="1296" spans="1:23">
      <c r="A1296" s="105" t="s">
        <v>379</v>
      </c>
      <c r="B1296">
        <v>2011</v>
      </c>
      <c r="C1296" s="76">
        <v>0.37392123384435333</v>
      </c>
      <c r="D1296" s="76">
        <v>0</v>
      </c>
      <c r="E1296" s="76">
        <v>0</v>
      </c>
      <c r="F1296" s="76">
        <v>0.4732692883832938</v>
      </c>
      <c r="G1296" s="76">
        <v>0</v>
      </c>
      <c r="H1296" s="76">
        <v>0.15280947777235301</v>
      </c>
      <c r="I1296" s="76">
        <v>0</v>
      </c>
      <c r="J1296" s="76">
        <v>0</v>
      </c>
      <c r="K1296" s="76">
        <v>0</v>
      </c>
      <c r="L1296" s="77">
        <v>0</v>
      </c>
      <c r="M1296" s="68">
        <v>10.601077564391627</v>
      </c>
      <c r="N1296" s="68">
        <v>0</v>
      </c>
      <c r="O1296" s="68">
        <v>0</v>
      </c>
      <c r="P1296" s="68">
        <v>13.417703999886104</v>
      </c>
      <c r="Q1296" s="68">
        <v>0</v>
      </c>
      <c r="R1296" s="68">
        <v>4.3323164875766409</v>
      </c>
      <c r="S1296" s="68">
        <v>0</v>
      </c>
      <c r="T1296" s="68">
        <v>0</v>
      </c>
      <c r="U1296" s="68">
        <v>0</v>
      </c>
      <c r="V1296" s="68">
        <v>0</v>
      </c>
      <c r="W1296" s="68">
        <v>28.351098051854368</v>
      </c>
    </row>
    <row r="1297" spans="1:23">
      <c r="A1297" s="105"/>
      <c r="B1297">
        <v>2014</v>
      </c>
      <c r="C1297" s="76">
        <v>0.29914337718308398</v>
      </c>
      <c r="D1297" s="76">
        <v>0</v>
      </c>
      <c r="E1297" s="76">
        <v>0</v>
      </c>
      <c r="F1297" s="76">
        <v>0.29742508686023689</v>
      </c>
      <c r="G1297" s="76">
        <v>4.293549889284181E-2</v>
      </c>
      <c r="H1297" s="76">
        <v>0.27381470355470583</v>
      </c>
      <c r="I1297" s="76">
        <v>0</v>
      </c>
      <c r="J1297" s="76">
        <v>0</v>
      </c>
      <c r="K1297" s="76">
        <v>8.6681333509131639E-2</v>
      </c>
      <c r="L1297" s="77">
        <v>0</v>
      </c>
      <c r="M1297" s="68">
        <v>7.0668062983791415</v>
      </c>
      <c r="N1297" s="68">
        <v>0</v>
      </c>
      <c r="O1297" s="68">
        <v>0</v>
      </c>
      <c r="P1297" s="68">
        <v>7.0262143087108964</v>
      </c>
      <c r="Q1297" s="68">
        <v>1.0142857142857142</v>
      </c>
      <c r="R1297" s="68">
        <v>6.4684549926871426</v>
      </c>
      <c r="S1297" s="68">
        <v>0</v>
      </c>
      <c r="T1297" s="68">
        <v>0</v>
      </c>
      <c r="U1297" s="68">
        <v>2.0477143748341473</v>
      </c>
      <c r="V1297" s="68">
        <v>0</v>
      </c>
      <c r="W1297" s="68">
        <v>23.623475688897038</v>
      </c>
    </row>
    <row r="1298" spans="1:23">
      <c r="A1298" s="105"/>
      <c r="B1298">
        <v>2017</v>
      </c>
      <c r="C1298" s="76">
        <v>0.46786427784772505</v>
      </c>
      <c r="D1298" s="76">
        <v>0</v>
      </c>
      <c r="E1298" s="76">
        <v>0</v>
      </c>
      <c r="F1298" s="76">
        <v>0.42209487960297193</v>
      </c>
      <c r="G1298" s="76">
        <v>7.3371493353001235E-2</v>
      </c>
      <c r="H1298" s="76">
        <v>3.6669349196301784E-2</v>
      </c>
      <c r="I1298" s="76">
        <v>0</v>
      </c>
      <c r="J1298" s="76">
        <v>0</v>
      </c>
      <c r="K1298" s="76">
        <v>0</v>
      </c>
      <c r="L1298" s="77">
        <v>0</v>
      </c>
      <c r="M1298" s="68">
        <v>19.224841211944362</v>
      </c>
      <c r="N1298" s="68">
        <v>0</v>
      </c>
      <c r="O1298" s="68">
        <v>0</v>
      </c>
      <c r="P1298" s="68">
        <v>17.34414748240939</v>
      </c>
      <c r="Q1298" s="68">
        <v>3.0148814003999913</v>
      </c>
      <c r="R1298" s="68">
        <v>1.5067669172932332</v>
      </c>
      <c r="S1298" s="68">
        <v>0</v>
      </c>
      <c r="T1298" s="68">
        <v>0</v>
      </c>
      <c r="U1298" s="68">
        <v>0</v>
      </c>
      <c r="V1298" s="68">
        <v>0</v>
      </c>
      <c r="W1298" s="68">
        <v>41.090637012046976</v>
      </c>
    </row>
    <row r="1299" spans="1:23">
      <c r="C1299" s="76"/>
      <c r="D1299" s="76"/>
      <c r="E1299" s="76"/>
      <c r="F1299" s="76"/>
      <c r="G1299" s="76"/>
      <c r="H1299" s="76"/>
      <c r="I1299" s="76"/>
      <c r="J1299" s="76"/>
      <c r="K1299" s="76"/>
      <c r="L1299" s="77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</row>
    <row r="1300" spans="1:23">
      <c r="A1300" s="105" t="s">
        <v>380</v>
      </c>
      <c r="B1300">
        <v>2011</v>
      </c>
      <c r="C1300" s="76">
        <v>0.27645086794520612</v>
      </c>
      <c r="D1300" s="76">
        <v>0</v>
      </c>
      <c r="E1300" s="76">
        <v>0</v>
      </c>
      <c r="F1300" s="76">
        <v>0.72354913205479388</v>
      </c>
      <c r="G1300" s="76">
        <v>0</v>
      </c>
      <c r="H1300" s="76">
        <v>0</v>
      </c>
      <c r="I1300" s="76">
        <v>0</v>
      </c>
      <c r="J1300" s="76">
        <v>0</v>
      </c>
      <c r="K1300" s="76">
        <v>0</v>
      </c>
      <c r="L1300" s="77">
        <v>0</v>
      </c>
      <c r="M1300" s="68">
        <v>6.1182607970681158</v>
      </c>
      <c r="N1300" s="68">
        <v>0</v>
      </c>
      <c r="O1300" s="68">
        <v>0</v>
      </c>
      <c r="P1300" s="68">
        <v>16.013197290018752</v>
      </c>
      <c r="Q1300" s="68">
        <v>0</v>
      </c>
      <c r="R1300" s="68">
        <v>0</v>
      </c>
      <c r="S1300" s="68">
        <v>0</v>
      </c>
      <c r="T1300" s="68">
        <v>0</v>
      </c>
      <c r="U1300" s="68">
        <v>0</v>
      </c>
      <c r="V1300" s="68">
        <v>0</v>
      </c>
      <c r="W1300" s="68">
        <v>22.13145808708687</v>
      </c>
    </row>
    <row r="1301" spans="1:23">
      <c r="A1301" s="105"/>
      <c r="B1301">
        <v>2014</v>
      </c>
      <c r="C1301" s="76">
        <v>0.31487543379183641</v>
      </c>
      <c r="D1301" s="76">
        <v>0.11925744289084286</v>
      </c>
      <c r="E1301" s="76">
        <v>0</v>
      </c>
      <c r="F1301" s="76">
        <v>0.47210575369820129</v>
      </c>
      <c r="G1301" s="76">
        <v>0</v>
      </c>
      <c r="H1301" s="76">
        <v>9.3761369619119239E-2</v>
      </c>
      <c r="I1301" s="76">
        <v>0</v>
      </c>
      <c r="J1301" s="76">
        <v>0</v>
      </c>
      <c r="K1301" s="76">
        <v>0</v>
      </c>
      <c r="L1301" s="77">
        <v>0</v>
      </c>
      <c r="M1301" s="68">
        <v>6.6871151088800405</v>
      </c>
      <c r="N1301" s="68">
        <v>2.5327102803738315</v>
      </c>
      <c r="O1301" s="68">
        <v>0</v>
      </c>
      <c r="P1301" s="68">
        <v>10.026268103949782</v>
      </c>
      <c r="Q1301" s="68">
        <v>0</v>
      </c>
      <c r="R1301" s="68">
        <v>1.9912416280267904</v>
      </c>
      <c r="S1301" s="68">
        <v>0</v>
      </c>
      <c r="T1301" s="68">
        <v>0</v>
      </c>
      <c r="U1301" s="68">
        <v>0</v>
      </c>
      <c r="V1301" s="68">
        <v>0</v>
      </c>
      <c r="W1301" s="68">
        <v>21.237335121230448</v>
      </c>
    </row>
    <row r="1302" spans="1:23">
      <c r="A1302" s="105"/>
      <c r="B1302">
        <v>2017</v>
      </c>
      <c r="C1302" s="76">
        <v>0.20714786471965632</v>
      </c>
      <c r="D1302" s="76">
        <v>0.17861921972617542</v>
      </c>
      <c r="E1302" s="76">
        <v>0</v>
      </c>
      <c r="F1302" s="76">
        <v>0.61423291555416815</v>
      </c>
      <c r="G1302" s="76">
        <v>0</v>
      </c>
      <c r="H1302" s="76">
        <v>0</v>
      </c>
      <c r="I1302" s="76">
        <v>0</v>
      </c>
      <c r="J1302" s="76">
        <v>0</v>
      </c>
      <c r="K1302" s="76">
        <v>0</v>
      </c>
      <c r="L1302" s="77">
        <v>0</v>
      </c>
      <c r="M1302" s="68">
        <v>4.4069271332694147</v>
      </c>
      <c r="N1302" s="68">
        <v>3.8</v>
      </c>
      <c r="O1302" s="68">
        <v>0</v>
      </c>
      <c r="P1302" s="68">
        <v>13.067379214196592</v>
      </c>
      <c r="Q1302" s="68">
        <v>0</v>
      </c>
      <c r="R1302" s="68">
        <v>0</v>
      </c>
      <c r="S1302" s="68">
        <v>0</v>
      </c>
      <c r="T1302" s="68">
        <v>0</v>
      </c>
      <c r="U1302" s="68">
        <v>0</v>
      </c>
      <c r="V1302" s="68">
        <v>0</v>
      </c>
      <c r="W1302" s="68">
        <v>21.274306347466009</v>
      </c>
    </row>
    <row r="1303" spans="1:23">
      <c r="C1303" s="76"/>
      <c r="D1303" s="76"/>
      <c r="E1303" s="76"/>
      <c r="F1303" s="76"/>
      <c r="G1303" s="76"/>
      <c r="H1303" s="76"/>
      <c r="I1303" s="76"/>
      <c r="J1303" s="76"/>
      <c r="K1303" s="76"/>
      <c r="L1303" s="77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</row>
    <row r="1304" spans="1:23">
      <c r="A1304" s="105" t="s">
        <v>381</v>
      </c>
      <c r="B1304">
        <v>2011</v>
      </c>
      <c r="C1304" s="76">
        <v>9.4893018923941627E-2</v>
      </c>
      <c r="D1304" s="76">
        <v>0</v>
      </c>
      <c r="E1304" s="76">
        <v>0</v>
      </c>
      <c r="F1304" s="76">
        <v>0.90510698107605825</v>
      </c>
      <c r="G1304" s="76">
        <v>0</v>
      </c>
      <c r="H1304" s="76">
        <v>0</v>
      </c>
      <c r="I1304" s="76">
        <v>0</v>
      </c>
      <c r="J1304" s="76">
        <v>0</v>
      </c>
      <c r="K1304" s="76">
        <v>0</v>
      </c>
      <c r="L1304" s="77">
        <v>0</v>
      </c>
      <c r="M1304" s="68">
        <v>1.0134057971014492</v>
      </c>
      <c r="N1304" s="68">
        <v>0</v>
      </c>
      <c r="O1304" s="68">
        <v>0</v>
      </c>
      <c r="P1304" s="68">
        <v>9.6660499583710493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10.6794557554725</v>
      </c>
    </row>
    <row r="1305" spans="1:23">
      <c r="A1305" s="105"/>
      <c r="B1305">
        <v>2014</v>
      </c>
      <c r="C1305" s="76">
        <v>0.54047631484818948</v>
      </c>
      <c r="D1305" s="76">
        <v>0</v>
      </c>
      <c r="E1305" s="76">
        <v>0</v>
      </c>
      <c r="F1305" s="76">
        <v>0.45952368515181052</v>
      </c>
      <c r="G1305" s="76">
        <v>0</v>
      </c>
      <c r="H1305" s="76">
        <v>0</v>
      </c>
      <c r="I1305" s="76">
        <v>0</v>
      </c>
      <c r="J1305" s="76">
        <v>0</v>
      </c>
      <c r="K1305" s="76">
        <v>0</v>
      </c>
      <c r="L1305" s="77">
        <v>0</v>
      </c>
      <c r="M1305" s="68">
        <v>7.5689503033330601</v>
      </c>
      <c r="N1305" s="68">
        <v>0</v>
      </c>
      <c r="O1305" s="68">
        <v>0</v>
      </c>
      <c r="P1305" s="68">
        <v>6.435271704913589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14.00422200824665</v>
      </c>
    </row>
    <row r="1306" spans="1:23">
      <c r="A1306" s="105"/>
      <c r="B1306">
        <v>2017</v>
      </c>
      <c r="C1306" s="76">
        <v>0.76093181545606747</v>
      </c>
      <c r="D1306" s="76">
        <v>6.9345183566927829E-2</v>
      </c>
      <c r="E1306" s="76">
        <v>0</v>
      </c>
      <c r="F1306" s="76">
        <v>9.7205884201471637E-2</v>
      </c>
      <c r="G1306" s="76">
        <v>0</v>
      </c>
      <c r="H1306" s="76">
        <v>7.2517116775532908E-2</v>
      </c>
      <c r="I1306" s="76">
        <v>0</v>
      </c>
      <c r="J1306" s="76">
        <v>0</v>
      </c>
      <c r="K1306" s="76">
        <v>0</v>
      </c>
      <c r="L1306" s="77">
        <v>0</v>
      </c>
      <c r="M1306" s="68">
        <v>15.810707000308156</v>
      </c>
      <c r="N1306" s="68">
        <v>1.4408602150537635</v>
      </c>
      <c r="O1306" s="68">
        <v>0</v>
      </c>
      <c r="P1306" s="68">
        <v>2.0197522597924342</v>
      </c>
      <c r="Q1306" s="68">
        <v>0</v>
      </c>
      <c r="R1306" s="68">
        <v>1.5067669172932332</v>
      </c>
      <c r="S1306" s="68">
        <v>0</v>
      </c>
      <c r="T1306" s="68">
        <v>0</v>
      </c>
      <c r="U1306" s="68">
        <v>0</v>
      </c>
      <c r="V1306" s="68">
        <v>0</v>
      </c>
      <c r="W1306" s="68">
        <v>20.778086392447591</v>
      </c>
    </row>
    <row r="1307" spans="1:23">
      <c r="C1307" s="76"/>
      <c r="D1307" s="76"/>
      <c r="E1307" s="76"/>
      <c r="F1307" s="76"/>
      <c r="G1307" s="76"/>
      <c r="H1307" s="76"/>
      <c r="I1307" s="76"/>
      <c r="J1307" s="76"/>
      <c r="K1307" s="76"/>
      <c r="L1307" s="77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</row>
    <row r="1308" spans="1:23">
      <c r="A1308" s="105" t="s">
        <v>382</v>
      </c>
      <c r="B1308">
        <v>2011</v>
      </c>
      <c r="C1308" s="76">
        <v>0.34651360564396272</v>
      </c>
      <c r="D1308" s="76">
        <v>0</v>
      </c>
      <c r="E1308" s="76">
        <v>0</v>
      </c>
      <c r="F1308" s="76">
        <v>0.65348639435603706</v>
      </c>
      <c r="G1308" s="76">
        <v>0</v>
      </c>
      <c r="H1308" s="76">
        <v>0</v>
      </c>
      <c r="I1308" s="76">
        <v>0</v>
      </c>
      <c r="J1308" s="76">
        <v>0</v>
      </c>
      <c r="K1308" s="76">
        <v>0</v>
      </c>
      <c r="L1308" s="77">
        <v>0</v>
      </c>
      <c r="M1308" s="68">
        <v>1.0852272727272727</v>
      </c>
      <c r="N1308" s="68">
        <v>0</v>
      </c>
      <c r="O1308" s="68">
        <v>0</v>
      </c>
      <c r="P1308" s="68">
        <v>2.0466187934913407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3.1318460662186141</v>
      </c>
    </row>
    <row r="1309" spans="1:23">
      <c r="A1309" s="105"/>
      <c r="B1309">
        <v>2014</v>
      </c>
      <c r="C1309" s="76">
        <v>0.50077618163253435</v>
      </c>
      <c r="D1309" s="76">
        <v>0</v>
      </c>
      <c r="E1309" s="76">
        <v>0</v>
      </c>
      <c r="F1309" s="76">
        <v>0.49922381836746549</v>
      </c>
      <c r="G1309" s="76">
        <v>0</v>
      </c>
      <c r="H1309" s="76">
        <v>0</v>
      </c>
      <c r="I1309" s="76">
        <v>0</v>
      </c>
      <c r="J1309" s="76">
        <v>0</v>
      </c>
      <c r="K1309" s="76">
        <v>0</v>
      </c>
      <c r="L1309" s="77">
        <v>0</v>
      </c>
      <c r="M1309" s="68">
        <v>1.0096330275229359</v>
      </c>
      <c r="N1309" s="68">
        <v>0</v>
      </c>
      <c r="O1309" s="68">
        <v>0</v>
      </c>
      <c r="P1309" s="68">
        <v>1.0065032516258128</v>
      </c>
      <c r="Q1309" s="68">
        <v>0</v>
      </c>
      <c r="R1309" s="68">
        <v>0</v>
      </c>
      <c r="S1309" s="68">
        <v>0</v>
      </c>
      <c r="T1309" s="68">
        <v>0</v>
      </c>
      <c r="U1309" s="68">
        <v>0</v>
      </c>
      <c r="V1309" s="68">
        <v>0</v>
      </c>
      <c r="W1309" s="68">
        <v>2.0161362791487489</v>
      </c>
    </row>
    <row r="1310" spans="1:23">
      <c r="A1310" s="105"/>
      <c r="B1310">
        <v>2017</v>
      </c>
      <c r="C1310" s="76">
        <v>0.49987358975923729</v>
      </c>
      <c r="D1310" s="76">
        <v>0</v>
      </c>
      <c r="E1310" s="76">
        <v>0</v>
      </c>
      <c r="F1310" s="76">
        <v>0.50012641024076265</v>
      </c>
      <c r="G1310" s="76">
        <v>0</v>
      </c>
      <c r="H1310" s="76">
        <v>0</v>
      </c>
      <c r="I1310" s="76">
        <v>0</v>
      </c>
      <c r="J1310" s="76">
        <v>0</v>
      </c>
      <c r="K1310" s="76">
        <v>0</v>
      </c>
      <c r="L1310" s="77">
        <v>0</v>
      </c>
      <c r="M1310" s="68">
        <v>1.0011144130757801</v>
      </c>
      <c r="N1310" s="68">
        <v>0</v>
      </c>
      <c r="O1310" s="68">
        <v>0</v>
      </c>
      <c r="P1310" s="68">
        <v>1.0016207455429498</v>
      </c>
      <c r="Q1310" s="68">
        <v>0</v>
      </c>
      <c r="R1310" s="68">
        <v>0</v>
      </c>
      <c r="S1310" s="68">
        <v>0</v>
      </c>
      <c r="T1310" s="68">
        <v>0</v>
      </c>
      <c r="U1310" s="68">
        <v>0</v>
      </c>
      <c r="V1310" s="68">
        <v>0</v>
      </c>
      <c r="W1310" s="68">
        <v>2.0027351586187301</v>
      </c>
    </row>
    <row r="1311" spans="1:23">
      <c r="C1311" s="76"/>
      <c r="D1311" s="76"/>
      <c r="E1311" s="76"/>
      <c r="F1311" s="76"/>
      <c r="G1311" s="76"/>
      <c r="H1311" s="76"/>
      <c r="I1311" s="76"/>
      <c r="J1311" s="76"/>
      <c r="K1311" s="76"/>
      <c r="L1311" s="77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</row>
    <row r="1312" spans="1:23">
      <c r="A1312" s="105" t="s">
        <v>383</v>
      </c>
      <c r="B1312">
        <v>2011</v>
      </c>
      <c r="C1312" s="76">
        <v>0.38988365951739096</v>
      </c>
      <c r="D1312" s="76">
        <v>0.19611344413081264</v>
      </c>
      <c r="E1312" s="76">
        <v>0</v>
      </c>
      <c r="F1312" s="76">
        <v>0.41400289635179643</v>
      </c>
      <c r="G1312" s="76">
        <v>0</v>
      </c>
      <c r="H1312" s="76">
        <v>0</v>
      </c>
      <c r="I1312" s="76">
        <v>0</v>
      </c>
      <c r="J1312" s="76">
        <v>0</v>
      </c>
      <c r="K1312" s="76">
        <v>0</v>
      </c>
      <c r="L1312" s="77">
        <v>0</v>
      </c>
      <c r="M1312" s="68">
        <v>8.1378600220459383</v>
      </c>
      <c r="N1312" s="68">
        <v>4.0933845720884641</v>
      </c>
      <c r="O1312" s="68">
        <v>0</v>
      </c>
      <c r="P1312" s="68">
        <v>8.6412896180436931</v>
      </c>
      <c r="Q1312" s="68">
        <v>0</v>
      </c>
      <c r="R1312" s="68">
        <v>0</v>
      </c>
      <c r="S1312" s="68">
        <v>0</v>
      </c>
      <c r="T1312" s="68">
        <v>0</v>
      </c>
      <c r="U1312" s="68">
        <v>0</v>
      </c>
      <c r="V1312" s="68">
        <v>0</v>
      </c>
      <c r="W1312" s="68">
        <v>20.872534212178095</v>
      </c>
    </row>
    <row r="1313" spans="1:23">
      <c r="A1313" s="105"/>
      <c r="B1313">
        <v>2014</v>
      </c>
      <c r="C1313" s="76">
        <v>0.49184416818001669</v>
      </c>
      <c r="D1313" s="76">
        <v>9.6046823600468928E-2</v>
      </c>
      <c r="E1313" s="76">
        <v>0</v>
      </c>
      <c r="F1313" s="76">
        <v>0.3640855964192799</v>
      </c>
      <c r="G1313" s="76">
        <v>0</v>
      </c>
      <c r="H1313" s="76">
        <v>4.8023411800234464E-2</v>
      </c>
      <c r="I1313" s="76">
        <v>0</v>
      </c>
      <c r="J1313" s="76">
        <v>0</v>
      </c>
      <c r="K1313" s="76">
        <v>0</v>
      </c>
      <c r="L1313" s="77">
        <v>0</v>
      </c>
      <c r="M1313" s="68">
        <v>10.340417266785403</v>
      </c>
      <c r="N1313" s="68">
        <v>2.0192660550458719</v>
      </c>
      <c r="O1313" s="68">
        <v>0</v>
      </c>
      <c r="P1313" s="68">
        <v>7.6544508024416684</v>
      </c>
      <c r="Q1313" s="68">
        <v>0</v>
      </c>
      <c r="R1313" s="68">
        <v>1.0096330275229359</v>
      </c>
      <c r="S1313" s="68">
        <v>0</v>
      </c>
      <c r="T1313" s="68">
        <v>0</v>
      </c>
      <c r="U1313" s="68">
        <v>0</v>
      </c>
      <c r="V1313" s="68">
        <v>0</v>
      </c>
      <c r="W1313" s="68">
        <v>21.02376715179588</v>
      </c>
    </row>
    <row r="1314" spans="1:23">
      <c r="A1314" s="105"/>
      <c r="B1314">
        <v>2017</v>
      </c>
      <c r="C1314" s="76">
        <v>0.55305251968281788</v>
      </c>
      <c r="D1314" s="76">
        <v>0</v>
      </c>
      <c r="E1314" s="76">
        <v>0</v>
      </c>
      <c r="F1314" s="76">
        <v>0.3919828065107353</v>
      </c>
      <c r="G1314" s="76">
        <v>0</v>
      </c>
      <c r="H1314" s="76">
        <v>0</v>
      </c>
      <c r="I1314" s="76">
        <v>0</v>
      </c>
      <c r="J1314" s="76">
        <v>0</v>
      </c>
      <c r="K1314" s="76">
        <v>5.4964673806446755E-2</v>
      </c>
      <c r="L1314" s="77">
        <v>0</v>
      </c>
      <c r="M1314" s="68">
        <v>10.223212509371326</v>
      </c>
      <c r="N1314" s="68">
        <v>0</v>
      </c>
      <c r="O1314" s="68">
        <v>0</v>
      </c>
      <c r="P1314" s="68">
        <v>7.2458281779048335</v>
      </c>
      <c r="Q1314" s="68">
        <v>0</v>
      </c>
      <c r="R1314" s="68">
        <v>0</v>
      </c>
      <c r="S1314" s="68">
        <v>0</v>
      </c>
      <c r="T1314" s="68">
        <v>0</v>
      </c>
      <c r="U1314" s="68">
        <v>1.016025641025641</v>
      </c>
      <c r="V1314" s="68">
        <v>0</v>
      </c>
      <c r="W1314" s="68">
        <v>18.485066328301802</v>
      </c>
    </row>
    <row r="1315" spans="1:23">
      <c r="C1315" s="76"/>
      <c r="D1315" s="76"/>
      <c r="E1315" s="76"/>
      <c r="F1315" s="76"/>
      <c r="G1315" s="76"/>
      <c r="H1315" s="76"/>
      <c r="I1315" s="76"/>
      <c r="J1315" s="76"/>
      <c r="K1315" s="76"/>
      <c r="L1315" s="77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</row>
    <row r="1316" spans="1:23">
      <c r="A1316" s="105" t="s">
        <v>384</v>
      </c>
      <c r="B1316">
        <v>2011</v>
      </c>
      <c r="C1316" s="76">
        <v>0.46491249786769751</v>
      </c>
      <c r="D1316" s="76">
        <v>0</v>
      </c>
      <c r="E1316" s="76">
        <v>0</v>
      </c>
      <c r="F1316" s="76">
        <v>0.30247657376390302</v>
      </c>
      <c r="G1316" s="76">
        <v>0</v>
      </c>
      <c r="H1316" s="76">
        <v>0.18638648083488676</v>
      </c>
      <c r="I1316" s="76">
        <v>0</v>
      </c>
      <c r="J1316" s="76">
        <v>0</v>
      </c>
      <c r="K1316" s="76">
        <v>4.6224447533512535E-2</v>
      </c>
      <c r="L1316" s="77">
        <v>0</v>
      </c>
      <c r="M1316" s="68">
        <v>10.144051213278278</v>
      </c>
      <c r="N1316" s="68">
        <v>0</v>
      </c>
      <c r="O1316" s="68">
        <v>0</v>
      </c>
      <c r="P1316" s="68">
        <v>6.599817963919631</v>
      </c>
      <c r="Q1316" s="68">
        <v>0</v>
      </c>
      <c r="R1316" s="68">
        <v>4.066816907963295</v>
      </c>
      <c r="S1316" s="68">
        <v>0</v>
      </c>
      <c r="T1316" s="68">
        <v>0</v>
      </c>
      <c r="U1316" s="68">
        <v>1.0085836909871244</v>
      </c>
      <c r="V1316" s="68">
        <v>0</v>
      </c>
      <c r="W1316" s="68">
        <v>21.819269776148332</v>
      </c>
    </row>
    <row r="1317" spans="1:23">
      <c r="A1317" s="105"/>
      <c r="B1317">
        <v>2014</v>
      </c>
      <c r="C1317" s="76">
        <v>0.51635859386958816</v>
      </c>
      <c r="D1317" s="76">
        <v>0</v>
      </c>
      <c r="E1317" s="76">
        <v>0</v>
      </c>
      <c r="F1317" s="76">
        <v>0.18608435059660716</v>
      </c>
      <c r="G1317" s="76">
        <v>4.2179994087488695E-2</v>
      </c>
      <c r="H1317" s="76">
        <v>0.21293157565725371</v>
      </c>
      <c r="I1317" s="76">
        <v>0</v>
      </c>
      <c r="J1317" s="76">
        <v>0</v>
      </c>
      <c r="K1317" s="76">
        <v>4.2445485789062189E-2</v>
      </c>
      <c r="L1317" s="77">
        <v>0</v>
      </c>
      <c r="M1317" s="68">
        <v>12.241789147683853</v>
      </c>
      <c r="N1317" s="68">
        <v>0</v>
      </c>
      <c r="O1317" s="68">
        <v>0</v>
      </c>
      <c r="P1317" s="68">
        <v>4.4116732261895448</v>
      </c>
      <c r="Q1317" s="68">
        <v>1</v>
      </c>
      <c r="R1317" s="68">
        <v>5.0481651376146788</v>
      </c>
      <c r="S1317" s="68">
        <v>0</v>
      </c>
      <c r="T1317" s="68">
        <v>0</v>
      </c>
      <c r="U1317" s="68">
        <v>1.0062942564909521</v>
      </c>
      <c r="V1317" s="68">
        <v>0</v>
      </c>
      <c r="W1317" s="68">
        <v>23.70792176797903</v>
      </c>
    </row>
    <row r="1318" spans="1:23">
      <c r="A1318" s="105"/>
      <c r="B1318">
        <v>2017</v>
      </c>
      <c r="C1318" s="76">
        <v>0.60464941288084295</v>
      </c>
      <c r="D1318" s="76">
        <v>0</v>
      </c>
      <c r="E1318" s="76">
        <v>0</v>
      </c>
      <c r="F1318" s="76">
        <v>0.30692403010746133</v>
      </c>
      <c r="G1318" s="76">
        <v>0</v>
      </c>
      <c r="H1318" s="76">
        <v>0</v>
      </c>
      <c r="I1318" s="76">
        <v>0</v>
      </c>
      <c r="J1318" s="76">
        <v>0</v>
      </c>
      <c r="K1318" s="76">
        <v>8.8426557011695911E-2</v>
      </c>
      <c r="L1318" s="77">
        <v>0</v>
      </c>
      <c r="M1318" s="68">
        <v>15.823622559759484</v>
      </c>
      <c r="N1318" s="68">
        <v>0</v>
      </c>
      <c r="O1318" s="68">
        <v>0</v>
      </c>
      <c r="P1318" s="68">
        <v>8.0321751803268757</v>
      </c>
      <c r="Q1318" s="68">
        <v>0</v>
      </c>
      <c r="R1318" s="68">
        <v>0</v>
      </c>
      <c r="S1318" s="68">
        <v>0</v>
      </c>
      <c r="T1318" s="68">
        <v>0</v>
      </c>
      <c r="U1318" s="68">
        <v>2.3141153081510932</v>
      </c>
      <c r="V1318" s="68">
        <v>0</v>
      </c>
      <c r="W1318" s="68">
        <v>26.169913048237447</v>
      </c>
    </row>
    <row r="1319" spans="1:23">
      <c r="C1319" s="76"/>
      <c r="D1319" s="76"/>
      <c r="E1319" s="76"/>
      <c r="F1319" s="76"/>
      <c r="G1319" s="76"/>
      <c r="H1319" s="76"/>
      <c r="I1319" s="76"/>
      <c r="J1319" s="76"/>
      <c r="K1319" s="76"/>
      <c r="L1319" s="77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</row>
    <row r="1320" spans="1:23">
      <c r="A1320" s="105" t="s">
        <v>385</v>
      </c>
      <c r="B1320">
        <v>2011</v>
      </c>
      <c r="C1320" s="76">
        <v>0.56362851776607115</v>
      </c>
      <c r="D1320" s="76">
        <v>8.451458237221951E-2</v>
      </c>
      <c r="E1320" s="76">
        <v>0</v>
      </c>
      <c r="F1320" s="76">
        <v>0.35185689986170932</v>
      </c>
      <c r="G1320" s="76">
        <v>0</v>
      </c>
      <c r="H1320" s="76">
        <v>0</v>
      </c>
      <c r="I1320" s="76">
        <v>0</v>
      </c>
      <c r="J1320" s="76">
        <v>0</v>
      </c>
      <c r="K1320" s="76">
        <v>0</v>
      </c>
      <c r="L1320" s="77">
        <v>0</v>
      </c>
      <c r="M1320" s="68">
        <v>6.6690090863105231</v>
      </c>
      <c r="N1320" s="68">
        <v>0.99999999999999989</v>
      </c>
      <c r="O1320" s="68">
        <v>0</v>
      </c>
      <c r="P1320" s="68">
        <v>4.1632685151546927</v>
      </c>
      <c r="Q1320" s="68">
        <v>0</v>
      </c>
      <c r="R1320" s="68">
        <v>0</v>
      </c>
      <c r="S1320" s="68">
        <v>0</v>
      </c>
      <c r="T1320" s="68">
        <v>0</v>
      </c>
      <c r="U1320" s="68">
        <v>0</v>
      </c>
      <c r="V1320" s="68">
        <v>0</v>
      </c>
      <c r="W1320" s="68">
        <v>11.832277601465217</v>
      </c>
    </row>
    <row r="1321" spans="1:23">
      <c r="A1321" s="105"/>
      <c r="B1321">
        <v>2014</v>
      </c>
      <c r="C1321" s="76">
        <v>0.45937165803383184</v>
      </c>
      <c r="D1321" s="76">
        <v>0</v>
      </c>
      <c r="E1321" s="76">
        <v>0</v>
      </c>
      <c r="F1321" s="76">
        <v>0.54062834196616805</v>
      </c>
      <c r="G1321" s="76">
        <v>0</v>
      </c>
      <c r="H1321" s="76">
        <v>0</v>
      </c>
      <c r="I1321" s="76">
        <v>0</v>
      </c>
      <c r="J1321" s="76">
        <v>0</v>
      </c>
      <c r="K1321" s="76">
        <v>0</v>
      </c>
      <c r="L1321" s="77">
        <v>0</v>
      </c>
      <c r="M1321" s="68">
        <v>7.1783098081262846</v>
      </c>
      <c r="N1321" s="68">
        <v>0</v>
      </c>
      <c r="O1321" s="68">
        <v>0</v>
      </c>
      <c r="P1321" s="68">
        <v>8.4480565176726294</v>
      </c>
      <c r="Q1321" s="68">
        <v>0</v>
      </c>
      <c r="R1321" s="68">
        <v>0</v>
      </c>
      <c r="S1321" s="68">
        <v>0</v>
      </c>
      <c r="T1321" s="68">
        <v>0</v>
      </c>
      <c r="U1321" s="68">
        <v>0</v>
      </c>
      <c r="V1321" s="68">
        <v>0</v>
      </c>
      <c r="W1321" s="68">
        <v>15.626366325798916</v>
      </c>
    </row>
    <row r="1322" spans="1:23">
      <c r="A1322" s="105"/>
      <c r="B1322">
        <v>2017</v>
      </c>
      <c r="C1322" s="76">
        <v>0.3662628662727403</v>
      </c>
      <c r="D1322" s="76">
        <v>8.3220749055422011E-2</v>
      </c>
      <c r="E1322" s="76">
        <v>0</v>
      </c>
      <c r="F1322" s="76">
        <v>0.55051638467183783</v>
      </c>
      <c r="G1322" s="76">
        <v>0</v>
      </c>
      <c r="H1322" s="76">
        <v>0</v>
      </c>
      <c r="I1322" s="76">
        <v>0</v>
      </c>
      <c r="J1322" s="76">
        <v>0</v>
      </c>
      <c r="K1322" s="76">
        <v>0</v>
      </c>
      <c r="L1322" s="77">
        <v>0</v>
      </c>
      <c r="M1322" s="68">
        <v>4.4011003317072097</v>
      </c>
      <c r="N1322" s="68">
        <v>1</v>
      </c>
      <c r="O1322" s="68">
        <v>0</v>
      </c>
      <c r="P1322" s="68">
        <v>6.6151337367224823</v>
      </c>
      <c r="Q1322" s="68">
        <v>0</v>
      </c>
      <c r="R1322" s="68">
        <v>0</v>
      </c>
      <c r="S1322" s="68">
        <v>0</v>
      </c>
      <c r="T1322" s="68">
        <v>0</v>
      </c>
      <c r="U1322" s="68">
        <v>0</v>
      </c>
      <c r="V1322" s="68">
        <v>0</v>
      </c>
      <c r="W1322" s="68">
        <v>12.016234068429691</v>
      </c>
    </row>
    <row r="1323" spans="1:23">
      <c r="C1323" s="76"/>
      <c r="D1323" s="76"/>
      <c r="E1323" s="76"/>
      <c r="F1323" s="76"/>
      <c r="G1323" s="76"/>
      <c r="H1323" s="76"/>
      <c r="I1323" s="76"/>
      <c r="J1323" s="76"/>
      <c r="K1323" s="76"/>
      <c r="L1323" s="77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</row>
    <row r="1324" spans="1:23">
      <c r="A1324" s="105" t="s">
        <v>386</v>
      </c>
      <c r="B1324">
        <v>2011</v>
      </c>
      <c r="C1324" s="76">
        <v>0.29857440536700308</v>
      </c>
      <c r="D1324" s="76">
        <v>2.8135643386553374E-2</v>
      </c>
      <c r="E1324" s="76">
        <v>0</v>
      </c>
      <c r="F1324" s="76">
        <v>0.65650496283781823</v>
      </c>
      <c r="G1324" s="76">
        <v>8.6918724485149142E-3</v>
      </c>
      <c r="H1324" s="76">
        <v>8.0931159601103555E-3</v>
      </c>
      <c r="I1324" s="76">
        <v>0</v>
      </c>
      <c r="J1324" s="76">
        <v>0</v>
      </c>
      <c r="K1324" s="76">
        <v>0</v>
      </c>
      <c r="L1324" s="77">
        <v>0</v>
      </c>
      <c r="M1324" s="68">
        <v>38.026200593055748</v>
      </c>
      <c r="N1324" s="68">
        <v>3.583333333333333</v>
      </c>
      <c r="O1324" s="68">
        <v>0</v>
      </c>
      <c r="P1324" s="68">
        <v>83.611953866312291</v>
      </c>
      <c r="Q1324" s="68">
        <v>1.1069900142653353</v>
      </c>
      <c r="R1324" s="68">
        <v>1.0307328605200945</v>
      </c>
      <c r="S1324" s="68">
        <v>0</v>
      </c>
      <c r="T1324" s="68">
        <v>0</v>
      </c>
      <c r="U1324" s="68">
        <v>0</v>
      </c>
      <c r="V1324" s="68">
        <v>0</v>
      </c>
      <c r="W1324" s="68">
        <v>127.35921066748681</v>
      </c>
    </row>
    <row r="1325" spans="1:23">
      <c r="A1325" s="105"/>
      <c r="B1325">
        <v>2014</v>
      </c>
      <c r="C1325" s="76">
        <v>0.38497329080506132</v>
      </c>
      <c r="D1325" s="76">
        <v>2.4461656615775103E-2</v>
      </c>
      <c r="E1325" s="76">
        <v>8.1538855385917021E-3</v>
      </c>
      <c r="F1325" s="76">
        <v>0.56183636392450464</v>
      </c>
      <c r="G1325" s="76">
        <v>0</v>
      </c>
      <c r="H1325" s="76">
        <v>0</v>
      </c>
      <c r="I1325" s="76">
        <v>0</v>
      </c>
      <c r="J1325" s="76">
        <v>0</v>
      </c>
      <c r="K1325" s="76">
        <v>7.7761407858725111E-3</v>
      </c>
      <c r="L1325" s="77">
        <v>1.2798662330194712E-2</v>
      </c>
      <c r="M1325" s="68">
        <v>47.668286152826333</v>
      </c>
      <c r="N1325" s="68">
        <v>3.0288990825688074</v>
      </c>
      <c r="O1325" s="68">
        <v>1.0096330275229359</v>
      </c>
      <c r="P1325" s="68">
        <v>69.56788225648161</v>
      </c>
      <c r="Q1325" s="68">
        <v>0</v>
      </c>
      <c r="R1325" s="68">
        <v>0</v>
      </c>
      <c r="S1325" s="68">
        <v>0</v>
      </c>
      <c r="T1325" s="68">
        <v>0</v>
      </c>
      <c r="U1325" s="68">
        <v>0.96285979572887648</v>
      </c>
      <c r="V1325" s="68">
        <v>1.5847600675186884</v>
      </c>
      <c r="W1325" s="68">
        <v>123.82232038264725</v>
      </c>
    </row>
    <row r="1326" spans="1:23">
      <c r="A1326" s="105"/>
      <c r="B1326">
        <v>2017</v>
      </c>
      <c r="C1326" s="76">
        <v>0.40280169045802944</v>
      </c>
      <c r="D1326" s="76">
        <v>9.9447709904796303E-2</v>
      </c>
      <c r="E1326" s="76">
        <v>8.5037673871081326E-3</v>
      </c>
      <c r="F1326" s="76">
        <v>0.48149966631033636</v>
      </c>
      <c r="G1326" s="76">
        <v>7.7471659397297301E-3</v>
      </c>
      <c r="H1326" s="76">
        <v>0</v>
      </c>
      <c r="I1326" s="76">
        <v>0</v>
      </c>
      <c r="J1326" s="76">
        <v>0</v>
      </c>
      <c r="K1326" s="76">
        <v>0</v>
      </c>
      <c r="L1326" s="77">
        <v>0</v>
      </c>
      <c r="M1326" s="68">
        <v>54.99590397993456</v>
      </c>
      <c r="N1326" s="68">
        <v>13.577938808373592</v>
      </c>
      <c r="O1326" s="68">
        <v>1.1610486891385767</v>
      </c>
      <c r="P1326" s="68">
        <v>65.740810036478649</v>
      </c>
      <c r="Q1326" s="68">
        <v>1.0577472841623785</v>
      </c>
      <c r="R1326" s="68">
        <v>0</v>
      </c>
      <c r="S1326" s="68">
        <v>0</v>
      </c>
      <c r="T1326" s="68">
        <v>0</v>
      </c>
      <c r="U1326" s="68">
        <v>0</v>
      </c>
      <c r="V1326" s="68">
        <v>0</v>
      </c>
      <c r="W1326" s="68">
        <v>136.53344879808776</v>
      </c>
    </row>
    <row r="1327" spans="1:23">
      <c r="C1327" s="76"/>
      <c r="D1327" s="76"/>
      <c r="E1327" s="76"/>
      <c r="F1327" s="76"/>
      <c r="G1327" s="76"/>
      <c r="H1327" s="76"/>
      <c r="I1327" s="76"/>
      <c r="J1327" s="76"/>
      <c r="K1327" s="76"/>
      <c r="L1327" s="77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</row>
    <row r="1328" spans="1:23">
      <c r="A1328" s="105" t="s">
        <v>387</v>
      </c>
      <c r="B1328">
        <v>2011</v>
      </c>
      <c r="C1328" s="76">
        <v>0.26235495805285158</v>
      </c>
      <c r="D1328" s="76">
        <v>4.364695731042488E-2</v>
      </c>
      <c r="E1328" s="76">
        <v>0</v>
      </c>
      <c r="F1328" s="76">
        <v>0.69399808463672363</v>
      </c>
      <c r="G1328" s="76">
        <v>0</v>
      </c>
      <c r="H1328" s="76">
        <v>0</v>
      </c>
      <c r="I1328" s="76">
        <v>0</v>
      </c>
      <c r="J1328" s="76">
        <v>0</v>
      </c>
      <c r="K1328" s="76">
        <v>0</v>
      </c>
      <c r="L1328" s="77">
        <v>0</v>
      </c>
      <c r="M1328" s="68">
        <v>6.6539419160872662</v>
      </c>
      <c r="N1328" s="68">
        <v>1.1069900142653353</v>
      </c>
      <c r="O1328" s="68">
        <v>0</v>
      </c>
      <c r="P1328" s="68">
        <v>17.60143196576567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25.362363896118268</v>
      </c>
    </row>
    <row r="1329" spans="1:23">
      <c r="A1329" s="105"/>
      <c r="B1329">
        <v>2014</v>
      </c>
      <c r="C1329" s="76">
        <v>0.24930253563625535</v>
      </c>
      <c r="D1329" s="76">
        <v>0</v>
      </c>
      <c r="E1329" s="76">
        <v>0</v>
      </c>
      <c r="F1329" s="76">
        <v>0.70825819399362067</v>
      </c>
      <c r="G1329" s="76">
        <v>0</v>
      </c>
      <c r="H1329" s="76">
        <v>0</v>
      </c>
      <c r="I1329" s="76">
        <v>0</v>
      </c>
      <c r="J1329" s="76">
        <v>0</v>
      </c>
      <c r="K1329" s="76">
        <v>4.2439270370124266E-2</v>
      </c>
      <c r="L1329" s="77">
        <v>0</v>
      </c>
      <c r="M1329" s="68">
        <v>5.6561620038217661</v>
      </c>
      <c r="N1329" s="68">
        <v>0</v>
      </c>
      <c r="O1329" s="68">
        <v>0</v>
      </c>
      <c r="P1329" s="68">
        <v>16.068922345848609</v>
      </c>
      <c r="Q1329" s="68">
        <v>0</v>
      </c>
      <c r="R1329" s="68">
        <v>0</v>
      </c>
      <c r="S1329" s="68">
        <v>0</v>
      </c>
      <c r="T1329" s="68">
        <v>0</v>
      </c>
      <c r="U1329" s="68">
        <v>0.96285979572887648</v>
      </c>
      <c r="V1329" s="68">
        <v>0</v>
      </c>
      <c r="W1329" s="68">
        <v>22.687944145399246</v>
      </c>
    </row>
    <row r="1330" spans="1:23">
      <c r="A1330" s="105"/>
      <c r="B1330">
        <v>2017</v>
      </c>
      <c r="C1330" s="76">
        <v>0.13431277636278188</v>
      </c>
      <c r="D1330" s="76">
        <v>0</v>
      </c>
      <c r="E1330" s="76">
        <v>0</v>
      </c>
      <c r="F1330" s="76">
        <v>0.86568722363721828</v>
      </c>
      <c r="G1330" s="76">
        <v>0</v>
      </c>
      <c r="H1330" s="76">
        <v>0</v>
      </c>
      <c r="I1330" s="76">
        <v>0</v>
      </c>
      <c r="J1330" s="76">
        <v>0</v>
      </c>
      <c r="K1330" s="76">
        <v>0</v>
      </c>
      <c r="L1330" s="77">
        <v>0</v>
      </c>
      <c r="M1330" s="68">
        <v>2.0088946682686704</v>
      </c>
      <c r="N1330" s="68">
        <v>0</v>
      </c>
      <c r="O1330" s="68">
        <v>0</v>
      </c>
      <c r="P1330" s="68">
        <v>12.947945050706389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14.956839718975058</v>
      </c>
    </row>
    <row r="1331" spans="1:23">
      <c r="C1331" s="76"/>
      <c r="D1331" s="76"/>
      <c r="E1331" s="76"/>
      <c r="F1331" s="76"/>
      <c r="G1331" s="76"/>
      <c r="H1331" s="76"/>
      <c r="I1331" s="76"/>
      <c r="J1331" s="76"/>
      <c r="K1331" s="76"/>
      <c r="L1331" s="77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</row>
    <row r="1332" spans="1:23">
      <c r="A1332" s="105" t="s">
        <v>388</v>
      </c>
      <c r="B1332">
        <v>2011</v>
      </c>
      <c r="C1332" s="76">
        <v>0.50193050193050193</v>
      </c>
      <c r="D1332" s="76">
        <v>0</v>
      </c>
      <c r="E1332" s="76">
        <v>0</v>
      </c>
      <c r="F1332" s="76">
        <v>0.49806949806949807</v>
      </c>
      <c r="G1332" s="76">
        <v>0</v>
      </c>
      <c r="H1332" s="76">
        <v>0</v>
      </c>
      <c r="I1332" s="76">
        <v>0</v>
      </c>
      <c r="J1332" s="76">
        <v>0</v>
      </c>
      <c r="K1332" s="76">
        <v>0</v>
      </c>
      <c r="L1332" s="77">
        <v>0</v>
      </c>
      <c r="M1332" s="68">
        <v>2.0155038759689923</v>
      </c>
      <c r="N1332" s="68">
        <v>0</v>
      </c>
      <c r="O1332" s="68">
        <v>0</v>
      </c>
      <c r="P1332" s="68">
        <v>2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4.0155038759689923</v>
      </c>
    </row>
    <row r="1333" spans="1:23">
      <c r="A1333" s="105"/>
      <c r="B1333">
        <v>2014</v>
      </c>
      <c r="C1333" s="76">
        <v>0.33886294804259748</v>
      </c>
      <c r="D1333" s="76">
        <v>0</v>
      </c>
      <c r="E1333" s="76">
        <v>0</v>
      </c>
      <c r="F1333" s="76">
        <v>0.66113705195740258</v>
      </c>
      <c r="G1333" s="76">
        <v>0</v>
      </c>
      <c r="H1333" s="76">
        <v>0</v>
      </c>
      <c r="I1333" s="76">
        <v>0</v>
      </c>
      <c r="J1333" s="76">
        <v>0</v>
      </c>
      <c r="K1333" s="76">
        <v>0</v>
      </c>
      <c r="L1333" s="77">
        <v>0</v>
      </c>
      <c r="M1333" s="68">
        <v>1.0124223602484472</v>
      </c>
      <c r="N1333" s="68">
        <v>0</v>
      </c>
      <c r="O1333" s="68">
        <v>0</v>
      </c>
      <c r="P1333" s="68">
        <v>1.9752821559773237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2.9877045162257709</v>
      </c>
    </row>
    <row r="1334" spans="1:23">
      <c r="A1334" s="105"/>
      <c r="B1334">
        <v>2017</v>
      </c>
      <c r="C1334" s="76">
        <v>0.5</v>
      </c>
      <c r="D1334" s="76">
        <v>0</v>
      </c>
      <c r="E1334" s="76">
        <v>0</v>
      </c>
      <c r="F1334" s="76">
        <v>0.5</v>
      </c>
      <c r="G1334" s="76">
        <v>0</v>
      </c>
      <c r="H1334" s="76">
        <v>0</v>
      </c>
      <c r="I1334" s="76">
        <v>0</v>
      </c>
      <c r="J1334" s="76">
        <v>0</v>
      </c>
      <c r="K1334" s="76">
        <v>0</v>
      </c>
      <c r="L1334" s="77">
        <v>0</v>
      </c>
      <c r="M1334" s="68">
        <v>1.0079365079365079</v>
      </c>
      <c r="N1334" s="68">
        <v>0</v>
      </c>
      <c r="O1334" s="68">
        <v>0</v>
      </c>
      <c r="P1334" s="68">
        <v>1.0079365079365079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2.0158730158730158</v>
      </c>
    </row>
    <row r="1335" spans="1:23">
      <c r="C1335" s="76"/>
      <c r="D1335" s="76"/>
      <c r="E1335" s="76"/>
      <c r="F1335" s="76"/>
      <c r="G1335" s="76"/>
      <c r="H1335" s="76"/>
      <c r="I1335" s="76"/>
      <c r="J1335" s="76"/>
      <c r="K1335" s="76"/>
      <c r="L1335" s="77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</row>
    <row r="1336" spans="1:23">
      <c r="A1336" s="105" t="s">
        <v>389</v>
      </c>
      <c r="B1336">
        <v>2011</v>
      </c>
      <c r="C1336" s="76">
        <v>0.52006365685112199</v>
      </c>
      <c r="D1336" s="76">
        <v>0</v>
      </c>
      <c r="E1336" s="76">
        <v>0</v>
      </c>
      <c r="F1336" s="76">
        <v>0.47993634314887795</v>
      </c>
      <c r="G1336" s="76">
        <v>0</v>
      </c>
      <c r="H1336" s="76">
        <v>0</v>
      </c>
      <c r="I1336" s="76">
        <v>0</v>
      </c>
      <c r="J1336" s="76">
        <v>0</v>
      </c>
      <c r="K1336" s="76">
        <v>0</v>
      </c>
      <c r="L1336" s="77">
        <v>0</v>
      </c>
      <c r="M1336" s="68">
        <v>2.0077519379844961</v>
      </c>
      <c r="N1336" s="68">
        <v>0</v>
      </c>
      <c r="O1336" s="68">
        <v>0</v>
      </c>
      <c r="P1336" s="68">
        <v>1.852836879432624</v>
      </c>
      <c r="Q1336" s="68">
        <v>0</v>
      </c>
      <c r="R1336" s="68">
        <v>0</v>
      </c>
      <c r="S1336" s="68">
        <v>0</v>
      </c>
      <c r="T1336" s="68">
        <v>0</v>
      </c>
      <c r="U1336" s="68">
        <v>0</v>
      </c>
      <c r="V1336" s="68">
        <v>0</v>
      </c>
      <c r="W1336" s="68">
        <v>3.8605888174171201</v>
      </c>
    </row>
    <row r="1337" spans="1:23">
      <c r="A1337" s="105"/>
      <c r="B1337">
        <v>2014</v>
      </c>
      <c r="C1337" s="76">
        <v>0</v>
      </c>
      <c r="D1337" s="76">
        <v>0</v>
      </c>
      <c r="E1337" s="76">
        <v>0</v>
      </c>
      <c r="F1337" s="76">
        <v>1</v>
      </c>
      <c r="G1337" s="76">
        <v>0</v>
      </c>
      <c r="H1337" s="76">
        <v>0</v>
      </c>
      <c r="I1337" s="76">
        <v>0</v>
      </c>
      <c r="J1337" s="76">
        <v>0</v>
      </c>
      <c r="K1337" s="76">
        <v>0</v>
      </c>
      <c r="L1337" s="77">
        <v>0</v>
      </c>
      <c r="M1337" s="68">
        <v>0</v>
      </c>
      <c r="N1337" s="68">
        <v>0</v>
      </c>
      <c r="O1337" s="68">
        <v>0</v>
      </c>
      <c r="P1337" s="68">
        <v>2.0175374497625138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2.0175374497625138</v>
      </c>
    </row>
    <row r="1338" spans="1:23">
      <c r="A1338" s="105"/>
      <c r="B1338">
        <v>2017</v>
      </c>
      <c r="C1338" s="76">
        <v>0</v>
      </c>
      <c r="D1338" s="76">
        <v>0</v>
      </c>
      <c r="E1338" s="76">
        <v>0</v>
      </c>
      <c r="F1338" s="76">
        <v>1</v>
      </c>
      <c r="G1338" s="76">
        <v>0</v>
      </c>
      <c r="H1338" s="76">
        <v>0</v>
      </c>
      <c r="I1338" s="76">
        <v>0</v>
      </c>
      <c r="J1338" s="76">
        <v>0</v>
      </c>
      <c r="K1338" s="76">
        <v>0</v>
      </c>
      <c r="L1338" s="77">
        <v>0</v>
      </c>
      <c r="M1338" s="68">
        <v>0</v>
      </c>
      <c r="N1338" s="68">
        <v>0</v>
      </c>
      <c r="O1338" s="68">
        <v>0</v>
      </c>
      <c r="P1338" s="68">
        <v>2.1874508766209733</v>
      </c>
      <c r="Q1338" s="68">
        <v>0</v>
      </c>
      <c r="R1338" s="68">
        <v>0</v>
      </c>
      <c r="S1338" s="68">
        <v>0</v>
      </c>
      <c r="T1338" s="68">
        <v>0</v>
      </c>
      <c r="U1338" s="68">
        <v>0</v>
      </c>
      <c r="V1338" s="68">
        <v>0</v>
      </c>
      <c r="W1338" s="68">
        <v>2.1874508766209733</v>
      </c>
    </row>
    <row r="1339" spans="1:23">
      <c r="C1339" s="76"/>
      <c r="D1339" s="76"/>
      <c r="E1339" s="76"/>
      <c r="F1339" s="76"/>
      <c r="G1339" s="76"/>
      <c r="H1339" s="76"/>
      <c r="I1339" s="76"/>
      <c r="J1339" s="76"/>
      <c r="K1339" s="76"/>
      <c r="L1339" s="77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</row>
    <row r="1340" spans="1:23">
      <c r="A1340" s="105" t="s">
        <v>390</v>
      </c>
      <c r="B1340">
        <v>2011</v>
      </c>
      <c r="C1340" s="76">
        <v>0.28236626291597505</v>
      </c>
      <c r="D1340" s="76">
        <v>0</v>
      </c>
      <c r="E1340" s="76">
        <v>0</v>
      </c>
      <c r="F1340" s="76">
        <v>0.71763373708402489</v>
      </c>
      <c r="G1340" s="76">
        <v>0</v>
      </c>
      <c r="H1340" s="76">
        <v>0</v>
      </c>
      <c r="I1340" s="76">
        <v>0</v>
      </c>
      <c r="J1340" s="76">
        <v>0</v>
      </c>
      <c r="K1340" s="76">
        <v>0</v>
      </c>
      <c r="L1340" s="77">
        <v>0</v>
      </c>
      <c r="M1340" s="68">
        <v>1.8266978922716628</v>
      </c>
      <c r="N1340" s="68">
        <v>0</v>
      </c>
      <c r="O1340" s="68">
        <v>0</v>
      </c>
      <c r="P1340" s="68">
        <v>4.6425519161420326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6.4692498084136956</v>
      </c>
    </row>
    <row r="1341" spans="1:23">
      <c r="A1341" s="105"/>
      <c r="B1341">
        <v>2014</v>
      </c>
      <c r="C1341" s="76">
        <v>0.21989524851927175</v>
      </c>
      <c r="D1341" s="76">
        <v>0</v>
      </c>
      <c r="E1341" s="76">
        <v>0</v>
      </c>
      <c r="F1341" s="76">
        <v>0.78010475148072822</v>
      </c>
      <c r="G1341" s="76">
        <v>0</v>
      </c>
      <c r="H1341" s="76">
        <v>0</v>
      </c>
      <c r="I1341" s="76">
        <v>0</v>
      </c>
      <c r="J1341" s="76">
        <v>0</v>
      </c>
      <c r="K1341" s="76">
        <v>0</v>
      </c>
      <c r="L1341" s="77">
        <v>0</v>
      </c>
      <c r="M1341" s="68">
        <v>1</v>
      </c>
      <c r="N1341" s="68">
        <v>0</v>
      </c>
      <c r="O1341" s="68">
        <v>0</v>
      </c>
      <c r="P1341" s="68">
        <v>3.5476198632475651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4.5476198632475651</v>
      </c>
    </row>
    <row r="1342" spans="1:23">
      <c r="A1342" s="105"/>
      <c r="B1342">
        <v>2017</v>
      </c>
      <c r="C1342" s="76">
        <v>0.2014201415391107</v>
      </c>
      <c r="D1342" s="76">
        <v>0</v>
      </c>
      <c r="E1342" s="76">
        <v>0</v>
      </c>
      <c r="F1342" s="76">
        <v>0.7985798584608893</v>
      </c>
      <c r="G1342" s="76">
        <v>0</v>
      </c>
      <c r="H1342" s="76">
        <v>0</v>
      </c>
      <c r="I1342" s="76">
        <v>0</v>
      </c>
      <c r="J1342" s="76">
        <v>0</v>
      </c>
      <c r="K1342" s="76">
        <v>0</v>
      </c>
      <c r="L1342" s="77">
        <v>0</v>
      </c>
      <c r="M1342" s="68">
        <v>1.0137254901960784</v>
      </c>
      <c r="N1342" s="68">
        <v>0</v>
      </c>
      <c r="O1342" s="68">
        <v>0</v>
      </c>
      <c r="P1342" s="68">
        <v>4.0191648774201045</v>
      </c>
      <c r="Q1342" s="68">
        <v>0</v>
      </c>
      <c r="R1342" s="68">
        <v>0</v>
      </c>
      <c r="S1342" s="68">
        <v>0</v>
      </c>
      <c r="T1342" s="68">
        <v>0</v>
      </c>
      <c r="U1342" s="68">
        <v>0</v>
      </c>
      <c r="V1342" s="68">
        <v>0</v>
      </c>
      <c r="W1342" s="68">
        <v>5.0328903676161829</v>
      </c>
    </row>
    <row r="1343" spans="1:23">
      <c r="C1343" s="76"/>
      <c r="D1343" s="76"/>
      <c r="E1343" s="76"/>
      <c r="F1343" s="76"/>
      <c r="G1343" s="76"/>
      <c r="H1343" s="76"/>
      <c r="I1343" s="76"/>
      <c r="J1343" s="76"/>
      <c r="K1343" s="76"/>
      <c r="L1343" s="77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</row>
    <row r="1344" spans="1:23">
      <c r="A1344" s="105" t="s">
        <v>391</v>
      </c>
      <c r="B1344">
        <v>2011</v>
      </c>
      <c r="C1344" s="76">
        <v>0</v>
      </c>
      <c r="D1344" s="76">
        <v>0.19712139901000983</v>
      </c>
      <c r="E1344" s="76">
        <v>0</v>
      </c>
      <c r="F1344" s="76">
        <v>0.8028786009899902</v>
      </c>
      <c r="G1344" s="76">
        <v>0</v>
      </c>
      <c r="H1344" s="76">
        <v>0</v>
      </c>
      <c r="I1344" s="76">
        <v>0</v>
      </c>
      <c r="J1344" s="76">
        <v>0</v>
      </c>
      <c r="K1344" s="76">
        <v>0</v>
      </c>
      <c r="L1344" s="77">
        <v>0</v>
      </c>
      <c r="M1344" s="68">
        <v>0</v>
      </c>
      <c r="N1344" s="68">
        <v>1.4933586337760911</v>
      </c>
      <c r="O1344" s="68">
        <v>0</v>
      </c>
      <c r="P1344" s="68">
        <v>6.0824735248636639</v>
      </c>
      <c r="Q1344" s="68">
        <v>0</v>
      </c>
      <c r="R1344" s="68">
        <v>0</v>
      </c>
      <c r="S1344" s="68">
        <v>0</v>
      </c>
      <c r="T1344" s="68">
        <v>0</v>
      </c>
      <c r="U1344" s="68">
        <v>0</v>
      </c>
      <c r="V1344" s="68">
        <v>0</v>
      </c>
      <c r="W1344" s="68">
        <v>7.5758321586397548</v>
      </c>
    </row>
    <row r="1345" spans="1:23">
      <c r="A1345" s="105"/>
      <c r="B1345">
        <v>2014</v>
      </c>
      <c r="C1345" s="76">
        <v>0.44838018982761074</v>
      </c>
      <c r="D1345" s="76">
        <v>0</v>
      </c>
      <c r="E1345" s="76">
        <v>0</v>
      </c>
      <c r="F1345" s="76">
        <v>0.55161981017238926</v>
      </c>
      <c r="G1345" s="76">
        <v>0</v>
      </c>
      <c r="H1345" s="76">
        <v>0</v>
      </c>
      <c r="I1345" s="76">
        <v>0</v>
      </c>
      <c r="J1345" s="76">
        <v>0</v>
      </c>
      <c r="K1345" s="76">
        <v>0</v>
      </c>
      <c r="L1345" s="77">
        <v>0</v>
      </c>
      <c r="M1345" s="68">
        <v>3.2754857458001014</v>
      </c>
      <c r="N1345" s="68">
        <v>0</v>
      </c>
      <c r="O1345" s="68">
        <v>0</v>
      </c>
      <c r="P1345" s="68">
        <v>4.0296669351411136</v>
      </c>
      <c r="Q1345" s="68">
        <v>0</v>
      </c>
      <c r="R1345" s="68">
        <v>0</v>
      </c>
      <c r="S1345" s="68">
        <v>0</v>
      </c>
      <c r="T1345" s="68">
        <v>0</v>
      </c>
      <c r="U1345" s="68">
        <v>0</v>
      </c>
      <c r="V1345" s="68">
        <v>0</v>
      </c>
      <c r="W1345" s="68">
        <v>7.3051526809412151</v>
      </c>
    </row>
    <row r="1346" spans="1:23">
      <c r="A1346" s="105"/>
      <c r="B1346">
        <v>2017</v>
      </c>
      <c r="C1346" s="76">
        <v>0</v>
      </c>
      <c r="D1346" s="76">
        <v>0</v>
      </c>
      <c r="E1346" s="76">
        <v>0</v>
      </c>
      <c r="F1346" s="76">
        <v>0</v>
      </c>
      <c r="G1346" s="76">
        <v>0</v>
      </c>
      <c r="H1346" s="76">
        <v>0</v>
      </c>
      <c r="I1346" s="76">
        <v>0</v>
      </c>
      <c r="J1346" s="76">
        <v>0</v>
      </c>
      <c r="K1346" s="76">
        <v>0</v>
      </c>
      <c r="L1346" s="77">
        <v>0</v>
      </c>
      <c r="M1346" s="68">
        <v>0</v>
      </c>
      <c r="N1346" s="68">
        <v>0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</row>
    <row r="1347" spans="1:23">
      <c r="C1347" s="76"/>
      <c r="D1347" s="76"/>
      <c r="E1347" s="76"/>
      <c r="F1347" s="76"/>
      <c r="G1347" s="76"/>
      <c r="H1347" s="76"/>
      <c r="I1347" s="76"/>
      <c r="J1347" s="76"/>
      <c r="K1347" s="76"/>
      <c r="L1347" s="77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</row>
    <row r="1348" spans="1:23">
      <c r="A1348" s="105" t="s">
        <v>392</v>
      </c>
      <c r="B1348">
        <v>2011</v>
      </c>
      <c r="C1348" s="76">
        <v>0.17186513017184329</v>
      </c>
      <c r="D1348" s="76">
        <v>4.6033818454320433E-2</v>
      </c>
      <c r="E1348" s="76">
        <v>0</v>
      </c>
      <c r="F1348" s="76">
        <v>0.78210105137383634</v>
      </c>
      <c r="G1348" s="76">
        <v>0</v>
      </c>
      <c r="H1348" s="76">
        <v>0</v>
      </c>
      <c r="I1348" s="76">
        <v>0</v>
      </c>
      <c r="J1348" s="76">
        <v>0</v>
      </c>
      <c r="K1348" s="76">
        <v>0</v>
      </c>
      <c r="L1348" s="77">
        <v>0</v>
      </c>
      <c r="M1348" s="68">
        <v>4.1328959727603616</v>
      </c>
      <c r="N1348" s="68">
        <v>1.1069900142653353</v>
      </c>
      <c r="O1348" s="68">
        <v>0</v>
      </c>
      <c r="P1348" s="68">
        <v>18.807435122427925</v>
      </c>
      <c r="Q1348" s="68">
        <v>0</v>
      </c>
      <c r="R1348" s="68">
        <v>0</v>
      </c>
      <c r="S1348" s="68">
        <v>0</v>
      </c>
      <c r="T1348" s="68">
        <v>0</v>
      </c>
      <c r="U1348" s="68">
        <v>0</v>
      </c>
      <c r="V1348" s="68">
        <v>0</v>
      </c>
      <c r="W1348" s="68">
        <v>24.04732110945362</v>
      </c>
    </row>
    <row r="1349" spans="1:23">
      <c r="A1349" s="105"/>
      <c r="B1349">
        <v>2014</v>
      </c>
      <c r="C1349" s="76">
        <v>0.25897687012267845</v>
      </c>
      <c r="D1349" s="76">
        <v>4.8687920587768392E-2</v>
      </c>
      <c r="E1349" s="76">
        <v>0</v>
      </c>
      <c r="F1349" s="76">
        <v>0.69233520928955317</v>
      </c>
      <c r="G1349" s="76">
        <v>0</v>
      </c>
      <c r="H1349" s="76">
        <v>0</v>
      </c>
      <c r="I1349" s="76">
        <v>0</v>
      </c>
      <c r="J1349" s="76">
        <v>0</v>
      </c>
      <c r="K1349" s="76">
        <v>0</v>
      </c>
      <c r="L1349" s="77">
        <v>0</v>
      </c>
      <c r="M1349" s="68">
        <v>5.3703587724397934</v>
      </c>
      <c r="N1349" s="68">
        <v>1.0096330275229359</v>
      </c>
      <c r="O1349" s="68">
        <v>0</v>
      </c>
      <c r="P1349" s="68">
        <v>14.356836048392344</v>
      </c>
      <c r="Q1349" s="68">
        <v>0</v>
      </c>
      <c r="R1349" s="68">
        <v>0</v>
      </c>
      <c r="S1349" s="68">
        <v>0</v>
      </c>
      <c r="T1349" s="68">
        <v>0</v>
      </c>
      <c r="U1349" s="68">
        <v>0</v>
      </c>
      <c r="V1349" s="68">
        <v>0</v>
      </c>
      <c r="W1349" s="68">
        <v>20.736827848355073</v>
      </c>
    </row>
    <row r="1350" spans="1:23">
      <c r="A1350" s="105"/>
      <c r="B1350">
        <v>2017</v>
      </c>
      <c r="C1350" s="76">
        <v>0.21932180261255299</v>
      </c>
      <c r="D1350" s="76">
        <v>0</v>
      </c>
      <c r="E1350" s="76">
        <v>0</v>
      </c>
      <c r="F1350" s="76">
        <v>0.78067819738744726</v>
      </c>
      <c r="G1350" s="76">
        <v>0</v>
      </c>
      <c r="H1350" s="76">
        <v>0</v>
      </c>
      <c r="I1350" s="76">
        <v>0</v>
      </c>
      <c r="J1350" s="76">
        <v>0</v>
      </c>
      <c r="K1350" s="76">
        <v>0</v>
      </c>
      <c r="L1350" s="77">
        <v>0</v>
      </c>
      <c r="M1350" s="68">
        <v>4.964772556703549</v>
      </c>
      <c r="N1350" s="68">
        <v>0</v>
      </c>
      <c r="O1350" s="68">
        <v>0</v>
      </c>
      <c r="P1350" s="68">
        <v>17.67215864467893</v>
      </c>
      <c r="Q1350" s="68">
        <v>0</v>
      </c>
      <c r="R1350" s="68">
        <v>0</v>
      </c>
      <c r="S1350" s="68">
        <v>0</v>
      </c>
      <c r="T1350" s="68">
        <v>0</v>
      </c>
      <c r="U1350" s="68">
        <v>0</v>
      </c>
      <c r="V1350" s="68">
        <v>0</v>
      </c>
      <c r="W1350" s="68">
        <v>22.636931201382474</v>
      </c>
    </row>
    <row r="1351" spans="1:23">
      <c r="C1351" s="76"/>
      <c r="D1351" s="76"/>
      <c r="E1351" s="76"/>
      <c r="F1351" s="76"/>
      <c r="G1351" s="76"/>
      <c r="H1351" s="76"/>
      <c r="I1351" s="76"/>
      <c r="J1351" s="76"/>
      <c r="K1351" s="76"/>
      <c r="L1351" s="77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</row>
    <row r="1352" spans="1:23">
      <c r="A1352" s="105" t="s">
        <v>393</v>
      </c>
      <c r="B1352">
        <v>2011</v>
      </c>
      <c r="C1352" s="76">
        <v>0</v>
      </c>
      <c r="D1352" s="76">
        <v>0</v>
      </c>
      <c r="E1352" s="76">
        <v>0</v>
      </c>
      <c r="F1352" s="76">
        <v>0</v>
      </c>
      <c r="G1352" s="76">
        <v>0</v>
      </c>
      <c r="H1352" s="76">
        <v>0</v>
      </c>
      <c r="I1352" s="76">
        <v>0</v>
      </c>
      <c r="J1352" s="76">
        <v>0</v>
      </c>
      <c r="K1352" s="76">
        <v>0</v>
      </c>
      <c r="L1352" s="77">
        <v>0</v>
      </c>
      <c r="M1352" s="68">
        <v>0</v>
      </c>
      <c r="N1352" s="68">
        <v>0</v>
      </c>
      <c r="O1352" s="68">
        <v>0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68">
        <v>0</v>
      </c>
      <c r="V1352" s="68">
        <v>0</v>
      </c>
      <c r="W1352" s="68">
        <v>0</v>
      </c>
    </row>
    <row r="1353" spans="1:23">
      <c r="A1353" s="105"/>
      <c r="B1353">
        <v>2014</v>
      </c>
      <c r="C1353" s="76">
        <v>1</v>
      </c>
      <c r="D1353" s="76">
        <v>0</v>
      </c>
      <c r="E1353" s="76">
        <v>0</v>
      </c>
      <c r="F1353" s="76">
        <v>0</v>
      </c>
      <c r="G1353" s="76">
        <v>0</v>
      </c>
      <c r="H1353" s="76">
        <v>0</v>
      </c>
      <c r="I1353" s="76">
        <v>0</v>
      </c>
      <c r="J1353" s="76">
        <v>0</v>
      </c>
      <c r="K1353" s="76">
        <v>0</v>
      </c>
      <c r="L1353" s="77">
        <v>0</v>
      </c>
      <c r="M1353" s="68">
        <v>1.0124223602484472</v>
      </c>
      <c r="N1353" s="68">
        <v>0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0</v>
      </c>
      <c r="V1353" s="68">
        <v>0</v>
      </c>
      <c r="W1353" s="68">
        <v>1.0124223602484472</v>
      </c>
    </row>
    <row r="1354" spans="1:23">
      <c r="A1354" s="105"/>
      <c r="B1354">
        <v>2017</v>
      </c>
      <c r="C1354" s="76">
        <v>1</v>
      </c>
      <c r="D1354" s="76">
        <v>0</v>
      </c>
      <c r="E1354" s="76">
        <v>0</v>
      </c>
      <c r="F1354" s="76">
        <v>0</v>
      </c>
      <c r="G1354" s="76">
        <v>0</v>
      </c>
      <c r="H1354" s="76">
        <v>0</v>
      </c>
      <c r="I1354" s="76">
        <v>0</v>
      </c>
      <c r="J1354" s="76">
        <v>0</v>
      </c>
      <c r="K1354" s="76">
        <v>0</v>
      </c>
      <c r="L1354" s="77">
        <v>0</v>
      </c>
      <c r="M1354" s="68">
        <v>1.0079365079365079</v>
      </c>
      <c r="N1354" s="68">
        <v>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68">
        <v>0</v>
      </c>
      <c r="V1354" s="68">
        <v>0</v>
      </c>
      <c r="W1354" s="68">
        <v>1.0079365079365079</v>
      </c>
    </row>
    <row r="1355" spans="1:23">
      <c r="C1355" s="76"/>
      <c r="D1355" s="76"/>
      <c r="E1355" s="76"/>
      <c r="F1355" s="76"/>
      <c r="G1355" s="76"/>
      <c r="H1355" s="76"/>
      <c r="I1355" s="76"/>
      <c r="J1355" s="76"/>
      <c r="K1355" s="76"/>
      <c r="L1355" s="77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</row>
    <row r="1356" spans="1:23">
      <c r="A1356" s="105" t="s">
        <v>394</v>
      </c>
      <c r="B1356">
        <v>2011</v>
      </c>
      <c r="C1356" s="76">
        <v>0.38836549608642179</v>
      </c>
      <c r="D1356" s="76">
        <v>6.3608202567161598E-2</v>
      </c>
      <c r="E1356" s="76">
        <v>0</v>
      </c>
      <c r="F1356" s="76">
        <v>0.53565571393474942</v>
      </c>
      <c r="G1356" s="76">
        <v>0</v>
      </c>
      <c r="H1356" s="76">
        <v>1.2370587411666901E-2</v>
      </c>
      <c r="I1356" s="76">
        <v>0</v>
      </c>
      <c r="J1356" s="76">
        <v>0</v>
      </c>
      <c r="K1356" s="76">
        <v>0</v>
      </c>
      <c r="L1356" s="77">
        <v>0</v>
      </c>
      <c r="M1356" s="68">
        <v>34.753137563007776</v>
      </c>
      <c r="N1356" s="68">
        <v>5.6920211404679382</v>
      </c>
      <c r="O1356" s="68">
        <v>0</v>
      </c>
      <c r="P1356" s="68">
        <v>47.933497955861114</v>
      </c>
      <c r="Q1356" s="68">
        <v>0</v>
      </c>
      <c r="R1356" s="68">
        <v>1.1069900142653353</v>
      </c>
      <c r="S1356" s="68">
        <v>0</v>
      </c>
      <c r="T1356" s="68">
        <v>0</v>
      </c>
      <c r="U1356" s="68">
        <v>0</v>
      </c>
      <c r="V1356" s="68">
        <v>0</v>
      </c>
      <c r="W1356" s="68">
        <v>89.48564667360219</v>
      </c>
    </row>
    <row r="1357" spans="1:23">
      <c r="A1357" s="105"/>
      <c r="B1357">
        <v>2014</v>
      </c>
      <c r="C1357" s="76">
        <v>0.29880219161117422</v>
      </c>
      <c r="D1357" s="76">
        <v>2.3389021416420956E-2</v>
      </c>
      <c r="E1357" s="76">
        <v>5.6850187645382869E-2</v>
      </c>
      <c r="F1357" s="76">
        <v>0.5347582354622159</v>
      </c>
      <c r="G1357" s="76">
        <v>3.9504508653198656E-2</v>
      </c>
      <c r="H1357" s="76">
        <v>0</v>
      </c>
      <c r="I1357" s="76">
        <v>0</v>
      </c>
      <c r="J1357" s="76">
        <v>0</v>
      </c>
      <c r="K1357" s="76">
        <v>4.6695855211607344E-2</v>
      </c>
      <c r="L1357" s="77">
        <v>0</v>
      </c>
      <c r="M1357" s="68">
        <v>25.796766438041264</v>
      </c>
      <c r="N1357" s="68">
        <v>2.0192660550458719</v>
      </c>
      <c r="O1357" s="68">
        <v>4.9080999196791595</v>
      </c>
      <c r="P1357" s="68">
        <v>46.167778176771478</v>
      </c>
      <c r="Q1357" s="68">
        <v>3.410579345088161</v>
      </c>
      <c r="R1357" s="68">
        <v>0</v>
      </c>
      <c r="S1357" s="68">
        <v>0</v>
      </c>
      <c r="T1357" s="68">
        <v>0</v>
      </c>
      <c r="U1357" s="68">
        <v>4.0314365300437727</v>
      </c>
      <c r="V1357" s="68">
        <v>0</v>
      </c>
      <c r="W1357" s="68">
        <v>86.333926464669716</v>
      </c>
    </row>
    <row r="1358" spans="1:23">
      <c r="A1358" s="105"/>
      <c r="B1358">
        <v>2017</v>
      </c>
      <c r="C1358" s="76">
        <v>0.35478243767018636</v>
      </c>
      <c r="D1358" s="76">
        <v>2.2644739249808508E-2</v>
      </c>
      <c r="E1358" s="76">
        <v>0</v>
      </c>
      <c r="F1358" s="76">
        <v>0.62257282308000517</v>
      </c>
      <c r="G1358" s="76">
        <v>0</v>
      </c>
      <c r="H1358" s="76">
        <v>0</v>
      </c>
      <c r="I1358" s="76">
        <v>0</v>
      </c>
      <c r="J1358" s="76">
        <v>0</v>
      </c>
      <c r="K1358" s="76">
        <v>0</v>
      </c>
      <c r="L1358" s="77">
        <v>0</v>
      </c>
      <c r="M1358" s="68">
        <v>31.33464543409892</v>
      </c>
      <c r="N1358" s="68">
        <v>2</v>
      </c>
      <c r="O1358" s="68">
        <v>0</v>
      </c>
      <c r="P1358" s="68">
        <v>54.986088928824373</v>
      </c>
      <c r="Q1358" s="68">
        <v>0</v>
      </c>
      <c r="R1358" s="68">
        <v>0</v>
      </c>
      <c r="S1358" s="68">
        <v>0</v>
      </c>
      <c r="T1358" s="68">
        <v>0</v>
      </c>
      <c r="U1358" s="68">
        <v>0</v>
      </c>
      <c r="V1358" s="68">
        <v>0</v>
      </c>
      <c r="W1358" s="68">
        <v>88.320734362923289</v>
      </c>
    </row>
    <row r="1359" spans="1:23">
      <c r="C1359" s="76"/>
      <c r="D1359" s="76"/>
      <c r="E1359" s="76"/>
      <c r="F1359" s="76"/>
      <c r="G1359" s="76"/>
      <c r="H1359" s="76"/>
      <c r="I1359" s="76"/>
      <c r="J1359" s="76"/>
      <c r="K1359" s="76"/>
      <c r="L1359" s="77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</row>
    <row r="1360" spans="1:23">
      <c r="A1360" s="105" t="s">
        <v>395</v>
      </c>
      <c r="B1360">
        <v>2011</v>
      </c>
      <c r="C1360" s="76">
        <v>0</v>
      </c>
      <c r="D1360" s="76">
        <v>0</v>
      </c>
      <c r="E1360" s="76">
        <v>0</v>
      </c>
      <c r="F1360" s="76">
        <v>1</v>
      </c>
      <c r="G1360" s="76">
        <v>0</v>
      </c>
      <c r="H1360" s="76">
        <v>0</v>
      </c>
      <c r="I1360" s="76">
        <v>0</v>
      </c>
      <c r="J1360" s="76">
        <v>0</v>
      </c>
      <c r="K1360" s="76">
        <v>0</v>
      </c>
      <c r="L1360" s="77">
        <v>0</v>
      </c>
      <c r="M1360" s="68">
        <v>0</v>
      </c>
      <c r="N1360" s="68">
        <v>0</v>
      </c>
      <c r="O1360" s="68">
        <v>0</v>
      </c>
      <c r="P1360" s="68">
        <v>1.5555944055944055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1.5555944055944055</v>
      </c>
    </row>
    <row r="1361" spans="1:23">
      <c r="A1361" s="105"/>
      <c r="B1361">
        <v>2014</v>
      </c>
      <c r="C1361" s="76">
        <v>0.48558691396026887</v>
      </c>
      <c r="D1361" s="76">
        <v>0</v>
      </c>
      <c r="E1361" s="76">
        <v>0</v>
      </c>
      <c r="F1361" s="76">
        <v>0.51441308603973124</v>
      </c>
      <c r="G1361" s="76">
        <v>0</v>
      </c>
      <c r="H1361" s="76">
        <v>0</v>
      </c>
      <c r="I1361" s="76">
        <v>0</v>
      </c>
      <c r="J1361" s="76">
        <v>0</v>
      </c>
      <c r="K1361" s="76">
        <v>0</v>
      </c>
      <c r="L1361" s="77">
        <v>0</v>
      </c>
      <c r="M1361" s="68">
        <v>1.0124223602484472</v>
      </c>
      <c r="N1361" s="68">
        <v>0</v>
      </c>
      <c r="O1361" s="68">
        <v>0</v>
      </c>
      <c r="P1361" s="68">
        <v>1.0725233644859813</v>
      </c>
      <c r="Q1361" s="68">
        <v>0</v>
      </c>
      <c r="R1361" s="68">
        <v>0</v>
      </c>
      <c r="S1361" s="68">
        <v>0</v>
      </c>
      <c r="T1361" s="68">
        <v>0</v>
      </c>
      <c r="U1361" s="68">
        <v>0</v>
      </c>
      <c r="V1361" s="68">
        <v>0</v>
      </c>
      <c r="W1361" s="68">
        <v>2.0849457247344283</v>
      </c>
    </row>
    <row r="1362" spans="1:23">
      <c r="A1362" s="105"/>
      <c r="B1362">
        <v>2017</v>
      </c>
      <c r="C1362" s="76">
        <v>0.66665099570523467</v>
      </c>
      <c r="D1362" s="76">
        <v>0</v>
      </c>
      <c r="E1362" s="76">
        <v>0</v>
      </c>
      <c r="F1362" s="76">
        <v>0.33334900429476527</v>
      </c>
      <c r="G1362" s="76">
        <v>0</v>
      </c>
      <c r="H1362" s="76">
        <v>0</v>
      </c>
      <c r="I1362" s="76">
        <v>0</v>
      </c>
      <c r="J1362" s="76">
        <v>0</v>
      </c>
      <c r="K1362" s="76">
        <v>0</v>
      </c>
      <c r="L1362" s="77">
        <v>0</v>
      </c>
      <c r="M1362" s="68">
        <v>2.0160151872480636</v>
      </c>
      <c r="N1362" s="68">
        <v>0</v>
      </c>
      <c r="O1362" s="68">
        <v>0</v>
      </c>
      <c r="P1362" s="68">
        <v>1.0080786793115559</v>
      </c>
      <c r="Q1362" s="68">
        <v>0</v>
      </c>
      <c r="R1362" s="68">
        <v>0</v>
      </c>
      <c r="S1362" s="68">
        <v>0</v>
      </c>
      <c r="T1362" s="68">
        <v>0</v>
      </c>
      <c r="U1362" s="68">
        <v>0</v>
      </c>
      <c r="V1362" s="68">
        <v>0</v>
      </c>
      <c r="W1362" s="68">
        <v>3.0240938665596198</v>
      </c>
    </row>
    <row r="1363" spans="1:23">
      <c r="C1363" s="76"/>
      <c r="D1363" s="76"/>
      <c r="E1363" s="76"/>
      <c r="F1363" s="76"/>
      <c r="G1363" s="76"/>
      <c r="H1363" s="76"/>
      <c r="I1363" s="76"/>
      <c r="J1363" s="76"/>
      <c r="K1363" s="76"/>
      <c r="L1363" s="77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</row>
    <row r="1364" spans="1:23">
      <c r="A1364" s="105" t="s">
        <v>1195</v>
      </c>
      <c r="B1364">
        <v>2011</v>
      </c>
      <c r="C1364" s="76">
        <v>0.5</v>
      </c>
      <c r="D1364" s="76">
        <v>0</v>
      </c>
      <c r="E1364" s="76">
        <v>0</v>
      </c>
      <c r="F1364" s="76">
        <v>0.5</v>
      </c>
      <c r="G1364" s="76">
        <v>0</v>
      </c>
      <c r="H1364" s="76">
        <v>0</v>
      </c>
      <c r="I1364" s="76">
        <v>0</v>
      </c>
      <c r="J1364" s="76">
        <v>0</v>
      </c>
      <c r="K1364" s="76">
        <v>0</v>
      </c>
      <c r="L1364" s="77">
        <v>0</v>
      </c>
      <c r="M1364" s="68">
        <v>1</v>
      </c>
      <c r="N1364" s="68">
        <v>0</v>
      </c>
      <c r="O1364" s="68">
        <v>0</v>
      </c>
      <c r="P1364" s="68">
        <v>1</v>
      </c>
      <c r="Q1364" s="68">
        <v>0</v>
      </c>
      <c r="R1364" s="68">
        <v>0</v>
      </c>
      <c r="S1364" s="68">
        <v>0</v>
      </c>
      <c r="T1364" s="68">
        <v>0</v>
      </c>
      <c r="U1364" s="68">
        <v>0</v>
      </c>
      <c r="V1364" s="68">
        <v>0</v>
      </c>
      <c r="W1364" s="68">
        <v>2</v>
      </c>
    </row>
    <row r="1365" spans="1:23">
      <c r="A1365" s="105"/>
      <c r="B1365">
        <v>2014</v>
      </c>
      <c r="C1365" s="76">
        <v>0</v>
      </c>
      <c r="D1365" s="76">
        <v>0</v>
      </c>
      <c r="E1365" s="76">
        <v>0</v>
      </c>
      <c r="F1365" s="76">
        <v>1</v>
      </c>
      <c r="G1365" s="76">
        <v>0</v>
      </c>
      <c r="H1365" s="76">
        <v>0</v>
      </c>
      <c r="I1365" s="76">
        <v>0</v>
      </c>
      <c r="J1365" s="76">
        <v>0</v>
      </c>
      <c r="K1365" s="76">
        <v>0</v>
      </c>
      <c r="L1365" s="77">
        <v>0</v>
      </c>
      <c r="M1365" s="68">
        <v>0</v>
      </c>
      <c r="N1365" s="68">
        <v>0</v>
      </c>
      <c r="O1365" s="68">
        <v>0</v>
      </c>
      <c r="P1365" s="68">
        <v>1.1439859525899911</v>
      </c>
      <c r="Q1365" s="68">
        <v>0</v>
      </c>
      <c r="R1365" s="68">
        <v>0</v>
      </c>
      <c r="S1365" s="68">
        <v>0</v>
      </c>
      <c r="T1365" s="68">
        <v>0</v>
      </c>
      <c r="U1365" s="68">
        <v>0</v>
      </c>
      <c r="V1365" s="68">
        <v>0</v>
      </c>
      <c r="W1365" s="68">
        <v>1.1439859525899911</v>
      </c>
    </row>
    <row r="1366" spans="1:23">
      <c r="A1366" s="105"/>
      <c r="B1366">
        <v>2017</v>
      </c>
      <c r="C1366" s="76">
        <v>0</v>
      </c>
      <c r="D1366" s="76">
        <v>0</v>
      </c>
      <c r="E1366" s="76">
        <v>0</v>
      </c>
      <c r="F1366" s="76">
        <v>0</v>
      </c>
      <c r="G1366" s="76">
        <v>0</v>
      </c>
      <c r="H1366" s="76">
        <v>0</v>
      </c>
      <c r="I1366" s="76">
        <v>0</v>
      </c>
      <c r="J1366" s="76">
        <v>0</v>
      </c>
      <c r="K1366" s="76">
        <v>0</v>
      </c>
      <c r="L1366" s="77">
        <v>0</v>
      </c>
      <c r="M1366" s="68">
        <v>0</v>
      </c>
      <c r="N1366" s="68">
        <v>0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68">
        <v>0</v>
      </c>
      <c r="V1366" s="68">
        <v>0</v>
      </c>
      <c r="W1366" s="68">
        <v>0</v>
      </c>
    </row>
    <row r="1367" spans="1:23">
      <c r="C1367" s="76"/>
      <c r="D1367" s="76"/>
      <c r="E1367" s="76"/>
      <c r="F1367" s="76"/>
      <c r="G1367" s="76"/>
      <c r="H1367" s="76"/>
      <c r="I1367" s="76"/>
      <c r="J1367" s="76"/>
      <c r="K1367" s="76"/>
      <c r="L1367" s="77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</row>
    <row r="1368" spans="1:23">
      <c r="A1368" s="105" t="s">
        <v>396</v>
      </c>
      <c r="B1368">
        <v>2011</v>
      </c>
      <c r="C1368" s="76">
        <v>0.3501556434750262</v>
      </c>
      <c r="D1368" s="76">
        <v>0</v>
      </c>
      <c r="E1368" s="76">
        <v>0</v>
      </c>
      <c r="F1368" s="76">
        <v>0.64984435652497374</v>
      </c>
      <c r="G1368" s="76">
        <v>0</v>
      </c>
      <c r="H1368" s="76">
        <v>0</v>
      </c>
      <c r="I1368" s="76">
        <v>0</v>
      </c>
      <c r="J1368" s="76">
        <v>0</v>
      </c>
      <c r="K1368" s="76">
        <v>0</v>
      </c>
      <c r="L1368" s="77">
        <v>0</v>
      </c>
      <c r="M1368" s="68">
        <v>8.2020924397762816</v>
      </c>
      <c r="N1368" s="68">
        <v>0</v>
      </c>
      <c r="O1368" s="68">
        <v>0</v>
      </c>
      <c r="P1368" s="68">
        <v>15.222040778174467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23.42413321795075</v>
      </c>
    </row>
    <row r="1369" spans="1:23">
      <c r="A1369" s="105"/>
      <c r="B1369">
        <v>2014</v>
      </c>
      <c r="C1369" s="76">
        <v>0.23730388393902263</v>
      </c>
      <c r="D1369" s="76">
        <v>3.4924781813282589E-2</v>
      </c>
      <c r="E1369" s="76">
        <v>0</v>
      </c>
      <c r="F1369" s="76">
        <v>0.7277713342476948</v>
      </c>
      <c r="G1369" s="76">
        <v>0</v>
      </c>
      <c r="H1369" s="76">
        <v>0</v>
      </c>
      <c r="I1369" s="76">
        <v>0</v>
      </c>
      <c r="J1369" s="76">
        <v>0</v>
      </c>
      <c r="K1369" s="76">
        <v>0</v>
      </c>
      <c r="L1369" s="77">
        <v>0</v>
      </c>
      <c r="M1369" s="68">
        <v>6.8601670889518935</v>
      </c>
      <c r="N1369" s="68">
        <v>1.0096330275229359</v>
      </c>
      <c r="O1369" s="68">
        <v>0</v>
      </c>
      <c r="P1369" s="68">
        <v>21.038985424998547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28.908785541473375</v>
      </c>
    </row>
    <row r="1370" spans="1:23">
      <c r="A1370" s="105"/>
      <c r="B1370">
        <v>2017</v>
      </c>
      <c r="C1370" s="76">
        <v>0.45195274237986882</v>
      </c>
      <c r="D1370" s="76">
        <v>0</v>
      </c>
      <c r="E1370" s="76">
        <v>0</v>
      </c>
      <c r="F1370" s="76">
        <v>0.54804725762013096</v>
      </c>
      <c r="G1370" s="76">
        <v>0</v>
      </c>
      <c r="H1370" s="76">
        <v>0</v>
      </c>
      <c r="I1370" s="76">
        <v>0</v>
      </c>
      <c r="J1370" s="76">
        <v>0</v>
      </c>
      <c r="K1370" s="76">
        <v>0</v>
      </c>
      <c r="L1370" s="77">
        <v>0</v>
      </c>
      <c r="M1370" s="68">
        <v>15.60415944858736</v>
      </c>
      <c r="N1370" s="68">
        <v>0</v>
      </c>
      <c r="O1370" s="68">
        <v>0</v>
      </c>
      <c r="P1370" s="68">
        <v>18.921926987839157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34.526086436426525</v>
      </c>
    </row>
    <row r="1371" spans="1:23">
      <c r="C1371" s="76"/>
      <c r="D1371" s="76"/>
      <c r="E1371" s="76"/>
      <c r="F1371" s="76"/>
      <c r="G1371" s="76"/>
      <c r="H1371" s="76"/>
      <c r="I1371" s="76"/>
      <c r="J1371" s="76"/>
      <c r="K1371" s="76"/>
      <c r="L1371" s="77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</row>
    <row r="1372" spans="1:23">
      <c r="A1372" s="105" t="s">
        <v>397</v>
      </c>
      <c r="B1372">
        <v>2011</v>
      </c>
      <c r="C1372" s="76">
        <v>0</v>
      </c>
      <c r="D1372" s="76">
        <v>0</v>
      </c>
      <c r="E1372" s="76">
        <v>0</v>
      </c>
      <c r="F1372" s="76">
        <v>1</v>
      </c>
      <c r="G1372" s="76">
        <v>0</v>
      </c>
      <c r="H1372" s="76">
        <v>0</v>
      </c>
      <c r="I1372" s="76">
        <v>0</v>
      </c>
      <c r="J1372" s="76">
        <v>0</v>
      </c>
      <c r="K1372" s="76">
        <v>0</v>
      </c>
      <c r="L1372" s="77">
        <v>0</v>
      </c>
      <c r="M1372" s="68">
        <v>0</v>
      </c>
      <c r="N1372" s="68">
        <v>0</v>
      </c>
      <c r="O1372" s="68">
        <v>0</v>
      </c>
      <c r="P1372" s="68">
        <v>5.43853204671497</v>
      </c>
      <c r="Q1372" s="68">
        <v>0</v>
      </c>
      <c r="R1372" s="68">
        <v>0</v>
      </c>
      <c r="S1372" s="68">
        <v>0</v>
      </c>
      <c r="T1372" s="68">
        <v>0</v>
      </c>
      <c r="U1372" s="68">
        <v>0</v>
      </c>
      <c r="V1372" s="68">
        <v>0</v>
      </c>
      <c r="W1372" s="68">
        <v>5.43853204671497</v>
      </c>
    </row>
    <row r="1373" spans="1:23">
      <c r="A1373" s="105"/>
      <c r="B1373">
        <v>2014</v>
      </c>
      <c r="C1373" s="76">
        <v>0</v>
      </c>
      <c r="D1373" s="76">
        <v>0</v>
      </c>
      <c r="E1373" s="76">
        <v>0</v>
      </c>
      <c r="F1373" s="76">
        <v>1</v>
      </c>
      <c r="G1373" s="76">
        <v>0</v>
      </c>
      <c r="H1373" s="76">
        <v>0</v>
      </c>
      <c r="I1373" s="76">
        <v>0</v>
      </c>
      <c r="J1373" s="76">
        <v>0</v>
      </c>
      <c r="K1373" s="76">
        <v>0</v>
      </c>
      <c r="L1373" s="77">
        <v>0</v>
      </c>
      <c r="M1373" s="68">
        <v>0</v>
      </c>
      <c r="N1373" s="68">
        <v>0</v>
      </c>
      <c r="O1373" s="68">
        <v>0</v>
      </c>
      <c r="P1373" s="68">
        <v>5.4276116964796213</v>
      </c>
      <c r="Q1373" s="68">
        <v>0</v>
      </c>
      <c r="R1373" s="68">
        <v>0</v>
      </c>
      <c r="S1373" s="68">
        <v>0</v>
      </c>
      <c r="T1373" s="68">
        <v>0</v>
      </c>
      <c r="U1373" s="68">
        <v>0</v>
      </c>
      <c r="V1373" s="68">
        <v>0</v>
      </c>
      <c r="W1373" s="68">
        <v>5.4276116964796213</v>
      </c>
    </row>
    <row r="1374" spans="1:23">
      <c r="A1374" s="105"/>
      <c r="B1374">
        <v>2017</v>
      </c>
      <c r="C1374" s="76">
        <v>0</v>
      </c>
      <c r="D1374" s="76">
        <v>0</v>
      </c>
      <c r="E1374" s="76">
        <v>0</v>
      </c>
      <c r="F1374" s="76">
        <v>1</v>
      </c>
      <c r="G1374" s="76">
        <v>0</v>
      </c>
      <c r="H1374" s="76">
        <v>0</v>
      </c>
      <c r="I1374" s="76">
        <v>0</v>
      </c>
      <c r="J1374" s="76">
        <v>0</v>
      </c>
      <c r="K1374" s="76">
        <v>0</v>
      </c>
      <c r="L1374" s="77">
        <v>0</v>
      </c>
      <c r="M1374" s="68">
        <v>0</v>
      </c>
      <c r="N1374" s="68">
        <v>0</v>
      </c>
      <c r="O1374" s="68">
        <v>0</v>
      </c>
      <c r="P1374" s="68">
        <v>2.039504519584868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2.039504519584868</v>
      </c>
    </row>
    <row r="1375" spans="1:23">
      <c r="C1375" s="76"/>
      <c r="D1375" s="76"/>
      <c r="E1375" s="76"/>
      <c r="F1375" s="76"/>
      <c r="G1375" s="76"/>
      <c r="H1375" s="76"/>
      <c r="I1375" s="76"/>
      <c r="J1375" s="76"/>
      <c r="K1375" s="76"/>
      <c r="L1375" s="77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</row>
    <row r="1376" spans="1:23">
      <c r="A1376" s="105" t="s">
        <v>398</v>
      </c>
      <c r="B1376">
        <v>2011</v>
      </c>
      <c r="C1376" s="76">
        <v>0</v>
      </c>
      <c r="D1376" s="76">
        <v>0</v>
      </c>
      <c r="E1376" s="76">
        <v>0</v>
      </c>
      <c r="F1376" s="76">
        <v>0</v>
      </c>
      <c r="G1376" s="76">
        <v>0</v>
      </c>
      <c r="H1376" s="76">
        <v>0</v>
      </c>
      <c r="I1376" s="76">
        <v>0</v>
      </c>
      <c r="J1376" s="76">
        <v>0</v>
      </c>
      <c r="K1376" s="76">
        <v>0</v>
      </c>
      <c r="L1376" s="77">
        <v>0</v>
      </c>
      <c r="M1376" s="68">
        <v>0</v>
      </c>
      <c r="N1376" s="68">
        <v>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68">
        <v>0</v>
      </c>
      <c r="V1376" s="68">
        <v>0</v>
      </c>
      <c r="W1376" s="68">
        <v>0</v>
      </c>
    </row>
    <row r="1377" spans="1:23">
      <c r="A1377" s="105"/>
      <c r="B1377">
        <v>2014</v>
      </c>
      <c r="C1377" s="76">
        <v>0</v>
      </c>
      <c r="D1377" s="76">
        <v>0.59445905449208003</v>
      </c>
      <c r="E1377" s="76">
        <v>0</v>
      </c>
      <c r="F1377" s="76">
        <v>0.40554094550792003</v>
      </c>
      <c r="G1377" s="76">
        <v>0</v>
      </c>
      <c r="H1377" s="76">
        <v>0</v>
      </c>
      <c r="I1377" s="76">
        <v>0</v>
      </c>
      <c r="J1377" s="76">
        <v>0</v>
      </c>
      <c r="K1377" s="76">
        <v>0</v>
      </c>
      <c r="L1377" s="77">
        <v>0</v>
      </c>
      <c r="M1377" s="68">
        <v>0</v>
      </c>
      <c r="N1377" s="68">
        <v>1.3753581661891117</v>
      </c>
      <c r="O1377" s="68">
        <v>0</v>
      </c>
      <c r="P1377" s="68">
        <v>0.93827160493827155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2.313629771127383</v>
      </c>
    </row>
    <row r="1378" spans="1:23">
      <c r="A1378" s="105"/>
      <c r="B1378">
        <v>2017</v>
      </c>
      <c r="C1378" s="76">
        <v>1</v>
      </c>
      <c r="D1378" s="76">
        <v>0</v>
      </c>
      <c r="E1378" s="76">
        <v>0</v>
      </c>
      <c r="F1378" s="76">
        <v>0</v>
      </c>
      <c r="G1378" s="76">
        <v>0</v>
      </c>
      <c r="H1378" s="76">
        <v>0</v>
      </c>
      <c r="I1378" s="76">
        <v>0</v>
      </c>
      <c r="J1378" s="76">
        <v>0</v>
      </c>
      <c r="K1378" s="76">
        <v>0</v>
      </c>
      <c r="L1378" s="77">
        <v>0</v>
      </c>
      <c r="M1378" s="68">
        <v>1.2507645259938838</v>
      </c>
      <c r="N1378" s="68">
        <v>0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1.2507645259938838</v>
      </c>
    </row>
    <row r="1379" spans="1:23">
      <c r="C1379" s="76"/>
      <c r="D1379" s="76"/>
      <c r="E1379" s="76"/>
      <c r="F1379" s="76"/>
      <c r="G1379" s="76"/>
      <c r="H1379" s="76"/>
      <c r="I1379" s="76"/>
      <c r="J1379" s="76"/>
      <c r="K1379" s="76"/>
      <c r="L1379" s="77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</row>
    <row r="1380" spans="1:23">
      <c r="A1380" s="105" t="s">
        <v>399</v>
      </c>
      <c r="B1380">
        <v>2011</v>
      </c>
      <c r="C1380" s="76">
        <v>0</v>
      </c>
      <c r="D1380" s="76">
        <v>0</v>
      </c>
      <c r="E1380" s="76">
        <v>0</v>
      </c>
      <c r="F1380" s="76">
        <v>0</v>
      </c>
      <c r="G1380" s="76">
        <v>0</v>
      </c>
      <c r="H1380" s="76">
        <v>0</v>
      </c>
      <c r="I1380" s="76">
        <v>0</v>
      </c>
      <c r="J1380" s="76">
        <v>0</v>
      </c>
      <c r="K1380" s="76">
        <v>0</v>
      </c>
      <c r="L1380" s="77">
        <v>0</v>
      </c>
      <c r="M1380" s="68">
        <v>0</v>
      </c>
      <c r="N1380" s="68">
        <v>0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</row>
    <row r="1381" spans="1:23">
      <c r="A1381" s="105"/>
      <c r="B1381">
        <v>2014</v>
      </c>
      <c r="C1381" s="76">
        <v>0</v>
      </c>
      <c r="D1381" s="76">
        <v>0</v>
      </c>
      <c r="E1381" s="76">
        <v>0</v>
      </c>
      <c r="F1381" s="76">
        <v>0</v>
      </c>
      <c r="G1381" s="76">
        <v>0</v>
      </c>
      <c r="H1381" s="76">
        <v>0</v>
      </c>
      <c r="I1381" s="76">
        <v>0</v>
      </c>
      <c r="J1381" s="76">
        <v>0</v>
      </c>
      <c r="K1381" s="76">
        <v>0</v>
      </c>
      <c r="L1381" s="77">
        <v>0</v>
      </c>
      <c r="M1381" s="68">
        <v>0</v>
      </c>
      <c r="N1381" s="68">
        <v>0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</row>
    <row r="1382" spans="1:23">
      <c r="A1382" s="105"/>
      <c r="B1382">
        <v>2017</v>
      </c>
      <c r="C1382" s="76">
        <v>0.70041349630041616</v>
      </c>
      <c r="D1382" s="76">
        <v>0</v>
      </c>
      <c r="E1382" s="76">
        <v>0</v>
      </c>
      <c r="F1382" s="76">
        <v>0.29958650369958373</v>
      </c>
      <c r="G1382" s="76">
        <v>0</v>
      </c>
      <c r="H1382" s="76">
        <v>0</v>
      </c>
      <c r="I1382" s="76">
        <v>0</v>
      </c>
      <c r="J1382" s="76">
        <v>0</v>
      </c>
      <c r="K1382" s="76">
        <v>0</v>
      </c>
      <c r="L1382" s="77">
        <v>0</v>
      </c>
      <c r="M1382" s="68">
        <v>2.3379340779742521</v>
      </c>
      <c r="N1382" s="68">
        <v>0</v>
      </c>
      <c r="O1382" s="68">
        <v>0</v>
      </c>
      <c r="P1382" s="68">
        <v>1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3.3379340779742526</v>
      </c>
    </row>
    <row r="1383" spans="1:23">
      <c r="C1383" s="76"/>
      <c r="D1383" s="76"/>
      <c r="E1383" s="76"/>
      <c r="F1383" s="76"/>
      <c r="G1383" s="76"/>
      <c r="H1383" s="76"/>
      <c r="I1383" s="76"/>
      <c r="J1383" s="76"/>
      <c r="K1383" s="76"/>
      <c r="L1383" s="77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</row>
    <row r="1384" spans="1:23">
      <c r="A1384" s="105" t="s">
        <v>400</v>
      </c>
      <c r="B1384">
        <v>2011</v>
      </c>
      <c r="C1384" s="76">
        <v>0.23220845567380211</v>
      </c>
      <c r="D1384" s="76">
        <v>2.4816816582093428E-2</v>
      </c>
      <c r="E1384" s="76">
        <v>5.1854200327275425E-3</v>
      </c>
      <c r="F1384" s="76">
        <v>0.7324286242401592</v>
      </c>
      <c r="G1384" s="76">
        <v>0</v>
      </c>
      <c r="H1384" s="76">
        <v>0</v>
      </c>
      <c r="I1384" s="76">
        <v>5.3606834712177902E-3</v>
      </c>
      <c r="J1384" s="76">
        <v>0</v>
      </c>
      <c r="K1384" s="76">
        <v>0</v>
      </c>
      <c r="L1384" s="77">
        <v>0</v>
      </c>
      <c r="M1384" s="68">
        <v>91.520222958084403</v>
      </c>
      <c r="N1384" s="68">
        <v>9.7810416942509271</v>
      </c>
      <c r="O1384" s="68">
        <v>2.0437274609551754</v>
      </c>
      <c r="P1384" s="68">
        <v>288.67179188989792</v>
      </c>
      <c r="Q1384" s="68">
        <v>0</v>
      </c>
      <c r="R1384" s="68">
        <v>0</v>
      </c>
      <c r="S1384" s="68">
        <v>2.1128039677537074</v>
      </c>
      <c r="T1384" s="68">
        <v>0</v>
      </c>
      <c r="U1384" s="68">
        <v>0</v>
      </c>
      <c r="V1384" s="68">
        <v>0</v>
      </c>
      <c r="W1384" s="68">
        <v>394.12958797094211</v>
      </c>
    </row>
    <row r="1385" spans="1:23">
      <c r="A1385" s="105"/>
      <c r="B1385">
        <v>2014</v>
      </c>
      <c r="C1385" s="76">
        <v>0.18829816024968013</v>
      </c>
      <c r="D1385" s="76">
        <v>2.3343044651690514E-2</v>
      </c>
      <c r="E1385" s="76">
        <v>5.5234243191535949E-3</v>
      </c>
      <c r="F1385" s="76">
        <v>0.75187169164828405</v>
      </c>
      <c r="G1385" s="76">
        <v>1.5580002742000479E-2</v>
      </c>
      <c r="H1385" s="76">
        <v>0</v>
      </c>
      <c r="I1385" s="76">
        <v>0</v>
      </c>
      <c r="J1385" s="76">
        <v>0</v>
      </c>
      <c r="K1385" s="76">
        <v>1.2428774435612109E-2</v>
      </c>
      <c r="L1385" s="77">
        <v>2.9549019535790107E-3</v>
      </c>
      <c r="M1385" s="68">
        <v>68.345474580941072</v>
      </c>
      <c r="N1385" s="68">
        <v>8.4726874801560719</v>
      </c>
      <c r="O1385" s="68">
        <v>2.0048048048048046</v>
      </c>
      <c r="P1385" s="68">
        <v>272.90244111540255</v>
      </c>
      <c r="Q1385" s="68">
        <v>5.6549818647322381</v>
      </c>
      <c r="R1385" s="68">
        <v>0</v>
      </c>
      <c r="S1385" s="68">
        <v>0</v>
      </c>
      <c r="T1385" s="68">
        <v>0</v>
      </c>
      <c r="U1385" s="68">
        <v>4.5111990798795958</v>
      </c>
      <c r="V1385" s="68">
        <v>1.0725233644859813</v>
      </c>
      <c r="W1385" s="68">
        <v>362.96411229040234</v>
      </c>
    </row>
    <row r="1386" spans="1:23">
      <c r="A1386" s="105"/>
      <c r="B1386">
        <v>2017</v>
      </c>
      <c r="C1386" s="76">
        <v>0.22805011097530728</v>
      </c>
      <c r="D1386" s="76">
        <v>2.6485414762965065E-2</v>
      </c>
      <c r="E1386" s="76">
        <v>0</v>
      </c>
      <c r="F1386" s="76">
        <v>0.73098868302172693</v>
      </c>
      <c r="G1386" s="76">
        <v>8.8597202828832287E-3</v>
      </c>
      <c r="H1386" s="76">
        <v>5.6160709571175865E-3</v>
      </c>
      <c r="I1386" s="76">
        <v>0</v>
      </c>
      <c r="J1386" s="76">
        <v>0</v>
      </c>
      <c r="K1386" s="76">
        <v>0</v>
      </c>
      <c r="L1386" s="77">
        <v>0</v>
      </c>
      <c r="M1386" s="68">
        <v>78.412938770322626</v>
      </c>
      <c r="N1386" s="68">
        <v>9.106766917293232</v>
      </c>
      <c r="O1386" s="68">
        <v>0</v>
      </c>
      <c r="P1386" s="68">
        <v>251.34375334633276</v>
      </c>
      <c r="Q1386" s="68">
        <v>3.0463335496430886</v>
      </c>
      <c r="R1386" s="68">
        <v>1.9310344827586206</v>
      </c>
      <c r="S1386" s="68">
        <v>0</v>
      </c>
      <c r="T1386" s="68">
        <v>0</v>
      </c>
      <c r="U1386" s="68">
        <v>0</v>
      </c>
      <c r="V1386" s="68">
        <v>0</v>
      </c>
      <c r="W1386" s="68">
        <v>343.8408270663503</v>
      </c>
    </row>
    <row r="1387" spans="1:23">
      <c r="C1387" s="76"/>
      <c r="D1387" s="76"/>
      <c r="E1387" s="76"/>
      <c r="F1387" s="76"/>
      <c r="G1387" s="76"/>
      <c r="H1387" s="76"/>
      <c r="I1387" s="76"/>
      <c r="J1387" s="76"/>
      <c r="K1387" s="76"/>
      <c r="L1387" s="77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</row>
    <row r="1388" spans="1:23">
      <c r="A1388" s="105" t="s">
        <v>401</v>
      </c>
      <c r="B1388">
        <v>2011</v>
      </c>
      <c r="C1388" s="76">
        <v>0.13371224899238623</v>
      </c>
      <c r="D1388" s="76">
        <v>4.6756370195628401E-2</v>
      </c>
      <c r="E1388" s="76">
        <v>0</v>
      </c>
      <c r="F1388" s="76">
        <v>0.79531924577785507</v>
      </c>
      <c r="G1388" s="76">
        <v>2.4212135034130267E-2</v>
      </c>
      <c r="H1388" s="76">
        <v>0</v>
      </c>
      <c r="I1388" s="76">
        <v>0</v>
      </c>
      <c r="J1388" s="76">
        <v>0</v>
      </c>
      <c r="K1388" s="76">
        <v>0</v>
      </c>
      <c r="L1388" s="77">
        <v>0</v>
      </c>
      <c r="M1388" s="68">
        <v>6.1133858790594138</v>
      </c>
      <c r="N1388" s="68">
        <v>2.13772287478543</v>
      </c>
      <c r="O1388" s="68">
        <v>0</v>
      </c>
      <c r="P1388" s="68">
        <v>36.362363830701682</v>
      </c>
      <c r="Q1388" s="68">
        <v>1.1069900142653353</v>
      </c>
      <c r="R1388" s="68">
        <v>0</v>
      </c>
      <c r="S1388" s="68">
        <v>0</v>
      </c>
      <c r="T1388" s="68">
        <v>0</v>
      </c>
      <c r="U1388" s="68">
        <v>0</v>
      </c>
      <c r="V1388" s="68">
        <v>0</v>
      </c>
      <c r="W1388" s="68">
        <v>45.720462598811864</v>
      </c>
    </row>
    <row r="1389" spans="1:23">
      <c r="A1389" s="105"/>
      <c r="B1389">
        <v>2014</v>
      </c>
      <c r="C1389" s="76">
        <v>0.24731511873582637</v>
      </c>
      <c r="D1389" s="76">
        <v>5.384408770270175E-2</v>
      </c>
      <c r="E1389" s="76">
        <v>0</v>
      </c>
      <c r="F1389" s="76">
        <v>0.69884079356147188</v>
      </c>
      <c r="G1389" s="76">
        <v>0</v>
      </c>
      <c r="H1389" s="76">
        <v>0</v>
      </c>
      <c r="I1389" s="76">
        <v>0</v>
      </c>
      <c r="J1389" s="76">
        <v>0</v>
      </c>
      <c r="K1389" s="76">
        <v>0</v>
      </c>
      <c r="L1389" s="77">
        <v>0</v>
      </c>
      <c r="M1389" s="68">
        <v>9.2748349070428251</v>
      </c>
      <c r="N1389" s="68">
        <v>2.0192660550458719</v>
      </c>
      <c r="O1389" s="68">
        <v>0</v>
      </c>
      <c r="P1389" s="68">
        <v>26.207993347600027</v>
      </c>
      <c r="Q1389" s="68">
        <v>0</v>
      </c>
      <c r="R1389" s="68">
        <v>0</v>
      </c>
      <c r="S1389" s="68">
        <v>0</v>
      </c>
      <c r="T1389" s="68">
        <v>0</v>
      </c>
      <c r="U1389" s="68">
        <v>0</v>
      </c>
      <c r="V1389" s="68">
        <v>0</v>
      </c>
      <c r="W1389" s="68">
        <v>37.502094309688722</v>
      </c>
    </row>
    <row r="1390" spans="1:23">
      <c r="A1390" s="105"/>
      <c r="B1390">
        <v>2017</v>
      </c>
      <c r="C1390" s="76">
        <v>0.44198515026678287</v>
      </c>
      <c r="D1390" s="76">
        <v>0</v>
      </c>
      <c r="E1390" s="76">
        <v>0</v>
      </c>
      <c r="F1390" s="76">
        <v>0.55801484973321702</v>
      </c>
      <c r="G1390" s="76">
        <v>0</v>
      </c>
      <c r="H1390" s="76">
        <v>0</v>
      </c>
      <c r="I1390" s="76">
        <v>0</v>
      </c>
      <c r="J1390" s="76">
        <v>0</v>
      </c>
      <c r="K1390" s="76">
        <v>0</v>
      </c>
      <c r="L1390" s="77">
        <v>0</v>
      </c>
      <c r="M1390" s="68">
        <v>10.987726542949286</v>
      </c>
      <c r="N1390" s="68">
        <v>0</v>
      </c>
      <c r="O1390" s="68">
        <v>0</v>
      </c>
      <c r="P1390" s="68">
        <v>13.872218494383025</v>
      </c>
      <c r="Q1390" s="68">
        <v>0</v>
      </c>
      <c r="R1390" s="68">
        <v>0</v>
      </c>
      <c r="S1390" s="68">
        <v>0</v>
      </c>
      <c r="T1390" s="68">
        <v>0</v>
      </c>
      <c r="U1390" s="68">
        <v>0</v>
      </c>
      <c r="V1390" s="68">
        <v>0</v>
      </c>
      <c r="W1390" s="68">
        <v>24.859945037332313</v>
      </c>
    </row>
    <row r="1391" spans="1:23">
      <c r="C1391" s="76"/>
      <c r="D1391" s="76"/>
      <c r="E1391" s="76"/>
      <c r="F1391" s="76"/>
      <c r="G1391" s="76"/>
      <c r="H1391" s="76"/>
      <c r="I1391" s="76"/>
      <c r="J1391" s="76"/>
      <c r="K1391" s="76"/>
      <c r="L1391" s="77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</row>
    <row r="1392" spans="1:23">
      <c r="A1392" s="105" t="s">
        <v>402</v>
      </c>
      <c r="B1392">
        <v>2011</v>
      </c>
      <c r="C1392" s="76">
        <v>0.2158047125931041</v>
      </c>
      <c r="D1392" s="76">
        <v>0</v>
      </c>
      <c r="E1392" s="76">
        <v>0</v>
      </c>
      <c r="F1392" s="76">
        <v>0.76111347111011562</v>
      </c>
      <c r="G1392" s="76">
        <v>0</v>
      </c>
      <c r="H1392" s="76">
        <v>2.3081816296780536E-2</v>
      </c>
      <c r="I1392" s="76">
        <v>0</v>
      </c>
      <c r="J1392" s="76">
        <v>0</v>
      </c>
      <c r="K1392" s="76">
        <v>0</v>
      </c>
      <c r="L1392" s="77">
        <v>0</v>
      </c>
      <c r="M1392" s="68">
        <v>9.6368936423704525</v>
      </c>
      <c r="N1392" s="68">
        <v>0</v>
      </c>
      <c r="O1392" s="68">
        <v>0</v>
      </c>
      <c r="P1392" s="68">
        <v>33.987995362701632</v>
      </c>
      <c r="Q1392" s="68">
        <v>0</v>
      </c>
      <c r="R1392" s="68">
        <v>1.0307328605200945</v>
      </c>
      <c r="S1392" s="68">
        <v>0</v>
      </c>
      <c r="T1392" s="68">
        <v>0</v>
      </c>
      <c r="U1392" s="68">
        <v>0</v>
      </c>
      <c r="V1392" s="68">
        <v>0</v>
      </c>
      <c r="W1392" s="68">
        <v>44.655621865592167</v>
      </c>
    </row>
    <row r="1393" spans="1:23">
      <c r="A1393" s="105"/>
      <c r="B1393">
        <v>2014</v>
      </c>
      <c r="C1393" s="76">
        <v>0.19271566739692017</v>
      </c>
      <c r="D1393" s="76">
        <v>2.1278900469429367E-2</v>
      </c>
      <c r="E1393" s="76">
        <v>0</v>
      </c>
      <c r="F1393" s="76">
        <v>0.764726531664221</v>
      </c>
      <c r="G1393" s="76">
        <v>2.1278900469429367E-2</v>
      </c>
      <c r="H1393" s="76">
        <v>0</v>
      </c>
      <c r="I1393" s="76">
        <v>0</v>
      </c>
      <c r="J1393" s="76">
        <v>0</v>
      </c>
      <c r="K1393" s="76">
        <v>0</v>
      </c>
      <c r="L1393" s="77">
        <v>0</v>
      </c>
      <c r="M1393" s="68">
        <v>9.1438983421436859</v>
      </c>
      <c r="N1393" s="68">
        <v>1.0096330275229359</v>
      </c>
      <c r="O1393" s="68">
        <v>0</v>
      </c>
      <c r="P1393" s="68">
        <v>36.284448273091009</v>
      </c>
      <c r="Q1393" s="68">
        <v>1.0096330275229359</v>
      </c>
      <c r="R1393" s="68">
        <v>0</v>
      </c>
      <c r="S1393" s="68">
        <v>0</v>
      </c>
      <c r="T1393" s="68">
        <v>0</v>
      </c>
      <c r="U1393" s="68">
        <v>0</v>
      </c>
      <c r="V1393" s="68">
        <v>0</v>
      </c>
      <c r="W1393" s="68">
        <v>47.44761267028057</v>
      </c>
    </row>
    <row r="1394" spans="1:23">
      <c r="A1394" s="105"/>
      <c r="B1394">
        <v>2017</v>
      </c>
      <c r="C1394" s="76">
        <v>0.24198104552501729</v>
      </c>
      <c r="D1394" s="76">
        <v>0</v>
      </c>
      <c r="E1394" s="76">
        <v>0</v>
      </c>
      <c r="F1394" s="76">
        <v>0.75801895447498258</v>
      </c>
      <c r="G1394" s="76">
        <v>0</v>
      </c>
      <c r="H1394" s="76">
        <v>0</v>
      </c>
      <c r="I1394" s="76">
        <v>0</v>
      </c>
      <c r="J1394" s="76">
        <v>0</v>
      </c>
      <c r="K1394" s="76">
        <v>0</v>
      </c>
      <c r="L1394" s="77">
        <v>0</v>
      </c>
      <c r="M1394" s="68">
        <v>11.009953287571264</v>
      </c>
      <c r="N1394" s="68">
        <v>0</v>
      </c>
      <c r="O1394" s="68">
        <v>0</v>
      </c>
      <c r="P1394" s="68">
        <v>34.489285149403727</v>
      </c>
      <c r="Q1394" s="68">
        <v>0</v>
      </c>
      <c r="R1394" s="68">
        <v>0</v>
      </c>
      <c r="S1394" s="68">
        <v>0</v>
      </c>
      <c r="T1394" s="68">
        <v>0</v>
      </c>
      <c r="U1394" s="68">
        <v>0</v>
      </c>
      <c r="V1394" s="68">
        <v>0</v>
      </c>
      <c r="W1394" s="68">
        <v>45.499238436974998</v>
      </c>
    </row>
    <row r="1395" spans="1:23">
      <c r="C1395" s="76"/>
      <c r="D1395" s="76"/>
      <c r="E1395" s="76"/>
      <c r="F1395" s="76"/>
      <c r="G1395" s="76"/>
      <c r="H1395" s="76"/>
      <c r="I1395" s="76"/>
      <c r="J1395" s="76"/>
      <c r="K1395" s="76"/>
      <c r="L1395" s="77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</row>
    <row r="1396" spans="1:23">
      <c r="A1396" s="105" t="s">
        <v>403</v>
      </c>
      <c r="B1396">
        <v>2011</v>
      </c>
      <c r="C1396" s="76">
        <v>0.33759988921338291</v>
      </c>
      <c r="D1396" s="76">
        <v>0</v>
      </c>
      <c r="E1396" s="76">
        <v>0</v>
      </c>
      <c r="F1396" s="76">
        <v>0.63026347727857701</v>
      </c>
      <c r="G1396" s="76">
        <v>0</v>
      </c>
      <c r="H1396" s="76">
        <v>3.2136633508040011E-2</v>
      </c>
      <c r="I1396" s="76">
        <v>0</v>
      </c>
      <c r="J1396" s="76">
        <v>0</v>
      </c>
      <c r="K1396" s="76">
        <v>0</v>
      </c>
      <c r="L1396" s="77">
        <v>0</v>
      </c>
      <c r="M1396" s="68">
        <v>10.624337724387697</v>
      </c>
      <c r="N1396" s="68">
        <v>0</v>
      </c>
      <c r="O1396" s="68">
        <v>0</v>
      </c>
      <c r="P1396" s="68">
        <v>19.834520839318778</v>
      </c>
      <c r="Q1396" s="68">
        <v>0</v>
      </c>
      <c r="R1396" s="68">
        <v>1.0113464447806355</v>
      </c>
      <c r="S1396" s="68">
        <v>0</v>
      </c>
      <c r="T1396" s="68">
        <v>0</v>
      </c>
      <c r="U1396" s="68">
        <v>0</v>
      </c>
      <c r="V1396" s="68">
        <v>0</v>
      </c>
      <c r="W1396" s="68">
        <v>31.470205008487113</v>
      </c>
    </row>
    <row r="1397" spans="1:23">
      <c r="A1397" s="105"/>
      <c r="B1397">
        <v>2014</v>
      </c>
      <c r="C1397" s="76">
        <v>0.33940191820231774</v>
      </c>
      <c r="D1397" s="76">
        <v>0</v>
      </c>
      <c r="E1397" s="76">
        <v>0</v>
      </c>
      <c r="F1397" s="76">
        <v>0.66059808179768242</v>
      </c>
      <c r="G1397" s="76">
        <v>0</v>
      </c>
      <c r="H1397" s="76">
        <v>0</v>
      </c>
      <c r="I1397" s="76">
        <v>0</v>
      </c>
      <c r="J1397" s="76">
        <v>0</v>
      </c>
      <c r="K1397" s="76">
        <v>0</v>
      </c>
      <c r="L1397" s="77">
        <v>0</v>
      </c>
      <c r="M1397" s="68">
        <v>10.742576149619943</v>
      </c>
      <c r="N1397" s="68">
        <v>0</v>
      </c>
      <c r="O1397" s="68">
        <v>0</v>
      </c>
      <c r="P1397" s="68">
        <v>20.908913053856764</v>
      </c>
      <c r="Q1397" s="68">
        <v>0</v>
      </c>
      <c r="R1397" s="68">
        <v>0</v>
      </c>
      <c r="S1397" s="68">
        <v>0</v>
      </c>
      <c r="T1397" s="68">
        <v>0</v>
      </c>
      <c r="U1397" s="68">
        <v>0</v>
      </c>
      <c r="V1397" s="68">
        <v>0</v>
      </c>
      <c r="W1397" s="68">
        <v>31.651489203476704</v>
      </c>
    </row>
    <row r="1398" spans="1:23">
      <c r="A1398" s="105"/>
      <c r="B1398">
        <v>2017</v>
      </c>
      <c r="C1398" s="76">
        <v>0.43250164669890362</v>
      </c>
      <c r="D1398" s="76">
        <v>0</v>
      </c>
      <c r="E1398" s="76">
        <v>0</v>
      </c>
      <c r="F1398" s="76">
        <v>0.53984048558829434</v>
      </c>
      <c r="G1398" s="76">
        <v>0</v>
      </c>
      <c r="H1398" s="76">
        <v>0</v>
      </c>
      <c r="I1398" s="76">
        <v>0</v>
      </c>
      <c r="J1398" s="76">
        <v>0</v>
      </c>
      <c r="K1398" s="76">
        <v>2.7657867712802212E-2</v>
      </c>
      <c r="L1398" s="77">
        <v>0</v>
      </c>
      <c r="M1398" s="68">
        <v>12.539098443595257</v>
      </c>
      <c r="N1398" s="68">
        <v>0</v>
      </c>
      <c r="O1398" s="68">
        <v>0</v>
      </c>
      <c r="P1398" s="68">
        <v>15.651068716837441</v>
      </c>
      <c r="Q1398" s="68">
        <v>0</v>
      </c>
      <c r="R1398" s="68">
        <v>0</v>
      </c>
      <c r="S1398" s="68">
        <v>0</v>
      </c>
      <c r="T1398" s="68">
        <v>0</v>
      </c>
      <c r="U1398" s="68">
        <v>0.80185758513931893</v>
      </c>
      <c r="V1398" s="68">
        <v>0</v>
      </c>
      <c r="W1398" s="68">
        <v>28.992024745572014</v>
      </c>
    </row>
    <row r="1399" spans="1:23">
      <c r="C1399" s="76"/>
      <c r="D1399" s="76"/>
      <c r="E1399" s="76"/>
      <c r="F1399" s="76"/>
      <c r="G1399" s="76"/>
      <c r="H1399" s="76"/>
      <c r="I1399" s="76"/>
      <c r="J1399" s="76"/>
      <c r="K1399" s="76"/>
      <c r="L1399" s="77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</row>
    <row r="1400" spans="1:23">
      <c r="A1400" s="105" t="s">
        <v>404</v>
      </c>
      <c r="B1400">
        <v>2011</v>
      </c>
      <c r="C1400" s="76">
        <v>0</v>
      </c>
      <c r="D1400" s="76">
        <v>7.9231251196303171E-2</v>
      </c>
      <c r="E1400" s="76">
        <v>0</v>
      </c>
      <c r="F1400" s="76">
        <v>0.92076874880369686</v>
      </c>
      <c r="G1400" s="76">
        <v>0</v>
      </c>
      <c r="H1400" s="76">
        <v>0</v>
      </c>
      <c r="I1400" s="76">
        <v>0</v>
      </c>
      <c r="J1400" s="76">
        <v>0</v>
      </c>
      <c r="K1400" s="76">
        <v>0</v>
      </c>
      <c r="L1400" s="77">
        <v>0</v>
      </c>
      <c r="M1400" s="68">
        <v>0</v>
      </c>
      <c r="N1400" s="68">
        <v>1.1069900142653353</v>
      </c>
      <c r="O1400" s="68">
        <v>0</v>
      </c>
      <c r="P1400" s="68">
        <v>12.864643622096905</v>
      </c>
      <c r="Q1400" s="68">
        <v>0</v>
      </c>
      <c r="R1400" s="68">
        <v>0</v>
      </c>
      <c r="S1400" s="68">
        <v>0</v>
      </c>
      <c r="T1400" s="68">
        <v>0</v>
      </c>
      <c r="U1400" s="68">
        <v>0</v>
      </c>
      <c r="V1400" s="68">
        <v>0</v>
      </c>
      <c r="W1400" s="68">
        <v>13.97163363636224</v>
      </c>
    </row>
    <row r="1401" spans="1:23">
      <c r="A1401" s="105"/>
      <c r="B1401">
        <v>2014</v>
      </c>
      <c r="C1401" s="76">
        <v>7.555591012254452E-2</v>
      </c>
      <c r="D1401" s="76">
        <v>7.6283742284275466E-2</v>
      </c>
      <c r="E1401" s="76">
        <v>0</v>
      </c>
      <c r="F1401" s="76">
        <v>0.84816034759318004</v>
      </c>
      <c r="G1401" s="76">
        <v>0</v>
      </c>
      <c r="H1401" s="76">
        <v>0</v>
      </c>
      <c r="I1401" s="76">
        <v>0</v>
      </c>
      <c r="J1401" s="76">
        <v>0</v>
      </c>
      <c r="K1401" s="76">
        <v>0</v>
      </c>
      <c r="L1401" s="77">
        <v>0</v>
      </c>
      <c r="M1401" s="68">
        <v>1</v>
      </c>
      <c r="N1401" s="68">
        <v>1.0096330275229359</v>
      </c>
      <c r="O1401" s="68">
        <v>0</v>
      </c>
      <c r="P1401" s="68">
        <v>11.225598979848755</v>
      </c>
      <c r="Q1401" s="68">
        <v>0</v>
      </c>
      <c r="R1401" s="68">
        <v>0</v>
      </c>
      <c r="S1401" s="68">
        <v>0</v>
      </c>
      <c r="T1401" s="68">
        <v>0</v>
      </c>
      <c r="U1401" s="68">
        <v>0</v>
      </c>
      <c r="V1401" s="68">
        <v>0</v>
      </c>
      <c r="W1401" s="68">
        <v>13.235232007371691</v>
      </c>
    </row>
    <row r="1402" spans="1:23">
      <c r="A1402" s="105"/>
      <c r="B1402">
        <v>2017</v>
      </c>
      <c r="C1402" s="76">
        <v>0</v>
      </c>
      <c r="D1402" s="76">
        <v>0.70283439709011053</v>
      </c>
      <c r="E1402" s="76">
        <v>0</v>
      </c>
      <c r="F1402" s="76">
        <v>0.29716560290988953</v>
      </c>
      <c r="G1402" s="76">
        <v>0</v>
      </c>
      <c r="H1402" s="76">
        <v>0</v>
      </c>
      <c r="I1402" s="76">
        <v>0</v>
      </c>
      <c r="J1402" s="76">
        <v>0</v>
      </c>
      <c r="K1402" s="76">
        <v>0</v>
      </c>
      <c r="L1402" s="77">
        <v>0</v>
      </c>
      <c r="M1402" s="68">
        <v>0</v>
      </c>
      <c r="N1402" s="68">
        <v>3.8</v>
      </c>
      <c r="O1402" s="68">
        <v>0</v>
      </c>
      <c r="P1402" s="68">
        <v>1.6066790352504638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5.4066790352504634</v>
      </c>
    </row>
    <row r="1403" spans="1:23">
      <c r="C1403" s="76"/>
      <c r="D1403" s="76"/>
      <c r="E1403" s="76"/>
      <c r="F1403" s="76"/>
      <c r="G1403" s="76"/>
      <c r="H1403" s="76"/>
      <c r="I1403" s="76"/>
      <c r="J1403" s="76"/>
      <c r="K1403" s="76"/>
      <c r="L1403" s="77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</row>
    <row r="1404" spans="1:23">
      <c r="A1404" s="105" t="s">
        <v>405</v>
      </c>
      <c r="B1404">
        <v>2011</v>
      </c>
      <c r="C1404" s="76">
        <v>0.29270505856053997</v>
      </c>
      <c r="D1404" s="76">
        <v>0</v>
      </c>
      <c r="E1404" s="76">
        <v>1.5871036930101428E-2</v>
      </c>
      <c r="F1404" s="76">
        <v>0.66037931702728903</v>
      </c>
      <c r="G1404" s="76">
        <v>1.5536909836836137E-2</v>
      </c>
      <c r="H1404" s="76">
        <v>1.5507677645233434E-2</v>
      </c>
      <c r="I1404" s="76">
        <v>0</v>
      </c>
      <c r="J1404" s="76">
        <v>0</v>
      </c>
      <c r="K1404" s="76">
        <v>0</v>
      </c>
      <c r="L1404" s="77">
        <v>0</v>
      </c>
      <c r="M1404" s="68">
        <v>18.839335597260895</v>
      </c>
      <c r="N1404" s="68">
        <v>0</v>
      </c>
      <c r="O1404" s="68">
        <v>1.021505376344086</v>
      </c>
      <c r="P1404" s="68">
        <v>42.503903540819259</v>
      </c>
      <c r="Q1404" s="68">
        <v>1</v>
      </c>
      <c r="R1404" s="68">
        <v>0.99811853245531512</v>
      </c>
      <c r="S1404" s="68">
        <v>0</v>
      </c>
      <c r="T1404" s="68">
        <v>0</v>
      </c>
      <c r="U1404" s="68">
        <v>0</v>
      </c>
      <c r="V1404" s="68">
        <v>0</v>
      </c>
      <c r="W1404" s="68">
        <v>64.362863046879554</v>
      </c>
    </row>
    <row r="1405" spans="1:23">
      <c r="A1405" s="105"/>
      <c r="B1405">
        <v>2014</v>
      </c>
      <c r="C1405" s="76">
        <v>0.22761164115575513</v>
      </c>
      <c r="D1405" s="76">
        <v>4.4840628607570855E-2</v>
      </c>
      <c r="E1405" s="76">
        <v>1.4935113874229314E-2</v>
      </c>
      <c r="F1405" s="76">
        <v>0.68331692000487509</v>
      </c>
      <c r="G1405" s="76">
        <v>0</v>
      </c>
      <c r="H1405" s="76">
        <v>0</v>
      </c>
      <c r="I1405" s="76">
        <v>1.4949740422445066E-2</v>
      </c>
      <c r="J1405" s="76">
        <v>0</v>
      </c>
      <c r="K1405" s="76">
        <v>1.4345955935124645E-2</v>
      </c>
      <c r="L1405" s="77">
        <v>0</v>
      </c>
      <c r="M1405" s="68">
        <v>15.276646554598564</v>
      </c>
      <c r="N1405" s="68">
        <v>3.0095755693581783</v>
      </c>
      <c r="O1405" s="68">
        <v>1.0024024024024023</v>
      </c>
      <c r="P1405" s="68">
        <v>45.862289901719436</v>
      </c>
      <c r="Q1405" s="68">
        <v>0</v>
      </c>
      <c r="R1405" s="68">
        <v>0</v>
      </c>
      <c r="S1405" s="68">
        <v>1.0033840947546531</v>
      </c>
      <c r="T1405" s="68">
        <v>0</v>
      </c>
      <c r="U1405" s="68">
        <v>0.96285979572887648</v>
      </c>
      <c r="V1405" s="68">
        <v>0</v>
      </c>
      <c r="W1405" s="68">
        <v>67.117158318562105</v>
      </c>
    </row>
    <row r="1406" spans="1:23">
      <c r="A1406" s="105"/>
      <c r="B1406">
        <v>2017</v>
      </c>
      <c r="C1406" s="76">
        <v>0.19577340246690841</v>
      </c>
      <c r="D1406" s="76">
        <v>2.5974100897583355E-2</v>
      </c>
      <c r="E1406" s="76">
        <v>1.9928537024162939E-2</v>
      </c>
      <c r="F1406" s="76">
        <v>0.74415255550527371</v>
      </c>
      <c r="G1406" s="76">
        <v>0</v>
      </c>
      <c r="H1406" s="76">
        <v>1.4171404106071423E-2</v>
      </c>
      <c r="I1406" s="76">
        <v>0</v>
      </c>
      <c r="J1406" s="76">
        <v>0</v>
      </c>
      <c r="K1406" s="76">
        <v>0</v>
      </c>
      <c r="L1406" s="77">
        <v>0</v>
      </c>
      <c r="M1406" s="68">
        <v>13.814679265481793</v>
      </c>
      <c r="N1406" s="68">
        <v>1.8328530259365994</v>
      </c>
      <c r="O1406" s="68">
        <v>1.40625</v>
      </c>
      <c r="P1406" s="68">
        <v>52.5108556594232</v>
      </c>
      <c r="Q1406" s="68">
        <v>0</v>
      </c>
      <c r="R1406" s="68">
        <v>1</v>
      </c>
      <c r="S1406" s="68">
        <v>0</v>
      </c>
      <c r="T1406" s="68">
        <v>0</v>
      </c>
      <c r="U1406" s="68">
        <v>0</v>
      </c>
      <c r="V1406" s="68">
        <v>0</v>
      </c>
      <c r="W1406" s="68">
        <v>70.5646379508416</v>
      </c>
    </row>
    <row r="1407" spans="1:23">
      <c r="C1407" s="76"/>
      <c r="D1407" s="76"/>
      <c r="E1407" s="76"/>
      <c r="F1407" s="76"/>
      <c r="G1407" s="76"/>
      <c r="H1407" s="76"/>
      <c r="I1407" s="76"/>
      <c r="J1407" s="76"/>
      <c r="K1407" s="76"/>
      <c r="L1407" s="77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</row>
    <row r="1408" spans="1:23">
      <c r="A1408" s="105" t="s">
        <v>406</v>
      </c>
      <c r="B1408">
        <v>2011</v>
      </c>
      <c r="C1408" s="76">
        <v>0.1783232608413281</v>
      </c>
      <c r="D1408" s="76">
        <v>0</v>
      </c>
      <c r="E1408" s="76">
        <v>0</v>
      </c>
      <c r="F1408" s="76">
        <v>0.82167673915867179</v>
      </c>
      <c r="G1408" s="76">
        <v>0</v>
      </c>
      <c r="H1408" s="76">
        <v>0</v>
      </c>
      <c r="I1408" s="76">
        <v>0</v>
      </c>
      <c r="J1408" s="76">
        <v>0</v>
      </c>
      <c r="K1408" s="76">
        <v>0</v>
      </c>
      <c r="L1408" s="77">
        <v>0</v>
      </c>
      <c r="M1408" s="68">
        <v>7.6673003275697642</v>
      </c>
      <c r="N1408" s="68">
        <v>0</v>
      </c>
      <c r="O1408" s="68">
        <v>0</v>
      </c>
      <c r="P1408" s="68">
        <v>35.329335621074769</v>
      </c>
      <c r="Q1408" s="68">
        <v>0</v>
      </c>
      <c r="R1408" s="68">
        <v>0</v>
      </c>
      <c r="S1408" s="68">
        <v>0</v>
      </c>
      <c r="T1408" s="68">
        <v>0</v>
      </c>
      <c r="U1408" s="68">
        <v>0</v>
      </c>
      <c r="V1408" s="68">
        <v>0</v>
      </c>
      <c r="W1408" s="68">
        <v>42.996635948644538</v>
      </c>
    </row>
    <row r="1409" spans="1:23">
      <c r="A1409" s="105"/>
      <c r="B1409">
        <v>2014</v>
      </c>
      <c r="C1409" s="76">
        <v>0.23124725070395968</v>
      </c>
      <c r="D1409" s="76">
        <v>2.1100807302298779E-2</v>
      </c>
      <c r="E1409" s="76">
        <v>0</v>
      </c>
      <c r="F1409" s="76">
        <v>0.74765194199374141</v>
      </c>
      <c r="G1409" s="76">
        <v>0</v>
      </c>
      <c r="H1409" s="76">
        <v>0</v>
      </c>
      <c r="I1409" s="76">
        <v>0</v>
      </c>
      <c r="J1409" s="76">
        <v>0</v>
      </c>
      <c r="K1409" s="76">
        <v>0</v>
      </c>
      <c r="L1409" s="77">
        <v>0</v>
      </c>
      <c r="M1409" s="68">
        <v>11.064735983308033</v>
      </c>
      <c r="N1409" s="68">
        <v>1.0096330275229359</v>
      </c>
      <c r="O1409" s="68">
        <v>0</v>
      </c>
      <c r="P1409" s="68">
        <v>35.773706802502659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47.848075813333637</v>
      </c>
    </row>
    <row r="1410" spans="1:23">
      <c r="A1410" s="105"/>
      <c r="B1410">
        <v>2017</v>
      </c>
      <c r="C1410" s="76">
        <v>0.25682317346994737</v>
      </c>
      <c r="D1410" s="76">
        <v>0</v>
      </c>
      <c r="E1410" s="76">
        <v>0</v>
      </c>
      <c r="F1410" s="76">
        <v>0.74317682653005257</v>
      </c>
      <c r="G1410" s="76">
        <v>0</v>
      </c>
      <c r="H1410" s="76">
        <v>0</v>
      </c>
      <c r="I1410" s="76">
        <v>0</v>
      </c>
      <c r="J1410" s="76">
        <v>0</v>
      </c>
      <c r="K1410" s="76">
        <v>0</v>
      </c>
      <c r="L1410" s="77">
        <v>0</v>
      </c>
      <c r="M1410" s="68">
        <v>8.7635808941077986</v>
      </c>
      <c r="N1410" s="68">
        <v>0</v>
      </c>
      <c r="O1410" s="68">
        <v>0</v>
      </c>
      <c r="P1410" s="68">
        <v>25.35943369099655</v>
      </c>
      <c r="Q1410" s="68">
        <v>0</v>
      </c>
      <c r="R1410" s="68">
        <v>0</v>
      </c>
      <c r="S1410" s="68">
        <v>0</v>
      </c>
      <c r="T1410" s="68">
        <v>0</v>
      </c>
      <c r="U1410" s="68">
        <v>0</v>
      </c>
      <c r="V1410" s="68">
        <v>0</v>
      </c>
      <c r="W1410" s="68">
        <v>34.12301458510435</v>
      </c>
    </row>
    <row r="1411" spans="1:23">
      <c r="C1411" s="76"/>
      <c r="D1411" s="76"/>
      <c r="E1411" s="76"/>
      <c r="F1411" s="76"/>
      <c r="G1411" s="76"/>
      <c r="H1411" s="76"/>
      <c r="I1411" s="76"/>
      <c r="J1411" s="76"/>
      <c r="K1411" s="76"/>
      <c r="L1411" s="77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</row>
    <row r="1412" spans="1:23">
      <c r="A1412" s="105" t="s">
        <v>407</v>
      </c>
      <c r="B1412">
        <v>2011</v>
      </c>
      <c r="C1412" s="76">
        <v>0.27364307495479145</v>
      </c>
      <c r="D1412" s="76">
        <v>5.0731214070328427E-2</v>
      </c>
      <c r="E1412" s="76">
        <v>0</v>
      </c>
      <c r="F1412" s="76">
        <v>0.67562571097488</v>
      </c>
      <c r="G1412" s="76">
        <v>0</v>
      </c>
      <c r="H1412" s="76">
        <v>0</v>
      </c>
      <c r="I1412" s="76">
        <v>0</v>
      </c>
      <c r="J1412" s="76">
        <v>0</v>
      </c>
      <c r="K1412" s="76">
        <v>0</v>
      </c>
      <c r="L1412" s="77">
        <v>0</v>
      </c>
      <c r="M1412" s="68">
        <v>22.730117422513075</v>
      </c>
      <c r="N1412" s="68">
        <v>4.2139800285306706</v>
      </c>
      <c r="O1412" s="68">
        <v>0</v>
      </c>
      <c r="P1412" s="68">
        <v>56.120739568012233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83.064837019055986</v>
      </c>
    </row>
    <row r="1413" spans="1:23">
      <c r="A1413" s="105"/>
      <c r="B1413">
        <v>2014</v>
      </c>
      <c r="C1413" s="76">
        <v>0.33218636012174824</v>
      </c>
      <c r="D1413" s="76">
        <v>0</v>
      </c>
      <c r="E1413" s="76">
        <v>0</v>
      </c>
      <c r="F1413" s="76">
        <v>0.66781363987825204</v>
      </c>
      <c r="G1413" s="76">
        <v>0</v>
      </c>
      <c r="H1413" s="76">
        <v>0</v>
      </c>
      <c r="I1413" s="76">
        <v>0</v>
      </c>
      <c r="J1413" s="76">
        <v>0</v>
      </c>
      <c r="K1413" s="76">
        <v>0</v>
      </c>
      <c r="L1413" s="77">
        <v>0</v>
      </c>
      <c r="M1413" s="68">
        <v>26.315964242126036</v>
      </c>
      <c r="N1413" s="68">
        <v>0</v>
      </c>
      <c r="O1413" s="68">
        <v>0</v>
      </c>
      <c r="P1413" s="68">
        <v>52.904519803278745</v>
      </c>
      <c r="Q1413" s="68">
        <v>0</v>
      </c>
      <c r="R1413" s="68">
        <v>0</v>
      </c>
      <c r="S1413" s="68">
        <v>0</v>
      </c>
      <c r="T1413" s="68">
        <v>0</v>
      </c>
      <c r="U1413" s="68">
        <v>0</v>
      </c>
      <c r="V1413" s="68">
        <v>0</v>
      </c>
      <c r="W1413" s="68">
        <v>79.22048404540476</v>
      </c>
    </row>
    <row r="1414" spans="1:23">
      <c r="A1414" s="105"/>
      <c r="B1414">
        <v>2017</v>
      </c>
      <c r="C1414" s="76">
        <v>0.23108253873742091</v>
      </c>
      <c r="D1414" s="76">
        <v>0.15578199664192444</v>
      </c>
      <c r="E1414" s="76">
        <v>2.8885831567967157E-2</v>
      </c>
      <c r="F1414" s="76">
        <v>0.5842496330526874</v>
      </c>
      <c r="G1414" s="76">
        <v>0</v>
      </c>
      <c r="H1414" s="76">
        <v>0</v>
      </c>
      <c r="I1414" s="76">
        <v>0</v>
      </c>
      <c r="J1414" s="76">
        <v>0</v>
      </c>
      <c r="K1414" s="76">
        <v>0</v>
      </c>
      <c r="L1414" s="77">
        <v>0</v>
      </c>
      <c r="M1414" s="68">
        <v>18.333006963196258</v>
      </c>
      <c r="N1414" s="68">
        <v>12.359014423076923</v>
      </c>
      <c r="O1414" s="68">
        <v>2.2916666666666665</v>
      </c>
      <c r="P1414" s="68">
        <v>46.351631107752134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79.335319160691995</v>
      </c>
    </row>
    <row r="1415" spans="1:23">
      <c r="C1415" s="76"/>
      <c r="D1415" s="76"/>
      <c r="E1415" s="76"/>
      <c r="F1415" s="76"/>
      <c r="G1415" s="76"/>
      <c r="H1415" s="76"/>
      <c r="I1415" s="76"/>
      <c r="J1415" s="76"/>
      <c r="K1415" s="76"/>
      <c r="L1415" s="77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</row>
    <row r="1416" spans="1:23">
      <c r="A1416" s="105" t="s">
        <v>408</v>
      </c>
      <c r="B1416">
        <v>2011</v>
      </c>
      <c r="C1416" s="76">
        <v>0.24260430152991613</v>
      </c>
      <c r="D1416" s="76">
        <v>3.4521662699310111E-2</v>
      </c>
      <c r="E1416" s="76">
        <v>0</v>
      </c>
      <c r="F1416" s="76">
        <v>0.71589073363349331</v>
      </c>
      <c r="G1416" s="76">
        <v>0</v>
      </c>
      <c r="H1416" s="76">
        <v>6.98330213728072E-3</v>
      </c>
      <c r="I1416" s="76">
        <v>0</v>
      </c>
      <c r="J1416" s="76">
        <v>0</v>
      </c>
      <c r="K1416" s="76">
        <v>0</v>
      </c>
      <c r="L1416" s="77">
        <v>0</v>
      </c>
      <c r="M1416" s="68">
        <v>40.117153723382671</v>
      </c>
      <c r="N1416" s="68">
        <v>5.7085172874571342</v>
      </c>
      <c r="O1416" s="68">
        <v>0</v>
      </c>
      <c r="P1416" s="68">
        <v>118.38000575096389</v>
      </c>
      <c r="Q1416" s="68">
        <v>0</v>
      </c>
      <c r="R1416" s="68">
        <v>1.1547619047619047</v>
      </c>
      <c r="S1416" s="68">
        <v>0</v>
      </c>
      <c r="T1416" s="68">
        <v>0</v>
      </c>
      <c r="U1416" s="68">
        <v>0</v>
      </c>
      <c r="V1416" s="68">
        <v>0</v>
      </c>
      <c r="W1416" s="68">
        <v>165.36043866656556</v>
      </c>
    </row>
    <row r="1417" spans="1:23">
      <c r="A1417" s="105"/>
      <c r="B1417">
        <v>2014</v>
      </c>
      <c r="C1417" s="76">
        <v>0.22817288496702071</v>
      </c>
      <c r="D1417" s="76">
        <v>1.2989428908912562E-2</v>
      </c>
      <c r="E1417" s="76">
        <v>0</v>
      </c>
      <c r="F1417" s="76">
        <v>0.74537568396484888</v>
      </c>
      <c r="G1417" s="76">
        <v>6.9361557706037486E-3</v>
      </c>
      <c r="H1417" s="76">
        <v>6.5258463886136847E-3</v>
      </c>
      <c r="I1417" s="76">
        <v>0</v>
      </c>
      <c r="J1417" s="76">
        <v>0</v>
      </c>
      <c r="K1417" s="76">
        <v>0</v>
      </c>
      <c r="L1417" s="77">
        <v>0</v>
      </c>
      <c r="M1417" s="68">
        <v>35.301302992642839</v>
      </c>
      <c r="N1417" s="68">
        <v>2.0096330275229359</v>
      </c>
      <c r="O1417" s="68">
        <v>0</v>
      </c>
      <c r="P1417" s="68">
        <v>115.31928023259499</v>
      </c>
      <c r="Q1417" s="68">
        <v>1.0731132075471699</v>
      </c>
      <c r="R1417" s="68">
        <v>1.0096330275229359</v>
      </c>
      <c r="S1417" s="68">
        <v>0</v>
      </c>
      <c r="T1417" s="68">
        <v>0</v>
      </c>
      <c r="U1417" s="68">
        <v>0</v>
      </c>
      <c r="V1417" s="68">
        <v>0</v>
      </c>
      <c r="W1417" s="68">
        <v>154.71296248783094</v>
      </c>
    </row>
    <row r="1418" spans="1:23">
      <c r="A1418" s="105"/>
      <c r="B1418">
        <v>2017</v>
      </c>
      <c r="C1418" s="76">
        <v>0.22253756319401891</v>
      </c>
      <c r="D1418" s="76">
        <v>4.720402717066665E-2</v>
      </c>
      <c r="E1418" s="76">
        <v>1.4233670473611106E-2</v>
      </c>
      <c r="F1418" s="76">
        <v>0.71602473916170384</v>
      </c>
      <c r="G1418" s="76">
        <v>0</v>
      </c>
      <c r="H1418" s="76">
        <v>0</v>
      </c>
      <c r="I1418" s="76">
        <v>0</v>
      </c>
      <c r="J1418" s="76">
        <v>0</v>
      </c>
      <c r="K1418" s="76">
        <v>0</v>
      </c>
      <c r="L1418" s="77">
        <v>0</v>
      </c>
      <c r="M1418" s="68">
        <v>35.829262494059741</v>
      </c>
      <c r="N1418" s="68">
        <v>7.6</v>
      </c>
      <c r="O1418" s="68">
        <v>2.2916666666666665</v>
      </c>
      <c r="P1418" s="68">
        <v>115.2822829703514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161.00321213107773</v>
      </c>
    </row>
    <row r="1419" spans="1:23">
      <c r="C1419" s="76"/>
      <c r="D1419" s="76"/>
      <c r="E1419" s="76"/>
      <c r="F1419" s="76"/>
      <c r="G1419" s="76"/>
      <c r="H1419" s="76"/>
      <c r="I1419" s="76"/>
      <c r="J1419" s="76"/>
      <c r="K1419" s="76"/>
      <c r="L1419" s="77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</row>
    <row r="1420" spans="1:23">
      <c r="A1420" s="105" t="s">
        <v>409</v>
      </c>
      <c r="B1420">
        <v>2011</v>
      </c>
      <c r="C1420" s="76">
        <v>0.26753433974482127</v>
      </c>
      <c r="D1420" s="76">
        <v>2.5069560282709902E-2</v>
      </c>
      <c r="E1420" s="76">
        <v>0</v>
      </c>
      <c r="F1420" s="76">
        <v>0.68324449076071692</v>
      </c>
      <c r="G1420" s="76">
        <v>0</v>
      </c>
      <c r="H1420" s="76">
        <v>2.4151609211752089E-2</v>
      </c>
      <c r="I1420" s="76">
        <v>0</v>
      </c>
      <c r="J1420" s="76">
        <v>0</v>
      </c>
      <c r="K1420" s="76">
        <v>0</v>
      </c>
      <c r="L1420" s="77">
        <v>0</v>
      </c>
      <c r="M1420" s="68">
        <v>11.077288366136695</v>
      </c>
      <c r="N1420" s="68">
        <v>1.0380078636959371</v>
      </c>
      <c r="O1420" s="68">
        <v>0</v>
      </c>
      <c r="P1420" s="68">
        <v>28.289812275873217</v>
      </c>
      <c r="Q1420" s="68">
        <v>0</v>
      </c>
      <c r="R1420" s="68">
        <v>1</v>
      </c>
      <c r="S1420" s="68">
        <v>0</v>
      </c>
      <c r="T1420" s="68">
        <v>0</v>
      </c>
      <c r="U1420" s="68">
        <v>0</v>
      </c>
      <c r="V1420" s="68">
        <v>0</v>
      </c>
      <c r="W1420" s="68">
        <v>41.40510850570584</v>
      </c>
    </row>
    <row r="1421" spans="1:23">
      <c r="A1421" s="105"/>
      <c r="B1421">
        <v>2014</v>
      </c>
      <c r="C1421" s="76">
        <v>0.23342455426165681</v>
      </c>
      <c r="D1421" s="76">
        <v>2.9365755746068634E-2</v>
      </c>
      <c r="E1421" s="76">
        <v>2.9365755746068634E-2</v>
      </c>
      <c r="F1421" s="76">
        <v>0.70784393424620629</v>
      </c>
      <c r="G1421" s="76">
        <v>0</v>
      </c>
      <c r="H1421" s="76">
        <v>0</v>
      </c>
      <c r="I1421" s="76">
        <v>0</v>
      </c>
      <c r="J1421" s="76">
        <v>0</v>
      </c>
      <c r="K1421" s="76">
        <v>0</v>
      </c>
      <c r="L1421" s="77">
        <v>0</v>
      </c>
      <c r="M1421" s="68">
        <v>7.9488692979715569</v>
      </c>
      <c r="N1421" s="68">
        <v>1</v>
      </c>
      <c r="O1421" s="68">
        <v>1</v>
      </c>
      <c r="P1421" s="68">
        <v>24.104400389592204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34.053269687563748</v>
      </c>
    </row>
    <row r="1422" spans="1:23">
      <c r="A1422" s="105"/>
      <c r="B1422">
        <v>2017</v>
      </c>
      <c r="C1422" s="76">
        <v>0.28035089622101811</v>
      </c>
      <c r="D1422" s="76">
        <v>4.4470398483874234E-2</v>
      </c>
      <c r="E1422" s="76">
        <v>0</v>
      </c>
      <c r="F1422" s="76">
        <v>0.67517870529510782</v>
      </c>
      <c r="G1422" s="76">
        <v>0</v>
      </c>
      <c r="H1422" s="76">
        <v>0</v>
      </c>
      <c r="I1422" s="76">
        <v>0</v>
      </c>
      <c r="J1422" s="76">
        <v>0</v>
      </c>
      <c r="K1422" s="76">
        <v>0</v>
      </c>
      <c r="L1422" s="77">
        <v>0</v>
      </c>
      <c r="M1422" s="68">
        <v>6.4052427852285216</v>
      </c>
      <c r="N1422" s="68">
        <v>1.016025641025641</v>
      </c>
      <c r="O1422" s="68">
        <v>0</v>
      </c>
      <c r="P1422" s="68">
        <v>15.425966491014909</v>
      </c>
      <c r="Q1422" s="68">
        <v>0</v>
      </c>
      <c r="R1422" s="68">
        <v>0</v>
      </c>
      <c r="S1422" s="68">
        <v>0</v>
      </c>
      <c r="T1422" s="68">
        <v>0</v>
      </c>
      <c r="U1422" s="68">
        <v>0</v>
      </c>
      <c r="V1422" s="68">
        <v>0</v>
      </c>
      <c r="W1422" s="68">
        <v>22.84723491726907</v>
      </c>
    </row>
    <row r="1423" spans="1:23">
      <c r="C1423" s="76"/>
      <c r="D1423" s="76"/>
      <c r="E1423" s="76"/>
      <c r="F1423" s="76"/>
      <c r="G1423" s="76"/>
      <c r="H1423" s="76"/>
      <c r="I1423" s="76"/>
      <c r="J1423" s="76"/>
      <c r="K1423" s="76"/>
      <c r="L1423" s="77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</row>
    <row r="1424" spans="1:23">
      <c r="A1424" s="105" t="s">
        <v>410</v>
      </c>
      <c r="B1424">
        <v>2011</v>
      </c>
      <c r="C1424" s="76">
        <v>0.27632981881524632</v>
      </c>
      <c r="D1424" s="76">
        <v>9.8934621030950576E-2</v>
      </c>
      <c r="E1424" s="76">
        <v>0</v>
      </c>
      <c r="F1424" s="76">
        <v>0.47805995917045813</v>
      </c>
      <c r="G1424" s="76">
        <v>0</v>
      </c>
      <c r="H1424" s="76">
        <v>0.14667560098334489</v>
      </c>
      <c r="I1424" s="76">
        <v>0</v>
      </c>
      <c r="J1424" s="76">
        <v>0</v>
      </c>
      <c r="K1424" s="76">
        <v>0</v>
      </c>
      <c r="L1424" s="77">
        <v>0</v>
      </c>
      <c r="M1424" s="68">
        <v>4.1710325101304546</v>
      </c>
      <c r="N1424" s="68">
        <v>1.4933586337760911</v>
      </c>
      <c r="O1424" s="68">
        <v>0</v>
      </c>
      <c r="P1424" s="68">
        <v>7.2160277165918396</v>
      </c>
      <c r="Q1424" s="68">
        <v>0</v>
      </c>
      <c r="R1424" s="68">
        <v>2.2139800285306706</v>
      </c>
      <c r="S1424" s="68">
        <v>0</v>
      </c>
      <c r="T1424" s="68">
        <v>0</v>
      </c>
      <c r="U1424" s="68">
        <v>0</v>
      </c>
      <c r="V1424" s="68">
        <v>0</v>
      </c>
      <c r="W1424" s="68">
        <v>15.094398889029057</v>
      </c>
    </row>
    <row r="1425" spans="1:23">
      <c r="A1425" s="105"/>
      <c r="B1425">
        <v>2014</v>
      </c>
      <c r="C1425" s="76">
        <v>0.53346320972352013</v>
      </c>
      <c r="D1425" s="76">
        <v>3.4952443756418781E-2</v>
      </c>
      <c r="E1425" s="76">
        <v>0</v>
      </c>
      <c r="F1425" s="76">
        <v>0.43158434652006117</v>
      </c>
      <c r="G1425" s="76">
        <v>0</v>
      </c>
      <c r="H1425" s="76">
        <v>0</v>
      </c>
      <c r="I1425" s="76">
        <v>0</v>
      </c>
      <c r="J1425" s="76">
        <v>0</v>
      </c>
      <c r="K1425" s="76">
        <v>0</v>
      </c>
      <c r="L1425" s="77">
        <v>0</v>
      </c>
      <c r="M1425" s="68">
        <v>15.26254397092201</v>
      </c>
      <c r="N1425" s="68">
        <v>1</v>
      </c>
      <c r="O1425" s="68">
        <v>0</v>
      </c>
      <c r="P1425" s="68">
        <v>12.347758844209672</v>
      </c>
      <c r="Q1425" s="68">
        <v>0</v>
      </c>
      <c r="R1425" s="68">
        <v>0</v>
      </c>
      <c r="S1425" s="68">
        <v>0</v>
      </c>
      <c r="T1425" s="68">
        <v>0</v>
      </c>
      <c r="U1425" s="68">
        <v>0</v>
      </c>
      <c r="V1425" s="68">
        <v>0</v>
      </c>
      <c r="W1425" s="68">
        <v>28.610302815131678</v>
      </c>
    </row>
    <row r="1426" spans="1:23">
      <c r="A1426" s="105"/>
      <c r="B1426">
        <v>2017</v>
      </c>
      <c r="C1426" s="76">
        <v>0.36955363866896401</v>
      </c>
      <c r="D1426" s="76">
        <v>0.3108375660647647</v>
      </c>
      <c r="E1426" s="76">
        <v>0</v>
      </c>
      <c r="F1426" s="76">
        <v>0.31960879526627123</v>
      </c>
      <c r="G1426" s="76">
        <v>0</v>
      </c>
      <c r="H1426" s="76">
        <v>0</v>
      </c>
      <c r="I1426" s="76">
        <v>0</v>
      </c>
      <c r="J1426" s="76">
        <v>0</v>
      </c>
      <c r="K1426" s="76">
        <v>0</v>
      </c>
      <c r="L1426" s="77">
        <v>0</v>
      </c>
      <c r="M1426" s="68">
        <v>9.0356120382789822</v>
      </c>
      <c r="N1426" s="68">
        <v>7.6</v>
      </c>
      <c r="O1426" s="68">
        <v>0</v>
      </c>
      <c r="P1426" s="68">
        <v>7.8144571609390372</v>
      </c>
      <c r="Q1426" s="68">
        <v>0</v>
      </c>
      <c r="R1426" s="68">
        <v>0</v>
      </c>
      <c r="S1426" s="68">
        <v>0</v>
      </c>
      <c r="T1426" s="68">
        <v>0</v>
      </c>
      <c r="U1426" s="68">
        <v>0</v>
      </c>
      <c r="V1426" s="68">
        <v>0</v>
      </c>
      <c r="W1426" s="68">
        <v>24.450069199218021</v>
      </c>
    </row>
    <row r="1427" spans="1:23">
      <c r="C1427" s="76"/>
      <c r="D1427" s="76"/>
      <c r="E1427" s="76"/>
      <c r="F1427" s="76"/>
      <c r="G1427" s="76"/>
      <c r="H1427" s="76"/>
      <c r="I1427" s="76"/>
      <c r="J1427" s="76"/>
      <c r="K1427" s="76"/>
      <c r="L1427" s="77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</row>
    <row r="1428" spans="1:23">
      <c r="A1428" s="105" t="s">
        <v>411</v>
      </c>
      <c r="B1428">
        <v>2011</v>
      </c>
      <c r="C1428" s="76">
        <v>0.3814099475417142</v>
      </c>
      <c r="D1428" s="76">
        <v>0</v>
      </c>
      <c r="E1428" s="76">
        <v>0</v>
      </c>
      <c r="F1428" s="76">
        <v>0.61859005245828569</v>
      </c>
      <c r="G1428" s="76">
        <v>0</v>
      </c>
      <c r="H1428" s="76">
        <v>0</v>
      </c>
      <c r="I1428" s="76">
        <v>0</v>
      </c>
      <c r="J1428" s="76">
        <v>0</v>
      </c>
      <c r="K1428" s="76">
        <v>0</v>
      </c>
      <c r="L1428" s="77">
        <v>0</v>
      </c>
      <c r="M1428" s="68">
        <v>9.7288025701624914</v>
      </c>
      <c r="N1428" s="68">
        <v>0</v>
      </c>
      <c r="O1428" s="68">
        <v>0</v>
      </c>
      <c r="P1428" s="68">
        <v>15.778666841338547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25.507469411501042</v>
      </c>
    </row>
    <row r="1429" spans="1:23">
      <c r="A1429" s="105"/>
      <c r="B1429">
        <v>2014</v>
      </c>
      <c r="C1429" s="76">
        <v>0.48584074798737603</v>
      </c>
      <c r="D1429" s="76">
        <v>0</v>
      </c>
      <c r="E1429" s="76">
        <v>0</v>
      </c>
      <c r="F1429" s="76">
        <v>0.51415925201262414</v>
      </c>
      <c r="G1429" s="76">
        <v>0</v>
      </c>
      <c r="H1429" s="76">
        <v>0</v>
      </c>
      <c r="I1429" s="76">
        <v>0</v>
      </c>
      <c r="J1429" s="76">
        <v>0</v>
      </c>
      <c r="K1429" s="76">
        <v>0</v>
      </c>
      <c r="L1429" s="77">
        <v>0</v>
      </c>
      <c r="M1429" s="68">
        <v>12.559458629482169</v>
      </c>
      <c r="N1429" s="68">
        <v>0</v>
      </c>
      <c r="O1429" s="68">
        <v>0</v>
      </c>
      <c r="P1429" s="68">
        <v>13.291519662294444</v>
      </c>
      <c r="Q1429" s="68">
        <v>0</v>
      </c>
      <c r="R1429" s="68">
        <v>0</v>
      </c>
      <c r="S1429" s="68">
        <v>0</v>
      </c>
      <c r="T1429" s="68">
        <v>0</v>
      </c>
      <c r="U1429" s="68">
        <v>0</v>
      </c>
      <c r="V1429" s="68">
        <v>0</v>
      </c>
      <c r="W1429" s="68">
        <v>25.85097829177661</v>
      </c>
    </row>
    <row r="1430" spans="1:23">
      <c r="A1430" s="105"/>
      <c r="B1430">
        <v>2017</v>
      </c>
      <c r="C1430" s="76">
        <v>0.47924076673197352</v>
      </c>
      <c r="D1430" s="76">
        <v>0</v>
      </c>
      <c r="E1430" s="76">
        <v>0.10520350602870956</v>
      </c>
      <c r="F1430" s="76">
        <v>0.41555572723931705</v>
      </c>
      <c r="G1430" s="76">
        <v>0</v>
      </c>
      <c r="H1430" s="76">
        <v>0</v>
      </c>
      <c r="I1430" s="76">
        <v>0</v>
      </c>
      <c r="J1430" s="76">
        <v>0</v>
      </c>
      <c r="K1430" s="76">
        <v>0</v>
      </c>
      <c r="L1430" s="77">
        <v>0</v>
      </c>
      <c r="M1430" s="68">
        <v>9.4252607281599019</v>
      </c>
      <c r="N1430" s="68">
        <v>0</v>
      </c>
      <c r="O1430" s="68">
        <v>2.069044502617801</v>
      </c>
      <c r="P1430" s="68">
        <v>8.1727627284704258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19.667067959248126</v>
      </c>
    </row>
    <row r="1431" spans="1:23">
      <c r="C1431" s="76"/>
      <c r="D1431" s="76"/>
      <c r="E1431" s="76"/>
      <c r="F1431" s="76"/>
      <c r="G1431" s="76"/>
      <c r="H1431" s="76"/>
      <c r="I1431" s="76"/>
      <c r="J1431" s="76"/>
      <c r="K1431" s="76"/>
      <c r="L1431" s="77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</row>
    <row r="1432" spans="1:23">
      <c r="A1432" s="105" t="s">
        <v>412</v>
      </c>
      <c r="B1432">
        <v>2011</v>
      </c>
      <c r="C1432" s="76">
        <v>0.34199898316356481</v>
      </c>
      <c r="D1432" s="76">
        <v>4.131669292663942E-2</v>
      </c>
      <c r="E1432" s="76">
        <v>0</v>
      </c>
      <c r="F1432" s="76">
        <v>0.57536763098315624</v>
      </c>
      <c r="G1432" s="76">
        <v>0</v>
      </c>
      <c r="H1432" s="76">
        <v>4.131669292663942E-2</v>
      </c>
      <c r="I1432" s="76">
        <v>0</v>
      </c>
      <c r="J1432" s="76">
        <v>0</v>
      </c>
      <c r="K1432" s="76">
        <v>0</v>
      </c>
      <c r="L1432" s="77">
        <v>0</v>
      </c>
      <c r="M1432" s="68">
        <v>9.1631113826843773</v>
      </c>
      <c r="N1432" s="68">
        <v>1.1069900142653353</v>
      </c>
      <c r="O1432" s="68">
        <v>0</v>
      </c>
      <c r="P1432" s="68">
        <v>15.415711590488664</v>
      </c>
      <c r="Q1432" s="68">
        <v>0</v>
      </c>
      <c r="R1432" s="68">
        <v>1.1069900142653353</v>
      </c>
      <c r="S1432" s="68">
        <v>0</v>
      </c>
      <c r="T1432" s="68">
        <v>0</v>
      </c>
      <c r="U1432" s="68">
        <v>0</v>
      </c>
      <c r="V1432" s="68">
        <v>0</v>
      </c>
      <c r="W1432" s="68">
        <v>26.792803001703714</v>
      </c>
    </row>
    <row r="1433" spans="1:23">
      <c r="A1433" s="105"/>
      <c r="B1433">
        <v>2014</v>
      </c>
      <c r="C1433" s="76">
        <v>0.35057732712082734</v>
      </c>
      <c r="D1433" s="76">
        <v>7.6573848169951483E-2</v>
      </c>
      <c r="E1433" s="76">
        <v>0</v>
      </c>
      <c r="F1433" s="76">
        <v>0.54232362537789502</v>
      </c>
      <c r="G1433" s="76">
        <v>0</v>
      </c>
      <c r="H1433" s="76">
        <v>3.052519933132599E-2</v>
      </c>
      <c r="I1433" s="76">
        <v>0</v>
      </c>
      <c r="J1433" s="76">
        <v>0</v>
      </c>
      <c r="K1433" s="76">
        <v>0</v>
      </c>
      <c r="L1433" s="77">
        <v>0</v>
      </c>
      <c r="M1433" s="68">
        <v>11.595483597666783</v>
      </c>
      <c r="N1433" s="68">
        <v>2.5327102803738315</v>
      </c>
      <c r="O1433" s="68">
        <v>0</v>
      </c>
      <c r="P1433" s="68">
        <v>17.937568166036073</v>
      </c>
      <c r="Q1433" s="68">
        <v>0</v>
      </c>
      <c r="R1433" s="68">
        <v>1.0096330275229359</v>
      </c>
      <c r="S1433" s="68">
        <v>0</v>
      </c>
      <c r="T1433" s="68">
        <v>0</v>
      </c>
      <c r="U1433" s="68">
        <v>0</v>
      </c>
      <c r="V1433" s="68">
        <v>0</v>
      </c>
      <c r="W1433" s="68">
        <v>33.07539507159963</v>
      </c>
    </row>
    <row r="1434" spans="1:23">
      <c r="A1434" s="105"/>
      <c r="B1434">
        <v>2017</v>
      </c>
      <c r="C1434" s="76">
        <v>0.42076921253534255</v>
      </c>
      <c r="D1434" s="76">
        <v>0.14071951153522977</v>
      </c>
      <c r="E1434" s="76">
        <v>0</v>
      </c>
      <c r="F1434" s="76">
        <v>0.43851127592942774</v>
      </c>
      <c r="G1434" s="76">
        <v>0</v>
      </c>
      <c r="H1434" s="76">
        <v>0</v>
      </c>
      <c r="I1434" s="76">
        <v>0</v>
      </c>
      <c r="J1434" s="76">
        <v>0</v>
      </c>
      <c r="K1434" s="76">
        <v>0</v>
      </c>
      <c r="L1434" s="77">
        <v>0</v>
      </c>
      <c r="M1434" s="68">
        <v>14.352609656863436</v>
      </c>
      <c r="N1434" s="68">
        <v>4.8</v>
      </c>
      <c r="O1434" s="68">
        <v>0</v>
      </c>
      <c r="P1434" s="68">
        <v>14.957798684045983</v>
      </c>
      <c r="Q1434" s="68">
        <v>0</v>
      </c>
      <c r="R1434" s="68">
        <v>0</v>
      </c>
      <c r="S1434" s="68">
        <v>0</v>
      </c>
      <c r="T1434" s="68">
        <v>0</v>
      </c>
      <c r="U1434" s="68">
        <v>0</v>
      </c>
      <c r="V1434" s="68">
        <v>0</v>
      </c>
      <c r="W1434" s="68">
        <v>34.110408340909416</v>
      </c>
    </row>
    <row r="1435" spans="1:23">
      <c r="C1435" s="76"/>
      <c r="D1435" s="76"/>
      <c r="E1435" s="76"/>
      <c r="F1435" s="76"/>
      <c r="G1435" s="76"/>
      <c r="H1435" s="76"/>
      <c r="I1435" s="76"/>
      <c r="J1435" s="76"/>
      <c r="K1435" s="76"/>
      <c r="L1435" s="77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</row>
    <row r="1436" spans="1:23">
      <c r="A1436" s="105" t="s">
        <v>413</v>
      </c>
      <c r="B1436">
        <v>2011</v>
      </c>
      <c r="C1436" s="76">
        <v>1</v>
      </c>
      <c r="D1436" s="76">
        <v>0</v>
      </c>
      <c r="E1436" s="76">
        <v>0</v>
      </c>
      <c r="F1436" s="76">
        <v>0</v>
      </c>
      <c r="G1436" s="76">
        <v>0</v>
      </c>
      <c r="H1436" s="76">
        <v>0</v>
      </c>
      <c r="I1436" s="76">
        <v>0</v>
      </c>
      <c r="J1436" s="76">
        <v>0</v>
      </c>
      <c r="K1436" s="76">
        <v>0</v>
      </c>
      <c r="L1436" s="77">
        <v>0</v>
      </c>
      <c r="M1436" s="68">
        <v>2.4903677758318739</v>
      </c>
      <c r="N1436" s="68">
        <v>0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2.4903677758318739</v>
      </c>
    </row>
    <row r="1437" spans="1:23">
      <c r="A1437" s="105"/>
      <c r="B1437">
        <v>2014</v>
      </c>
      <c r="C1437" s="76">
        <v>1</v>
      </c>
      <c r="D1437" s="76">
        <v>0</v>
      </c>
      <c r="E1437" s="76">
        <v>0</v>
      </c>
      <c r="F1437" s="76">
        <v>0</v>
      </c>
      <c r="G1437" s="76">
        <v>0</v>
      </c>
      <c r="H1437" s="76">
        <v>0</v>
      </c>
      <c r="I1437" s="76">
        <v>0</v>
      </c>
      <c r="J1437" s="76">
        <v>0</v>
      </c>
      <c r="K1437" s="76">
        <v>0</v>
      </c>
      <c r="L1437" s="77">
        <v>0</v>
      </c>
      <c r="M1437" s="68">
        <v>2.2165093170759724</v>
      </c>
      <c r="N1437" s="68">
        <v>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2.2165093170759724</v>
      </c>
    </row>
    <row r="1438" spans="1:23">
      <c r="A1438" s="105"/>
      <c r="B1438">
        <v>2017</v>
      </c>
      <c r="C1438" s="76">
        <v>0.25303229402526578</v>
      </c>
      <c r="D1438" s="76">
        <v>0</v>
      </c>
      <c r="E1438" s="76">
        <v>0</v>
      </c>
      <c r="F1438" s="76">
        <v>0.74696770597473428</v>
      </c>
      <c r="G1438" s="76">
        <v>0</v>
      </c>
      <c r="H1438" s="76">
        <v>0</v>
      </c>
      <c r="I1438" s="76">
        <v>0</v>
      </c>
      <c r="J1438" s="76">
        <v>0</v>
      </c>
      <c r="K1438" s="76">
        <v>0</v>
      </c>
      <c r="L1438" s="77">
        <v>0</v>
      </c>
      <c r="M1438" s="68">
        <v>2.002658325755704</v>
      </c>
      <c r="N1438" s="68">
        <v>0</v>
      </c>
      <c r="O1438" s="68">
        <v>0</v>
      </c>
      <c r="P1438" s="68">
        <v>5.9119769719653643</v>
      </c>
      <c r="Q1438" s="68">
        <v>0</v>
      </c>
      <c r="R1438" s="68">
        <v>0</v>
      </c>
      <c r="S1438" s="68">
        <v>0</v>
      </c>
      <c r="T1438" s="68">
        <v>0</v>
      </c>
      <c r="U1438" s="68">
        <v>0</v>
      </c>
      <c r="V1438" s="68">
        <v>0</v>
      </c>
      <c r="W1438" s="68">
        <v>7.9146352977210679</v>
      </c>
    </row>
    <row r="1439" spans="1:23">
      <c r="C1439" s="76"/>
      <c r="D1439" s="76"/>
      <c r="E1439" s="76"/>
      <c r="F1439" s="76"/>
      <c r="G1439" s="76"/>
      <c r="H1439" s="76"/>
      <c r="I1439" s="76"/>
      <c r="J1439" s="76"/>
      <c r="K1439" s="76"/>
      <c r="L1439" s="77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</row>
    <row r="1440" spans="1:23">
      <c r="A1440" s="105" t="s">
        <v>414</v>
      </c>
      <c r="B1440">
        <v>2011</v>
      </c>
      <c r="C1440" s="76">
        <v>0.18801307508981185</v>
      </c>
      <c r="D1440" s="76">
        <v>0.10383754247519048</v>
      </c>
      <c r="E1440" s="76">
        <v>0</v>
      </c>
      <c r="F1440" s="76">
        <v>0.52301910183159983</v>
      </c>
      <c r="G1440" s="76">
        <v>9.3801697519469734E-2</v>
      </c>
      <c r="H1440" s="76">
        <v>9.1328583083928161E-2</v>
      </c>
      <c r="I1440" s="76">
        <v>0</v>
      </c>
      <c r="J1440" s="76">
        <v>0</v>
      </c>
      <c r="K1440" s="76">
        <v>0</v>
      </c>
      <c r="L1440" s="77">
        <v>0</v>
      </c>
      <c r="M1440" s="68">
        <v>2.0043675121208477</v>
      </c>
      <c r="N1440" s="68">
        <v>1.1069900142653353</v>
      </c>
      <c r="O1440" s="68">
        <v>0</v>
      </c>
      <c r="P1440" s="68">
        <v>5.5757957015974098</v>
      </c>
      <c r="Q1440" s="68">
        <v>0.99999999999999989</v>
      </c>
      <c r="R1440" s="68">
        <v>0.97363465160075324</v>
      </c>
      <c r="S1440" s="68">
        <v>0</v>
      </c>
      <c r="T1440" s="68">
        <v>0</v>
      </c>
      <c r="U1440" s="68">
        <v>0</v>
      </c>
      <c r="V1440" s="68">
        <v>0</v>
      </c>
      <c r="W1440" s="68">
        <v>10.660787879584346</v>
      </c>
    </row>
    <row r="1441" spans="1:23">
      <c r="A1441" s="105"/>
      <c r="B1441">
        <v>2014</v>
      </c>
      <c r="C1441" s="76">
        <v>0.48047899588768023</v>
      </c>
      <c r="D1441" s="76">
        <v>0</v>
      </c>
      <c r="E1441" s="76">
        <v>0</v>
      </c>
      <c r="F1441" s="76">
        <v>0.45005439088986815</v>
      </c>
      <c r="G1441" s="76">
        <v>0</v>
      </c>
      <c r="H1441" s="76">
        <v>6.9466613222451665E-2</v>
      </c>
      <c r="I1441" s="76">
        <v>0</v>
      </c>
      <c r="J1441" s="76">
        <v>0</v>
      </c>
      <c r="K1441" s="76">
        <v>0</v>
      </c>
      <c r="L1441" s="77">
        <v>0</v>
      </c>
      <c r="M1441" s="68">
        <v>6.9833181837411322</v>
      </c>
      <c r="N1441" s="68">
        <v>0</v>
      </c>
      <c r="O1441" s="68">
        <v>0</v>
      </c>
      <c r="P1441" s="68">
        <v>6.5411246661622089</v>
      </c>
      <c r="Q1441" s="68">
        <v>0</v>
      </c>
      <c r="R1441" s="68">
        <v>1.0096330275229359</v>
      </c>
      <c r="S1441" s="68">
        <v>0</v>
      </c>
      <c r="T1441" s="68">
        <v>0</v>
      </c>
      <c r="U1441" s="68">
        <v>0</v>
      </c>
      <c r="V1441" s="68">
        <v>0</v>
      </c>
      <c r="W1441" s="68">
        <v>14.534075877426277</v>
      </c>
    </row>
    <row r="1442" spans="1:23">
      <c r="A1442" s="105"/>
      <c r="B1442">
        <v>2017</v>
      </c>
      <c r="C1442" s="76">
        <v>0.39279700011604185</v>
      </c>
      <c r="D1442" s="76">
        <v>0.14306869642928477</v>
      </c>
      <c r="E1442" s="76">
        <v>0</v>
      </c>
      <c r="F1442" s="76">
        <v>0.40740504590732735</v>
      </c>
      <c r="G1442" s="76">
        <v>0</v>
      </c>
      <c r="H1442" s="76">
        <v>5.6729257547346007E-2</v>
      </c>
      <c r="I1442" s="76">
        <v>0</v>
      </c>
      <c r="J1442" s="76">
        <v>0</v>
      </c>
      <c r="K1442" s="76">
        <v>0</v>
      </c>
      <c r="L1442" s="77">
        <v>0</v>
      </c>
      <c r="M1442" s="68">
        <v>10.432950307747632</v>
      </c>
      <c r="N1442" s="68">
        <v>3.8</v>
      </c>
      <c r="O1442" s="68">
        <v>0</v>
      </c>
      <c r="P1442" s="68">
        <v>10.820949747124102</v>
      </c>
      <c r="Q1442" s="68">
        <v>0</v>
      </c>
      <c r="R1442" s="68">
        <v>1.5067669172932332</v>
      </c>
      <c r="S1442" s="68">
        <v>0</v>
      </c>
      <c r="T1442" s="68">
        <v>0</v>
      </c>
      <c r="U1442" s="68">
        <v>0</v>
      </c>
      <c r="V1442" s="68">
        <v>0</v>
      </c>
      <c r="W1442" s="68">
        <v>26.560666972164967</v>
      </c>
    </row>
    <row r="1443" spans="1:23">
      <c r="C1443" s="76"/>
      <c r="D1443" s="76"/>
      <c r="E1443" s="76"/>
      <c r="F1443" s="76"/>
      <c r="G1443" s="76"/>
      <c r="H1443" s="76"/>
      <c r="I1443" s="76"/>
      <c r="J1443" s="76"/>
      <c r="K1443" s="76"/>
      <c r="L1443" s="77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</row>
    <row r="1444" spans="1:23">
      <c r="A1444" s="105" t="s">
        <v>415</v>
      </c>
      <c r="B1444">
        <v>2011</v>
      </c>
      <c r="C1444" s="76">
        <v>0.6493715043681596</v>
      </c>
      <c r="D1444" s="76">
        <v>0</v>
      </c>
      <c r="E1444" s="76">
        <v>0</v>
      </c>
      <c r="F1444" s="76">
        <v>0</v>
      </c>
      <c r="G1444" s="76">
        <v>0</v>
      </c>
      <c r="H1444" s="76">
        <v>0</v>
      </c>
      <c r="I1444" s="76">
        <v>0</v>
      </c>
      <c r="J1444" s="76">
        <v>0</v>
      </c>
      <c r="K1444" s="76">
        <v>0.3506284956318404</v>
      </c>
      <c r="L1444" s="77">
        <v>0</v>
      </c>
      <c r="M1444" s="68">
        <v>2.008015389547932</v>
      </c>
      <c r="N1444" s="68">
        <v>0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68">
        <v>1.0842289975871902</v>
      </c>
      <c r="V1444" s="68">
        <v>0</v>
      </c>
      <c r="W1444" s="68">
        <v>3.0922443871351222</v>
      </c>
    </row>
    <row r="1445" spans="1:23">
      <c r="A1445" s="105"/>
      <c r="B1445">
        <v>2014</v>
      </c>
      <c r="C1445" s="76">
        <v>0.34219831995190803</v>
      </c>
      <c r="D1445" s="76">
        <v>0</v>
      </c>
      <c r="E1445" s="76">
        <v>0</v>
      </c>
      <c r="F1445" s="76">
        <v>0.54247402548376167</v>
      </c>
      <c r="G1445" s="76">
        <v>0</v>
      </c>
      <c r="H1445" s="76">
        <v>0.11532765456433021</v>
      </c>
      <c r="I1445" s="76">
        <v>0</v>
      </c>
      <c r="J1445" s="76">
        <v>0</v>
      </c>
      <c r="K1445" s="76">
        <v>0</v>
      </c>
      <c r="L1445" s="77">
        <v>0</v>
      </c>
      <c r="M1445" s="68">
        <v>2.9957665149046182</v>
      </c>
      <c r="N1445" s="68">
        <v>0</v>
      </c>
      <c r="O1445" s="68">
        <v>0</v>
      </c>
      <c r="P1445" s="68">
        <v>4.7490751005971044</v>
      </c>
      <c r="Q1445" s="68">
        <v>0</v>
      </c>
      <c r="R1445" s="68">
        <v>1.0096330275229359</v>
      </c>
      <c r="S1445" s="68">
        <v>0</v>
      </c>
      <c r="T1445" s="68">
        <v>0</v>
      </c>
      <c r="U1445" s="68">
        <v>0</v>
      </c>
      <c r="V1445" s="68">
        <v>0</v>
      </c>
      <c r="W1445" s="68">
        <v>8.7544746430246594</v>
      </c>
    </row>
    <row r="1446" spans="1:23">
      <c r="A1446" s="105"/>
      <c r="B1446">
        <v>2017</v>
      </c>
      <c r="C1446" s="76">
        <v>0.35505194787294164</v>
      </c>
      <c r="D1446" s="76">
        <v>0.42189109480524678</v>
      </c>
      <c r="E1446" s="76">
        <v>0</v>
      </c>
      <c r="F1446" s="76">
        <v>0.22305695732181161</v>
      </c>
      <c r="G1446" s="76">
        <v>0</v>
      </c>
      <c r="H1446" s="76">
        <v>0</v>
      </c>
      <c r="I1446" s="76">
        <v>0</v>
      </c>
      <c r="J1446" s="76">
        <v>0</v>
      </c>
      <c r="K1446" s="76">
        <v>0</v>
      </c>
      <c r="L1446" s="77">
        <v>0</v>
      </c>
      <c r="M1446" s="68">
        <v>3.197975540441294</v>
      </c>
      <c r="N1446" s="68">
        <v>3.8</v>
      </c>
      <c r="O1446" s="68">
        <v>0</v>
      </c>
      <c r="P1446" s="68">
        <v>2.0090882416329752</v>
      </c>
      <c r="Q1446" s="68">
        <v>0</v>
      </c>
      <c r="R1446" s="68">
        <v>0</v>
      </c>
      <c r="S1446" s="68">
        <v>0</v>
      </c>
      <c r="T1446" s="68">
        <v>0</v>
      </c>
      <c r="U1446" s="68">
        <v>0</v>
      </c>
      <c r="V1446" s="68">
        <v>0</v>
      </c>
      <c r="W1446" s="68">
        <v>9.0070637820742689</v>
      </c>
    </row>
    <row r="1447" spans="1:23">
      <c r="C1447" s="76"/>
      <c r="D1447" s="76"/>
      <c r="E1447" s="76"/>
      <c r="F1447" s="76"/>
      <c r="G1447" s="76"/>
      <c r="H1447" s="76"/>
      <c r="I1447" s="76"/>
      <c r="J1447" s="76"/>
      <c r="K1447" s="76"/>
      <c r="L1447" s="77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</row>
    <row r="1448" spans="1:23">
      <c r="A1448" s="105" t="s">
        <v>416</v>
      </c>
      <c r="B1448">
        <v>2011</v>
      </c>
      <c r="C1448" s="76">
        <v>0.43077832612585742</v>
      </c>
      <c r="D1448" s="76">
        <v>2.7883328609839768E-2</v>
      </c>
      <c r="E1448" s="76">
        <v>0</v>
      </c>
      <c r="F1448" s="76">
        <v>0.48557168804462347</v>
      </c>
      <c r="G1448" s="76">
        <v>0</v>
      </c>
      <c r="H1448" s="76">
        <v>5.5766657219679536E-2</v>
      </c>
      <c r="I1448" s="76">
        <v>0</v>
      </c>
      <c r="J1448" s="76">
        <v>0</v>
      </c>
      <c r="K1448" s="76">
        <v>0</v>
      </c>
      <c r="L1448" s="77">
        <v>0</v>
      </c>
      <c r="M1448" s="68">
        <v>17.102237399841069</v>
      </c>
      <c r="N1448" s="68">
        <v>1.1069900142653353</v>
      </c>
      <c r="O1448" s="68">
        <v>0</v>
      </c>
      <c r="P1448" s="68">
        <v>19.277576841585326</v>
      </c>
      <c r="Q1448" s="68">
        <v>0</v>
      </c>
      <c r="R1448" s="68">
        <v>2.2139800285306706</v>
      </c>
      <c r="S1448" s="68">
        <v>0</v>
      </c>
      <c r="T1448" s="68">
        <v>0</v>
      </c>
      <c r="U1448" s="68">
        <v>0</v>
      </c>
      <c r="V1448" s="68">
        <v>0</v>
      </c>
      <c r="W1448" s="68">
        <v>39.700784284222394</v>
      </c>
    </row>
    <row r="1449" spans="1:23">
      <c r="A1449" s="105"/>
      <c r="B1449">
        <v>2014</v>
      </c>
      <c r="C1449" s="76">
        <v>0.29496482114280398</v>
      </c>
      <c r="D1449" s="76">
        <v>3.8752890347676767E-2</v>
      </c>
      <c r="E1449" s="76">
        <v>7.2827575908273837E-2</v>
      </c>
      <c r="F1449" s="76">
        <v>0.55470182225356868</v>
      </c>
      <c r="G1449" s="76">
        <v>0</v>
      </c>
      <c r="H1449" s="76">
        <v>3.8752890347676767E-2</v>
      </c>
      <c r="I1449" s="76">
        <v>0</v>
      </c>
      <c r="J1449" s="76">
        <v>0</v>
      </c>
      <c r="K1449" s="76">
        <v>0</v>
      </c>
      <c r="L1449" s="77">
        <v>0</v>
      </c>
      <c r="M1449" s="68">
        <v>7.6847487429030936</v>
      </c>
      <c r="N1449" s="68">
        <v>1.0096330275229359</v>
      </c>
      <c r="O1449" s="68">
        <v>1.8973843058350102</v>
      </c>
      <c r="P1449" s="68">
        <v>14.4517034768204</v>
      </c>
      <c r="Q1449" s="68">
        <v>0</v>
      </c>
      <c r="R1449" s="68">
        <v>1.0096330275229359</v>
      </c>
      <c r="S1449" s="68">
        <v>0</v>
      </c>
      <c r="T1449" s="68">
        <v>0</v>
      </c>
      <c r="U1449" s="68">
        <v>0</v>
      </c>
      <c r="V1449" s="68">
        <v>0</v>
      </c>
      <c r="W1449" s="68">
        <v>26.053102580604374</v>
      </c>
    </row>
    <row r="1450" spans="1:23">
      <c r="A1450" s="105"/>
      <c r="B1450">
        <v>2017</v>
      </c>
      <c r="C1450" s="76">
        <v>0.21547418715824326</v>
      </c>
      <c r="D1450" s="76">
        <v>0.15527065480371638</v>
      </c>
      <c r="E1450" s="76">
        <v>0</v>
      </c>
      <c r="F1450" s="76">
        <v>0.62925515803804022</v>
      </c>
      <c r="G1450" s="76">
        <v>0</v>
      </c>
      <c r="H1450" s="76">
        <v>0</v>
      </c>
      <c r="I1450" s="76">
        <v>0</v>
      </c>
      <c r="J1450" s="76">
        <v>0</v>
      </c>
      <c r="K1450" s="76">
        <v>0</v>
      </c>
      <c r="L1450" s="77">
        <v>0</v>
      </c>
      <c r="M1450" s="68">
        <v>5.2733848017605354</v>
      </c>
      <c r="N1450" s="68">
        <v>3.8</v>
      </c>
      <c r="O1450" s="68">
        <v>0</v>
      </c>
      <c r="P1450" s="68">
        <v>15.400009767250111</v>
      </c>
      <c r="Q1450" s="68">
        <v>0</v>
      </c>
      <c r="R1450" s="68">
        <v>0</v>
      </c>
      <c r="S1450" s="68">
        <v>0</v>
      </c>
      <c r="T1450" s="68">
        <v>0</v>
      </c>
      <c r="U1450" s="68">
        <v>0</v>
      </c>
      <c r="V1450" s="68">
        <v>0</v>
      </c>
      <c r="W1450" s="68">
        <v>24.473394569010651</v>
      </c>
    </row>
    <row r="1451" spans="1:23">
      <c r="C1451" s="76"/>
      <c r="D1451" s="76"/>
      <c r="E1451" s="76"/>
      <c r="F1451" s="76"/>
      <c r="G1451" s="76"/>
      <c r="H1451" s="76"/>
      <c r="I1451" s="76"/>
      <c r="J1451" s="76"/>
      <c r="K1451" s="76"/>
      <c r="L1451" s="77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</row>
    <row r="1452" spans="1:23">
      <c r="A1452" s="105" t="s">
        <v>417</v>
      </c>
      <c r="B1452">
        <v>2011</v>
      </c>
      <c r="C1452" s="76">
        <v>0.52376415276233046</v>
      </c>
      <c r="D1452" s="76">
        <v>0.12662196664373113</v>
      </c>
      <c r="E1452" s="76">
        <v>0</v>
      </c>
      <c r="F1452" s="76">
        <v>0.3496138805939385</v>
      </c>
      <c r="G1452" s="76">
        <v>0</v>
      </c>
      <c r="H1452" s="76">
        <v>0</v>
      </c>
      <c r="I1452" s="76">
        <v>0</v>
      </c>
      <c r="J1452" s="76">
        <v>0</v>
      </c>
      <c r="K1452" s="76">
        <v>0</v>
      </c>
      <c r="L1452" s="77">
        <v>0</v>
      </c>
      <c r="M1452" s="68">
        <v>4.5789976439822464</v>
      </c>
      <c r="N1452" s="68">
        <v>1.1069900142653353</v>
      </c>
      <c r="O1452" s="68">
        <v>0</v>
      </c>
      <c r="P1452" s="68">
        <v>3.0564923679867988</v>
      </c>
      <c r="Q1452" s="68">
        <v>0</v>
      </c>
      <c r="R1452" s="68">
        <v>0</v>
      </c>
      <c r="S1452" s="68">
        <v>0</v>
      </c>
      <c r="T1452" s="68">
        <v>0</v>
      </c>
      <c r="U1452" s="68">
        <v>0</v>
      </c>
      <c r="V1452" s="68">
        <v>0</v>
      </c>
      <c r="W1452" s="68">
        <v>8.7424800262343805</v>
      </c>
    </row>
    <row r="1453" spans="1:23">
      <c r="A1453" s="105"/>
      <c r="B1453">
        <v>2014</v>
      </c>
      <c r="C1453" s="76">
        <v>0.84055804390783473</v>
      </c>
      <c r="D1453" s="76">
        <v>0</v>
      </c>
      <c r="E1453" s="76">
        <v>0</v>
      </c>
      <c r="F1453" s="76">
        <v>0.15944195609216527</v>
      </c>
      <c r="G1453" s="76">
        <v>0</v>
      </c>
      <c r="H1453" s="76">
        <v>0</v>
      </c>
      <c r="I1453" s="76">
        <v>0</v>
      </c>
      <c r="J1453" s="76">
        <v>0</v>
      </c>
      <c r="K1453" s="76">
        <v>0</v>
      </c>
      <c r="L1453" s="77">
        <v>0</v>
      </c>
      <c r="M1453" s="68">
        <v>5.2801121893210956</v>
      </c>
      <c r="N1453" s="68">
        <v>0</v>
      </c>
      <c r="O1453" s="68">
        <v>0</v>
      </c>
      <c r="P1453" s="68">
        <v>1.0015625000000001</v>
      </c>
      <c r="Q1453" s="68">
        <v>0</v>
      </c>
      <c r="R1453" s="68">
        <v>0</v>
      </c>
      <c r="S1453" s="68">
        <v>0</v>
      </c>
      <c r="T1453" s="68">
        <v>0</v>
      </c>
      <c r="U1453" s="68">
        <v>0</v>
      </c>
      <c r="V1453" s="68">
        <v>0</v>
      </c>
      <c r="W1453" s="68">
        <v>6.281674689321096</v>
      </c>
    </row>
    <row r="1454" spans="1:23">
      <c r="A1454" s="105"/>
      <c r="B1454">
        <v>2017</v>
      </c>
      <c r="C1454" s="76">
        <v>8.625118246679378E-2</v>
      </c>
      <c r="D1454" s="76">
        <v>0</v>
      </c>
      <c r="E1454" s="76">
        <v>0.32677172127974197</v>
      </c>
      <c r="F1454" s="76">
        <v>0.26020537497372231</v>
      </c>
      <c r="G1454" s="76">
        <v>0</v>
      </c>
      <c r="H1454" s="76">
        <v>0.32677172127974197</v>
      </c>
      <c r="I1454" s="76">
        <v>0</v>
      </c>
      <c r="J1454" s="76">
        <v>0</v>
      </c>
      <c r="K1454" s="76">
        <v>0</v>
      </c>
      <c r="L1454" s="77">
        <v>0</v>
      </c>
      <c r="M1454" s="68">
        <v>1.0030075187969925</v>
      </c>
      <c r="N1454" s="68">
        <v>0</v>
      </c>
      <c r="O1454" s="68">
        <v>3.8</v>
      </c>
      <c r="P1454" s="68">
        <v>3.0259057332983597</v>
      </c>
      <c r="Q1454" s="68">
        <v>0</v>
      </c>
      <c r="R1454" s="68">
        <v>3.8</v>
      </c>
      <c r="S1454" s="68">
        <v>0</v>
      </c>
      <c r="T1454" s="68">
        <v>0</v>
      </c>
      <c r="U1454" s="68">
        <v>0</v>
      </c>
      <c r="V1454" s="68">
        <v>0</v>
      </c>
      <c r="W1454" s="68">
        <v>11.628913252095352</v>
      </c>
    </row>
    <row r="1455" spans="1:23">
      <c r="C1455" s="76"/>
      <c r="D1455" s="76"/>
      <c r="E1455" s="76"/>
      <c r="F1455" s="76"/>
      <c r="G1455" s="76"/>
      <c r="H1455" s="76"/>
      <c r="I1455" s="76"/>
      <c r="J1455" s="76"/>
      <c r="K1455" s="76"/>
      <c r="L1455" s="77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</row>
    <row r="1456" spans="1:23">
      <c r="A1456" s="105" t="s">
        <v>418</v>
      </c>
      <c r="B1456">
        <v>2011</v>
      </c>
      <c r="C1456" s="76">
        <v>0.54253374232688301</v>
      </c>
      <c r="D1456" s="76">
        <v>0</v>
      </c>
      <c r="E1456" s="76">
        <v>0</v>
      </c>
      <c r="F1456" s="76">
        <v>0.38142341980910865</v>
      </c>
      <c r="G1456" s="76">
        <v>7.6042837864008436E-2</v>
      </c>
      <c r="H1456" s="76">
        <v>0</v>
      </c>
      <c r="I1456" s="76">
        <v>0</v>
      </c>
      <c r="J1456" s="76">
        <v>0</v>
      </c>
      <c r="K1456" s="76">
        <v>0</v>
      </c>
      <c r="L1456" s="77">
        <v>0</v>
      </c>
      <c r="M1456" s="68">
        <v>7.1474124020853811</v>
      </c>
      <c r="N1456" s="68">
        <v>0</v>
      </c>
      <c r="O1456" s="68">
        <v>0</v>
      </c>
      <c r="P1456" s="68">
        <v>5.0249233706589997</v>
      </c>
      <c r="Q1456" s="68">
        <v>1.0017985611510791</v>
      </c>
      <c r="R1456" s="68">
        <v>0</v>
      </c>
      <c r="S1456" s="68">
        <v>0</v>
      </c>
      <c r="T1456" s="68">
        <v>0</v>
      </c>
      <c r="U1456" s="68">
        <v>0</v>
      </c>
      <c r="V1456" s="68">
        <v>0</v>
      </c>
      <c r="W1456" s="68">
        <v>13.174134333895459</v>
      </c>
    </row>
    <row r="1457" spans="1:23">
      <c r="A1457" s="105"/>
      <c r="B1457">
        <v>2014</v>
      </c>
      <c r="C1457" s="76">
        <v>0.5215684969059512</v>
      </c>
      <c r="D1457" s="76">
        <v>0</v>
      </c>
      <c r="E1457" s="76">
        <v>0</v>
      </c>
      <c r="F1457" s="76">
        <v>0.418324169869702</v>
      </c>
      <c r="G1457" s="76">
        <v>0</v>
      </c>
      <c r="H1457" s="76">
        <v>6.0107333224346741E-2</v>
      </c>
      <c r="I1457" s="76">
        <v>0</v>
      </c>
      <c r="J1457" s="76">
        <v>0</v>
      </c>
      <c r="K1457" s="76">
        <v>0</v>
      </c>
      <c r="L1457" s="77">
        <v>0</v>
      </c>
      <c r="M1457" s="68">
        <v>8.7608741287235112</v>
      </c>
      <c r="N1457" s="68">
        <v>0</v>
      </c>
      <c r="O1457" s="68">
        <v>0</v>
      </c>
      <c r="P1457" s="68">
        <v>7.0266617308599848</v>
      </c>
      <c r="Q1457" s="68">
        <v>0</v>
      </c>
      <c r="R1457" s="68">
        <v>1.0096330275229359</v>
      </c>
      <c r="S1457" s="68">
        <v>0</v>
      </c>
      <c r="T1457" s="68">
        <v>0</v>
      </c>
      <c r="U1457" s="68">
        <v>0</v>
      </c>
      <c r="V1457" s="68">
        <v>0</v>
      </c>
      <c r="W1457" s="68">
        <v>16.797168887106434</v>
      </c>
    </row>
    <row r="1458" spans="1:23">
      <c r="A1458" s="105"/>
      <c r="B1458">
        <v>2017</v>
      </c>
      <c r="C1458" s="76">
        <v>0.47688437164300668</v>
      </c>
      <c r="D1458" s="76">
        <v>7.5008387456821563E-2</v>
      </c>
      <c r="E1458" s="76">
        <v>0</v>
      </c>
      <c r="F1458" s="76">
        <v>0.44810724090017173</v>
      </c>
      <c r="G1458" s="76">
        <v>0</v>
      </c>
      <c r="H1458" s="76">
        <v>0</v>
      </c>
      <c r="I1458" s="76">
        <v>0</v>
      </c>
      <c r="J1458" s="76">
        <v>0</v>
      </c>
      <c r="K1458" s="76">
        <v>0</v>
      </c>
      <c r="L1458" s="77">
        <v>0</v>
      </c>
      <c r="M1458" s="68">
        <v>6.3577472841623788</v>
      </c>
      <c r="N1458" s="68">
        <v>1</v>
      </c>
      <c r="O1458" s="68">
        <v>0</v>
      </c>
      <c r="P1458" s="68">
        <v>5.9740951124715735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13.331842396633952</v>
      </c>
    </row>
    <row r="1459" spans="1:23">
      <c r="C1459" s="76"/>
      <c r="D1459" s="76"/>
      <c r="E1459" s="76"/>
      <c r="F1459" s="76"/>
      <c r="G1459" s="76"/>
      <c r="H1459" s="76"/>
      <c r="I1459" s="76"/>
      <c r="J1459" s="76"/>
      <c r="K1459" s="76"/>
      <c r="L1459" s="77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</row>
    <row r="1460" spans="1:23">
      <c r="A1460" s="105" t="s">
        <v>419</v>
      </c>
      <c r="B1460">
        <v>2011</v>
      </c>
      <c r="C1460" s="76">
        <v>0.21868323684994942</v>
      </c>
      <c r="D1460" s="76">
        <v>0.18809094320118688</v>
      </c>
      <c r="E1460" s="76">
        <v>0</v>
      </c>
      <c r="F1460" s="76">
        <v>0.45330798634814551</v>
      </c>
      <c r="G1460" s="76">
        <v>0</v>
      </c>
      <c r="H1460" s="76">
        <v>0.11349797246499758</v>
      </c>
      <c r="I1460" s="76">
        <v>2.6419861135720549E-2</v>
      </c>
      <c r="J1460" s="76">
        <v>0</v>
      </c>
      <c r="K1460" s="76">
        <v>0</v>
      </c>
      <c r="L1460" s="77">
        <v>0</v>
      </c>
      <c r="M1460" s="68">
        <v>8.5316117714709652</v>
      </c>
      <c r="N1460" s="68">
        <v>7.3380974611392293</v>
      </c>
      <c r="O1460" s="68">
        <v>0</v>
      </c>
      <c r="P1460" s="68">
        <v>17.68515871695875</v>
      </c>
      <c r="Q1460" s="68">
        <v>0</v>
      </c>
      <c r="R1460" s="68">
        <v>4.4279600570613411</v>
      </c>
      <c r="S1460" s="68">
        <v>1.0307328605200945</v>
      </c>
      <c r="T1460" s="68">
        <v>0</v>
      </c>
      <c r="U1460" s="68">
        <v>0</v>
      </c>
      <c r="V1460" s="68">
        <v>0</v>
      </c>
      <c r="W1460" s="68">
        <v>39.013560867150382</v>
      </c>
    </row>
    <row r="1461" spans="1:23">
      <c r="A1461" s="105"/>
      <c r="B1461">
        <v>2014</v>
      </c>
      <c r="C1461" s="76">
        <v>0.39235919484402393</v>
      </c>
      <c r="D1461" s="76">
        <v>1.8709172818181855E-2</v>
      </c>
      <c r="E1461" s="76">
        <v>7.4836691272727421E-2</v>
      </c>
      <c r="F1461" s="76">
        <v>0.4010658996857579</v>
      </c>
      <c r="G1461" s="76">
        <v>1.9483177288399493E-2</v>
      </c>
      <c r="H1461" s="76">
        <v>9.3545864090909259E-2</v>
      </c>
      <c r="I1461" s="76">
        <v>0</v>
      </c>
      <c r="J1461" s="76">
        <v>0</v>
      </c>
      <c r="K1461" s="76">
        <v>0</v>
      </c>
      <c r="L1461" s="77">
        <v>0</v>
      </c>
      <c r="M1461" s="68">
        <v>21.173507007314601</v>
      </c>
      <c r="N1461" s="68">
        <v>1.0096330275229359</v>
      </c>
      <c r="O1461" s="68">
        <v>4.0385321100917437</v>
      </c>
      <c r="P1461" s="68">
        <v>21.643360851444239</v>
      </c>
      <c r="Q1461" s="68">
        <v>1.0514018691588785</v>
      </c>
      <c r="R1461" s="68">
        <v>5.0481651376146788</v>
      </c>
      <c r="S1461" s="68">
        <v>0</v>
      </c>
      <c r="T1461" s="68">
        <v>0</v>
      </c>
      <c r="U1461" s="68">
        <v>0</v>
      </c>
      <c r="V1461" s="68">
        <v>0</v>
      </c>
      <c r="W1461" s="68">
        <v>53.964600003147083</v>
      </c>
    </row>
    <row r="1462" spans="1:23">
      <c r="A1462" s="105"/>
      <c r="B1462">
        <v>2017</v>
      </c>
      <c r="C1462" s="76">
        <v>0.15266763059676222</v>
      </c>
      <c r="D1462" s="76">
        <v>0.18332202765712119</v>
      </c>
      <c r="E1462" s="76">
        <v>0.23277073248568678</v>
      </c>
      <c r="F1462" s="76">
        <v>0.30902492415568239</v>
      </c>
      <c r="G1462" s="76">
        <v>0</v>
      </c>
      <c r="H1462" s="76">
        <v>0.12221468510474746</v>
      </c>
      <c r="I1462" s="76">
        <v>0</v>
      </c>
      <c r="J1462" s="76">
        <v>0</v>
      </c>
      <c r="K1462" s="76">
        <v>0</v>
      </c>
      <c r="L1462" s="77">
        <v>0</v>
      </c>
      <c r="M1462" s="68">
        <v>9.493736301336849</v>
      </c>
      <c r="N1462" s="68">
        <v>11.4</v>
      </c>
      <c r="O1462" s="68">
        <v>14.475</v>
      </c>
      <c r="P1462" s="68">
        <v>19.216916703342669</v>
      </c>
      <c r="Q1462" s="68">
        <v>0</v>
      </c>
      <c r="R1462" s="68">
        <v>7.6</v>
      </c>
      <c r="S1462" s="68">
        <v>0</v>
      </c>
      <c r="T1462" s="68">
        <v>0</v>
      </c>
      <c r="U1462" s="68">
        <v>0</v>
      </c>
      <c r="V1462" s="68">
        <v>0</v>
      </c>
      <c r="W1462" s="68">
        <v>62.185653004679516</v>
      </c>
    </row>
    <row r="1463" spans="1:23">
      <c r="C1463" s="76"/>
      <c r="D1463" s="76"/>
      <c r="E1463" s="76"/>
      <c r="F1463" s="76"/>
      <c r="G1463" s="76"/>
      <c r="H1463" s="76"/>
      <c r="I1463" s="76"/>
      <c r="J1463" s="76"/>
      <c r="K1463" s="76"/>
      <c r="L1463" s="77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</row>
    <row r="1464" spans="1:23">
      <c r="A1464" s="105" t="s">
        <v>420</v>
      </c>
      <c r="B1464">
        <v>2011</v>
      </c>
      <c r="C1464" s="76">
        <v>0.79386175670584336</v>
      </c>
      <c r="D1464" s="76">
        <v>6.9186936024313472E-2</v>
      </c>
      <c r="E1464" s="76">
        <v>0</v>
      </c>
      <c r="F1464" s="76">
        <v>6.7764371245529739E-2</v>
      </c>
      <c r="G1464" s="76">
        <v>0</v>
      </c>
      <c r="H1464" s="76">
        <v>6.9186936024313472E-2</v>
      </c>
      <c r="I1464" s="76">
        <v>0</v>
      </c>
      <c r="J1464" s="76">
        <v>0</v>
      </c>
      <c r="K1464" s="76">
        <v>0</v>
      </c>
      <c r="L1464" s="77">
        <v>0</v>
      </c>
      <c r="M1464" s="68">
        <v>12.701777067735467</v>
      </c>
      <c r="N1464" s="68">
        <v>1.1069900142653353</v>
      </c>
      <c r="O1464" s="68">
        <v>0</v>
      </c>
      <c r="P1464" s="68">
        <v>1.0842289975871902</v>
      </c>
      <c r="Q1464" s="68">
        <v>0</v>
      </c>
      <c r="R1464" s="68">
        <v>1.1069900142653353</v>
      </c>
      <c r="S1464" s="68">
        <v>0</v>
      </c>
      <c r="T1464" s="68">
        <v>0</v>
      </c>
      <c r="U1464" s="68">
        <v>0</v>
      </c>
      <c r="V1464" s="68">
        <v>0</v>
      </c>
      <c r="W1464" s="68">
        <v>15.999986093853327</v>
      </c>
    </row>
    <row r="1465" spans="1:23">
      <c r="A1465" s="105"/>
      <c r="B1465">
        <v>2014</v>
      </c>
      <c r="C1465" s="76">
        <v>0.50330789220983119</v>
      </c>
      <c r="D1465" s="76">
        <v>0</v>
      </c>
      <c r="E1465" s="76">
        <v>0</v>
      </c>
      <c r="F1465" s="76">
        <v>0.15826111453170691</v>
      </c>
      <c r="G1465" s="76">
        <v>0</v>
      </c>
      <c r="H1465" s="76">
        <v>0.33843099325846177</v>
      </c>
      <c r="I1465" s="76">
        <v>0</v>
      </c>
      <c r="J1465" s="76">
        <v>0</v>
      </c>
      <c r="K1465" s="76">
        <v>0</v>
      </c>
      <c r="L1465" s="77">
        <v>0</v>
      </c>
      <c r="M1465" s="68">
        <v>9.57666519590747</v>
      </c>
      <c r="N1465" s="68">
        <v>0</v>
      </c>
      <c r="O1465" s="68">
        <v>0</v>
      </c>
      <c r="P1465" s="68">
        <v>3.0113052683256116</v>
      </c>
      <c r="Q1465" s="68">
        <v>0</v>
      </c>
      <c r="R1465" s="68">
        <v>6.4394784276569688</v>
      </c>
      <c r="S1465" s="68">
        <v>0</v>
      </c>
      <c r="T1465" s="68">
        <v>0</v>
      </c>
      <c r="U1465" s="68">
        <v>0</v>
      </c>
      <c r="V1465" s="68">
        <v>0</v>
      </c>
      <c r="W1465" s="68">
        <v>19.027448891890053</v>
      </c>
    </row>
    <row r="1466" spans="1:23">
      <c r="A1466" s="105"/>
      <c r="B1466">
        <v>2017</v>
      </c>
      <c r="C1466" s="76">
        <v>0.54378048927057498</v>
      </c>
      <c r="D1466" s="76">
        <v>0</v>
      </c>
      <c r="E1466" s="76">
        <v>0</v>
      </c>
      <c r="F1466" s="76">
        <v>0.45621951072942507</v>
      </c>
      <c r="G1466" s="76">
        <v>0</v>
      </c>
      <c r="H1466" s="76">
        <v>0</v>
      </c>
      <c r="I1466" s="76">
        <v>0</v>
      </c>
      <c r="J1466" s="76">
        <v>0</v>
      </c>
      <c r="K1466" s="76">
        <v>0</v>
      </c>
      <c r="L1466" s="77">
        <v>0</v>
      </c>
      <c r="M1466" s="68">
        <v>10.565256946695165</v>
      </c>
      <c r="N1466" s="68">
        <v>0</v>
      </c>
      <c r="O1466" s="68">
        <v>0</v>
      </c>
      <c r="P1466" s="68">
        <v>8.864011214189679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19.429268160884842</v>
      </c>
    </row>
    <row r="1467" spans="1:23">
      <c r="C1467" s="76"/>
      <c r="D1467" s="76"/>
      <c r="E1467" s="76"/>
      <c r="F1467" s="76"/>
      <c r="G1467" s="76"/>
      <c r="H1467" s="76"/>
      <c r="I1467" s="76"/>
      <c r="J1467" s="76"/>
      <c r="K1467" s="76"/>
      <c r="L1467" s="77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</row>
    <row r="1468" spans="1:23">
      <c r="A1468" s="105" t="s">
        <v>421</v>
      </c>
      <c r="B1468">
        <v>2011</v>
      </c>
      <c r="C1468" s="76">
        <v>0.43417748479501955</v>
      </c>
      <c r="D1468" s="76">
        <v>4.0322961480037361E-2</v>
      </c>
      <c r="E1468" s="76">
        <v>9.34206115493013E-3</v>
      </c>
      <c r="F1468" s="76">
        <v>0.49643029167382446</v>
      </c>
      <c r="G1468" s="76">
        <v>0</v>
      </c>
      <c r="H1468" s="76">
        <v>1.9727200896188301E-2</v>
      </c>
      <c r="I1468" s="76">
        <v>0</v>
      </c>
      <c r="J1468" s="76">
        <v>0</v>
      </c>
      <c r="K1468" s="76">
        <v>0</v>
      </c>
      <c r="L1468" s="77">
        <v>0</v>
      </c>
      <c r="M1468" s="68">
        <v>46.622630376105668</v>
      </c>
      <c r="N1468" s="68">
        <v>4.3299401617780378</v>
      </c>
      <c r="O1468" s="68">
        <v>1.0031645569620253</v>
      </c>
      <c r="P1468" s="68">
        <v>53.307430271604311</v>
      </c>
      <c r="Q1468" s="68">
        <v>0</v>
      </c>
      <c r="R1468" s="68">
        <v>2.1183364590459708</v>
      </c>
      <c r="S1468" s="68">
        <v>0</v>
      </c>
      <c r="T1468" s="68">
        <v>0</v>
      </c>
      <c r="U1468" s="68">
        <v>0</v>
      </c>
      <c r="V1468" s="68">
        <v>0</v>
      </c>
      <c r="W1468" s="68">
        <v>107.38150182549603</v>
      </c>
    </row>
    <row r="1469" spans="1:23">
      <c r="A1469" s="105"/>
      <c r="B1469">
        <v>2014</v>
      </c>
      <c r="C1469" s="76">
        <v>0.32137722190229467</v>
      </c>
      <c r="D1469" s="76">
        <v>2.6142914579465017E-2</v>
      </c>
      <c r="E1469" s="76">
        <v>0</v>
      </c>
      <c r="F1469" s="76">
        <v>0.6399542127914668</v>
      </c>
      <c r="G1469" s="76">
        <v>0</v>
      </c>
      <c r="H1469" s="76">
        <v>0</v>
      </c>
      <c r="I1469" s="76">
        <v>0</v>
      </c>
      <c r="J1469" s="76">
        <v>0</v>
      </c>
      <c r="K1469" s="76">
        <v>1.2525650726773731E-2</v>
      </c>
      <c r="L1469" s="77">
        <v>0</v>
      </c>
      <c r="M1469" s="68">
        <v>24.704601220543609</v>
      </c>
      <c r="N1469" s="68">
        <v>2.0096330275229359</v>
      </c>
      <c r="O1469" s="68">
        <v>0</v>
      </c>
      <c r="P1469" s="68">
        <v>49.193945771385771</v>
      </c>
      <c r="Q1469" s="68">
        <v>0</v>
      </c>
      <c r="R1469" s="68">
        <v>0</v>
      </c>
      <c r="S1469" s="68">
        <v>0</v>
      </c>
      <c r="T1469" s="68">
        <v>0</v>
      </c>
      <c r="U1469" s="68">
        <v>0.96285979572887648</v>
      </c>
      <c r="V1469" s="68">
        <v>0</v>
      </c>
      <c r="W1469" s="68">
        <v>76.871039815181177</v>
      </c>
    </row>
    <row r="1470" spans="1:23">
      <c r="A1470" s="105"/>
      <c r="B1470">
        <v>2017</v>
      </c>
      <c r="C1470" s="76">
        <v>0.26325297935524189</v>
      </c>
      <c r="D1470" s="76">
        <v>5.888977136236135E-2</v>
      </c>
      <c r="E1470" s="76">
        <v>2.8115776258071826E-2</v>
      </c>
      <c r="F1470" s="76">
        <v>0.64974147302432494</v>
      </c>
      <c r="G1470" s="76">
        <v>0</v>
      </c>
      <c r="H1470" s="76">
        <v>0</v>
      </c>
      <c r="I1470" s="76">
        <v>0</v>
      </c>
      <c r="J1470" s="76">
        <v>0</v>
      </c>
      <c r="K1470" s="76">
        <v>0</v>
      </c>
      <c r="L1470" s="77">
        <v>0</v>
      </c>
      <c r="M1470" s="68">
        <v>21.457279790235084</v>
      </c>
      <c r="N1470" s="68">
        <v>4.8</v>
      </c>
      <c r="O1470" s="68">
        <v>2.2916666666666665</v>
      </c>
      <c r="P1470" s="68">
        <v>52.959266072309376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81.508212529211121</v>
      </c>
    </row>
    <row r="1471" spans="1:23">
      <c r="C1471" s="76"/>
      <c r="D1471" s="76"/>
      <c r="E1471" s="76"/>
      <c r="F1471" s="76"/>
      <c r="G1471" s="76"/>
      <c r="H1471" s="76"/>
      <c r="I1471" s="76"/>
      <c r="J1471" s="76"/>
      <c r="K1471" s="76"/>
      <c r="L1471" s="77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</row>
    <row r="1472" spans="1:23">
      <c r="A1472" s="105" t="s">
        <v>422</v>
      </c>
      <c r="B1472">
        <v>2011</v>
      </c>
      <c r="C1472" s="76">
        <v>0.37156431507153664</v>
      </c>
      <c r="D1472" s="76">
        <v>8.1646469407876565E-2</v>
      </c>
      <c r="E1472" s="76">
        <v>0</v>
      </c>
      <c r="F1472" s="76">
        <v>0.37767126781913557</v>
      </c>
      <c r="G1472" s="76">
        <v>0</v>
      </c>
      <c r="H1472" s="76">
        <v>0.16911794770145114</v>
      </c>
      <c r="I1472" s="76">
        <v>0</v>
      </c>
      <c r="J1472" s="76">
        <v>0</v>
      </c>
      <c r="K1472" s="76">
        <v>0</v>
      </c>
      <c r="L1472" s="77">
        <v>0</v>
      </c>
      <c r="M1472" s="68">
        <v>9.7285472543136944</v>
      </c>
      <c r="N1472" s="68">
        <v>2.13772287478543</v>
      </c>
      <c r="O1472" s="68">
        <v>0</v>
      </c>
      <c r="P1472" s="68">
        <v>9.8884436059680194</v>
      </c>
      <c r="Q1472" s="68">
        <v>0</v>
      </c>
      <c r="R1472" s="68">
        <v>4.4279600570613411</v>
      </c>
      <c r="S1472" s="68">
        <v>0</v>
      </c>
      <c r="T1472" s="68">
        <v>0</v>
      </c>
      <c r="U1472" s="68">
        <v>0</v>
      </c>
      <c r="V1472" s="68">
        <v>0</v>
      </c>
      <c r="W1472" s="68">
        <v>26.182673792128487</v>
      </c>
    </row>
    <row r="1473" spans="1:23">
      <c r="A1473" s="105"/>
      <c r="B1473">
        <v>2014</v>
      </c>
      <c r="C1473" s="76">
        <v>0.43629514554068333</v>
      </c>
      <c r="D1473" s="76">
        <v>0.15306702949509376</v>
      </c>
      <c r="E1473" s="76">
        <v>0</v>
      </c>
      <c r="F1473" s="76">
        <v>0.34941101316618528</v>
      </c>
      <c r="G1473" s="76">
        <v>0</v>
      </c>
      <c r="H1473" s="76">
        <v>6.122681179803751E-2</v>
      </c>
      <c r="I1473" s="76">
        <v>0</v>
      </c>
      <c r="J1473" s="76">
        <v>0</v>
      </c>
      <c r="K1473" s="76">
        <v>0</v>
      </c>
      <c r="L1473" s="77">
        <v>0</v>
      </c>
      <c r="M1473" s="68">
        <v>14.38905524392891</v>
      </c>
      <c r="N1473" s="68">
        <v>5.0481651376146788</v>
      </c>
      <c r="O1473" s="68">
        <v>0</v>
      </c>
      <c r="P1473" s="68">
        <v>11.52360832494432</v>
      </c>
      <c r="Q1473" s="68">
        <v>0</v>
      </c>
      <c r="R1473" s="68">
        <v>2.0192660550458719</v>
      </c>
      <c r="S1473" s="68">
        <v>0</v>
      </c>
      <c r="T1473" s="68">
        <v>0</v>
      </c>
      <c r="U1473" s="68">
        <v>0</v>
      </c>
      <c r="V1473" s="68">
        <v>0</v>
      </c>
      <c r="W1473" s="68">
        <v>32.980094761533785</v>
      </c>
    </row>
    <row r="1474" spans="1:23">
      <c r="A1474" s="105"/>
      <c r="B1474">
        <v>2017</v>
      </c>
      <c r="C1474" s="76">
        <v>0.32366925063419583</v>
      </c>
      <c r="D1474" s="76">
        <v>0.20502217887809793</v>
      </c>
      <c r="E1474" s="76">
        <v>0</v>
      </c>
      <c r="F1474" s="76">
        <v>0.169166610903807</v>
      </c>
      <c r="G1474" s="76">
        <v>2.7485594983657619E-2</v>
      </c>
      <c r="H1474" s="76">
        <v>0.20502217887809793</v>
      </c>
      <c r="I1474" s="76">
        <v>0</v>
      </c>
      <c r="J1474" s="76">
        <v>0</v>
      </c>
      <c r="K1474" s="76">
        <v>0</v>
      </c>
      <c r="L1474" s="77">
        <v>6.9634185722143707E-2</v>
      </c>
      <c r="M1474" s="68">
        <v>11.998147314015657</v>
      </c>
      <c r="N1474" s="68">
        <v>7.6</v>
      </c>
      <c r="O1474" s="68">
        <v>0</v>
      </c>
      <c r="P1474" s="68">
        <v>6.2708642055421944</v>
      </c>
      <c r="Q1474" s="68">
        <v>1.0188679245283019</v>
      </c>
      <c r="R1474" s="68">
        <v>7.6</v>
      </c>
      <c r="S1474" s="68">
        <v>0</v>
      </c>
      <c r="T1474" s="68">
        <v>0</v>
      </c>
      <c r="U1474" s="68">
        <v>0</v>
      </c>
      <c r="V1474" s="68">
        <v>2.5812807881773399</v>
      </c>
      <c r="W1474" s="68">
        <v>37.069160232263492</v>
      </c>
    </row>
    <row r="1475" spans="1:23">
      <c r="C1475" s="76"/>
      <c r="D1475" s="76"/>
      <c r="E1475" s="76"/>
      <c r="F1475" s="76"/>
      <c r="G1475" s="76"/>
      <c r="H1475" s="76"/>
      <c r="I1475" s="76"/>
      <c r="J1475" s="76"/>
      <c r="K1475" s="76"/>
      <c r="L1475" s="77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</row>
    <row r="1476" spans="1:23">
      <c r="A1476" s="105" t="s">
        <v>423</v>
      </c>
      <c r="B1476">
        <v>2011</v>
      </c>
      <c r="C1476" s="76">
        <v>0.17224479751927183</v>
      </c>
      <c r="D1476" s="76">
        <v>2.9381029463956803E-2</v>
      </c>
      <c r="E1476" s="76">
        <v>4.6325152177403919E-3</v>
      </c>
      <c r="F1476" s="76">
        <v>0.75863589553256106</v>
      </c>
      <c r="G1476" s="76">
        <v>1.6631900394766932E-2</v>
      </c>
      <c r="H1476" s="76">
        <v>4.1838436456189043E-3</v>
      </c>
      <c r="I1476" s="76">
        <v>4.5718385025370553E-3</v>
      </c>
      <c r="J1476" s="76">
        <v>0</v>
      </c>
      <c r="K1476" s="76">
        <v>5.1097984290018683E-3</v>
      </c>
      <c r="L1476" s="77">
        <v>4.6083812945455927E-3</v>
      </c>
      <c r="M1476" s="68">
        <v>153.48475107276107</v>
      </c>
      <c r="N1476" s="68">
        <v>26.180993902195002</v>
      </c>
      <c r="O1476" s="68">
        <v>4.1279647064876261</v>
      </c>
      <c r="P1476" s="68">
        <v>676.00904792290385</v>
      </c>
      <c r="Q1476" s="68">
        <v>14.820436545679367</v>
      </c>
      <c r="R1476" s="68">
        <v>3.7281602099089364</v>
      </c>
      <c r="S1476" s="68">
        <v>4.0738965972441239</v>
      </c>
      <c r="T1476" s="68">
        <v>0</v>
      </c>
      <c r="U1476" s="68">
        <v>4.5532646048109964</v>
      </c>
      <c r="V1476" s="68">
        <v>4.1064593301435401</v>
      </c>
      <c r="W1476" s="68">
        <v>891.08497489213414</v>
      </c>
    </row>
    <row r="1477" spans="1:23">
      <c r="A1477" s="105"/>
      <c r="B1477">
        <v>2014</v>
      </c>
      <c r="C1477" s="76">
        <v>0.15394926339583037</v>
      </c>
      <c r="D1477" s="76">
        <v>1.6863745875435567E-2</v>
      </c>
      <c r="E1477" s="76">
        <v>0</v>
      </c>
      <c r="F1477" s="76">
        <v>0.80745475343496065</v>
      </c>
      <c r="G1477" s="76">
        <v>1.0911571354345126E-2</v>
      </c>
      <c r="H1477" s="76">
        <v>1.155727336557281E-3</v>
      </c>
      <c r="I1477" s="76">
        <v>3.9616758626268124E-3</v>
      </c>
      <c r="J1477" s="76">
        <v>0</v>
      </c>
      <c r="K1477" s="76">
        <v>3.8732952252104403E-3</v>
      </c>
      <c r="L1477" s="77">
        <v>1.8299675150341931E-3</v>
      </c>
      <c r="M1477" s="68">
        <v>133.32075189819412</v>
      </c>
      <c r="N1477" s="68">
        <v>14.604079489178208</v>
      </c>
      <c r="O1477" s="68">
        <v>0</v>
      </c>
      <c r="P1477" s="68">
        <v>699.25943442114283</v>
      </c>
      <c r="Q1477" s="68">
        <v>9.4494696841237982</v>
      </c>
      <c r="R1477" s="68">
        <v>1.0008650519031141</v>
      </c>
      <c r="S1477" s="68">
        <v>3.4308290480371255</v>
      </c>
      <c r="T1477" s="68">
        <v>0</v>
      </c>
      <c r="U1477" s="68">
        <v>3.3542910200291818</v>
      </c>
      <c r="V1477" s="68">
        <v>1.5847600675186884</v>
      </c>
      <c r="W1477" s="68">
        <v>866.00448068012668</v>
      </c>
    </row>
    <row r="1478" spans="1:23">
      <c r="A1478" s="105"/>
      <c r="B1478">
        <v>2017</v>
      </c>
      <c r="C1478" s="76">
        <v>0.15062071310035999</v>
      </c>
      <c r="D1478" s="76">
        <v>1.4190506702230637E-2</v>
      </c>
      <c r="E1478" s="76">
        <v>8.1670720111460191E-3</v>
      </c>
      <c r="F1478" s="76">
        <v>0.80151131084075211</v>
      </c>
      <c r="G1478" s="76">
        <v>1.1195889535836818E-2</v>
      </c>
      <c r="H1478" s="76">
        <v>0</v>
      </c>
      <c r="I1478" s="76">
        <v>3.8617058872830548E-3</v>
      </c>
      <c r="J1478" s="76">
        <v>1.1879377470757845E-3</v>
      </c>
      <c r="K1478" s="76">
        <v>2.551144997818488E-3</v>
      </c>
      <c r="L1478" s="77">
        <v>6.7137191774973388E-3</v>
      </c>
      <c r="M1478" s="68">
        <v>126.79175610938066</v>
      </c>
      <c r="N1478" s="68">
        <v>11.945496922849571</v>
      </c>
      <c r="O1478" s="68">
        <v>6.875</v>
      </c>
      <c r="P1478" s="68">
        <v>674.70817626070402</v>
      </c>
      <c r="Q1478" s="68">
        <v>9.4246433059278623</v>
      </c>
      <c r="R1478" s="68">
        <v>0</v>
      </c>
      <c r="S1478" s="68">
        <v>3.2507645259938838</v>
      </c>
      <c r="T1478" s="68">
        <v>1</v>
      </c>
      <c r="U1478" s="68">
        <v>2.1475409836065573</v>
      </c>
      <c r="V1478" s="68">
        <v>5.6515749196654133</v>
      </c>
      <c r="W1478" s="68">
        <v>841.79495302812779</v>
      </c>
    </row>
    <row r="1479" spans="1:23">
      <c r="C1479" s="76"/>
      <c r="D1479" s="76"/>
      <c r="E1479" s="76"/>
      <c r="F1479" s="76"/>
      <c r="G1479" s="76"/>
      <c r="H1479" s="76"/>
      <c r="I1479" s="76"/>
      <c r="J1479" s="76"/>
      <c r="K1479" s="76"/>
      <c r="L1479" s="77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</row>
    <row r="1480" spans="1:23">
      <c r="A1480" s="105" t="s">
        <v>424</v>
      </c>
      <c r="B1480">
        <v>2011</v>
      </c>
      <c r="C1480" s="76">
        <v>0.1444804263216336</v>
      </c>
      <c r="D1480" s="76">
        <v>1.6668883937542182E-2</v>
      </c>
      <c r="E1480" s="76">
        <v>3.9477146997369235E-3</v>
      </c>
      <c r="F1480" s="76">
        <v>0.80540525774909577</v>
      </c>
      <c r="G1480" s="76">
        <v>1.5861388776866683E-2</v>
      </c>
      <c r="H1480" s="76">
        <v>0</v>
      </c>
      <c r="I1480" s="76">
        <v>1.3636328515124471E-2</v>
      </c>
      <c r="J1480" s="76">
        <v>0</v>
      </c>
      <c r="K1480" s="76">
        <v>0</v>
      </c>
      <c r="L1480" s="77">
        <v>0</v>
      </c>
      <c r="M1480" s="68">
        <v>38.380107461094902</v>
      </c>
      <c r="N1480" s="68">
        <v>4.4279600570613411</v>
      </c>
      <c r="O1480" s="68">
        <v>1.0486798679867988</v>
      </c>
      <c r="P1480" s="68">
        <v>213.94967560053934</v>
      </c>
      <c r="Q1480" s="68">
        <v>4.2134552149172038</v>
      </c>
      <c r="R1480" s="68">
        <v>0</v>
      </c>
      <c r="S1480" s="68">
        <v>3.6223851708479118</v>
      </c>
      <c r="T1480" s="68">
        <v>0</v>
      </c>
      <c r="U1480" s="68">
        <v>0</v>
      </c>
      <c r="V1480" s="68">
        <v>0</v>
      </c>
      <c r="W1480" s="68">
        <v>265.64226337244759</v>
      </c>
    </row>
    <row r="1481" spans="1:23">
      <c r="A1481" s="105"/>
      <c r="B1481">
        <v>2014</v>
      </c>
      <c r="C1481" s="76">
        <v>0.14696748676232491</v>
      </c>
      <c r="D1481" s="76">
        <v>1.8421317106710411E-2</v>
      </c>
      <c r="E1481" s="76">
        <v>4.1390940209047045E-3</v>
      </c>
      <c r="F1481" s="76">
        <v>0.79529684859060912</v>
      </c>
      <c r="G1481" s="76">
        <v>1.1102033484745416E-2</v>
      </c>
      <c r="H1481" s="76">
        <v>0</v>
      </c>
      <c r="I1481" s="76">
        <v>1.7025065072091755E-2</v>
      </c>
      <c r="J1481" s="76">
        <v>0</v>
      </c>
      <c r="K1481" s="76">
        <v>7.0481549626134846E-3</v>
      </c>
      <c r="L1481" s="77">
        <v>0</v>
      </c>
      <c r="M1481" s="68">
        <v>40.154929916661871</v>
      </c>
      <c r="N1481" s="68">
        <v>5.0331315700377388</v>
      </c>
      <c r="O1481" s="68">
        <v>1.1308965948141205</v>
      </c>
      <c r="P1481" s="68">
        <v>217.29356554720991</v>
      </c>
      <c r="Q1481" s="68">
        <v>3.0333333333333332</v>
      </c>
      <c r="R1481" s="68">
        <v>0</v>
      </c>
      <c r="S1481" s="68">
        <v>4.6516430937002546</v>
      </c>
      <c r="T1481" s="68">
        <v>0</v>
      </c>
      <c r="U1481" s="68">
        <v>1.925719591457753</v>
      </c>
      <c r="V1481" s="68">
        <v>0</v>
      </c>
      <c r="W1481" s="68">
        <v>273.22321964721505</v>
      </c>
    </row>
    <row r="1482" spans="1:23">
      <c r="A1482" s="105"/>
      <c r="B1482">
        <v>2017</v>
      </c>
      <c r="C1482" s="76">
        <v>0.14982564818563249</v>
      </c>
      <c r="D1482" s="76">
        <v>4.0616060379159248E-2</v>
      </c>
      <c r="E1482" s="76">
        <v>8.1870600093521262E-3</v>
      </c>
      <c r="F1482" s="76">
        <v>0.79242064423729319</v>
      </c>
      <c r="G1482" s="76">
        <v>3.5779729256313489E-3</v>
      </c>
      <c r="H1482" s="76">
        <v>0</v>
      </c>
      <c r="I1482" s="76">
        <v>0</v>
      </c>
      <c r="J1482" s="76">
        <v>0</v>
      </c>
      <c r="K1482" s="76">
        <v>5.3726142629319205E-3</v>
      </c>
      <c r="L1482" s="77">
        <v>0</v>
      </c>
      <c r="M1482" s="68">
        <v>41.938185791545422</v>
      </c>
      <c r="N1482" s="68">
        <v>11.36897391687808</v>
      </c>
      <c r="O1482" s="68">
        <v>2.2916666666666665</v>
      </c>
      <c r="P1482" s="68">
        <v>221.80904675216058</v>
      </c>
      <c r="Q1482" s="68">
        <v>1.0015220700152208</v>
      </c>
      <c r="R1482" s="68">
        <v>0</v>
      </c>
      <c r="S1482" s="68">
        <v>0</v>
      </c>
      <c r="T1482" s="68">
        <v>0</v>
      </c>
      <c r="U1482" s="68">
        <v>1.5038659793814433</v>
      </c>
      <c r="V1482" s="68">
        <v>0</v>
      </c>
      <c r="W1482" s="68">
        <v>279.91326117664732</v>
      </c>
    </row>
    <row r="1483" spans="1:23">
      <c r="C1483" s="76"/>
      <c r="D1483" s="76"/>
      <c r="E1483" s="76"/>
      <c r="F1483" s="76"/>
      <c r="G1483" s="76"/>
      <c r="H1483" s="76"/>
      <c r="I1483" s="76"/>
      <c r="J1483" s="76"/>
      <c r="K1483" s="76"/>
      <c r="L1483" s="77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</row>
    <row r="1484" spans="1:23">
      <c r="A1484" s="105" t="s">
        <v>425</v>
      </c>
      <c r="B1484">
        <v>2011</v>
      </c>
      <c r="C1484" s="76">
        <v>0.1068786027338909</v>
      </c>
      <c r="D1484" s="76">
        <v>0</v>
      </c>
      <c r="E1484" s="76">
        <v>0</v>
      </c>
      <c r="F1484" s="76">
        <v>0.86577551038266853</v>
      </c>
      <c r="G1484" s="76">
        <v>1.40162817556188E-2</v>
      </c>
      <c r="H1484" s="76">
        <v>0</v>
      </c>
      <c r="I1484" s="76">
        <v>1.3329605127821914E-2</v>
      </c>
      <c r="J1484" s="76">
        <v>0</v>
      </c>
      <c r="K1484" s="76">
        <v>0</v>
      </c>
      <c r="L1484" s="77">
        <v>0</v>
      </c>
      <c r="M1484" s="68">
        <v>8.018137199789285</v>
      </c>
      <c r="N1484" s="68">
        <v>0</v>
      </c>
      <c r="O1484" s="68">
        <v>0</v>
      </c>
      <c r="P1484" s="68">
        <v>64.951324670195845</v>
      </c>
      <c r="Q1484" s="68">
        <v>1.0515151515151515</v>
      </c>
      <c r="R1484" s="68">
        <v>0</v>
      </c>
      <c r="S1484" s="68">
        <v>1</v>
      </c>
      <c r="T1484" s="68">
        <v>0</v>
      </c>
      <c r="U1484" s="68">
        <v>0</v>
      </c>
      <c r="V1484" s="68">
        <v>0</v>
      </c>
      <c r="W1484" s="68">
        <v>75.020977021500272</v>
      </c>
    </row>
    <row r="1485" spans="1:23">
      <c r="A1485" s="105"/>
      <c r="B1485">
        <v>2014</v>
      </c>
      <c r="C1485" s="76">
        <v>0.14178744631816201</v>
      </c>
      <c r="D1485" s="76">
        <v>1.5192746853954001E-2</v>
      </c>
      <c r="E1485" s="76">
        <v>0</v>
      </c>
      <c r="F1485" s="76">
        <v>0.83487659992784602</v>
      </c>
      <c r="G1485" s="76">
        <v>0</v>
      </c>
      <c r="H1485" s="76">
        <v>8.1432069000377909E-3</v>
      </c>
      <c r="I1485" s="76">
        <v>0</v>
      </c>
      <c r="J1485" s="76">
        <v>0</v>
      </c>
      <c r="K1485" s="76">
        <v>0</v>
      </c>
      <c r="L1485" s="77">
        <v>0</v>
      </c>
      <c r="M1485" s="68">
        <v>17.411745527122001</v>
      </c>
      <c r="N1485" s="68">
        <v>1.8656957928802589</v>
      </c>
      <c r="O1485" s="68">
        <v>0</v>
      </c>
      <c r="P1485" s="68">
        <v>102.52430156526805</v>
      </c>
      <c r="Q1485" s="68">
        <v>0</v>
      </c>
      <c r="R1485" s="68">
        <v>1</v>
      </c>
      <c r="S1485" s="68">
        <v>0</v>
      </c>
      <c r="T1485" s="68">
        <v>0</v>
      </c>
      <c r="U1485" s="68">
        <v>0</v>
      </c>
      <c r="V1485" s="68">
        <v>0</v>
      </c>
      <c r="W1485" s="68">
        <v>122.80174288527033</v>
      </c>
    </row>
    <row r="1486" spans="1:23">
      <c r="A1486" s="105"/>
      <c r="B1486">
        <v>2017</v>
      </c>
      <c r="C1486" s="76">
        <v>0.15632968154907487</v>
      </c>
      <c r="D1486" s="76">
        <v>0</v>
      </c>
      <c r="E1486" s="76">
        <v>0</v>
      </c>
      <c r="F1486" s="76">
        <v>0.84367031845092511</v>
      </c>
      <c r="G1486" s="76">
        <v>0</v>
      </c>
      <c r="H1486" s="76">
        <v>0</v>
      </c>
      <c r="I1486" s="76">
        <v>0</v>
      </c>
      <c r="J1486" s="76">
        <v>0</v>
      </c>
      <c r="K1486" s="76">
        <v>0</v>
      </c>
      <c r="L1486" s="77">
        <v>0</v>
      </c>
      <c r="M1486" s="68">
        <v>15.864900464712029</v>
      </c>
      <c r="N1486" s="68">
        <v>0</v>
      </c>
      <c r="O1486" s="68">
        <v>0</v>
      </c>
      <c r="P1486" s="68">
        <v>85.618709733340694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101.48361019805273</v>
      </c>
    </row>
    <row r="1487" spans="1:23">
      <c r="C1487" s="76"/>
      <c r="D1487" s="76"/>
      <c r="E1487" s="76"/>
      <c r="F1487" s="76"/>
      <c r="G1487" s="76"/>
      <c r="H1487" s="76"/>
      <c r="I1487" s="76"/>
      <c r="J1487" s="76"/>
      <c r="K1487" s="76"/>
      <c r="L1487" s="77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</row>
    <row r="1488" spans="1:23">
      <c r="A1488" s="105" t="s">
        <v>426</v>
      </c>
      <c r="B1488">
        <v>2011</v>
      </c>
      <c r="C1488" s="76">
        <v>0.13058690123336997</v>
      </c>
      <c r="D1488" s="76">
        <v>0</v>
      </c>
      <c r="E1488" s="76">
        <v>0</v>
      </c>
      <c r="F1488" s="76">
        <v>0.82630007950542861</v>
      </c>
      <c r="G1488" s="76">
        <v>1.4434007463002909E-2</v>
      </c>
      <c r="H1488" s="76">
        <v>0</v>
      </c>
      <c r="I1488" s="76">
        <v>2.8679011798198654E-2</v>
      </c>
      <c r="J1488" s="76">
        <v>0</v>
      </c>
      <c r="K1488" s="76">
        <v>0</v>
      </c>
      <c r="L1488" s="77">
        <v>0</v>
      </c>
      <c r="M1488" s="68">
        <v>9.1204251755068029</v>
      </c>
      <c r="N1488" s="68">
        <v>0</v>
      </c>
      <c r="O1488" s="68">
        <v>0</v>
      </c>
      <c r="P1488" s="68">
        <v>57.710290821410446</v>
      </c>
      <c r="Q1488" s="68">
        <v>1.0080971659919029</v>
      </c>
      <c r="R1488" s="68">
        <v>0</v>
      </c>
      <c r="S1488" s="68">
        <v>2.0029940119760479</v>
      </c>
      <c r="T1488" s="68">
        <v>0</v>
      </c>
      <c r="U1488" s="68">
        <v>0</v>
      </c>
      <c r="V1488" s="68">
        <v>0</v>
      </c>
      <c r="W1488" s="68">
        <v>69.84180717488519</v>
      </c>
    </row>
    <row r="1489" spans="1:23">
      <c r="A1489" s="105"/>
      <c r="B1489">
        <v>2014</v>
      </c>
      <c r="C1489" s="76">
        <v>0.15021081857179788</v>
      </c>
      <c r="D1489" s="76">
        <v>0</v>
      </c>
      <c r="E1489" s="76">
        <v>0</v>
      </c>
      <c r="F1489" s="76">
        <v>0.81636818560045477</v>
      </c>
      <c r="G1489" s="76">
        <v>2.0631870445553573E-2</v>
      </c>
      <c r="H1489" s="76">
        <v>0</v>
      </c>
      <c r="I1489" s="76">
        <v>0</v>
      </c>
      <c r="J1489" s="76">
        <v>0</v>
      </c>
      <c r="K1489" s="76">
        <v>1.2789125382193607E-2</v>
      </c>
      <c r="L1489" s="77">
        <v>0</v>
      </c>
      <c r="M1489" s="68">
        <v>11.308979602911766</v>
      </c>
      <c r="N1489" s="68">
        <v>0</v>
      </c>
      <c r="O1489" s="68">
        <v>0</v>
      </c>
      <c r="P1489" s="68">
        <v>61.462225205894683</v>
      </c>
      <c r="Q1489" s="68">
        <v>1.5533195561886801</v>
      </c>
      <c r="R1489" s="68">
        <v>0</v>
      </c>
      <c r="S1489" s="68">
        <v>0</v>
      </c>
      <c r="T1489" s="68">
        <v>0</v>
      </c>
      <c r="U1489" s="68">
        <v>0.96285979572887648</v>
      </c>
      <c r="V1489" s="68">
        <v>0</v>
      </c>
      <c r="W1489" s="68">
        <v>75.287384160724017</v>
      </c>
    </row>
    <row r="1490" spans="1:23">
      <c r="A1490" s="105"/>
      <c r="B1490">
        <v>2017</v>
      </c>
      <c r="C1490" s="76">
        <v>0.12425746213747139</v>
      </c>
      <c r="D1490" s="76">
        <v>1.6009030093576786E-2</v>
      </c>
      <c r="E1490" s="76">
        <v>0</v>
      </c>
      <c r="F1490" s="76">
        <v>0.84723207415655177</v>
      </c>
      <c r="G1490" s="76">
        <v>0</v>
      </c>
      <c r="H1490" s="76">
        <v>0</v>
      </c>
      <c r="I1490" s="76">
        <v>1.2501433612399852E-2</v>
      </c>
      <c r="J1490" s="76">
        <v>0</v>
      </c>
      <c r="K1490" s="76">
        <v>0</v>
      </c>
      <c r="L1490" s="77">
        <v>0</v>
      </c>
      <c r="M1490" s="68">
        <v>9.9394570246906397</v>
      </c>
      <c r="N1490" s="68">
        <v>1.2805755395683451</v>
      </c>
      <c r="O1490" s="68">
        <v>0</v>
      </c>
      <c r="P1490" s="68">
        <v>67.770793368546464</v>
      </c>
      <c r="Q1490" s="68">
        <v>0</v>
      </c>
      <c r="R1490" s="68">
        <v>0</v>
      </c>
      <c r="S1490" s="68">
        <v>1</v>
      </c>
      <c r="T1490" s="68">
        <v>0</v>
      </c>
      <c r="U1490" s="68">
        <v>0</v>
      </c>
      <c r="V1490" s="68">
        <v>0</v>
      </c>
      <c r="W1490" s="68">
        <v>79.990825932805464</v>
      </c>
    </row>
    <row r="1491" spans="1:23">
      <c r="C1491" s="76"/>
      <c r="D1491" s="76"/>
      <c r="E1491" s="76"/>
      <c r="F1491" s="76"/>
      <c r="G1491" s="76"/>
      <c r="H1491" s="76"/>
      <c r="I1491" s="76"/>
      <c r="J1491" s="76"/>
      <c r="K1491" s="76"/>
      <c r="L1491" s="77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</row>
    <row r="1492" spans="1:23">
      <c r="A1492" s="105" t="s">
        <v>427</v>
      </c>
      <c r="B1492">
        <v>2011</v>
      </c>
      <c r="C1492" s="76">
        <v>0.11725402768697618</v>
      </c>
      <c r="D1492" s="76">
        <v>0</v>
      </c>
      <c r="E1492" s="76">
        <v>0</v>
      </c>
      <c r="F1492" s="76">
        <v>0.80645268577396378</v>
      </c>
      <c r="G1492" s="76">
        <v>0</v>
      </c>
      <c r="H1492" s="76">
        <v>0</v>
      </c>
      <c r="I1492" s="76">
        <v>0</v>
      </c>
      <c r="J1492" s="76">
        <v>0</v>
      </c>
      <c r="K1492" s="76">
        <v>0</v>
      </c>
      <c r="L1492" s="77">
        <v>7.6293286539059993E-2</v>
      </c>
      <c r="M1492" s="68">
        <v>3.6191169077703411</v>
      </c>
      <c r="N1492" s="68">
        <v>0</v>
      </c>
      <c r="O1492" s="68">
        <v>0</v>
      </c>
      <c r="P1492" s="68">
        <v>24.891652832540942</v>
      </c>
      <c r="Q1492" s="68">
        <v>0</v>
      </c>
      <c r="R1492" s="68">
        <v>0</v>
      </c>
      <c r="S1492" s="68">
        <v>0</v>
      </c>
      <c r="T1492" s="68">
        <v>0</v>
      </c>
      <c r="U1492" s="68">
        <v>0</v>
      </c>
      <c r="V1492" s="68">
        <v>2.3548387096774195</v>
      </c>
      <c r="W1492" s="68">
        <v>30.865608449988702</v>
      </c>
    </row>
    <row r="1493" spans="1:23">
      <c r="A1493" s="105"/>
      <c r="B1493">
        <v>2014</v>
      </c>
      <c r="C1493" s="76">
        <v>7.5252255366109397E-2</v>
      </c>
      <c r="D1493" s="76">
        <v>0</v>
      </c>
      <c r="E1493" s="76">
        <v>0</v>
      </c>
      <c r="F1493" s="76">
        <v>0.92474774463389064</v>
      </c>
      <c r="G1493" s="76">
        <v>0</v>
      </c>
      <c r="H1493" s="76">
        <v>0</v>
      </c>
      <c r="I1493" s="76">
        <v>0</v>
      </c>
      <c r="J1493" s="76">
        <v>0</v>
      </c>
      <c r="K1493" s="76">
        <v>0</v>
      </c>
      <c r="L1493" s="77">
        <v>0</v>
      </c>
      <c r="M1493" s="68">
        <v>2.1172971776204554</v>
      </c>
      <c r="N1493" s="68">
        <v>0</v>
      </c>
      <c r="O1493" s="68">
        <v>0</v>
      </c>
      <c r="P1493" s="68">
        <v>26.018699110060265</v>
      </c>
      <c r="Q1493" s="68">
        <v>0</v>
      </c>
      <c r="R1493" s="68">
        <v>0</v>
      </c>
      <c r="S1493" s="68">
        <v>0</v>
      </c>
      <c r="T1493" s="68">
        <v>0</v>
      </c>
      <c r="U1493" s="68">
        <v>0</v>
      </c>
      <c r="V1493" s="68">
        <v>0</v>
      </c>
      <c r="W1493" s="68">
        <v>28.135996287680719</v>
      </c>
    </row>
    <row r="1494" spans="1:23">
      <c r="A1494" s="105"/>
      <c r="B1494">
        <v>2017</v>
      </c>
      <c r="C1494" s="76">
        <v>0.27250932271731398</v>
      </c>
      <c r="D1494" s="76">
        <v>0</v>
      </c>
      <c r="E1494" s="76">
        <v>0</v>
      </c>
      <c r="F1494" s="76">
        <v>0.59428298757617359</v>
      </c>
      <c r="G1494" s="76">
        <v>0.13320768970651253</v>
      </c>
      <c r="H1494" s="76">
        <v>0</v>
      </c>
      <c r="I1494" s="76">
        <v>0</v>
      </c>
      <c r="J1494" s="76">
        <v>0</v>
      </c>
      <c r="K1494" s="76">
        <v>0</v>
      </c>
      <c r="L1494" s="77">
        <v>0</v>
      </c>
      <c r="M1494" s="68">
        <v>7.7738411994631704</v>
      </c>
      <c r="N1494" s="68">
        <v>0</v>
      </c>
      <c r="O1494" s="68">
        <v>0</v>
      </c>
      <c r="P1494" s="68">
        <v>16.953040457085958</v>
      </c>
      <c r="Q1494" s="68">
        <v>3.8</v>
      </c>
      <c r="R1494" s="68">
        <v>0</v>
      </c>
      <c r="S1494" s="68">
        <v>0</v>
      </c>
      <c r="T1494" s="68">
        <v>0</v>
      </c>
      <c r="U1494" s="68">
        <v>0</v>
      </c>
      <c r="V1494" s="68">
        <v>0</v>
      </c>
      <c r="W1494" s="68">
        <v>28.526881656549126</v>
      </c>
    </row>
    <row r="1495" spans="1:23">
      <c r="C1495" s="76"/>
      <c r="D1495" s="76"/>
      <c r="E1495" s="76"/>
      <c r="F1495" s="76"/>
      <c r="G1495" s="76"/>
      <c r="H1495" s="76"/>
      <c r="I1495" s="76"/>
      <c r="J1495" s="76"/>
      <c r="K1495" s="76"/>
      <c r="L1495" s="77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</row>
    <row r="1496" spans="1:23">
      <c r="A1496" s="105" t="s">
        <v>428</v>
      </c>
      <c r="B1496">
        <v>2011</v>
      </c>
      <c r="C1496" s="76">
        <v>0.13777505986486735</v>
      </c>
      <c r="D1496" s="76">
        <v>1.3978608483170903E-2</v>
      </c>
      <c r="E1496" s="76">
        <v>1.3015664931278856E-2</v>
      </c>
      <c r="F1496" s="76">
        <v>0.83523066672068291</v>
      </c>
      <c r="G1496" s="76">
        <v>0</v>
      </c>
      <c r="H1496" s="76">
        <v>0</v>
      </c>
      <c r="I1496" s="76">
        <v>0</v>
      </c>
      <c r="J1496" s="76">
        <v>0</v>
      </c>
      <c r="K1496" s="76">
        <v>0</v>
      </c>
      <c r="L1496" s="77">
        <v>0</v>
      </c>
      <c r="M1496" s="68">
        <v>10.910643621561704</v>
      </c>
      <c r="N1496" s="68">
        <v>1.1069900142653353</v>
      </c>
      <c r="O1496" s="68">
        <v>1.0307328605200945</v>
      </c>
      <c r="P1496" s="68">
        <v>66.143351019603074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79.191717515950202</v>
      </c>
    </row>
    <row r="1497" spans="1:23">
      <c r="A1497" s="105"/>
      <c r="B1497">
        <v>2014</v>
      </c>
      <c r="C1497" s="76">
        <v>0.12302173277907892</v>
      </c>
      <c r="D1497" s="76">
        <v>1.779261176327929E-2</v>
      </c>
      <c r="E1497" s="76">
        <v>0</v>
      </c>
      <c r="F1497" s="76">
        <v>0.85918565545764158</v>
      </c>
      <c r="G1497" s="76">
        <v>0</v>
      </c>
      <c r="H1497" s="76">
        <v>0</v>
      </c>
      <c r="I1497" s="76">
        <v>0</v>
      </c>
      <c r="J1497" s="76">
        <v>0</v>
      </c>
      <c r="K1497" s="76">
        <v>0</v>
      </c>
      <c r="L1497" s="77">
        <v>0</v>
      </c>
      <c r="M1497" s="68">
        <v>6.9673893551875246</v>
      </c>
      <c r="N1497" s="68">
        <v>1.0076923076923077</v>
      </c>
      <c r="O1497" s="68">
        <v>0</v>
      </c>
      <c r="P1497" s="68">
        <v>48.660353376061494</v>
      </c>
      <c r="Q1497" s="68">
        <v>0</v>
      </c>
      <c r="R1497" s="68">
        <v>0</v>
      </c>
      <c r="S1497" s="68">
        <v>0</v>
      </c>
      <c r="T1497" s="68">
        <v>0</v>
      </c>
      <c r="U1497" s="68">
        <v>0</v>
      </c>
      <c r="V1497" s="68">
        <v>0</v>
      </c>
      <c r="W1497" s="68">
        <v>56.635435038941338</v>
      </c>
    </row>
    <row r="1498" spans="1:23">
      <c r="A1498" s="105"/>
      <c r="B1498">
        <v>2017</v>
      </c>
      <c r="C1498" s="76">
        <v>0.14305666584038756</v>
      </c>
      <c r="D1498" s="76">
        <v>2.1117431015867057E-2</v>
      </c>
      <c r="E1498" s="76">
        <v>1.8224575929916675E-2</v>
      </c>
      <c r="F1498" s="76">
        <v>0.80294519971774181</v>
      </c>
      <c r="G1498" s="76">
        <v>0</v>
      </c>
      <c r="H1498" s="76">
        <v>0</v>
      </c>
      <c r="I1498" s="76">
        <v>0</v>
      </c>
      <c r="J1498" s="76">
        <v>1.4656127496086838E-2</v>
      </c>
      <c r="K1498" s="76">
        <v>0</v>
      </c>
      <c r="L1498" s="77">
        <v>0</v>
      </c>
      <c r="M1498" s="68">
        <v>9.7608775495835083</v>
      </c>
      <c r="N1498" s="68">
        <v>1.4408602150537635</v>
      </c>
      <c r="O1498" s="68">
        <v>1.2434782608695651</v>
      </c>
      <c r="P1498" s="68">
        <v>54.785631465892124</v>
      </c>
      <c r="Q1498" s="68">
        <v>0</v>
      </c>
      <c r="R1498" s="68">
        <v>0</v>
      </c>
      <c r="S1498" s="68">
        <v>0</v>
      </c>
      <c r="T1498" s="68">
        <v>1</v>
      </c>
      <c r="U1498" s="68">
        <v>0</v>
      </c>
      <c r="V1498" s="68">
        <v>0</v>
      </c>
      <c r="W1498" s="68">
        <v>68.230847491398961</v>
      </c>
    </row>
    <row r="1499" spans="1:23">
      <c r="C1499" s="76"/>
      <c r="D1499" s="76"/>
      <c r="E1499" s="76"/>
      <c r="F1499" s="76"/>
      <c r="G1499" s="76"/>
      <c r="H1499" s="76"/>
      <c r="I1499" s="76"/>
      <c r="J1499" s="76"/>
      <c r="K1499" s="76"/>
      <c r="L1499" s="77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</row>
    <row r="1500" spans="1:23">
      <c r="A1500" s="105" t="s">
        <v>429</v>
      </c>
      <c r="B1500">
        <v>2011</v>
      </c>
      <c r="C1500" s="76">
        <v>0.19901378234333786</v>
      </c>
      <c r="D1500" s="76">
        <v>0</v>
      </c>
      <c r="E1500" s="76">
        <v>0</v>
      </c>
      <c r="F1500" s="76">
        <v>0.80098621765666211</v>
      </c>
      <c r="G1500" s="76">
        <v>0</v>
      </c>
      <c r="H1500" s="76">
        <v>0</v>
      </c>
      <c r="I1500" s="76">
        <v>0</v>
      </c>
      <c r="J1500" s="76">
        <v>0</v>
      </c>
      <c r="K1500" s="76">
        <v>0</v>
      </c>
      <c r="L1500" s="77">
        <v>0</v>
      </c>
      <c r="M1500" s="68">
        <v>7.1503746759510927</v>
      </c>
      <c r="N1500" s="68">
        <v>0</v>
      </c>
      <c r="O1500" s="68">
        <v>0</v>
      </c>
      <c r="P1500" s="68">
        <v>28.778667985100853</v>
      </c>
      <c r="Q1500" s="68">
        <v>0</v>
      </c>
      <c r="R1500" s="68">
        <v>0</v>
      </c>
      <c r="S1500" s="68">
        <v>0</v>
      </c>
      <c r="T1500" s="68">
        <v>0</v>
      </c>
      <c r="U1500" s="68">
        <v>0</v>
      </c>
      <c r="V1500" s="68">
        <v>0</v>
      </c>
      <c r="W1500" s="68">
        <v>35.929042661051945</v>
      </c>
    </row>
    <row r="1501" spans="1:23">
      <c r="A1501" s="105"/>
      <c r="B1501">
        <v>2014</v>
      </c>
      <c r="C1501" s="76">
        <v>0.1394549427481642</v>
      </c>
      <c r="D1501" s="76">
        <v>4.1785785234796875E-2</v>
      </c>
      <c r="E1501" s="76">
        <v>0</v>
      </c>
      <c r="F1501" s="76">
        <v>0.78476581452314353</v>
      </c>
      <c r="G1501" s="76">
        <v>3.3993457493895617E-2</v>
      </c>
      <c r="H1501" s="76">
        <v>0</v>
      </c>
      <c r="I1501" s="76">
        <v>0</v>
      </c>
      <c r="J1501" s="76">
        <v>0</v>
      </c>
      <c r="K1501" s="76">
        <v>0</v>
      </c>
      <c r="L1501" s="77">
        <v>0</v>
      </c>
      <c r="M1501" s="68">
        <v>4.1419239591956956</v>
      </c>
      <c r="N1501" s="68">
        <v>1.2410714285714286</v>
      </c>
      <c r="O1501" s="68">
        <v>0</v>
      </c>
      <c r="P1501" s="68">
        <v>23.308175855774195</v>
      </c>
      <c r="Q1501" s="68">
        <v>1.0096330275229359</v>
      </c>
      <c r="R1501" s="68">
        <v>0</v>
      </c>
      <c r="S1501" s="68">
        <v>0</v>
      </c>
      <c r="T1501" s="68">
        <v>0</v>
      </c>
      <c r="U1501" s="68">
        <v>0</v>
      </c>
      <c r="V1501" s="68">
        <v>0</v>
      </c>
      <c r="W1501" s="68">
        <v>29.70080427106425</v>
      </c>
    </row>
    <row r="1502" spans="1:23">
      <c r="A1502" s="105"/>
      <c r="B1502">
        <v>2017</v>
      </c>
      <c r="C1502" s="76">
        <v>0.28367838223160896</v>
      </c>
      <c r="D1502" s="76">
        <v>0</v>
      </c>
      <c r="E1502" s="76">
        <v>0</v>
      </c>
      <c r="F1502" s="76">
        <v>0.66474769694938451</v>
      </c>
      <c r="G1502" s="76">
        <v>0</v>
      </c>
      <c r="H1502" s="76">
        <v>0</v>
      </c>
      <c r="I1502" s="76">
        <v>0</v>
      </c>
      <c r="J1502" s="76">
        <v>0</v>
      </c>
      <c r="K1502" s="76">
        <v>5.1573920819006018E-2</v>
      </c>
      <c r="L1502" s="77">
        <v>0</v>
      </c>
      <c r="M1502" s="68">
        <v>11.380620048796475</v>
      </c>
      <c r="N1502" s="68">
        <v>0</v>
      </c>
      <c r="O1502" s="68">
        <v>0</v>
      </c>
      <c r="P1502" s="68">
        <v>26.668373204119639</v>
      </c>
      <c r="Q1502" s="68">
        <v>0</v>
      </c>
      <c r="R1502" s="68">
        <v>0</v>
      </c>
      <c r="S1502" s="68">
        <v>0</v>
      </c>
      <c r="T1502" s="68">
        <v>0</v>
      </c>
      <c r="U1502" s="68">
        <v>2.069044502617801</v>
      </c>
      <c r="V1502" s="68">
        <v>0</v>
      </c>
      <c r="W1502" s="68">
        <v>40.118037755533933</v>
      </c>
    </row>
    <row r="1503" spans="1:23">
      <c r="C1503" s="76"/>
      <c r="D1503" s="76"/>
      <c r="E1503" s="76"/>
      <c r="F1503" s="76"/>
      <c r="G1503" s="76"/>
      <c r="H1503" s="76"/>
      <c r="I1503" s="76"/>
      <c r="J1503" s="76"/>
      <c r="K1503" s="76"/>
      <c r="L1503" s="77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</row>
    <row r="1504" spans="1:23">
      <c r="A1504" s="105" t="s">
        <v>430</v>
      </c>
      <c r="B1504">
        <v>2011</v>
      </c>
      <c r="C1504" s="76">
        <v>0.59612532002532248</v>
      </c>
      <c r="D1504" s="76">
        <v>0</v>
      </c>
      <c r="E1504" s="76">
        <v>0</v>
      </c>
      <c r="F1504" s="76">
        <v>0.40387467997467769</v>
      </c>
      <c r="G1504" s="76">
        <v>0</v>
      </c>
      <c r="H1504" s="76">
        <v>0</v>
      </c>
      <c r="I1504" s="76">
        <v>0</v>
      </c>
      <c r="J1504" s="76">
        <v>0</v>
      </c>
      <c r="K1504" s="76">
        <v>0</v>
      </c>
      <c r="L1504" s="77">
        <v>0</v>
      </c>
      <c r="M1504" s="68">
        <v>6.0358654183703599</v>
      </c>
      <c r="N1504" s="68">
        <v>0</v>
      </c>
      <c r="O1504" s="68">
        <v>0</v>
      </c>
      <c r="P1504" s="68">
        <v>4.0892965494419897</v>
      </c>
      <c r="Q1504" s="68">
        <v>0</v>
      </c>
      <c r="R1504" s="68">
        <v>0</v>
      </c>
      <c r="S1504" s="68">
        <v>0</v>
      </c>
      <c r="T1504" s="68">
        <v>0</v>
      </c>
      <c r="U1504" s="68">
        <v>0</v>
      </c>
      <c r="V1504" s="68">
        <v>0</v>
      </c>
      <c r="W1504" s="68">
        <v>10.125161967812348</v>
      </c>
    </row>
    <row r="1505" spans="1:23">
      <c r="A1505" s="105"/>
      <c r="B1505">
        <v>2014</v>
      </c>
      <c r="C1505" s="76">
        <v>0.33303354125264722</v>
      </c>
      <c r="D1505" s="76">
        <v>0</v>
      </c>
      <c r="E1505" s="76">
        <v>0</v>
      </c>
      <c r="F1505" s="76">
        <v>0.66696645874735272</v>
      </c>
      <c r="G1505" s="76">
        <v>0</v>
      </c>
      <c r="H1505" s="76">
        <v>0</v>
      </c>
      <c r="I1505" s="76">
        <v>0</v>
      </c>
      <c r="J1505" s="76">
        <v>0</v>
      </c>
      <c r="K1505" s="76">
        <v>0</v>
      </c>
      <c r="L1505" s="77">
        <v>0</v>
      </c>
      <c r="M1505" s="68">
        <v>1.0062942564909521</v>
      </c>
      <c r="N1505" s="68">
        <v>0</v>
      </c>
      <c r="O1505" s="68">
        <v>0</v>
      </c>
      <c r="P1505" s="68">
        <v>2.0153060685272211</v>
      </c>
      <c r="Q1505" s="68">
        <v>0</v>
      </c>
      <c r="R1505" s="68">
        <v>0</v>
      </c>
      <c r="S1505" s="68">
        <v>0</v>
      </c>
      <c r="T1505" s="68">
        <v>0</v>
      </c>
      <c r="U1505" s="68">
        <v>0</v>
      </c>
      <c r="V1505" s="68">
        <v>0</v>
      </c>
      <c r="W1505" s="68">
        <v>3.0216003250181731</v>
      </c>
    </row>
    <row r="1506" spans="1:23">
      <c r="A1506" s="105"/>
      <c r="B1506">
        <v>2017</v>
      </c>
      <c r="C1506" s="76">
        <v>0.2366602336509756</v>
      </c>
      <c r="D1506" s="76">
        <v>0</v>
      </c>
      <c r="E1506" s="76">
        <v>0</v>
      </c>
      <c r="F1506" s="76">
        <v>0.76333976634902445</v>
      </c>
      <c r="G1506" s="76">
        <v>0</v>
      </c>
      <c r="H1506" s="76">
        <v>0</v>
      </c>
      <c r="I1506" s="76">
        <v>0</v>
      </c>
      <c r="J1506" s="76">
        <v>0</v>
      </c>
      <c r="K1506" s="76">
        <v>0</v>
      </c>
      <c r="L1506" s="77">
        <v>0</v>
      </c>
      <c r="M1506" s="68">
        <v>2.0011144130757801</v>
      </c>
      <c r="N1506" s="68">
        <v>0</v>
      </c>
      <c r="O1506" s="68">
        <v>0</v>
      </c>
      <c r="P1506" s="68">
        <v>6.4545284391450366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8.4556428522208158</v>
      </c>
    </row>
    <row r="1507" spans="1:23">
      <c r="C1507" s="76"/>
      <c r="D1507" s="76"/>
      <c r="E1507" s="76"/>
      <c r="F1507" s="76"/>
      <c r="G1507" s="76"/>
      <c r="H1507" s="76"/>
      <c r="I1507" s="76"/>
      <c r="J1507" s="76"/>
      <c r="K1507" s="76"/>
      <c r="L1507" s="77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</row>
    <row r="1508" spans="1:23">
      <c r="A1508" s="105" t="s">
        <v>431</v>
      </c>
      <c r="B1508">
        <v>2011</v>
      </c>
      <c r="C1508" s="76">
        <v>0.43151107384598331</v>
      </c>
      <c r="D1508" s="76">
        <v>0</v>
      </c>
      <c r="E1508" s="76">
        <v>0</v>
      </c>
      <c r="F1508" s="76">
        <v>0.56848892615401658</v>
      </c>
      <c r="G1508" s="76">
        <v>0</v>
      </c>
      <c r="H1508" s="76">
        <v>0</v>
      </c>
      <c r="I1508" s="76">
        <v>0</v>
      </c>
      <c r="J1508" s="76">
        <v>0</v>
      </c>
      <c r="K1508" s="76">
        <v>0</v>
      </c>
      <c r="L1508" s="77">
        <v>0</v>
      </c>
      <c r="M1508" s="68">
        <v>10.079484346945428</v>
      </c>
      <c r="N1508" s="68">
        <v>0</v>
      </c>
      <c r="O1508" s="68">
        <v>0</v>
      </c>
      <c r="P1508" s="68">
        <v>13.279091962832052</v>
      </c>
      <c r="Q1508" s="68">
        <v>0</v>
      </c>
      <c r="R1508" s="68">
        <v>0</v>
      </c>
      <c r="S1508" s="68">
        <v>0</v>
      </c>
      <c r="T1508" s="68">
        <v>0</v>
      </c>
      <c r="U1508" s="68">
        <v>0</v>
      </c>
      <c r="V1508" s="68">
        <v>0</v>
      </c>
      <c r="W1508" s="68">
        <v>23.358576309777483</v>
      </c>
    </row>
    <row r="1509" spans="1:23">
      <c r="A1509" s="105"/>
      <c r="B1509">
        <v>2014</v>
      </c>
      <c r="C1509" s="76">
        <v>0.20473086308678196</v>
      </c>
      <c r="D1509" s="76">
        <v>8.0882970268486121E-2</v>
      </c>
      <c r="E1509" s="76">
        <v>0</v>
      </c>
      <c r="F1509" s="76">
        <v>0.66799619071358018</v>
      </c>
      <c r="G1509" s="76">
        <v>4.6389975931151801E-2</v>
      </c>
      <c r="H1509" s="76">
        <v>0</v>
      </c>
      <c r="I1509" s="76">
        <v>0</v>
      </c>
      <c r="J1509" s="76">
        <v>0</v>
      </c>
      <c r="K1509" s="76">
        <v>0</v>
      </c>
      <c r="L1509" s="77">
        <v>0</v>
      </c>
      <c r="M1509" s="68">
        <v>6.8846801492067522</v>
      </c>
      <c r="N1509" s="68">
        <v>2.7199288442421388</v>
      </c>
      <c r="O1509" s="68">
        <v>0</v>
      </c>
      <c r="P1509" s="68">
        <v>22.463345509377845</v>
      </c>
      <c r="Q1509" s="68">
        <v>1.56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33.627954502826732</v>
      </c>
    </row>
    <row r="1510" spans="1:23">
      <c r="A1510" s="105"/>
      <c r="B1510">
        <v>2017</v>
      </c>
      <c r="C1510" s="76">
        <v>0.2970855325977747</v>
      </c>
      <c r="D1510" s="76">
        <v>0</v>
      </c>
      <c r="E1510" s="76">
        <v>0</v>
      </c>
      <c r="F1510" s="76">
        <v>0.70291446740222541</v>
      </c>
      <c r="G1510" s="76">
        <v>0</v>
      </c>
      <c r="H1510" s="76">
        <v>0</v>
      </c>
      <c r="I1510" s="76">
        <v>0</v>
      </c>
      <c r="J1510" s="76">
        <v>0</v>
      </c>
      <c r="K1510" s="76">
        <v>0</v>
      </c>
      <c r="L1510" s="77">
        <v>0</v>
      </c>
      <c r="M1510" s="68">
        <v>6.5225897021033603</v>
      </c>
      <c r="N1510" s="68">
        <v>0</v>
      </c>
      <c r="O1510" s="68">
        <v>0</v>
      </c>
      <c r="P1510" s="68">
        <v>15.43266892348014</v>
      </c>
      <c r="Q1510" s="68">
        <v>0</v>
      </c>
      <c r="R1510" s="68">
        <v>0</v>
      </c>
      <c r="S1510" s="68">
        <v>0</v>
      </c>
      <c r="T1510" s="68">
        <v>0</v>
      </c>
      <c r="U1510" s="68">
        <v>0</v>
      </c>
      <c r="V1510" s="68">
        <v>0</v>
      </c>
      <c r="W1510" s="68">
        <v>21.955258625583497</v>
      </c>
    </row>
    <row r="1511" spans="1:23">
      <c r="C1511" s="76"/>
      <c r="D1511" s="76"/>
      <c r="E1511" s="76"/>
      <c r="F1511" s="76"/>
      <c r="G1511" s="76"/>
      <c r="H1511" s="76"/>
      <c r="I1511" s="76"/>
      <c r="J1511" s="76"/>
      <c r="K1511" s="76"/>
      <c r="L1511" s="77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</row>
    <row r="1512" spans="1:23">
      <c r="A1512" s="105" t="s">
        <v>432</v>
      </c>
      <c r="B1512">
        <v>2011</v>
      </c>
      <c r="C1512" s="76">
        <v>0.41403593244092485</v>
      </c>
      <c r="D1512" s="76">
        <v>0</v>
      </c>
      <c r="E1512" s="76">
        <v>0</v>
      </c>
      <c r="F1512" s="76">
        <v>0.58596406755907515</v>
      </c>
      <c r="G1512" s="76">
        <v>0</v>
      </c>
      <c r="H1512" s="76">
        <v>0</v>
      </c>
      <c r="I1512" s="76">
        <v>0</v>
      </c>
      <c r="J1512" s="76">
        <v>0</v>
      </c>
      <c r="K1512" s="76">
        <v>0</v>
      </c>
      <c r="L1512" s="77">
        <v>0</v>
      </c>
      <c r="M1512" s="68">
        <v>6.3100610952859713</v>
      </c>
      <c r="N1512" s="68">
        <v>0</v>
      </c>
      <c r="O1512" s="68">
        <v>0</v>
      </c>
      <c r="P1512" s="68">
        <v>8.9303096089796501</v>
      </c>
      <c r="Q1512" s="68">
        <v>0</v>
      </c>
      <c r="R1512" s="68">
        <v>0</v>
      </c>
      <c r="S1512" s="68">
        <v>0</v>
      </c>
      <c r="T1512" s="68">
        <v>0</v>
      </c>
      <c r="U1512" s="68">
        <v>0</v>
      </c>
      <c r="V1512" s="68">
        <v>0</v>
      </c>
      <c r="W1512" s="68">
        <v>15.240370704265622</v>
      </c>
    </row>
    <row r="1513" spans="1:23">
      <c r="A1513" s="105"/>
      <c r="B1513">
        <v>2014</v>
      </c>
      <c r="C1513" s="76">
        <v>0.14904793469742914</v>
      </c>
      <c r="D1513" s="76">
        <v>0</v>
      </c>
      <c r="E1513" s="76">
        <v>0</v>
      </c>
      <c r="F1513" s="76">
        <v>0.76715019866467193</v>
      </c>
      <c r="G1513" s="76">
        <v>0</v>
      </c>
      <c r="H1513" s="76">
        <v>0</v>
      </c>
      <c r="I1513" s="76">
        <v>8.3801866637898792E-2</v>
      </c>
      <c r="J1513" s="76">
        <v>0</v>
      </c>
      <c r="K1513" s="76">
        <v>0</v>
      </c>
      <c r="L1513" s="77">
        <v>0</v>
      </c>
      <c r="M1513" s="68">
        <v>2.0113848124854412</v>
      </c>
      <c r="N1513" s="68">
        <v>0</v>
      </c>
      <c r="O1513" s="68">
        <v>0</v>
      </c>
      <c r="P1513" s="68">
        <v>10.352604090903416</v>
      </c>
      <c r="Q1513" s="68">
        <v>0</v>
      </c>
      <c r="R1513" s="68">
        <v>0</v>
      </c>
      <c r="S1513" s="68">
        <v>1.1308965948141205</v>
      </c>
      <c r="T1513" s="68">
        <v>0</v>
      </c>
      <c r="U1513" s="68">
        <v>0</v>
      </c>
      <c r="V1513" s="68">
        <v>0</v>
      </c>
      <c r="W1513" s="68">
        <v>13.494885498202979</v>
      </c>
    </row>
    <row r="1514" spans="1:23">
      <c r="A1514" s="105"/>
      <c r="B1514">
        <v>2017</v>
      </c>
      <c r="C1514" s="76">
        <v>0.10596856975409087</v>
      </c>
      <c r="D1514" s="76">
        <v>0.19304617612321709</v>
      </c>
      <c r="E1514" s="76">
        <v>0</v>
      </c>
      <c r="F1514" s="76">
        <v>0.70098525412269197</v>
      </c>
      <c r="G1514" s="76">
        <v>0</v>
      </c>
      <c r="H1514" s="76">
        <v>0</v>
      </c>
      <c r="I1514" s="76">
        <v>0</v>
      </c>
      <c r="J1514" s="76">
        <v>0</v>
      </c>
      <c r="K1514" s="76">
        <v>0</v>
      </c>
      <c r="L1514" s="77">
        <v>0</v>
      </c>
      <c r="M1514" s="68">
        <v>2.0859287303806693</v>
      </c>
      <c r="N1514" s="68">
        <v>3.8</v>
      </c>
      <c r="O1514" s="68">
        <v>0</v>
      </c>
      <c r="P1514" s="68">
        <v>13.798480856549165</v>
      </c>
      <c r="Q1514" s="68">
        <v>0</v>
      </c>
      <c r="R1514" s="68">
        <v>0</v>
      </c>
      <c r="S1514" s="68">
        <v>0</v>
      </c>
      <c r="T1514" s="68">
        <v>0</v>
      </c>
      <c r="U1514" s="68">
        <v>0</v>
      </c>
      <c r="V1514" s="68">
        <v>0</v>
      </c>
      <c r="W1514" s="68">
        <v>19.684409586929835</v>
      </c>
    </row>
    <row r="1515" spans="1:23">
      <c r="C1515" s="76"/>
      <c r="D1515" s="76"/>
      <c r="E1515" s="76"/>
      <c r="F1515" s="76"/>
      <c r="G1515" s="76"/>
      <c r="H1515" s="76"/>
      <c r="I1515" s="76"/>
      <c r="J1515" s="76"/>
      <c r="K1515" s="76"/>
      <c r="L1515" s="77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</row>
    <row r="1516" spans="1:23">
      <c r="A1516" s="105" t="s">
        <v>433</v>
      </c>
      <c r="B1516">
        <v>2011</v>
      </c>
      <c r="C1516" s="76">
        <v>0.33368465176253981</v>
      </c>
      <c r="D1516" s="76">
        <v>0</v>
      </c>
      <c r="E1516" s="76">
        <v>0</v>
      </c>
      <c r="F1516" s="76">
        <v>0.60033284918682728</v>
      </c>
      <c r="G1516" s="76">
        <v>6.5982499050632901E-2</v>
      </c>
      <c r="H1516" s="76">
        <v>0</v>
      </c>
      <c r="I1516" s="76">
        <v>0</v>
      </c>
      <c r="J1516" s="76">
        <v>0</v>
      </c>
      <c r="K1516" s="76">
        <v>0</v>
      </c>
      <c r="L1516" s="77">
        <v>0</v>
      </c>
      <c r="M1516" s="68">
        <v>14.293944335540568</v>
      </c>
      <c r="N1516" s="68">
        <v>0</v>
      </c>
      <c r="O1516" s="68">
        <v>0</v>
      </c>
      <c r="P1516" s="68">
        <v>25.716269189329001</v>
      </c>
      <c r="Q1516" s="68">
        <v>2.826471531033377</v>
      </c>
      <c r="R1516" s="68">
        <v>0</v>
      </c>
      <c r="S1516" s="68">
        <v>0</v>
      </c>
      <c r="T1516" s="68">
        <v>0</v>
      </c>
      <c r="U1516" s="68">
        <v>0</v>
      </c>
      <c r="V1516" s="68">
        <v>0</v>
      </c>
      <c r="W1516" s="68">
        <v>42.836685055902947</v>
      </c>
    </row>
    <row r="1517" spans="1:23">
      <c r="A1517" s="105"/>
      <c r="B1517">
        <v>2014</v>
      </c>
      <c r="C1517" s="76">
        <v>0.33046939789424257</v>
      </c>
      <c r="D1517" s="76">
        <v>0</v>
      </c>
      <c r="E1517" s="76">
        <v>0</v>
      </c>
      <c r="F1517" s="76">
        <v>0.66953060210575743</v>
      </c>
      <c r="G1517" s="76">
        <v>0</v>
      </c>
      <c r="H1517" s="76">
        <v>0</v>
      </c>
      <c r="I1517" s="76">
        <v>0</v>
      </c>
      <c r="J1517" s="76">
        <v>0</v>
      </c>
      <c r="K1517" s="76">
        <v>0</v>
      </c>
      <c r="L1517" s="77">
        <v>0</v>
      </c>
      <c r="M1517" s="68">
        <v>14.045936076237364</v>
      </c>
      <c r="N1517" s="68">
        <v>0</v>
      </c>
      <c r="O1517" s="68">
        <v>0</v>
      </c>
      <c r="P1517" s="68">
        <v>28.457049573079463</v>
      </c>
      <c r="Q1517" s="68">
        <v>0</v>
      </c>
      <c r="R1517" s="68">
        <v>0</v>
      </c>
      <c r="S1517" s="68">
        <v>0</v>
      </c>
      <c r="T1517" s="68">
        <v>0</v>
      </c>
      <c r="U1517" s="68">
        <v>0</v>
      </c>
      <c r="V1517" s="68">
        <v>0</v>
      </c>
      <c r="W1517" s="68">
        <v>42.502985649316827</v>
      </c>
    </row>
    <row r="1518" spans="1:23">
      <c r="A1518" s="105"/>
      <c r="B1518">
        <v>2017</v>
      </c>
      <c r="C1518" s="76">
        <v>0.31717934469368975</v>
      </c>
      <c r="D1518" s="76">
        <v>0</v>
      </c>
      <c r="E1518" s="76">
        <v>0</v>
      </c>
      <c r="F1518" s="76">
        <v>0.66526635921912003</v>
      </c>
      <c r="G1518" s="76">
        <v>1.7554296087190047E-2</v>
      </c>
      <c r="H1518" s="76">
        <v>0</v>
      </c>
      <c r="I1518" s="76">
        <v>0</v>
      </c>
      <c r="J1518" s="76">
        <v>0</v>
      </c>
      <c r="K1518" s="76">
        <v>0</v>
      </c>
      <c r="L1518" s="77">
        <v>0</v>
      </c>
      <c r="M1518" s="68">
        <v>18.273797698042237</v>
      </c>
      <c r="N1518" s="68">
        <v>0</v>
      </c>
      <c r="O1518" s="68">
        <v>0</v>
      </c>
      <c r="P1518" s="68">
        <v>38.328293021172748</v>
      </c>
      <c r="Q1518" s="68">
        <v>1.0113636363636365</v>
      </c>
      <c r="R1518" s="68">
        <v>0</v>
      </c>
      <c r="S1518" s="68">
        <v>0</v>
      </c>
      <c r="T1518" s="68">
        <v>0</v>
      </c>
      <c r="U1518" s="68">
        <v>0</v>
      </c>
      <c r="V1518" s="68">
        <v>0</v>
      </c>
      <c r="W1518" s="68">
        <v>57.613454355578632</v>
      </c>
    </row>
    <row r="1519" spans="1:23">
      <c r="C1519" s="76"/>
      <c r="D1519" s="76"/>
      <c r="E1519" s="76"/>
      <c r="F1519" s="76"/>
      <c r="G1519" s="76"/>
      <c r="H1519" s="76"/>
      <c r="I1519" s="76"/>
      <c r="J1519" s="76"/>
      <c r="K1519" s="76"/>
      <c r="L1519" s="77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</row>
    <row r="1520" spans="1:23">
      <c r="A1520" s="105" t="s">
        <v>434</v>
      </c>
      <c r="B1520">
        <v>2011</v>
      </c>
      <c r="C1520" s="76">
        <v>0.32910242754056857</v>
      </c>
      <c r="D1520" s="76">
        <v>0</v>
      </c>
      <c r="E1520" s="76">
        <v>0</v>
      </c>
      <c r="F1520" s="76">
        <v>0.67089757245943149</v>
      </c>
      <c r="G1520" s="76">
        <v>0</v>
      </c>
      <c r="H1520" s="76">
        <v>0</v>
      </c>
      <c r="I1520" s="76">
        <v>0</v>
      </c>
      <c r="J1520" s="76">
        <v>0</v>
      </c>
      <c r="K1520" s="76">
        <v>0</v>
      </c>
      <c r="L1520" s="77">
        <v>0</v>
      </c>
      <c r="M1520" s="68">
        <v>17.818873311512991</v>
      </c>
      <c r="N1520" s="68">
        <v>0</v>
      </c>
      <c r="O1520" s="68">
        <v>0</v>
      </c>
      <c r="P1520" s="68">
        <v>36.324979241250247</v>
      </c>
      <c r="Q1520" s="68">
        <v>0</v>
      </c>
      <c r="R1520" s="68">
        <v>0</v>
      </c>
      <c r="S1520" s="68">
        <v>0</v>
      </c>
      <c r="T1520" s="68">
        <v>0</v>
      </c>
      <c r="U1520" s="68">
        <v>0</v>
      </c>
      <c r="V1520" s="68">
        <v>0</v>
      </c>
      <c r="W1520" s="68">
        <v>54.143852552763235</v>
      </c>
    </row>
    <row r="1521" spans="1:23">
      <c r="A1521" s="105"/>
      <c r="B1521">
        <v>2014</v>
      </c>
      <c r="C1521" s="76">
        <v>0.35870387025633144</v>
      </c>
      <c r="D1521" s="76">
        <v>4.152307608672131E-2</v>
      </c>
      <c r="E1521" s="76">
        <v>0</v>
      </c>
      <c r="F1521" s="76">
        <v>0.58247311868988672</v>
      </c>
      <c r="G1521" s="76">
        <v>1.7299934967060917E-2</v>
      </c>
      <c r="H1521" s="76">
        <v>0</v>
      </c>
      <c r="I1521" s="76">
        <v>0</v>
      </c>
      <c r="J1521" s="76">
        <v>0</v>
      </c>
      <c r="K1521" s="76">
        <v>0</v>
      </c>
      <c r="L1521" s="77">
        <v>0</v>
      </c>
      <c r="M1521" s="68">
        <v>22.250364611385088</v>
      </c>
      <c r="N1521" s="68">
        <v>2.5756721890277023</v>
      </c>
      <c r="O1521" s="68">
        <v>0</v>
      </c>
      <c r="P1521" s="68">
        <v>36.130748346593286</v>
      </c>
      <c r="Q1521" s="68">
        <v>1.0731132075471699</v>
      </c>
      <c r="R1521" s="68">
        <v>0</v>
      </c>
      <c r="S1521" s="68">
        <v>0</v>
      </c>
      <c r="T1521" s="68">
        <v>0</v>
      </c>
      <c r="U1521" s="68">
        <v>0</v>
      </c>
      <c r="V1521" s="68">
        <v>0</v>
      </c>
      <c r="W1521" s="68">
        <v>62.029898354553225</v>
      </c>
    </row>
    <row r="1522" spans="1:23">
      <c r="A1522" s="105"/>
      <c r="B1522">
        <v>2017</v>
      </c>
      <c r="C1522" s="76">
        <v>0.26695874974109685</v>
      </c>
      <c r="D1522" s="76">
        <v>5.5841249818511469E-2</v>
      </c>
      <c r="E1522" s="76">
        <v>0</v>
      </c>
      <c r="F1522" s="76">
        <v>0.6571661328110131</v>
      </c>
      <c r="G1522" s="76">
        <v>2.003386762937848E-2</v>
      </c>
      <c r="H1522" s="76">
        <v>0</v>
      </c>
      <c r="I1522" s="76">
        <v>0</v>
      </c>
      <c r="J1522" s="76">
        <v>0</v>
      </c>
      <c r="K1522" s="76">
        <v>0</v>
      </c>
      <c r="L1522" s="77">
        <v>0</v>
      </c>
      <c r="M1522" s="68">
        <v>13.325372548115354</v>
      </c>
      <c r="N1522" s="68">
        <v>2.7873424568615786</v>
      </c>
      <c r="O1522" s="68">
        <v>0</v>
      </c>
      <c r="P1522" s="68">
        <v>32.802759056235246</v>
      </c>
      <c r="Q1522" s="68">
        <v>0.99999999999999989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49.91547406121218</v>
      </c>
    </row>
    <row r="1523" spans="1:23">
      <c r="C1523" s="76"/>
      <c r="D1523" s="76"/>
      <c r="E1523" s="76"/>
      <c r="F1523" s="76"/>
      <c r="G1523" s="76"/>
      <c r="H1523" s="76"/>
      <c r="I1523" s="76"/>
      <c r="J1523" s="76"/>
      <c r="K1523" s="76"/>
      <c r="L1523" s="77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</row>
    <row r="1524" spans="1:23">
      <c r="A1524" s="105" t="s">
        <v>435</v>
      </c>
      <c r="B1524">
        <v>2011</v>
      </c>
      <c r="C1524" s="76">
        <v>0.23215309738236456</v>
      </c>
      <c r="D1524" s="76">
        <v>1.5075763006505136E-2</v>
      </c>
      <c r="E1524" s="76">
        <v>0</v>
      </c>
      <c r="F1524" s="76">
        <v>0.70832264527344369</v>
      </c>
      <c r="G1524" s="76">
        <v>2.2217356806174593E-2</v>
      </c>
      <c r="H1524" s="76">
        <v>0</v>
      </c>
      <c r="I1524" s="76">
        <v>2.2231137531511944E-2</v>
      </c>
      <c r="J1524" s="76">
        <v>0</v>
      </c>
      <c r="K1524" s="76">
        <v>0</v>
      </c>
      <c r="L1524" s="77">
        <v>0</v>
      </c>
      <c r="M1524" s="68">
        <v>32.459943893269134</v>
      </c>
      <c r="N1524" s="68">
        <v>2.1079125234904277</v>
      </c>
      <c r="O1524" s="68">
        <v>0</v>
      </c>
      <c r="P1524" s="68">
        <v>99.038580932819144</v>
      </c>
      <c r="Q1524" s="68">
        <v>3.1064593301435406</v>
      </c>
      <c r="R1524" s="68">
        <v>0</v>
      </c>
      <c r="S1524" s="68">
        <v>3.108386168838793</v>
      </c>
      <c r="T1524" s="68">
        <v>0</v>
      </c>
      <c r="U1524" s="68">
        <v>0</v>
      </c>
      <c r="V1524" s="68">
        <v>0</v>
      </c>
      <c r="W1524" s="68">
        <v>139.82128284856105</v>
      </c>
    </row>
    <row r="1525" spans="1:23">
      <c r="A1525" s="105"/>
      <c r="B1525">
        <v>2014</v>
      </c>
      <c r="C1525" s="76">
        <v>0.25380139826681186</v>
      </c>
      <c r="D1525" s="76">
        <v>2.396972797255768E-2</v>
      </c>
      <c r="E1525" s="76">
        <v>0</v>
      </c>
      <c r="F1525" s="76">
        <v>0.69610168630182134</v>
      </c>
      <c r="G1525" s="76">
        <v>1.7920021754410285E-2</v>
      </c>
      <c r="H1525" s="76">
        <v>0</v>
      </c>
      <c r="I1525" s="76">
        <v>8.2071657043990311E-3</v>
      </c>
      <c r="J1525" s="76">
        <v>0</v>
      </c>
      <c r="K1525" s="76">
        <v>0</v>
      </c>
      <c r="L1525" s="77">
        <v>0</v>
      </c>
      <c r="M1525" s="68">
        <v>30.998659040035839</v>
      </c>
      <c r="N1525" s="68">
        <v>2.9276017775229359</v>
      </c>
      <c r="O1525" s="68">
        <v>0</v>
      </c>
      <c r="P1525" s="68">
        <v>85.020094365988385</v>
      </c>
      <c r="Q1525" s="68">
        <v>2.1887060045706153</v>
      </c>
      <c r="R1525" s="68">
        <v>0</v>
      </c>
      <c r="S1525" s="68">
        <v>1.0024024024024023</v>
      </c>
      <c r="T1525" s="68">
        <v>0</v>
      </c>
      <c r="U1525" s="68">
        <v>0</v>
      </c>
      <c r="V1525" s="68">
        <v>0</v>
      </c>
      <c r="W1525" s="68">
        <v>122.13746359052016</v>
      </c>
    </row>
    <row r="1526" spans="1:23">
      <c r="A1526" s="105"/>
      <c r="B1526">
        <v>2017</v>
      </c>
      <c r="C1526" s="76">
        <v>0.22507255120207934</v>
      </c>
      <c r="D1526" s="76">
        <v>1.6614118024773448E-2</v>
      </c>
      <c r="E1526" s="76">
        <v>0</v>
      </c>
      <c r="F1526" s="76">
        <v>0.74921190049932385</v>
      </c>
      <c r="G1526" s="76">
        <v>9.1014302738233691E-3</v>
      </c>
      <c r="H1526" s="76">
        <v>0</v>
      </c>
      <c r="I1526" s="76">
        <v>0</v>
      </c>
      <c r="J1526" s="76">
        <v>0</v>
      </c>
      <c r="K1526" s="76">
        <v>0</v>
      </c>
      <c r="L1526" s="77">
        <v>0</v>
      </c>
      <c r="M1526" s="68">
        <v>25.301137722006985</v>
      </c>
      <c r="N1526" s="68">
        <v>1.8676470588235294</v>
      </c>
      <c r="O1526" s="68">
        <v>0</v>
      </c>
      <c r="P1526" s="68">
        <v>84.221347188980829</v>
      </c>
      <c r="Q1526" s="68">
        <v>1.023121387283237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112.41325335709458</v>
      </c>
    </row>
    <row r="1527" spans="1:23">
      <c r="C1527" s="76"/>
      <c r="D1527" s="76"/>
      <c r="E1527" s="76"/>
      <c r="F1527" s="76"/>
      <c r="G1527" s="76"/>
      <c r="H1527" s="76"/>
      <c r="I1527" s="76"/>
      <c r="J1527" s="76"/>
      <c r="K1527" s="76"/>
      <c r="L1527" s="77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</row>
    <row r="1528" spans="1:23">
      <c r="A1528" s="105" t="s">
        <v>436</v>
      </c>
      <c r="B1528">
        <v>2011</v>
      </c>
      <c r="C1528" s="76">
        <v>0.35797705458370566</v>
      </c>
      <c r="D1528" s="76">
        <v>0.13225525585567474</v>
      </c>
      <c r="E1528" s="76">
        <v>0</v>
      </c>
      <c r="F1528" s="76">
        <v>0.50976768956061946</v>
      </c>
      <c r="G1528" s="76">
        <v>0</v>
      </c>
      <c r="H1528" s="76">
        <v>0</v>
      </c>
      <c r="I1528" s="76">
        <v>0</v>
      </c>
      <c r="J1528" s="76">
        <v>0</v>
      </c>
      <c r="K1528" s="76">
        <v>0</v>
      </c>
      <c r="L1528" s="77">
        <v>0</v>
      </c>
      <c r="M1528" s="68">
        <v>4.8543572804445123</v>
      </c>
      <c r="N1528" s="68">
        <v>1.7934508816120907</v>
      </c>
      <c r="O1528" s="68">
        <v>0</v>
      </c>
      <c r="P1528" s="68">
        <v>6.9127181853364785</v>
      </c>
      <c r="Q1528" s="68">
        <v>0</v>
      </c>
      <c r="R1528" s="68">
        <v>0</v>
      </c>
      <c r="S1528" s="68">
        <v>0</v>
      </c>
      <c r="T1528" s="68">
        <v>0</v>
      </c>
      <c r="U1528" s="68">
        <v>0</v>
      </c>
      <c r="V1528" s="68">
        <v>0</v>
      </c>
      <c r="W1528" s="68">
        <v>13.560526347393083</v>
      </c>
    </row>
    <row r="1529" spans="1:23">
      <c r="A1529" s="105"/>
      <c r="B1529">
        <v>2014</v>
      </c>
      <c r="C1529" s="76">
        <v>0.1468386539183161</v>
      </c>
      <c r="D1529" s="76">
        <v>6.0119702561780869E-2</v>
      </c>
      <c r="E1529" s="76">
        <v>0</v>
      </c>
      <c r="F1529" s="76">
        <v>0.79304164351990292</v>
      </c>
      <c r="G1529" s="76">
        <v>0</v>
      </c>
      <c r="H1529" s="76">
        <v>0</v>
      </c>
      <c r="I1529" s="76">
        <v>0</v>
      </c>
      <c r="J1529" s="76">
        <v>0</v>
      </c>
      <c r="K1529" s="76">
        <v>0</v>
      </c>
      <c r="L1529" s="77">
        <v>0</v>
      </c>
      <c r="M1529" s="68">
        <v>3.7798142787451612</v>
      </c>
      <c r="N1529" s="68">
        <v>1.5475578406169666</v>
      </c>
      <c r="O1529" s="68">
        <v>0</v>
      </c>
      <c r="P1529" s="68">
        <v>20.413903613441907</v>
      </c>
      <c r="Q1529" s="68">
        <v>0</v>
      </c>
      <c r="R1529" s="68">
        <v>0</v>
      </c>
      <c r="S1529" s="68">
        <v>0</v>
      </c>
      <c r="T1529" s="68">
        <v>0</v>
      </c>
      <c r="U1529" s="68">
        <v>0</v>
      </c>
      <c r="V1529" s="68">
        <v>0</v>
      </c>
      <c r="W1529" s="68">
        <v>25.741275732804038</v>
      </c>
    </row>
    <row r="1530" spans="1:23">
      <c r="A1530" s="105"/>
      <c r="B1530">
        <v>2017</v>
      </c>
      <c r="C1530" s="76">
        <v>0.44037947142688033</v>
      </c>
      <c r="D1530" s="76">
        <v>0.19223326808032534</v>
      </c>
      <c r="E1530" s="76">
        <v>0</v>
      </c>
      <c r="F1530" s="76">
        <v>0.36738726049279441</v>
      </c>
      <c r="G1530" s="76">
        <v>0</v>
      </c>
      <c r="H1530" s="76">
        <v>0</v>
      </c>
      <c r="I1530" s="76">
        <v>0</v>
      </c>
      <c r="J1530" s="76">
        <v>0</v>
      </c>
      <c r="K1530" s="76">
        <v>0</v>
      </c>
      <c r="L1530" s="77">
        <v>0</v>
      </c>
      <c r="M1530" s="68">
        <v>11.89779282689118</v>
      </c>
      <c r="N1530" s="68">
        <v>5.1935926773455376</v>
      </c>
      <c r="O1530" s="68">
        <v>0</v>
      </c>
      <c r="P1530" s="68">
        <v>9.925752211881063</v>
      </c>
      <c r="Q1530" s="68">
        <v>0</v>
      </c>
      <c r="R1530" s="68">
        <v>0</v>
      </c>
      <c r="S1530" s="68">
        <v>0</v>
      </c>
      <c r="T1530" s="68">
        <v>0</v>
      </c>
      <c r="U1530" s="68">
        <v>0</v>
      </c>
      <c r="V1530" s="68">
        <v>0</v>
      </c>
      <c r="W1530" s="68">
        <v>27.01713771611778</v>
      </c>
    </row>
    <row r="1531" spans="1:23">
      <c r="C1531" s="76"/>
      <c r="D1531" s="76"/>
      <c r="E1531" s="76"/>
      <c r="F1531" s="76"/>
      <c r="G1531" s="76"/>
      <c r="H1531" s="76"/>
      <c r="I1531" s="76"/>
      <c r="J1531" s="76"/>
      <c r="K1531" s="76"/>
      <c r="L1531" s="77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</row>
    <row r="1532" spans="1:23">
      <c r="A1532" s="105" t="s">
        <v>437</v>
      </c>
      <c r="B1532">
        <v>2011</v>
      </c>
      <c r="C1532" s="76">
        <v>0.29602546579665362</v>
      </c>
      <c r="D1532" s="76">
        <v>0</v>
      </c>
      <c r="E1532" s="76">
        <v>0</v>
      </c>
      <c r="F1532" s="76">
        <v>0.70397453420334644</v>
      </c>
      <c r="G1532" s="76">
        <v>0</v>
      </c>
      <c r="H1532" s="76">
        <v>0</v>
      </c>
      <c r="I1532" s="76">
        <v>0</v>
      </c>
      <c r="J1532" s="76">
        <v>0</v>
      </c>
      <c r="K1532" s="76">
        <v>0</v>
      </c>
      <c r="L1532" s="77">
        <v>0</v>
      </c>
      <c r="M1532" s="68">
        <v>13.364356146036386</v>
      </c>
      <c r="N1532" s="68">
        <v>0</v>
      </c>
      <c r="O1532" s="68">
        <v>0</v>
      </c>
      <c r="P1532" s="68">
        <v>31.781611651263376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45.145967797299761</v>
      </c>
    </row>
    <row r="1533" spans="1:23">
      <c r="A1533" s="105"/>
      <c r="B1533">
        <v>2014</v>
      </c>
      <c r="C1533" s="76">
        <v>0.11752750759179131</v>
      </c>
      <c r="D1533" s="76">
        <v>0</v>
      </c>
      <c r="E1533" s="76">
        <v>0</v>
      </c>
      <c r="F1533" s="76">
        <v>0.82772070136399889</v>
      </c>
      <c r="G1533" s="76">
        <v>0</v>
      </c>
      <c r="H1533" s="76">
        <v>0</v>
      </c>
      <c r="I1533" s="76">
        <v>2.1964189445175135E-2</v>
      </c>
      <c r="J1533" s="76">
        <v>0</v>
      </c>
      <c r="K1533" s="76">
        <v>3.278760159903487E-2</v>
      </c>
      <c r="L1533" s="77">
        <v>0</v>
      </c>
      <c r="M1533" s="68">
        <v>6.1213193440861229</v>
      </c>
      <c r="N1533" s="68">
        <v>0</v>
      </c>
      <c r="O1533" s="68">
        <v>0</v>
      </c>
      <c r="P1533" s="68">
        <v>43.111122192417405</v>
      </c>
      <c r="Q1533" s="68">
        <v>0</v>
      </c>
      <c r="R1533" s="68">
        <v>0</v>
      </c>
      <c r="S1533" s="68">
        <v>1.1439859525899911</v>
      </c>
      <c r="T1533" s="68">
        <v>0</v>
      </c>
      <c r="U1533" s="68">
        <v>1.707714083510262</v>
      </c>
      <c r="V1533" s="68">
        <v>0</v>
      </c>
      <c r="W1533" s="68">
        <v>52.08414157260377</v>
      </c>
    </row>
    <row r="1534" spans="1:23">
      <c r="A1534" s="105"/>
      <c r="B1534">
        <v>2017</v>
      </c>
      <c r="C1534" s="76">
        <v>0.22105879955204411</v>
      </c>
      <c r="D1534" s="76">
        <v>0</v>
      </c>
      <c r="E1534" s="76">
        <v>0</v>
      </c>
      <c r="F1534" s="76">
        <v>0.77894120044795578</v>
      </c>
      <c r="G1534" s="76">
        <v>0</v>
      </c>
      <c r="H1534" s="76">
        <v>0</v>
      </c>
      <c r="I1534" s="76">
        <v>0</v>
      </c>
      <c r="J1534" s="76">
        <v>0</v>
      </c>
      <c r="K1534" s="76">
        <v>0</v>
      </c>
      <c r="L1534" s="77">
        <v>0</v>
      </c>
      <c r="M1534" s="68">
        <v>9.038523714417499</v>
      </c>
      <c r="N1534" s="68">
        <v>0</v>
      </c>
      <c r="O1534" s="68">
        <v>0</v>
      </c>
      <c r="P1534" s="68">
        <v>31.848895075213395</v>
      </c>
      <c r="Q1534" s="68">
        <v>0</v>
      </c>
      <c r="R1534" s="68">
        <v>0</v>
      </c>
      <c r="S1534" s="68">
        <v>0</v>
      </c>
      <c r="T1534" s="68">
        <v>0</v>
      </c>
      <c r="U1534" s="68">
        <v>0</v>
      </c>
      <c r="V1534" s="68">
        <v>0</v>
      </c>
      <c r="W1534" s="68">
        <v>40.8874187896309</v>
      </c>
    </row>
    <row r="1535" spans="1:23">
      <c r="C1535" s="76"/>
      <c r="D1535" s="76"/>
      <c r="E1535" s="76"/>
      <c r="F1535" s="76"/>
      <c r="G1535" s="76"/>
      <c r="H1535" s="76"/>
      <c r="I1535" s="76"/>
      <c r="J1535" s="76"/>
      <c r="K1535" s="76"/>
      <c r="L1535" s="77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</row>
    <row r="1536" spans="1:23">
      <c r="A1536" s="105" t="s">
        <v>438</v>
      </c>
      <c r="B1536">
        <v>2011</v>
      </c>
      <c r="C1536" s="76">
        <v>0.3472540937053375</v>
      </c>
      <c r="D1536" s="76">
        <v>0</v>
      </c>
      <c r="E1536" s="76">
        <v>0</v>
      </c>
      <c r="F1536" s="76">
        <v>0.65274590629466223</v>
      </c>
      <c r="G1536" s="76">
        <v>0</v>
      </c>
      <c r="H1536" s="76">
        <v>0</v>
      </c>
      <c r="I1536" s="76">
        <v>0</v>
      </c>
      <c r="J1536" s="76">
        <v>0</v>
      </c>
      <c r="K1536" s="76">
        <v>0</v>
      </c>
      <c r="L1536" s="77">
        <v>0</v>
      </c>
      <c r="M1536" s="68">
        <v>8.2146435307870416</v>
      </c>
      <c r="N1536" s="68">
        <v>0</v>
      </c>
      <c r="O1536" s="68">
        <v>0</v>
      </c>
      <c r="P1536" s="68">
        <v>15.441358456500042</v>
      </c>
      <c r="Q1536" s="68">
        <v>0</v>
      </c>
      <c r="R1536" s="68">
        <v>0</v>
      </c>
      <c r="S1536" s="68">
        <v>0</v>
      </c>
      <c r="T1536" s="68">
        <v>0</v>
      </c>
      <c r="U1536" s="68">
        <v>0</v>
      </c>
      <c r="V1536" s="68">
        <v>0</v>
      </c>
      <c r="W1536" s="68">
        <v>23.656001987287091</v>
      </c>
    </row>
    <row r="1537" spans="1:23">
      <c r="A1537" s="105"/>
      <c r="B1537">
        <v>2014</v>
      </c>
      <c r="C1537" s="76">
        <v>0.41598839967358536</v>
      </c>
      <c r="D1537" s="76">
        <v>0</v>
      </c>
      <c r="E1537" s="76">
        <v>0</v>
      </c>
      <c r="F1537" s="76">
        <v>0.58401160032641464</v>
      </c>
      <c r="G1537" s="76">
        <v>0</v>
      </c>
      <c r="H1537" s="76">
        <v>0</v>
      </c>
      <c r="I1537" s="76">
        <v>0</v>
      </c>
      <c r="J1537" s="76">
        <v>0</v>
      </c>
      <c r="K1537" s="76">
        <v>0</v>
      </c>
      <c r="L1537" s="77">
        <v>0</v>
      </c>
      <c r="M1537" s="68">
        <v>8.1261473907780477</v>
      </c>
      <c r="N1537" s="68">
        <v>0</v>
      </c>
      <c r="O1537" s="68">
        <v>0</v>
      </c>
      <c r="P1537" s="68">
        <v>11.40840548895228</v>
      </c>
      <c r="Q1537" s="68">
        <v>0</v>
      </c>
      <c r="R1537" s="68">
        <v>0</v>
      </c>
      <c r="S1537" s="68">
        <v>0</v>
      </c>
      <c r="T1537" s="68">
        <v>0</v>
      </c>
      <c r="U1537" s="68">
        <v>0</v>
      </c>
      <c r="V1537" s="68">
        <v>0</v>
      </c>
      <c r="W1537" s="68">
        <v>19.534552879730327</v>
      </c>
    </row>
    <row r="1538" spans="1:23">
      <c r="A1538" s="105"/>
      <c r="B1538">
        <v>2017</v>
      </c>
      <c r="C1538" s="76">
        <v>0.4912169195657024</v>
      </c>
      <c r="D1538" s="76">
        <v>8.0740720790710124E-2</v>
      </c>
      <c r="E1538" s="76">
        <v>0</v>
      </c>
      <c r="F1538" s="76">
        <v>0.38481110756667186</v>
      </c>
      <c r="G1538" s="76">
        <v>0</v>
      </c>
      <c r="H1538" s="76">
        <v>0</v>
      </c>
      <c r="I1538" s="76">
        <v>0</v>
      </c>
      <c r="J1538" s="76">
        <v>0</v>
      </c>
      <c r="K1538" s="76">
        <v>4.3231252076915659E-2</v>
      </c>
      <c r="L1538" s="77">
        <v>0</v>
      </c>
      <c r="M1538" s="68">
        <v>11.362542049250505</v>
      </c>
      <c r="N1538" s="68">
        <v>1.8676470588235294</v>
      </c>
      <c r="O1538" s="68">
        <v>0</v>
      </c>
      <c r="P1538" s="68">
        <v>8.9012251341235338</v>
      </c>
      <c r="Q1538" s="68">
        <v>0</v>
      </c>
      <c r="R1538" s="68">
        <v>0</v>
      </c>
      <c r="S1538" s="68">
        <v>0</v>
      </c>
      <c r="T1538" s="68">
        <v>0</v>
      </c>
      <c r="U1538" s="68">
        <v>1</v>
      </c>
      <c r="V1538" s="68">
        <v>0</v>
      </c>
      <c r="W1538" s="68">
        <v>23.131414242197568</v>
      </c>
    </row>
    <row r="1539" spans="1:23">
      <c r="C1539" s="76"/>
      <c r="D1539" s="76"/>
      <c r="E1539" s="76"/>
      <c r="F1539" s="76"/>
      <c r="G1539" s="76"/>
      <c r="H1539" s="76"/>
      <c r="I1539" s="76"/>
      <c r="J1539" s="76"/>
      <c r="K1539" s="76"/>
      <c r="L1539" s="77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</row>
    <row r="1540" spans="1:23">
      <c r="A1540" s="105" t="s">
        <v>439</v>
      </c>
      <c r="B1540">
        <v>2011</v>
      </c>
      <c r="C1540" s="76">
        <v>0.37972541109787272</v>
      </c>
      <c r="D1540" s="76">
        <v>0</v>
      </c>
      <c r="E1540" s="76">
        <v>0</v>
      </c>
      <c r="F1540" s="76">
        <v>0.62027458890212717</v>
      </c>
      <c r="G1540" s="76">
        <v>0</v>
      </c>
      <c r="H1540" s="76">
        <v>0</v>
      </c>
      <c r="I1540" s="76">
        <v>0</v>
      </c>
      <c r="J1540" s="76">
        <v>0</v>
      </c>
      <c r="K1540" s="76">
        <v>0</v>
      </c>
      <c r="L1540" s="77">
        <v>0</v>
      </c>
      <c r="M1540" s="68">
        <v>7.1465289664434897</v>
      </c>
      <c r="N1540" s="68">
        <v>0</v>
      </c>
      <c r="O1540" s="68">
        <v>0</v>
      </c>
      <c r="P1540" s="68">
        <v>11.673725769159388</v>
      </c>
      <c r="Q1540" s="68">
        <v>0</v>
      </c>
      <c r="R1540" s="68">
        <v>0</v>
      </c>
      <c r="S1540" s="68">
        <v>0</v>
      </c>
      <c r="T1540" s="68">
        <v>0</v>
      </c>
      <c r="U1540" s="68">
        <v>0</v>
      </c>
      <c r="V1540" s="68">
        <v>0</v>
      </c>
      <c r="W1540" s="68">
        <v>18.82025473560288</v>
      </c>
    </row>
    <row r="1541" spans="1:23">
      <c r="A1541" s="105"/>
      <c r="B1541">
        <v>2014</v>
      </c>
      <c r="C1541" s="76">
        <v>0.50353760411605231</v>
      </c>
      <c r="D1541" s="76">
        <v>0</v>
      </c>
      <c r="E1541" s="76">
        <v>0</v>
      </c>
      <c r="F1541" s="76">
        <v>0.49646239588394764</v>
      </c>
      <c r="G1541" s="76">
        <v>0</v>
      </c>
      <c r="H1541" s="76">
        <v>0</v>
      </c>
      <c r="I1541" s="76">
        <v>0</v>
      </c>
      <c r="J1541" s="76">
        <v>0</v>
      </c>
      <c r="K1541" s="76">
        <v>0</v>
      </c>
      <c r="L1541" s="77">
        <v>0</v>
      </c>
      <c r="M1541" s="68">
        <v>7.8714324720941935</v>
      </c>
      <c r="N1541" s="68">
        <v>0</v>
      </c>
      <c r="O1541" s="68">
        <v>0</v>
      </c>
      <c r="P1541" s="68">
        <v>7.7608309532209754</v>
      </c>
      <c r="Q1541" s="68">
        <v>0</v>
      </c>
      <c r="R1541" s="68">
        <v>0</v>
      </c>
      <c r="S1541" s="68">
        <v>0</v>
      </c>
      <c r="T1541" s="68">
        <v>0</v>
      </c>
      <c r="U1541" s="68">
        <v>0</v>
      </c>
      <c r="V1541" s="68">
        <v>0</v>
      </c>
      <c r="W1541" s="68">
        <v>15.63226342531517</v>
      </c>
    </row>
    <row r="1542" spans="1:23">
      <c r="A1542" s="105"/>
      <c r="B1542">
        <v>2017</v>
      </c>
      <c r="C1542" s="76">
        <v>0.63761002970940783</v>
      </c>
      <c r="D1542" s="76">
        <v>0</v>
      </c>
      <c r="E1542" s="76">
        <v>0</v>
      </c>
      <c r="F1542" s="76">
        <v>0.36238997029059211</v>
      </c>
      <c r="G1542" s="76">
        <v>0</v>
      </c>
      <c r="H1542" s="76">
        <v>0</v>
      </c>
      <c r="I1542" s="76">
        <v>0</v>
      </c>
      <c r="J1542" s="76">
        <v>0</v>
      </c>
      <c r="K1542" s="76">
        <v>0</v>
      </c>
      <c r="L1542" s="77">
        <v>0</v>
      </c>
      <c r="M1542" s="68">
        <v>9.6712824258368073</v>
      </c>
      <c r="N1542" s="68">
        <v>0</v>
      </c>
      <c r="O1542" s="68">
        <v>0</v>
      </c>
      <c r="P1542" s="68">
        <v>5.4967387394584044</v>
      </c>
      <c r="Q1542" s="68">
        <v>0</v>
      </c>
      <c r="R1542" s="68">
        <v>0</v>
      </c>
      <c r="S1542" s="68">
        <v>0</v>
      </c>
      <c r="T1542" s="68">
        <v>0</v>
      </c>
      <c r="U1542" s="68">
        <v>0</v>
      </c>
      <c r="V1542" s="68">
        <v>0</v>
      </c>
      <c r="W1542" s="68">
        <v>15.168021165295213</v>
      </c>
    </row>
    <row r="1543" spans="1:23">
      <c r="C1543" s="76"/>
      <c r="D1543" s="76"/>
      <c r="E1543" s="76"/>
      <c r="F1543" s="76"/>
      <c r="G1543" s="76"/>
      <c r="H1543" s="76"/>
      <c r="I1543" s="76"/>
      <c r="J1543" s="76"/>
      <c r="K1543" s="76"/>
      <c r="L1543" s="77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</row>
    <row r="1544" spans="1:23">
      <c r="A1544" s="105" t="s">
        <v>440</v>
      </c>
      <c r="B1544">
        <v>2011</v>
      </c>
      <c r="C1544" s="76">
        <v>0.20924787726534869</v>
      </c>
      <c r="D1544" s="76">
        <v>0.14866232290319201</v>
      </c>
      <c r="E1544" s="76">
        <v>0</v>
      </c>
      <c r="F1544" s="76">
        <v>0.64208979983145942</v>
      </c>
      <c r="G1544" s="76">
        <v>0</v>
      </c>
      <c r="H1544" s="76">
        <v>0</v>
      </c>
      <c r="I1544" s="76">
        <v>0</v>
      </c>
      <c r="J1544" s="76">
        <v>0</v>
      </c>
      <c r="K1544" s="76">
        <v>0</v>
      </c>
      <c r="L1544" s="77">
        <v>0</v>
      </c>
      <c r="M1544" s="68">
        <v>3.0157144303553203</v>
      </c>
      <c r="N1544" s="68">
        <v>2.1425455698208911</v>
      </c>
      <c r="O1544" s="68">
        <v>0</v>
      </c>
      <c r="P1544" s="68">
        <v>9.253902597445137</v>
      </c>
      <c r="Q1544" s="68">
        <v>0</v>
      </c>
      <c r="R1544" s="68">
        <v>0</v>
      </c>
      <c r="S1544" s="68">
        <v>0</v>
      </c>
      <c r="T1544" s="68">
        <v>0</v>
      </c>
      <c r="U1544" s="68">
        <v>0</v>
      </c>
      <c r="V1544" s="68">
        <v>0</v>
      </c>
      <c r="W1544" s="68">
        <v>14.412162597621347</v>
      </c>
    </row>
    <row r="1545" spans="1:23">
      <c r="A1545" s="105"/>
      <c r="B1545">
        <v>2014</v>
      </c>
      <c r="C1545" s="76">
        <v>0.15753779771890833</v>
      </c>
      <c r="D1545" s="76">
        <v>0</v>
      </c>
      <c r="E1545" s="76">
        <v>0</v>
      </c>
      <c r="F1545" s="76">
        <v>0.84246220228109181</v>
      </c>
      <c r="G1545" s="76">
        <v>0</v>
      </c>
      <c r="H1545" s="76">
        <v>0</v>
      </c>
      <c r="I1545" s="76">
        <v>0</v>
      </c>
      <c r="J1545" s="76">
        <v>0</v>
      </c>
      <c r="K1545" s="76">
        <v>0</v>
      </c>
      <c r="L1545" s="77">
        <v>0</v>
      </c>
      <c r="M1545" s="68">
        <v>3.035863991771139</v>
      </c>
      <c r="N1545" s="68">
        <v>0</v>
      </c>
      <c r="O1545" s="68">
        <v>0</v>
      </c>
      <c r="P1545" s="68">
        <v>16.234838250670851</v>
      </c>
      <c r="Q1545" s="68">
        <v>0</v>
      </c>
      <c r="R1545" s="68">
        <v>0</v>
      </c>
      <c r="S1545" s="68">
        <v>0</v>
      </c>
      <c r="T1545" s="68">
        <v>0</v>
      </c>
      <c r="U1545" s="68">
        <v>0</v>
      </c>
      <c r="V1545" s="68">
        <v>0</v>
      </c>
      <c r="W1545" s="68">
        <v>19.270702242441988</v>
      </c>
    </row>
    <row r="1546" spans="1:23">
      <c r="A1546" s="105"/>
      <c r="B1546">
        <v>2017</v>
      </c>
      <c r="C1546" s="76">
        <v>0.24397424766708137</v>
      </c>
      <c r="D1546" s="76">
        <v>0</v>
      </c>
      <c r="E1546" s="76">
        <v>0</v>
      </c>
      <c r="F1546" s="76">
        <v>0.75602575233291869</v>
      </c>
      <c r="G1546" s="76">
        <v>0</v>
      </c>
      <c r="H1546" s="76">
        <v>0</v>
      </c>
      <c r="I1546" s="76">
        <v>0</v>
      </c>
      <c r="J1546" s="76">
        <v>0</v>
      </c>
      <c r="K1546" s="76">
        <v>0</v>
      </c>
      <c r="L1546" s="77">
        <v>0</v>
      </c>
      <c r="M1546" s="68">
        <v>4.4177916534173578</v>
      </c>
      <c r="N1546" s="68">
        <v>0</v>
      </c>
      <c r="O1546" s="68">
        <v>0</v>
      </c>
      <c r="P1546" s="68">
        <v>13.689822964358697</v>
      </c>
      <c r="Q1546" s="68">
        <v>0</v>
      </c>
      <c r="R1546" s="68">
        <v>0</v>
      </c>
      <c r="S1546" s="68">
        <v>0</v>
      </c>
      <c r="T1546" s="68">
        <v>0</v>
      </c>
      <c r="U1546" s="68">
        <v>0</v>
      </c>
      <c r="V1546" s="68">
        <v>0</v>
      </c>
      <c r="W1546" s="68">
        <v>18.107614617776054</v>
      </c>
    </row>
    <row r="1547" spans="1:23">
      <c r="C1547" s="76"/>
      <c r="D1547" s="76"/>
      <c r="E1547" s="76"/>
      <c r="F1547" s="76"/>
      <c r="G1547" s="76"/>
      <c r="H1547" s="76"/>
      <c r="I1547" s="76"/>
      <c r="J1547" s="76"/>
      <c r="K1547" s="76"/>
      <c r="L1547" s="77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</row>
    <row r="1548" spans="1:23">
      <c r="A1548" s="105" t="s">
        <v>441</v>
      </c>
      <c r="B1548">
        <v>2011</v>
      </c>
      <c r="C1548" s="76">
        <v>0.29386452410466324</v>
      </c>
      <c r="D1548" s="76">
        <v>0</v>
      </c>
      <c r="E1548" s="76">
        <v>0</v>
      </c>
      <c r="F1548" s="76">
        <v>0.69387865940204096</v>
      </c>
      <c r="G1548" s="76">
        <v>0</v>
      </c>
      <c r="H1548" s="76">
        <v>0</v>
      </c>
      <c r="I1548" s="76">
        <v>1.2256816493295587E-2</v>
      </c>
      <c r="J1548" s="76">
        <v>0</v>
      </c>
      <c r="K1548" s="76">
        <v>0</v>
      </c>
      <c r="L1548" s="77">
        <v>0</v>
      </c>
      <c r="M1548" s="68">
        <v>24.247637374922821</v>
      </c>
      <c r="N1548" s="68">
        <v>0</v>
      </c>
      <c r="O1548" s="68">
        <v>0</v>
      </c>
      <c r="P1548" s="68">
        <v>57.253995413838666</v>
      </c>
      <c r="Q1548" s="68">
        <v>0</v>
      </c>
      <c r="R1548" s="68">
        <v>0</v>
      </c>
      <c r="S1548" s="68">
        <v>1.0113464447806355</v>
      </c>
      <c r="T1548" s="68">
        <v>0</v>
      </c>
      <c r="U1548" s="68">
        <v>0</v>
      </c>
      <c r="V1548" s="68">
        <v>0</v>
      </c>
      <c r="W1548" s="68">
        <v>82.51297923354214</v>
      </c>
    </row>
    <row r="1549" spans="1:23">
      <c r="A1549" s="105"/>
      <c r="B1549">
        <v>2014</v>
      </c>
      <c r="C1549" s="76">
        <v>0.4801404197393232</v>
      </c>
      <c r="D1549" s="76">
        <v>0</v>
      </c>
      <c r="E1549" s="76">
        <v>0</v>
      </c>
      <c r="F1549" s="76">
        <v>0.51985958026067691</v>
      </c>
      <c r="G1549" s="76">
        <v>0</v>
      </c>
      <c r="H1549" s="76">
        <v>0</v>
      </c>
      <c r="I1549" s="76">
        <v>0</v>
      </c>
      <c r="J1549" s="76">
        <v>0</v>
      </c>
      <c r="K1549" s="76">
        <v>0</v>
      </c>
      <c r="L1549" s="77">
        <v>0</v>
      </c>
      <c r="M1549" s="68">
        <v>36.171240334514806</v>
      </c>
      <c r="N1549" s="68">
        <v>0</v>
      </c>
      <c r="O1549" s="68">
        <v>0</v>
      </c>
      <c r="P1549" s="68">
        <v>39.16347186104003</v>
      </c>
      <c r="Q1549" s="68">
        <v>0</v>
      </c>
      <c r="R1549" s="68">
        <v>0</v>
      </c>
      <c r="S1549" s="68">
        <v>0</v>
      </c>
      <c r="T1549" s="68">
        <v>0</v>
      </c>
      <c r="U1549" s="68">
        <v>0</v>
      </c>
      <c r="V1549" s="68">
        <v>0</v>
      </c>
      <c r="W1549" s="68">
        <v>75.334712195554829</v>
      </c>
    </row>
    <row r="1550" spans="1:23">
      <c r="A1550" s="105"/>
      <c r="B1550">
        <v>2017</v>
      </c>
      <c r="C1550" s="76">
        <v>0.42601895340159107</v>
      </c>
      <c r="D1550" s="76">
        <v>7.5491205261048328E-2</v>
      </c>
      <c r="E1550" s="76">
        <v>0</v>
      </c>
      <c r="F1550" s="76">
        <v>0.4860659306051181</v>
      </c>
      <c r="G1550" s="76">
        <v>0</v>
      </c>
      <c r="H1550" s="76">
        <v>0</v>
      </c>
      <c r="I1550" s="76">
        <v>0</v>
      </c>
      <c r="J1550" s="76">
        <v>0</v>
      </c>
      <c r="K1550" s="76">
        <v>0</v>
      </c>
      <c r="L1550" s="77">
        <v>1.2423910732242381E-2</v>
      </c>
      <c r="M1550" s="68">
        <v>42.889023094226467</v>
      </c>
      <c r="N1550" s="68">
        <v>7.6</v>
      </c>
      <c r="O1550" s="68">
        <v>0</v>
      </c>
      <c r="P1550" s="68">
        <v>48.934191205779648</v>
      </c>
      <c r="Q1550" s="68">
        <v>0</v>
      </c>
      <c r="R1550" s="68">
        <v>0</v>
      </c>
      <c r="S1550" s="68">
        <v>0</v>
      </c>
      <c r="T1550" s="68">
        <v>0</v>
      </c>
      <c r="U1550" s="68">
        <v>0</v>
      </c>
      <c r="V1550" s="68">
        <v>1.2507645259938838</v>
      </c>
      <c r="W1550" s="68">
        <v>100.67397882600001</v>
      </c>
    </row>
    <row r="1551" spans="1:23">
      <c r="C1551" s="76"/>
      <c r="D1551" s="76"/>
      <c r="E1551" s="76"/>
      <c r="F1551" s="76"/>
      <c r="G1551" s="76"/>
      <c r="H1551" s="76"/>
      <c r="I1551" s="76"/>
      <c r="J1551" s="76"/>
      <c r="K1551" s="76"/>
      <c r="L1551" s="77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</row>
    <row r="1552" spans="1:23">
      <c r="A1552" s="105" t="s">
        <v>442</v>
      </c>
      <c r="B1552">
        <v>2011</v>
      </c>
      <c r="C1552" s="76">
        <v>0.28927769053797525</v>
      </c>
      <c r="D1552" s="76">
        <v>0</v>
      </c>
      <c r="E1552" s="76">
        <v>0</v>
      </c>
      <c r="F1552" s="76">
        <v>0.66951723594052848</v>
      </c>
      <c r="G1552" s="76">
        <v>0</v>
      </c>
      <c r="H1552" s="76">
        <v>0</v>
      </c>
      <c r="I1552" s="76">
        <v>4.1205073521496237E-2</v>
      </c>
      <c r="J1552" s="76">
        <v>0</v>
      </c>
      <c r="K1552" s="76">
        <v>0</v>
      </c>
      <c r="L1552" s="77">
        <v>0</v>
      </c>
      <c r="M1552" s="68">
        <v>15.149367603289962</v>
      </c>
      <c r="N1552" s="68">
        <v>0</v>
      </c>
      <c r="O1552" s="68">
        <v>0</v>
      </c>
      <c r="P1552" s="68">
        <v>35.06237451335771</v>
      </c>
      <c r="Q1552" s="68">
        <v>0</v>
      </c>
      <c r="R1552" s="68">
        <v>0</v>
      </c>
      <c r="S1552" s="68">
        <v>2.1578947368421053</v>
      </c>
      <c r="T1552" s="68">
        <v>0</v>
      </c>
      <c r="U1552" s="68">
        <v>0</v>
      </c>
      <c r="V1552" s="68">
        <v>0</v>
      </c>
      <c r="W1552" s="68">
        <v>52.36963685348978</v>
      </c>
    </row>
    <row r="1553" spans="1:23">
      <c r="A1553" s="105"/>
      <c r="B1553">
        <v>2014</v>
      </c>
      <c r="C1553" s="76">
        <v>0.27342698723196879</v>
      </c>
      <c r="D1553" s="76">
        <v>6.6388474956435961E-2</v>
      </c>
      <c r="E1553" s="76">
        <v>0</v>
      </c>
      <c r="F1553" s="76">
        <v>0.66018453781159514</v>
      </c>
      <c r="G1553" s="76">
        <v>0</v>
      </c>
      <c r="H1553" s="76">
        <v>0</v>
      </c>
      <c r="I1553" s="76">
        <v>0</v>
      </c>
      <c r="J1553" s="76">
        <v>0</v>
      </c>
      <c r="K1553" s="76">
        <v>0</v>
      </c>
      <c r="L1553" s="77">
        <v>0</v>
      </c>
      <c r="M1553" s="68">
        <v>14.601156580284869</v>
      </c>
      <c r="N1553" s="68">
        <v>3.5451823090998351</v>
      </c>
      <c r="O1553" s="68">
        <v>0</v>
      </c>
      <c r="P1553" s="68">
        <v>35.254229679575182</v>
      </c>
      <c r="Q1553" s="68">
        <v>0</v>
      </c>
      <c r="R1553" s="68">
        <v>0</v>
      </c>
      <c r="S1553" s="68">
        <v>0</v>
      </c>
      <c r="T1553" s="68">
        <v>0</v>
      </c>
      <c r="U1553" s="68">
        <v>0</v>
      </c>
      <c r="V1553" s="68">
        <v>0</v>
      </c>
      <c r="W1553" s="68">
        <v>53.400568568959891</v>
      </c>
    </row>
    <row r="1554" spans="1:23">
      <c r="A1554" s="105"/>
      <c r="B1554">
        <v>2017</v>
      </c>
      <c r="C1554" s="76">
        <v>0.23331694356522761</v>
      </c>
      <c r="D1554" s="76">
        <v>2.3956396044437205E-2</v>
      </c>
      <c r="E1554" s="76">
        <v>0</v>
      </c>
      <c r="F1554" s="76">
        <v>0.74272666039033519</v>
      </c>
      <c r="G1554" s="76">
        <v>0</v>
      </c>
      <c r="H1554" s="76">
        <v>0</v>
      </c>
      <c r="I1554" s="76">
        <v>0</v>
      </c>
      <c r="J1554" s="76">
        <v>0</v>
      </c>
      <c r="K1554" s="76">
        <v>0</v>
      </c>
      <c r="L1554" s="77">
        <v>0</v>
      </c>
      <c r="M1554" s="68">
        <v>11.630347233150573</v>
      </c>
      <c r="N1554" s="68">
        <v>1.1941747572815533</v>
      </c>
      <c r="O1554" s="68">
        <v>0</v>
      </c>
      <c r="P1554" s="68">
        <v>37.023324700132449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49.847846690564573</v>
      </c>
    </row>
    <row r="1555" spans="1:23">
      <c r="C1555" s="76"/>
      <c r="D1555" s="76"/>
      <c r="E1555" s="76"/>
      <c r="F1555" s="76"/>
      <c r="G1555" s="76"/>
      <c r="H1555" s="76"/>
      <c r="I1555" s="76"/>
      <c r="J1555" s="76"/>
      <c r="K1555" s="76"/>
      <c r="L1555" s="77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</row>
    <row r="1556" spans="1:23">
      <c r="A1556" s="105" t="s">
        <v>443</v>
      </c>
      <c r="B1556">
        <v>2011</v>
      </c>
      <c r="C1556" s="76">
        <v>0.19966262684707115</v>
      </c>
      <c r="D1556" s="76">
        <v>0</v>
      </c>
      <c r="E1556" s="76">
        <v>0</v>
      </c>
      <c r="F1556" s="76">
        <v>0.80033737315292885</v>
      </c>
      <c r="G1556" s="76">
        <v>0</v>
      </c>
      <c r="H1556" s="76">
        <v>0</v>
      </c>
      <c r="I1556" s="76">
        <v>0</v>
      </c>
      <c r="J1556" s="76">
        <v>0</v>
      </c>
      <c r="K1556" s="76">
        <v>0</v>
      </c>
      <c r="L1556" s="77">
        <v>0</v>
      </c>
      <c r="M1556" s="68">
        <v>3.0437997021863104</v>
      </c>
      <c r="N1556" s="68">
        <v>0</v>
      </c>
      <c r="O1556" s="68">
        <v>0</v>
      </c>
      <c r="P1556" s="68">
        <v>12.200914595385598</v>
      </c>
      <c r="Q1556" s="68">
        <v>0</v>
      </c>
      <c r="R1556" s="68">
        <v>0</v>
      </c>
      <c r="S1556" s="68">
        <v>0</v>
      </c>
      <c r="T1556" s="68">
        <v>0</v>
      </c>
      <c r="U1556" s="68">
        <v>0</v>
      </c>
      <c r="V1556" s="68">
        <v>0</v>
      </c>
      <c r="W1556" s="68">
        <v>15.244714297571909</v>
      </c>
    </row>
    <row r="1557" spans="1:23">
      <c r="A1557" s="105"/>
      <c r="B1557">
        <v>2014</v>
      </c>
      <c r="C1557" s="76">
        <v>0.16633959507245483</v>
      </c>
      <c r="D1557" s="76">
        <v>0</v>
      </c>
      <c r="E1557" s="76">
        <v>0</v>
      </c>
      <c r="F1557" s="76">
        <v>0.83366040492754523</v>
      </c>
      <c r="G1557" s="76">
        <v>0</v>
      </c>
      <c r="H1557" s="76">
        <v>0</v>
      </c>
      <c r="I1557" s="76">
        <v>0</v>
      </c>
      <c r="J1557" s="76">
        <v>0</v>
      </c>
      <c r="K1557" s="76">
        <v>0</v>
      </c>
      <c r="L1557" s="77">
        <v>0</v>
      </c>
      <c r="M1557" s="68">
        <v>1.0514018691588785</v>
      </c>
      <c r="N1557" s="68">
        <v>0</v>
      </c>
      <c r="O1557" s="68">
        <v>0</v>
      </c>
      <c r="P1557" s="68">
        <v>5.2694135007529272</v>
      </c>
      <c r="Q1557" s="68">
        <v>0</v>
      </c>
      <c r="R1557" s="68">
        <v>0</v>
      </c>
      <c r="S1557" s="68">
        <v>0</v>
      </c>
      <c r="T1557" s="68">
        <v>0</v>
      </c>
      <c r="U1557" s="68">
        <v>0</v>
      </c>
      <c r="V1557" s="68">
        <v>0</v>
      </c>
      <c r="W1557" s="68">
        <v>6.3208153699118057</v>
      </c>
    </row>
    <row r="1558" spans="1:23">
      <c r="A1558" s="105"/>
      <c r="B1558">
        <v>2017</v>
      </c>
      <c r="C1558" s="76">
        <v>0.10930157343160982</v>
      </c>
      <c r="D1558" s="76">
        <v>0</v>
      </c>
      <c r="E1558" s="76">
        <v>0</v>
      </c>
      <c r="F1558" s="76">
        <v>0.89069842656839016</v>
      </c>
      <c r="G1558" s="76">
        <v>0</v>
      </c>
      <c r="H1558" s="76">
        <v>0</v>
      </c>
      <c r="I1558" s="76">
        <v>0</v>
      </c>
      <c r="J1558" s="76">
        <v>0</v>
      </c>
      <c r="K1558" s="76">
        <v>0</v>
      </c>
      <c r="L1558" s="77">
        <v>0</v>
      </c>
      <c r="M1558" s="68">
        <v>1.0080786793115559</v>
      </c>
      <c r="N1558" s="68">
        <v>0</v>
      </c>
      <c r="O1558" s="68">
        <v>0</v>
      </c>
      <c r="P1558" s="68">
        <v>8.2148322785285206</v>
      </c>
      <c r="Q1558" s="68">
        <v>0</v>
      </c>
      <c r="R1558" s="68">
        <v>0</v>
      </c>
      <c r="S1558" s="68">
        <v>0</v>
      </c>
      <c r="T1558" s="68">
        <v>0</v>
      </c>
      <c r="U1558" s="68">
        <v>0</v>
      </c>
      <c r="V1558" s="68">
        <v>0</v>
      </c>
      <c r="W1558" s="68">
        <v>9.2229109578400763</v>
      </c>
    </row>
    <row r="1559" spans="1:23">
      <c r="C1559" s="76"/>
      <c r="D1559" s="76"/>
      <c r="E1559" s="76"/>
      <c r="F1559" s="76"/>
      <c r="G1559" s="76"/>
      <c r="H1559" s="76"/>
      <c r="I1559" s="76"/>
      <c r="J1559" s="76"/>
      <c r="K1559" s="76"/>
      <c r="L1559" s="77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</row>
    <row r="1560" spans="1:23">
      <c r="A1560" s="105" t="s">
        <v>444</v>
      </c>
      <c r="B1560">
        <v>2011</v>
      </c>
      <c r="C1560" s="76">
        <v>0.58965845966066244</v>
      </c>
      <c r="D1560" s="76">
        <v>0</v>
      </c>
      <c r="E1560" s="76">
        <v>0</v>
      </c>
      <c r="F1560" s="76">
        <v>0.4103415403393374</v>
      </c>
      <c r="G1560" s="76">
        <v>0</v>
      </c>
      <c r="H1560" s="76">
        <v>0</v>
      </c>
      <c r="I1560" s="76">
        <v>0</v>
      </c>
      <c r="J1560" s="76">
        <v>0</v>
      </c>
      <c r="K1560" s="76">
        <v>0</v>
      </c>
      <c r="L1560" s="77">
        <v>0</v>
      </c>
      <c r="M1560" s="68">
        <v>2.9967802868607532</v>
      </c>
      <c r="N1560" s="68">
        <v>0</v>
      </c>
      <c r="O1560" s="68">
        <v>0</v>
      </c>
      <c r="P1560" s="68">
        <v>2.0854503464203233</v>
      </c>
      <c r="Q1560" s="68">
        <v>0</v>
      </c>
      <c r="R1560" s="68">
        <v>0</v>
      </c>
      <c r="S1560" s="68">
        <v>0</v>
      </c>
      <c r="T1560" s="68">
        <v>0</v>
      </c>
      <c r="U1560" s="68">
        <v>0</v>
      </c>
      <c r="V1560" s="68">
        <v>0</v>
      </c>
      <c r="W1560" s="68">
        <v>5.0822306332810774</v>
      </c>
    </row>
    <row r="1561" spans="1:23">
      <c r="A1561" s="105"/>
      <c r="B1561">
        <v>2014</v>
      </c>
      <c r="C1561" s="76">
        <v>0.18986226665039926</v>
      </c>
      <c r="D1561" s="76">
        <v>0</v>
      </c>
      <c r="E1561" s="76">
        <v>0</v>
      </c>
      <c r="F1561" s="76">
        <v>0.81013773334960082</v>
      </c>
      <c r="G1561" s="76">
        <v>0</v>
      </c>
      <c r="H1561" s="76">
        <v>0</v>
      </c>
      <c r="I1561" s="76">
        <v>0</v>
      </c>
      <c r="J1561" s="76">
        <v>0</v>
      </c>
      <c r="K1561" s="76">
        <v>0</v>
      </c>
      <c r="L1561" s="77">
        <v>0</v>
      </c>
      <c r="M1561" s="68">
        <v>1.0044014084507042</v>
      </c>
      <c r="N1561" s="68">
        <v>0</v>
      </c>
      <c r="O1561" s="68">
        <v>0</v>
      </c>
      <c r="P1561" s="68">
        <v>4.2857566949503649</v>
      </c>
      <c r="Q1561" s="68">
        <v>0</v>
      </c>
      <c r="R1561" s="68">
        <v>0</v>
      </c>
      <c r="S1561" s="68">
        <v>0</v>
      </c>
      <c r="T1561" s="68">
        <v>0</v>
      </c>
      <c r="U1561" s="68">
        <v>0</v>
      </c>
      <c r="V1561" s="68">
        <v>0</v>
      </c>
      <c r="W1561" s="68">
        <v>5.290158103401069</v>
      </c>
    </row>
    <row r="1562" spans="1:23">
      <c r="A1562" s="105"/>
      <c r="B1562">
        <v>2017</v>
      </c>
      <c r="C1562" s="76">
        <v>0.22269017077798078</v>
      </c>
      <c r="D1562" s="76">
        <v>0.21837673674124375</v>
      </c>
      <c r="E1562" s="76">
        <v>0</v>
      </c>
      <c r="F1562" s="76">
        <v>0.34055635573953169</v>
      </c>
      <c r="G1562" s="76">
        <v>0.21837673674124375</v>
      </c>
      <c r="H1562" s="76">
        <v>0</v>
      </c>
      <c r="I1562" s="76">
        <v>0</v>
      </c>
      <c r="J1562" s="76">
        <v>0</v>
      </c>
      <c r="K1562" s="76">
        <v>0</v>
      </c>
      <c r="L1562" s="77">
        <v>0</v>
      </c>
      <c r="M1562" s="68">
        <v>1.019752259792434</v>
      </c>
      <c r="N1562" s="68">
        <v>1</v>
      </c>
      <c r="O1562" s="68">
        <v>0</v>
      </c>
      <c r="P1562" s="68">
        <v>1.5594900849858357</v>
      </c>
      <c r="Q1562" s="68">
        <v>1</v>
      </c>
      <c r="R1562" s="68">
        <v>0</v>
      </c>
      <c r="S1562" s="68">
        <v>0</v>
      </c>
      <c r="T1562" s="68">
        <v>0</v>
      </c>
      <c r="U1562" s="68">
        <v>0</v>
      </c>
      <c r="V1562" s="68">
        <v>0</v>
      </c>
      <c r="W1562" s="68">
        <v>4.5792423447782697</v>
      </c>
    </row>
    <row r="1563" spans="1:23">
      <c r="C1563" s="76"/>
      <c r="D1563" s="76"/>
      <c r="E1563" s="76"/>
      <c r="F1563" s="76"/>
      <c r="G1563" s="76"/>
      <c r="H1563" s="76"/>
      <c r="I1563" s="76"/>
      <c r="J1563" s="76"/>
      <c r="K1563" s="76"/>
      <c r="L1563" s="77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</row>
    <row r="1564" spans="1:23">
      <c r="A1564" s="105" t="s">
        <v>445</v>
      </c>
      <c r="B1564">
        <v>2011</v>
      </c>
      <c r="C1564" s="76">
        <v>0</v>
      </c>
      <c r="D1564" s="76">
        <v>0</v>
      </c>
      <c r="E1564" s="76">
        <v>0</v>
      </c>
      <c r="F1564" s="76">
        <v>0</v>
      </c>
      <c r="G1564" s="76">
        <v>0</v>
      </c>
      <c r="H1564" s="76">
        <v>0</v>
      </c>
      <c r="I1564" s="76">
        <v>0</v>
      </c>
      <c r="J1564" s="76">
        <v>0</v>
      </c>
      <c r="K1564" s="76">
        <v>0</v>
      </c>
      <c r="L1564" s="77">
        <v>0</v>
      </c>
      <c r="M1564" s="68">
        <v>0</v>
      </c>
      <c r="N1564" s="68">
        <v>0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68">
        <v>0</v>
      </c>
      <c r="V1564" s="68">
        <v>0</v>
      </c>
      <c r="W1564" s="68">
        <v>0</v>
      </c>
    </row>
    <row r="1565" spans="1:23">
      <c r="A1565" s="105"/>
      <c r="B1565">
        <v>2014</v>
      </c>
      <c r="C1565" s="76">
        <v>1</v>
      </c>
      <c r="D1565" s="76">
        <v>0</v>
      </c>
      <c r="E1565" s="76">
        <v>0</v>
      </c>
      <c r="F1565" s="76">
        <v>0</v>
      </c>
      <c r="G1565" s="76">
        <v>0</v>
      </c>
      <c r="H1565" s="76">
        <v>0</v>
      </c>
      <c r="I1565" s="76">
        <v>0</v>
      </c>
      <c r="J1565" s="76">
        <v>0</v>
      </c>
      <c r="K1565" s="76">
        <v>0</v>
      </c>
      <c r="L1565" s="77">
        <v>0</v>
      </c>
      <c r="M1565" s="68">
        <v>1.0124223602484472</v>
      </c>
      <c r="N1565" s="68">
        <v>0</v>
      </c>
      <c r="O1565" s="68">
        <v>0</v>
      </c>
      <c r="P1565" s="68">
        <v>0</v>
      </c>
      <c r="Q1565" s="68">
        <v>0</v>
      </c>
      <c r="R1565" s="68">
        <v>0</v>
      </c>
      <c r="S1565" s="68">
        <v>0</v>
      </c>
      <c r="T1565" s="68">
        <v>0</v>
      </c>
      <c r="U1565" s="68">
        <v>0</v>
      </c>
      <c r="V1565" s="68">
        <v>0</v>
      </c>
      <c r="W1565" s="68">
        <v>1.0124223602484472</v>
      </c>
    </row>
    <row r="1566" spans="1:23">
      <c r="A1566" s="105"/>
      <c r="B1566">
        <v>2017</v>
      </c>
      <c r="C1566" s="76">
        <v>0</v>
      </c>
      <c r="D1566" s="76">
        <v>0</v>
      </c>
      <c r="E1566" s="76">
        <v>0</v>
      </c>
      <c r="F1566" s="76">
        <v>1</v>
      </c>
      <c r="G1566" s="76">
        <v>0</v>
      </c>
      <c r="H1566" s="76">
        <v>0</v>
      </c>
      <c r="I1566" s="76">
        <v>0</v>
      </c>
      <c r="J1566" s="76">
        <v>0</v>
      </c>
      <c r="K1566" s="76">
        <v>0</v>
      </c>
      <c r="L1566" s="77">
        <v>0</v>
      </c>
      <c r="M1566" s="68">
        <v>0</v>
      </c>
      <c r="N1566" s="68">
        <v>0</v>
      </c>
      <c r="O1566" s="68">
        <v>0</v>
      </c>
      <c r="P1566" s="68">
        <v>3.3469677204748018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3.3469677204748018</v>
      </c>
    </row>
    <row r="1567" spans="1:23">
      <c r="C1567" s="76"/>
      <c r="D1567" s="76"/>
      <c r="E1567" s="76"/>
      <c r="F1567" s="76"/>
      <c r="G1567" s="76"/>
      <c r="H1567" s="76"/>
      <c r="I1567" s="76"/>
      <c r="J1567" s="76"/>
      <c r="K1567" s="76"/>
      <c r="L1567" s="77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</row>
    <row r="1568" spans="1:23">
      <c r="A1568" s="105" t="s">
        <v>1196</v>
      </c>
      <c r="B1568">
        <v>2011</v>
      </c>
      <c r="C1568" s="76">
        <v>0</v>
      </c>
      <c r="D1568" s="76">
        <v>0</v>
      </c>
      <c r="E1568" s="76">
        <v>0</v>
      </c>
      <c r="F1568" s="76">
        <v>1</v>
      </c>
      <c r="G1568" s="76">
        <v>0</v>
      </c>
      <c r="H1568" s="76">
        <v>0</v>
      </c>
      <c r="I1568" s="76">
        <v>0</v>
      </c>
      <c r="J1568" s="76">
        <v>0</v>
      </c>
      <c r="K1568" s="76">
        <v>0</v>
      </c>
      <c r="L1568" s="77">
        <v>0</v>
      </c>
      <c r="M1568" s="68">
        <v>0</v>
      </c>
      <c r="N1568" s="68">
        <v>0</v>
      </c>
      <c r="O1568" s="68">
        <v>0</v>
      </c>
      <c r="P1568" s="68">
        <v>2.8641686182669788</v>
      </c>
      <c r="Q1568" s="68">
        <v>0</v>
      </c>
      <c r="R1568" s="68">
        <v>0</v>
      </c>
      <c r="S1568" s="68">
        <v>0</v>
      </c>
      <c r="T1568" s="68">
        <v>0</v>
      </c>
      <c r="U1568" s="68">
        <v>0</v>
      </c>
      <c r="V1568" s="68">
        <v>0</v>
      </c>
      <c r="W1568" s="68">
        <v>2.8641686182669788</v>
      </c>
    </row>
    <row r="1569" spans="1:23">
      <c r="A1569" s="105"/>
      <c r="B1569">
        <v>2014</v>
      </c>
      <c r="C1569" s="76">
        <v>0</v>
      </c>
      <c r="D1569" s="76">
        <v>0</v>
      </c>
      <c r="E1569" s="76">
        <v>0</v>
      </c>
      <c r="F1569" s="76">
        <v>1</v>
      </c>
      <c r="G1569" s="76">
        <v>0</v>
      </c>
      <c r="H1569" s="76">
        <v>0</v>
      </c>
      <c r="I1569" s="76">
        <v>0</v>
      </c>
      <c r="J1569" s="76">
        <v>0</v>
      </c>
      <c r="K1569" s="76">
        <v>0</v>
      </c>
      <c r="L1569" s="77">
        <v>0</v>
      </c>
      <c r="M1569" s="68">
        <v>0</v>
      </c>
      <c r="N1569" s="68">
        <v>0</v>
      </c>
      <c r="O1569" s="68">
        <v>0</v>
      </c>
      <c r="P1569" s="68">
        <v>3.0250329380764165</v>
      </c>
      <c r="Q1569" s="68">
        <v>0</v>
      </c>
      <c r="R1569" s="68">
        <v>0</v>
      </c>
      <c r="S1569" s="68">
        <v>0</v>
      </c>
      <c r="T1569" s="68">
        <v>0</v>
      </c>
      <c r="U1569" s="68">
        <v>0</v>
      </c>
      <c r="V1569" s="68">
        <v>0</v>
      </c>
      <c r="W1569" s="68">
        <v>3.0250329380764165</v>
      </c>
    </row>
    <row r="1570" spans="1:23">
      <c r="A1570" s="105"/>
      <c r="B1570">
        <v>2017</v>
      </c>
      <c r="C1570" s="76">
        <v>0</v>
      </c>
      <c r="D1570" s="76">
        <v>0</v>
      </c>
      <c r="E1570" s="76">
        <v>0</v>
      </c>
      <c r="F1570" s="76">
        <v>0</v>
      </c>
      <c r="G1570" s="76">
        <v>0</v>
      </c>
      <c r="H1570" s="76">
        <v>0</v>
      </c>
      <c r="I1570" s="76">
        <v>0</v>
      </c>
      <c r="J1570" s="76">
        <v>0</v>
      </c>
      <c r="K1570" s="76">
        <v>0</v>
      </c>
      <c r="L1570" s="77">
        <v>0</v>
      </c>
      <c r="M1570" s="68">
        <v>0</v>
      </c>
      <c r="N1570" s="68">
        <v>0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68">
        <v>0</v>
      </c>
      <c r="V1570" s="68">
        <v>0</v>
      </c>
      <c r="W1570" s="68">
        <v>0</v>
      </c>
    </row>
    <row r="1571" spans="1:23">
      <c r="C1571" s="76"/>
      <c r="D1571" s="76"/>
      <c r="E1571" s="76"/>
      <c r="F1571" s="76"/>
      <c r="G1571" s="76"/>
      <c r="H1571" s="76"/>
      <c r="I1571" s="76"/>
      <c r="J1571" s="76"/>
      <c r="K1571" s="76"/>
      <c r="L1571" s="77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</row>
    <row r="1572" spans="1:23">
      <c r="A1572" s="105" t="s">
        <v>446</v>
      </c>
      <c r="B1572">
        <v>2011</v>
      </c>
      <c r="C1572" s="76">
        <v>0</v>
      </c>
      <c r="D1572" s="76">
        <v>0</v>
      </c>
      <c r="E1572" s="76">
        <v>0</v>
      </c>
      <c r="F1572" s="76">
        <v>1</v>
      </c>
      <c r="G1572" s="76">
        <v>0</v>
      </c>
      <c r="H1572" s="76">
        <v>0</v>
      </c>
      <c r="I1572" s="76">
        <v>0</v>
      </c>
      <c r="J1572" s="76">
        <v>0</v>
      </c>
      <c r="K1572" s="76">
        <v>0</v>
      </c>
      <c r="L1572" s="77">
        <v>0</v>
      </c>
      <c r="M1572" s="68">
        <v>0</v>
      </c>
      <c r="N1572" s="68">
        <v>0</v>
      </c>
      <c r="O1572" s="68">
        <v>0</v>
      </c>
      <c r="P1572" s="68">
        <v>4.9456495680069388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4.9456495680069388</v>
      </c>
    </row>
    <row r="1573" spans="1:23">
      <c r="A1573" s="105"/>
      <c r="B1573">
        <v>2014</v>
      </c>
      <c r="C1573" s="76">
        <v>0.1540657519712485</v>
      </c>
      <c r="D1573" s="76">
        <v>0</v>
      </c>
      <c r="E1573" s="76">
        <v>0</v>
      </c>
      <c r="F1573" s="76">
        <v>0.8459342480287515</v>
      </c>
      <c r="G1573" s="76">
        <v>0</v>
      </c>
      <c r="H1573" s="76">
        <v>0</v>
      </c>
      <c r="I1573" s="76">
        <v>0</v>
      </c>
      <c r="J1573" s="76">
        <v>0</v>
      </c>
      <c r="K1573" s="76">
        <v>0</v>
      </c>
      <c r="L1573" s="77">
        <v>0</v>
      </c>
      <c r="M1573" s="68">
        <v>1</v>
      </c>
      <c r="N1573" s="68">
        <v>0</v>
      </c>
      <c r="O1573" s="68">
        <v>0</v>
      </c>
      <c r="P1573" s="68">
        <v>5.49073520367212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6.49073520367212</v>
      </c>
    </row>
    <row r="1574" spans="1:23">
      <c r="A1574" s="105"/>
      <c r="B1574">
        <v>2017</v>
      </c>
      <c r="C1574" s="76">
        <v>0.4266095279954083</v>
      </c>
      <c r="D1574" s="76">
        <v>0</v>
      </c>
      <c r="E1574" s="76">
        <v>0</v>
      </c>
      <c r="F1574" s="76">
        <v>0.5733904720045917</v>
      </c>
      <c r="G1574" s="76">
        <v>0</v>
      </c>
      <c r="H1574" s="76">
        <v>0</v>
      </c>
      <c r="I1574" s="76">
        <v>0</v>
      </c>
      <c r="J1574" s="76">
        <v>0</v>
      </c>
      <c r="K1574" s="76">
        <v>0</v>
      </c>
      <c r="L1574" s="77">
        <v>0</v>
      </c>
      <c r="M1574" s="68">
        <v>4.0044701177737672</v>
      </c>
      <c r="N1574" s="68">
        <v>0</v>
      </c>
      <c r="O1574" s="68">
        <v>0</v>
      </c>
      <c r="P1574" s="68">
        <v>5.3822637805297617</v>
      </c>
      <c r="Q1574" s="68">
        <v>0</v>
      </c>
      <c r="R1574" s="68">
        <v>0</v>
      </c>
      <c r="S1574" s="68">
        <v>0</v>
      </c>
      <c r="T1574" s="68">
        <v>0</v>
      </c>
      <c r="U1574" s="68">
        <v>0</v>
      </c>
      <c r="V1574" s="68">
        <v>0</v>
      </c>
      <c r="W1574" s="68">
        <v>9.3867338983035289</v>
      </c>
    </row>
    <row r="1575" spans="1:23">
      <c r="C1575" s="76"/>
      <c r="D1575" s="76"/>
      <c r="E1575" s="76"/>
      <c r="F1575" s="76"/>
      <c r="G1575" s="76"/>
      <c r="H1575" s="76"/>
      <c r="I1575" s="76"/>
      <c r="J1575" s="76"/>
      <c r="K1575" s="76"/>
      <c r="L1575" s="77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</row>
    <row r="1576" spans="1:23">
      <c r="A1576" s="105" t="s">
        <v>447</v>
      </c>
      <c r="B1576">
        <v>2011</v>
      </c>
      <c r="C1576" s="76">
        <v>0.13735064693433291</v>
      </c>
      <c r="D1576" s="76">
        <v>0</v>
      </c>
      <c r="E1576" s="76">
        <v>0</v>
      </c>
      <c r="F1576" s="76">
        <v>0.86264935306566703</v>
      </c>
      <c r="G1576" s="76">
        <v>0</v>
      </c>
      <c r="H1576" s="76">
        <v>0</v>
      </c>
      <c r="I1576" s="76">
        <v>0</v>
      </c>
      <c r="J1576" s="76">
        <v>0</v>
      </c>
      <c r="K1576" s="76">
        <v>0</v>
      </c>
      <c r="L1576" s="77">
        <v>0</v>
      </c>
      <c r="M1576" s="68">
        <v>2.5548403659447345</v>
      </c>
      <c r="N1576" s="68">
        <v>0</v>
      </c>
      <c r="O1576" s="68">
        <v>0</v>
      </c>
      <c r="P1576" s="68">
        <v>16.046021173252811</v>
      </c>
      <c r="Q1576" s="68">
        <v>0</v>
      </c>
      <c r="R1576" s="68">
        <v>0</v>
      </c>
      <c r="S1576" s="68">
        <v>0</v>
      </c>
      <c r="T1576" s="68">
        <v>0</v>
      </c>
      <c r="U1576" s="68">
        <v>0</v>
      </c>
      <c r="V1576" s="68">
        <v>0</v>
      </c>
      <c r="W1576" s="68">
        <v>18.600861539197545</v>
      </c>
    </row>
    <row r="1577" spans="1:23">
      <c r="A1577" s="105"/>
      <c r="B1577">
        <v>2014</v>
      </c>
      <c r="C1577" s="76">
        <v>0.20914424450882135</v>
      </c>
      <c r="D1577" s="76">
        <v>0</v>
      </c>
      <c r="E1577" s="76">
        <v>0</v>
      </c>
      <c r="F1577" s="76">
        <v>0.7908557554911787</v>
      </c>
      <c r="G1577" s="76">
        <v>0</v>
      </c>
      <c r="H1577" s="76">
        <v>0</v>
      </c>
      <c r="I1577" s="76">
        <v>0</v>
      </c>
      <c r="J1577" s="76">
        <v>0</v>
      </c>
      <c r="K1577" s="76">
        <v>0</v>
      </c>
      <c r="L1577" s="77">
        <v>0</v>
      </c>
      <c r="M1577" s="68">
        <v>1.5864661654135337</v>
      </c>
      <c r="N1577" s="68">
        <v>0</v>
      </c>
      <c r="O1577" s="68">
        <v>0</v>
      </c>
      <c r="P1577" s="68">
        <v>5.9990457818044032</v>
      </c>
      <c r="Q1577" s="68">
        <v>0</v>
      </c>
      <c r="R1577" s="68">
        <v>0</v>
      </c>
      <c r="S1577" s="68">
        <v>0</v>
      </c>
      <c r="T1577" s="68">
        <v>0</v>
      </c>
      <c r="U1577" s="68">
        <v>0</v>
      </c>
      <c r="V1577" s="68">
        <v>0</v>
      </c>
      <c r="W1577" s="68">
        <v>7.5855119472179364</v>
      </c>
    </row>
    <row r="1578" spans="1:23">
      <c r="A1578" s="105"/>
      <c r="B1578">
        <v>2017</v>
      </c>
      <c r="C1578" s="76">
        <v>0.1227788576570082</v>
      </c>
      <c r="D1578" s="76">
        <v>0</v>
      </c>
      <c r="E1578" s="76">
        <v>0</v>
      </c>
      <c r="F1578" s="76">
        <v>0.87722114234299176</v>
      </c>
      <c r="G1578" s="76">
        <v>0</v>
      </c>
      <c r="H1578" s="76">
        <v>0</v>
      </c>
      <c r="I1578" s="76">
        <v>0</v>
      </c>
      <c r="J1578" s="76">
        <v>0</v>
      </c>
      <c r="K1578" s="76">
        <v>0</v>
      </c>
      <c r="L1578" s="77">
        <v>0</v>
      </c>
      <c r="M1578" s="68">
        <v>1</v>
      </c>
      <c r="N1578" s="68">
        <v>0</v>
      </c>
      <c r="O1578" s="68">
        <v>0</v>
      </c>
      <c r="P1578" s="68">
        <v>7.1447247440074229</v>
      </c>
      <c r="Q1578" s="68">
        <v>0</v>
      </c>
      <c r="R1578" s="68">
        <v>0</v>
      </c>
      <c r="S1578" s="68">
        <v>0</v>
      </c>
      <c r="T1578" s="68">
        <v>0</v>
      </c>
      <c r="U1578" s="68">
        <v>0</v>
      </c>
      <c r="V1578" s="68">
        <v>0</v>
      </c>
      <c r="W1578" s="68">
        <v>8.1447247440074229</v>
      </c>
    </row>
    <row r="1579" spans="1:23">
      <c r="C1579" s="76"/>
      <c r="D1579" s="76"/>
      <c r="E1579" s="76"/>
      <c r="F1579" s="76"/>
      <c r="G1579" s="76"/>
      <c r="H1579" s="76"/>
      <c r="I1579" s="76"/>
      <c r="J1579" s="76"/>
      <c r="K1579" s="76"/>
      <c r="L1579" s="77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</row>
    <row r="1580" spans="1:23">
      <c r="A1580" s="105" t="s">
        <v>448</v>
      </c>
      <c r="B1580">
        <v>2011</v>
      </c>
      <c r="C1580" s="76">
        <v>0</v>
      </c>
      <c r="D1580" s="76">
        <v>0</v>
      </c>
      <c r="E1580" s="76">
        <v>0</v>
      </c>
      <c r="F1580" s="76">
        <v>1</v>
      </c>
      <c r="G1580" s="76">
        <v>0</v>
      </c>
      <c r="H1580" s="76">
        <v>0</v>
      </c>
      <c r="I1580" s="76">
        <v>0</v>
      </c>
      <c r="J1580" s="76">
        <v>0</v>
      </c>
      <c r="K1580" s="76">
        <v>0</v>
      </c>
      <c r="L1580" s="77">
        <v>0</v>
      </c>
      <c r="M1580" s="68">
        <v>0</v>
      </c>
      <c r="N1580" s="68">
        <v>0</v>
      </c>
      <c r="O1580" s="68">
        <v>0</v>
      </c>
      <c r="P1580" s="68">
        <v>6.1625022600522916</v>
      </c>
      <c r="Q1580" s="68">
        <v>0</v>
      </c>
      <c r="R1580" s="68">
        <v>0</v>
      </c>
      <c r="S1580" s="68">
        <v>0</v>
      </c>
      <c r="T1580" s="68">
        <v>0</v>
      </c>
      <c r="U1580" s="68">
        <v>0</v>
      </c>
      <c r="V1580" s="68">
        <v>0</v>
      </c>
      <c r="W1580" s="68">
        <v>6.1625022600522916</v>
      </c>
    </row>
    <row r="1581" spans="1:23">
      <c r="A1581" s="105"/>
      <c r="B1581">
        <v>2014</v>
      </c>
      <c r="C1581" s="76">
        <v>0</v>
      </c>
      <c r="D1581" s="76">
        <v>0</v>
      </c>
      <c r="E1581" s="76">
        <v>0</v>
      </c>
      <c r="F1581" s="76">
        <v>1</v>
      </c>
      <c r="G1581" s="76">
        <v>0</v>
      </c>
      <c r="H1581" s="76">
        <v>0</v>
      </c>
      <c r="I1581" s="76">
        <v>0</v>
      </c>
      <c r="J1581" s="76">
        <v>0</v>
      </c>
      <c r="K1581" s="76">
        <v>0</v>
      </c>
      <c r="L1581" s="77">
        <v>0</v>
      </c>
      <c r="M1581" s="68">
        <v>0</v>
      </c>
      <c r="N1581" s="68">
        <v>0</v>
      </c>
      <c r="O1581" s="68">
        <v>0</v>
      </c>
      <c r="P1581" s="68">
        <v>3.871727696437341</v>
      </c>
      <c r="Q1581" s="68">
        <v>0</v>
      </c>
      <c r="R1581" s="68">
        <v>0</v>
      </c>
      <c r="S1581" s="68">
        <v>0</v>
      </c>
      <c r="T1581" s="68">
        <v>0</v>
      </c>
      <c r="U1581" s="68">
        <v>0</v>
      </c>
      <c r="V1581" s="68">
        <v>0</v>
      </c>
      <c r="W1581" s="68">
        <v>3.871727696437341</v>
      </c>
    </row>
    <row r="1582" spans="1:23">
      <c r="A1582" s="105"/>
      <c r="B1582">
        <v>2017</v>
      </c>
      <c r="C1582" s="76">
        <v>0</v>
      </c>
      <c r="D1582" s="76">
        <v>0</v>
      </c>
      <c r="E1582" s="76">
        <v>0</v>
      </c>
      <c r="F1582" s="76">
        <v>1</v>
      </c>
      <c r="G1582" s="76">
        <v>0</v>
      </c>
      <c r="H1582" s="76">
        <v>0</v>
      </c>
      <c r="I1582" s="76">
        <v>0</v>
      </c>
      <c r="J1582" s="76">
        <v>0</v>
      </c>
      <c r="K1582" s="76">
        <v>0</v>
      </c>
      <c r="L1582" s="77">
        <v>0</v>
      </c>
      <c r="M1582" s="68">
        <v>0</v>
      </c>
      <c r="N1582" s="68">
        <v>0</v>
      </c>
      <c r="O1582" s="68">
        <v>0</v>
      </c>
      <c r="P1582" s="68">
        <v>2.6520048142872912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2.6520048142872912</v>
      </c>
    </row>
    <row r="1583" spans="1:23">
      <c r="C1583" s="76"/>
      <c r="D1583" s="76"/>
      <c r="E1583" s="76"/>
      <c r="F1583" s="76"/>
      <c r="G1583" s="76"/>
      <c r="H1583" s="76"/>
      <c r="I1583" s="76"/>
      <c r="J1583" s="76"/>
      <c r="K1583" s="76"/>
      <c r="L1583" s="77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</row>
    <row r="1584" spans="1:23">
      <c r="A1584" s="105" t="s">
        <v>449</v>
      </c>
      <c r="B1584">
        <v>2011</v>
      </c>
      <c r="C1584" s="76">
        <v>0.66964477280622081</v>
      </c>
      <c r="D1584" s="76">
        <v>0</v>
      </c>
      <c r="E1584" s="76">
        <v>0</v>
      </c>
      <c r="F1584" s="76">
        <v>0.33035522719377924</v>
      </c>
      <c r="G1584" s="76">
        <v>0</v>
      </c>
      <c r="H1584" s="76">
        <v>0</v>
      </c>
      <c r="I1584" s="76">
        <v>0</v>
      </c>
      <c r="J1584" s="76">
        <v>0</v>
      </c>
      <c r="K1584" s="76">
        <v>0</v>
      </c>
      <c r="L1584" s="77">
        <v>0</v>
      </c>
      <c r="M1584" s="68">
        <v>4.0629423020663191</v>
      </c>
      <c r="N1584" s="68">
        <v>0</v>
      </c>
      <c r="O1584" s="68">
        <v>0</v>
      </c>
      <c r="P1584" s="68">
        <v>2.0043675121208477</v>
      </c>
      <c r="Q1584" s="68">
        <v>0</v>
      </c>
      <c r="R1584" s="68">
        <v>0</v>
      </c>
      <c r="S1584" s="68">
        <v>0</v>
      </c>
      <c r="T1584" s="68">
        <v>0</v>
      </c>
      <c r="U1584" s="68">
        <v>0</v>
      </c>
      <c r="V1584" s="68">
        <v>0</v>
      </c>
      <c r="W1584" s="68">
        <v>6.0673098141871664</v>
      </c>
    </row>
    <row r="1585" spans="1:23">
      <c r="A1585" s="105"/>
      <c r="B1585">
        <v>2014</v>
      </c>
      <c r="C1585" s="76">
        <v>0</v>
      </c>
      <c r="D1585" s="76">
        <v>0</v>
      </c>
      <c r="E1585" s="76">
        <v>0</v>
      </c>
      <c r="F1585" s="76">
        <v>0.22672758423757855</v>
      </c>
      <c r="G1585" s="76">
        <v>0.77327241576242145</v>
      </c>
      <c r="H1585" s="76">
        <v>0</v>
      </c>
      <c r="I1585" s="76">
        <v>0</v>
      </c>
      <c r="J1585" s="76">
        <v>0</v>
      </c>
      <c r="K1585" s="76">
        <v>0</v>
      </c>
      <c r="L1585" s="77">
        <v>0</v>
      </c>
      <c r="M1585" s="68">
        <v>0</v>
      </c>
      <c r="N1585" s="68">
        <v>0</v>
      </c>
      <c r="O1585" s="68">
        <v>0</v>
      </c>
      <c r="P1585" s="68">
        <v>1</v>
      </c>
      <c r="Q1585" s="68">
        <v>3.410579345088161</v>
      </c>
      <c r="R1585" s="68">
        <v>0</v>
      </c>
      <c r="S1585" s="68">
        <v>0</v>
      </c>
      <c r="T1585" s="68">
        <v>0</v>
      </c>
      <c r="U1585" s="68">
        <v>0</v>
      </c>
      <c r="V1585" s="68">
        <v>0</v>
      </c>
      <c r="W1585" s="68">
        <v>4.410579345088161</v>
      </c>
    </row>
    <row r="1586" spans="1:23">
      <c r="A1586" s="105"/>
      <c r="B1586">
        <v>2017</v>
      </c>
      <c r="C1586" s="76">
        <v>0.68243011002974796</v>
      </c>
      <c r="D1586" s="76">
        <v>0</v>
      </c>
      <c r="E1586" s="76">
        <v>0</v>
      </c>
      <c r="F1586" s="76">
        <v>0.31756988997025209</v>
      </c>
      <c r="G1586" s="76">
        <v>0</v>
      </c>
      <c r="H1586" s="76">
        <v>0</v>
      </c>
      <c r="I1586" s="76">
        <v>0</v>
      </c>
      <c r="J1586" s="76">
        <v>0</v>
      </c>
      <c r="K1586" s="76">
        <v>0</v>
      </c>
      <c r="L1586" s="77">
        <v>0</v>
      </c>
      <c r="M1586" s="68">
        <v>8.6</v>
      </c>
      <c r="N1586" s="68">
        <v>0</v>
      </c>
      <c r="O1586" s="68">
        <v>0</v>
      </c>
      <c r="P1586" s="68">
        <v>4.0020230842761553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12.602023084276155</v>
      </c>
    </row>
    <row r="1587" spans="1:23">
      <c r="C1587" s="76"/>
      <c r="D1587" s="76"/>
      <c r="E1587" s="76"/>
      <c r="F1587" s="76"/>
      <c r="G1587" s="76"/>
      <c r="H1587" s="76"/>
      <c r="I1587" s="76"/>
      <c r="J1587" s="76"/>
      <c r="K1587" s="76"/>
      <c r="L1587" s="77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</row>
    <row r="1588" spans="1:23">
      <c r="A1588" s="105" t="s">
        <v>450</v>
      </c>
      <c r="B1588">
        <v>2011</v>
      </c>
      <c r="C1588" s="76">
        <v>0</v>
      </c>
      <c r="D1588" s="76">
        <v>0</v>
      </c>
      <c r="E1588" s="76">
        <v>0</v>
      </c>
      <c r="F1588" s="76">
        <v>0</v>
      </c>
      <c r="G1588" s="76">
        <v>0</v>
      </c>
      <c r="H1588" s="76">
        <v>0</v>
      </c>
      <c r="I1588" s="76">
        <v>0</v>
      </c>
      <c r="J1588" s="76">
        <v>0</v>
      </c>
      <c r="K1588" s="76">
        <v>0</v>
      </c>
      <c r="L1588" s="77">
        <v>0</v>
      </c>
      <c r="M1588" s="68">
        <v>0</v>
      </c>
      <c r="N1588" s="68">
        <v>0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68">
        <v>0</v>
      </c>
      <c r="V1588" s="68">
        <v>0</v>
      </c>
      <c r="W1588" s="68">
        <v>0</v>
      </c>
    </row>
    <row r="1589" spans="1:23">
      <c r="A1589" s="105"/>
      <c r="B1589">
        <v>2014</v>
      </c>
      <c r="C1589" s="76">
        <v>0</v>
      </c>
      <c r="D1589" s="76">
        <v>0</v>
      </c>
      <c r="E1589" s="76">
        <v>0</v>
      </c>
      <c r="F1589" s="76">
        <v>0</v>
      </c>
      <c r="G1589" s="76">
        <v>0</v>
      </c>
      <c r="H1589" s="76">
        <v>0</v>
      </c>
      <c r="I1589" s="76">
        <v>0</v>
      </c>
      <c r="J1589" s="76">
        <v>0</v>
      </c>
      <c r="K1589" s="76">
        <v>0</v>
      </c>
      <c r="L1589" s="77">
        <v>0</v>
      </c>
      <c r="M1589" s="68">
        <v>0</v>
      </c>
      <c r="N1589" s="68">
        <v>0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</row>
    <row r="1590" spans="1:23">
      <c r="A1590" s="105"/>
      <c r="B1590">
        <v>2017</v>
      </c>
      <c r="C1590" s="76">
        <v>0</v>
      </c>
      <c r="D1590" s="76">
        <v>0</v>
      </c>
      <c r="E1590" s="76">
        <v>0</v>
      </c>
      <c r="F1590" s="76">
        <v>1</v>
      </c>
      <c r="G1590" s="76">
        <v>0</v>
      </c>
      <c r="H1590" s="76">
        <v>0</v>
      </c>
      <c r="I1590" s="76">
        <v>0</v>
      </c>
      <c r="J1590" s="76">
        <v>0</v>
      </c>
      <c r="K1590" s="76">
        <v>0</v>
      </c>
      <c r="L1590" s="77">
        <v>0</v>
      </c>
      <c r="M1590" s="68">
        <v>0</v>
      </c>
      <c r="N1590" s="68">
        <v>0</v>
      </c>
      <c r="O1590" s="68">
        <v>0</v>
      </c>
      <c r="P1590" s="68">
        <v>0.99999999999999989</v>
      </c>
      <c r="Q1590" s="68">
        <v>0</v>
      </c>
      <c r="R1590" s="68">
        <v>0</v>
      </c>
      <c r="S1590" s="68">
        <v>0</v>
      </c>
      <c r="T1590" s="68">
        <v>0</v>
      </c>
      <c r="U1590" s="68">
        <v>0</v>
      </c>
      <c r="V1590" s="68">
        <v>0</v>
      </c>
      <c r="W1590" s="68">
        <v>0.99999999999999989</v>
      </c>
    </row>
    <row r="1591" spans="1:23">
      <c r="C1591" s="76"/>
      <c r="D1591" s="76"/>
      <c r="E1591" s="76"/>
      <c r="F1591" s="76"/>
      <c r="G1591" s="76"/>
      <c r="H1591" s="76"/>
      <c r="I1591" s="76"/>
      <c r="J1591" s="76"/>
      <c r="K1591" s="76"/>
      <c r="L1591" s="77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</row>
    <row r="1592" spans="1:23">
      <c r="A1592" s="105" t="s">
        <v>451</v>
      </c>
      <c r="B1592">
        <v>2011</v>
      </c>
      <c r="C1592" s="76">
        <v>9.744788443118188E-2</v>
      </c>
      <c r="D1592" s="76">
        <v>0</v>
      </c>
      <c r="E1592" s="76">
        <v>0</v>
      </c>
      <c r="F1592" s="76">
        <v>0.90255211556881798</v>
      </c>
      <c r="G1592" s="76">
        <v>0</v>
      </c>
      <c r="H1592" s="76">
        <v>0</v>
      </c>
      <c r="I1592" s="76">
        <v>0</v>
      </c>
      <c r="J1592" s="76">
        <v>0</v>
      </c>
      <c r="K1592" s="76">
        <v>0</v>
      </c>
      <c r="L1592" s="77">
        <v>0</v>
      </c>
      <c r="M1592" s="68">
        <v>1.0009433962264151</v>
      </c>
      <c r="N1592" s="68">
        <v>0</v>
      </c>
      <c r="O1592" s="68">
        <v>0</v>
      </c>
      <c r="P1592" s="68">
        <v>9.2706330681480953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10.271576464374512</v>
      </c>
    </row>
    <row r="1593" spans="1:23">
      <c r="A1593" s="105"/>
      <c r="B1593">
        <v>2014</v>
      </c>
      <c r="C1593" s="76">
        <v>0.12815105116839304</v>
      </c>
      <c r="D1593" s="76">
        <v>0</v>
      </c>
      <c r="E1593" s="76">
        <v>0</v>
      </c>
      <c r="F1593" s="76">
        <v>0.87184894883160702</v>
      </c>
      <c r="G1593" s="76">
        <v>0</v>
      </c>
      <c r="H1593" s="76">
        <v>0</v>
      </c>
      <c r="I1593" s="76">
        <v>0</v>
      </c>
      <c r="J1593" s="76">
        <v>0</v>
      </c>
      <c r="K1593" s="76">
        <v>0</v>
      </c>
      <c r="L1593" s="77">
        <v>0</v>
      </c>
      <c r="M1593" s="68">
        <v>3.4150803930968836</v>
      </c>
      <c r="N1593" s="68">
        <v>0</v>
      </c>
      <c r="O1593" s="68">
        <v>0</v>
      </c>
      <c r="P1593" s="68">
        <v>23.233787189030085</v>
      </c>
      <c r="Q1593" s="68">
        <v>0</v>
      </c>
      <c r="R1593" s="68">
        <v>0</v>
      </c>
      <c r="S1593" s="68">
        <v>0</v>
      </c>
      <c r="T1593" s="68">
        <v>0</v>
      </c>
      <c r="U1593" s="68">
        <v>0</v>
      </c>
      <c r="V1593" s="68">
        <v>0</v>
      </c>
      <c r="W1593" s="68">
        <v>26.648867582126968</v>
      </c>
    </row>
    <row r="1594" spans="1:23">
      <c r="A1594" s="105"/>
      <c r="B1594">
        <v>2017</v>
      </c>
      <c r="C1594" s="76">
        <v>0</v>
      </c>
      <c r="D1594" s="76">
        <v>0</v>
      </c>
      <c r="E1594" s="76">
        <v>0</v>
      </c>
      <c r="F1594" s="76">
        <v>1</v>
      </c>
      <c r="G1594" s="76">
        <v>0</v>
      </c>
      <c r="H1594" s="76">
        <v>0</v>
      </c>
      <c r="I1594" s="76">
        <v>0</v>
      </c>
      <c r="J1594" s="76">
        <v>0</v>
      </c>
      <c r="K1594" s="76">
        <v>0</v>
      </c>
      <c r="L1594" s="77">
        <v>0</v>
      </c>
      <c r="M1594" s="68">
        <v>0</v>
      </c>
      <c r="N1594" s="68">
        <v>0</v>
      </c>
      <c r="O1594" s="68">
        <v>0</v>
      </c>
      <c r="P1594" s="68">
        <v>13.434758014902481</v>
      </c>
      <c r="Q1594" s="68">
        <v>0</v>
      </c>
      <c r="R1594" s="68">
        <v>0</v>
      </c>
      <c r="S1594" s="68">
        <v>0</v>
      </c>
      <c r="T1594" s="68">
        <v>0</v>
      </c>
      <c r="U1594" s="68">
        <v>0</v>
      </c>
      <c r="V1594" s="68">
        <v>0</v>
      </c>
      <c r="W1594" s="68">
        <v>13.434758014902481</v>
      </c>
    </row>
    <row r="1595" spans="1:23">
      <c r="C1595" s="76"/>
      <c r="D1595" s="76"/>
      <c r="E1595" s="76"/>
      <c r="F1595" s="76"/>
      <c r="G1595" s="76"/>
      <c r="H1595" s="76"/>
      <c r="I1595" s="76"/>
      <c r="J1595" s="76"/>
      <c r="K1595" s="76"/>
      <c r="L1595" s="77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</row>
    <row r="1596" spans="1:23">
      <c r="A1596" s="105" t="s">
        <v>452</v>
      </c>
      <c r="B1596">
        <v>2011</v>
      </c>
      <c r="C1596" s="76">
        <v>0.61594085829448852</v>
      </c>
      <c r="D1596" s="76">
        <v>2.4047419981831283E-2</v>
      </c>
      <c r="E1596" s="76">
        <v>0</v>
      </c>
      <c r="F1596" s="76">
        <v>0.36001172172368012</v>
      </c>
      <c r="G1596" s="76">
        <v>0</v>
      </c>
      <c r="H1596" s="76">
        <v>0</v>
      </c>
      <c r="I1596" s="76">
        <v>0</v>
      </c>
      <c r="J1596" s="76">
        <v>0</v>
      </c>
      <c r="K1596" s="76">
        <v>0</v>
      </c>
      <c r="L1596" s="77">
        <v>0</v>
      </c>
      <c r="M1596" s="68">
        <v>37.119701049255312</v>
      </c>
      <c r="N1596" s="68">
        <v>1.44921875</v>
      </c>
      <c r="O1596" s="68">
        <v>0</v>
      </c>
      <c r="P1596" s="68">
        <v>21.696121152952383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60.265040952207698</v>
      </c>
    </row>
    <row r="1597" spans="1:23">
      <c r="A1597" s="105"/>
      <c r="B1597">
        <v>2014</v>
      </c>
      <c r="C1597" s="76">
        <v>0.58103081578583393</v>
      </c>
      <c r="D1597" s="76">
        <v>0</v>
      </c>
      <c r="E1597" s="76">
        <v>0</v>
      </c>
      <c r="F1597" s="76">
        <v>0.39616481339146215</v>
      </c>
      <c r="G1597" s="76">
        <v>2.2804370822704277E-2</v>
      </c>
      <c r="H1597" s="76">
        <v>0</v>
      </c>
      <c r="I1597" s="76">
        <v>0</v>
      </c>
      <c r="J1597" s="76">
        <v>0</v>
      </c>
      <c r="K1597" s="76">
        <v>0</v>
      </c>
      <c r="L1597" s="77">
        <v>0</v>
      </c>
      <c r="M1597" s="68">
        <v>25.515063647011246</v>
      </c>
      <c r="N1597" s="68">
        <v>0</v>
      </c>
      <c r="O1597" s="68">
        <v>0</v>
      </c>
      <c r="P1597" s="68">
        <v>17.39696097653335</v>
      </c>
      <c r="Q1597" s="68">
        <v>1.0014184397163122</v>
      </c>
      <c r="R1597" s="68">
        <v>0</v>
      </c>
      <c r="S1597" s="68">
        <v>0</v>
      </c>
      <c r="T1597" s="68">
        <v>0</v>
      </c>
      <c r="U1597" s="68">
        <v>0</v>
      </c>
      <c r="V1597" s="68">
        <v>0</v>
      </c>
      <c r="W1597" s="68">
        <v>43.913443063260893</v>
      </c>
    </row>
    <row r="1598" spans="1:23">
      <c r="A1598" s="105"/>
      <c r="B1598">
        <v>2017</v>
      </c>
      <c r="C1598" s="76">
        <v>0.46411581056141865</v>
      </c>
      <c r="D1598" s="76">
        <v>0</v>
      </c>
      <c r="E1598" s="76">
        <v>0</v>
      </c>
      <c r="F1598" s="76">
        <v>0.53588418943858152</v>
      </c>
      <c r="G1598" s="76">
        <v>0</v>
      </c>
      <c r="H1598" s="76">
        <v>0</v>
      </c>
      <c r="I1598" s="76">
        <v>0</v>
      </c>
      <c r="J1598" s="76">
        <v>0</v>
      </c>
      <c r="K1598" s="76">
        <v>0</v>
      </c>
      <c r="L1598" s="77">
        <v>0</v>
      </c>
      <c r="M1598" s="68">
        <v>20.537938681520551</v>
      </c>
      <c r="N1598" s="68">
        <v>0</v>
      </c>
      <c r="O1598" s="68">
        <v>0</v>
      </c>
      <c r="P1598" s="68">
        <v>23.713815329351853</v>
      </c>
      <c r="Q1598" s="68">
        <v>0</v>
      </c>
      <c r="R1598" s="68">
        <v>0</v>
      </c>
      <c r="S1598" s="68">
        <v>0</v>
      </c>
      <c r="T1598" s="68">
        <v>0</v>
      </c>
      <c r="U1598" s="68">
        <v>0</v>
      </c>
      <c r="V1598" s="68">
        <v>0</v>
      </c>
      <c r="W1598" s="68">
        <v>44.251754010872396</v>
      </c>
    </row>
    <row r="1599" spans="1:23">
      <c r="C1599" s="76"/>
      <c r="D1599" s="76"/>
      <c r="E1599" s="76"/>
      <c r="F1599" s="76"/>
      <c r="G1599" s="76"/>
      <c r="H1599" s="76"/>
      <c r="I1599" s="76"/>
      <c r="J1599" s="76"/>
      <c r="K1599" s="76"/>
      <c r="L1599" s="77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</row>
    <row r="1600" spans="1:23">
      <c r="A1600" s="105" t="s">
        <v>453</v>
      </c>
      <c r="B1600">
        <v>2011</v>
      </c>
      <c r="C1600" s="76">
        <v>0.4228728284944262</v>
      </c>
      <c r="D1600" s="76">
        <v>5.7679546447870593E-2</v>
      </c>
      <c r="E1600" s="76">
        <v>0</v>
      </c>
      <c r="F1600" s="76">
        <v>0.51944762505770326</v>
      </c>
      <c r="G1600" s="76">
        <v>0</v>
      </c>
      <c r="H1600" s="76">
        <v>0</v>
      </c>
      <c r="I1600" s="76">
        <v>0</v>
      </c>
      <c r="J1600" s="76">
        <v>0</v>
      </c>
      <c r="K1600" s="76">
        <v>0</v>
      </c>
      <c r="L1600" s="77">
        <v>0</v>
      </c>
      <c r="M1600" s="68">
        <v>16.755609050794746</v>
      </c>
      <c r="N1600" s="68">
        <v>2.2854528959654239</v>
      </c>
      <c r="O1600" s="68">
        <v>0</v>
      </c>
      <c r="P1600" s="68">
        <v>20.582219384533971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39.623281331294137</v>
      </c>
    </row>
    <row r="1601" spans="1:23">
      <c r="A1601" s="105"/>
      <c r="B1601">
        <v>2014</v>
      </c>
      <c r="C1601" s="76">
        <v>0.55418811848317318</v>
      </c>
      <c r="D1601" s="76">
        <v>0</v>
      </c>
      <c r="E1601" s="76">
        <v>0</v>
      </c>
      <c r="F1601" s="76">
        <v>0.44581188151682682</v>
      </c>
      <c r="G1601" s="76">
        <v>0</v>
      </c>
      <c r="H1601" s="76">
        <v>0</v>
      </c>
      <c r="I1601" s="76">
        <v>0</v>
      </c>
      <c r="J1601" s="76">
        <v>0</v>
      </c>
      <c r="K1601" s="76">
        <v>0</v>
      </c>
      <c r="L1601" s="77">
        <v>0</v>
      </c>
      <c r="M1601" s="68">
        <v>15.953363959599764</v>
      </c>
      <c r="N1601" s="68">
        <v>0</v>
      </c>
      <c r="O1601" s="68">
        <v>0</v>
      </c>
      <c r="P1601" s="68">
        <v>12.8335468880462</v>
      </c>
      <c r="Q1601" s="68">
        <v>0</v>
      </c>
      <c r="R1601" s="68">
        <v>0</v>
      </c>
      <c r="S1601" s="68">
        <v>0</v>
      </c>
      <c r="T1601" s="68">
        <v>0</v>
      </c>
      <c r="U1601" s="68">
        <v>0</v>
      </c>
      <c r="V1601" s="68">
        <v>0</v>
      </c>
      <c r="W1601" s="68">
        <v>28.786910847645967</v>
      </c>
    </row>
    <row r="1602" spans="1:23">
      <c r="A1602" s="105"/>
      <c r="B1602">
        <v>2017</v>
      </c>
      <c r="C1602" s="76">
        <v>0.41411500753788494</v>
      </c>
      <c r="D1602" s="76">
        <v>7.5323066987367571E-2</v>
      </c>
      <c r="E1602" s="76">
        <v>0</v>
      </c>
      <c r="F1602" s="76">
        <v>0.48349891703964554</v>
      </c>
      <c r="G1602" s="76">
        <v>2.7063008435101954E-2</v>
      </c>
      <c r="H1602" s="76">
        <v>0</v>
      </c>
      <c r="I1602" s="76">
        <v>0</v>
      </c>
      <c r="J1602" s="76">
        <v>0</v>
      </c>
      <c r="K1602" s="76">
        <v>0</v>
      </c>
      <c r="L1602" s="77">
        <v>0</v>
      </c>
      <c r="M1602" s="68">
        <v>15.37801247061023</v>
      </c>
      <c r="N1602" s="68">
        <v>2.7970951121600693</v>
      </c>
      <c r="O1602" s="68">
        <v>0</v>
      </c>
      <c r="P1602" s="68">
        <v>17.954559096924307</v>
      </c>
      <c r="Q1602" s="68">
        <v>1.0049751243781095</v>
      </c>
      <c r="R1602" s="68">
        <v>0</v>
      </c>
      <c r="S1602" s="68">
        <v>0</v>
      </c>
      <c r="T1602" s="68">
        <v>0</v>
      </c>
      <c r="U1602" s="68">
        <v>0</v>
      </c>
      <c r="V1602" s="68">
        <v>0</v>
      </c>
      <c r="W1602" s="68">
        <v>37.134641804072714</v>
      </c>
    </row>
    <row r="1603" spans="1:23">
      <c r="C1603" s="76"/>
      <c r="D1603" s="76"/>
      <c r="E1603" s="76"/>
      <c r="F1603" s="76"/>
      <c r="G1603" s="76"/>
      <c r="H1603" s="76"/>
      <c r="I1603" s="76"/>
      <c r="J1603" s="76"/>
      <c r="K1603" s="76"/>
      <c r="L1603" s="77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</row>
    <row r="1604" spans="1:23">
      <c r="A1604" s="105" t="s">
        <v>454</v>
      </c>
      <c r="B1604">
        <v>2011</v>
      </c>
      <c r="C1604" s="76">
        <v>0.27959634834102581</v>
      </c>
      <c r="D1604" s="76">
        <v>0</v>
      </c>
      <c r="E1604" s="76">
        <v>0</v>
      </c>
      <c r="F1604" s="76">
        <v>0.72040365165897413</v>
      </c>
      <c r="G1604" s="76">
        <v>0</v>
      </c>
      <c r="H1604" s="76">
        <v>0</v>
      </c>
      <c r="I1604" s="76">
        <v>0</v>
      </c>
      <c r="J1604" s="76">
        <v>0</v>
      </c>
      <c r="K1604" s="76">
        <v>0</v>
      </c>
      <c r="L1604" s="77">
        <v>0</v>
      </c>
      <c r="M1604" s="68">
        <v>11.673251522498816</v>
      </c>
      <c r="N1604" s="68">
        <v>0</v>
      </c>
      <c r="O1604" s="68">
        <v>0</v>
      </c>
      <c r="P1604" s="68">
        <v>30.077120368127094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41.750371890625914</v>
      </c>
    </row>
    <row r="1605" spans="1:23">
      <c r="A1605" s="105"/>
      <c r="B1605">
        <v>2014</v>
      </c>
      <c r="C1605" s="76">
        <v>0.39802589922040371</v>
      </c>
      <c r="D1605" s="76">
        <v>0</v>
      </c>
      <c r="E1605" s="76">
        <v>0</v>
      </c>
      <c r="F1605" s="76">
        <v>0.48025235342648243</v>
      </c>
      <c r="G1605" s="76">
        <v>2.7648765008055212E-2</v>
      </c>
      <c r="H1605" s="76">
        <v>0</v>
      </c>
      <c r="I1605" s="76">
        <v>0</v>
      </c>
      <c r="J1605" s="76">
        <v>0</v>
      </c>
      <c r="K1605" s="76">
        <v>0</v>
      </c>
      <c r="L1605" s="77">
        <v>9.4072982345058481E-2</v>
      </c>
      <c r="M1605" s="68">
        <v>14.430273994205503</v>
      </c>
      <c r="N1605" s="68">
        <v>0</v>
      </c>
      <c r="O1605" s="68">
        <v>0</v>
      </c>
      <c r="P1605" s="68">
        <v>17.411362074377553</v>
      </c>
      <c r="Q1605" s="68">
        <v>1.0023952095808384</v>
      </c>
      <c r="R1605" s="68">
        <v>0</v>
      </c>
      <c r="S1605" s="68">
        <v>0</v>
      </c>
      <c r="T1605" s="68">
        <v>0</v>
      </c>
      <c r="U1605" s="68">
        <v>0</v>
      </c>
      <c r="V1605" s="68">
        <v>3.410579345088161</v>
      </c>
      <c r="W1605" s="68">
        <v>36.254610623252063</v>
      </c>
    </row>
    <row r="1606" spans="1:23">
      <c r="A1606" s="105"/>
      <c r="B1606">
        <v>2017</v>
      </c>
      <c r="C1606" s="76">
        <v>0.40474970713695591</v>
      </c>
      <c r="D1606" s="76">
        <v>0</v>
      </c>
      <c r="E1606" s="76">
        <v>0</v>
      </c>
      <c r="F1606" s="76">
        <v>0.59525029286304432</v>
      </c>
      <c r="G1606" s="76">
        <v>0</v>
      </c>
      <c r="H1606" s="76">
        <v>0</v>
      </c>
      <c r="I1606" s="76">
        <v>0</v>
      </c>
      <c r="J1606" s="76">
        <v>0</v>
      </c>
      <c r="K1606" s="76">
        <v>0</v>
      </c>
      <c r="L1606" s="77">
        <v>0</v>
      </c>
      <c r="M1606" s="68">
        <v>11.735901018010248</v>
      </c>
      <c r="N1606" s="68">
        <v>0</v>
      </c>
      <c r="O1606" s="68">
        <v>0</v>
      </c>
      <c r="P1606" s="68">
        <v>17.259551754582251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28.995452772592493</v>
      </c>
    </row>
    <row r="1607" spans="1:23">
      <c r="C1607" s="76"/>
      <c r="D1607" s="76"/>
      <c r="E1607" s="76"/>
      <c r="F1607" s="76"/>
      <c r="G1607" s="76"/>
      <c r="H1607" s="76"/>
      <c r="I1607" s="76"/>
      <c r="J1607" s="76"/>
      <c r="K1607" s="76"/>
      <c r="L1607" s="77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</row>
    <row r="1608" spans="1:23">
      <c r="A1608" s="105" t="s">
        <v>455</v>
      </c>
      <c r="B1608">
        <v>2011</v>
      </c>
      <c r="C1608" s="76">
        <v>0.36391705162695781</v>
      </c>
      <c r="D1608" s="76">
        <v>1.9323996551484233E-2</v>
      </c>
      <c r="E1608" s="76">
        <v>5.1197641798625869E-2</v>
      </c>
      <c r="F1608" s="76">
        <v>0.56556131002293197</v>
      </c>
      <c r="G1608" s="76">
        <v>0</v>
      </c>
      <c r="H1608" s="76">
        <v>0</v>
      </c>
      <c r="I1608" s="76">
        <v>0</v>
      </c>
      <c r="J1608" s="76">
        <v>0</v>
      </c>
      <c r="K1608" s="76">
        <v>0</v>
      </c>
      <c r="L1608" s="77">
        <v>0</v>
      </c>
      <c r="M1608" s="68">
        <v>21.310336767671526</v>
      </c>
      <c r="N1608" s="68">
        <v>1.131578947368421</v>
      </c>
      <c r="O1608" s="68">
        <v>2.9980430528375734</v>
      </c>
      <c r="P1608" s="68">
        <v>33.118266718946366</v>
      </c>
      <c r="Q1608" s="68">
        <v>0</v>
      </c>
      <c r="R1608" s="68">
        <v>0</v>
      </c>
      <c r="S1608" s="68">
        <v>0</v>
      </c>
      <c r="T1608" s="68">
        <v>0</v>
      </c>
      <c r="U1608" s="68">
        <v>0</v>
      </c>
      <c r="V1608" s="68">
        <v>0</v>
      </c>
      <c r="W1608" s="68">
        <v>58.558225486823893</v>
      </c>
    </row>
    <row r="1609" spans="1:23">
      <c r="A1609" s="105"/>
      <c r="B1609">
        <v>2014</v>
      </c>
      <c r="C1609" s="76">
        <v>0.36840548444324667</v>
      </c>
      <c r="D1609" s="76">
        <v>0</v>
      </c>
      <c r="E1609" s="76">
        <v>0</v>
      </c>
      <c r="F1609" s="76">
        <v>0.61172130401750069</v>
      </c>
      <c r="G1609" s="76">
        <v>0</v>
      </c>
      <c r="H1609" s="76">
        <v>0</v>
      </c>
      <c r="I1609" s="76">
        <v>0</v>
      </c>
      <c r="J1609" s="76">
        <v>0</v>
      </c>
      <c r="K1609" s="76">
        <v>1.9873211539252575E-2</v>
      </c>
      <c r="L1609" s="77">
        <v>0</v>
      </c>
      <c r="M1609" s="68">
        <v>17.849295711253887</v>
      </c>
      <c r="N1609" s="68">
        <v>0</v>
      </c>
      <c r="O1609" s="68">
        <v>0</v>
      </c>
      <c r="P1609" s="68">
        <v>29.637980185835872</v>
      </c>
      <c r="Q1609" s="68">
        <v>0</v>
      </c>
      <c r="R1609" s="68">
        <v>0</v>
      </c>
      <c r="S1609" s="68">
        <v>0</v>
      </c>
      <c r="T1609" s="68">
        <v>0</v>
      </c>
      <c r="U1609" s="68">
        <v>0.96285979572887648</v>
      </c>
      <c r="V1609" s="68">
        <v>0</v>
      </c>
      <c r="W1609" s="68">
        <v>48.450135692818641</v>
      </c>
    </row>
    <row r="1610" spans="1:23">
      <c r="A1610" s="105"/>
      <c r="B1610">
        <v>2017</v>
      </c>
      <c r="C1610" s="76">
        <v>0.45209441834676778</v>
      </c>
      <c r="D1610" s="76">
        <v>6.0325887164445494E-2</v>
      </c>
      <c r="E1610" s="76">
        <v>3.6380743355751123E-2</v>
      </c>
      <c r="F1610" s="76">
        <v>0.39429252580287538</v>
      </c>
      <c r="G1610" s="76">
        <v>1.4723662124946475E-2</v>
      </c>
      <c r="H1610" s="76">
        <v>0</v>
      </c>
      <c r="I1610" s="76">
        <v>4.2182763205213768E-2</v>
      </c>
      <c r="J1610" s="76">
        <v>0</v>
      </c>
      <c r="K1610" s="76">
        <v>0</v>
      </c>
      <c r="L1610" s="77">
        <v>0</v>
      </c>
      <c r="M1610" s="68">
        <v>28.477969748453823</v>
      </c>
      <c r="N1610" s="68">
        <v>3.8</v>
      </c>
      <c r="O1610" s="68">
        <v>2.2916666666666665</v>
      </c>
      <c r="P1610" s="68">
        <v>24.836959197410565</v>
      </c>
      <c r="Q1610" s="68">
        <v>0.92746113989637313</v>
      </c>
      <c r="R1610" s="68">
        <v>0</v>
      </c>
      <c r="S1610" s="68">
        <v>2.657142857142857</v>
      </c>
      <c r="T1610" s="68">
        <v>0</v>
      </c>
      <c r="U1610" s="68">
        <v>0</v>
      </c>
      <c r="V1610" s="68">
        <v>0</v>
      </c>
      <c r="W1610" s="68">
        <v>62.99119960957028</v>
      </c>
    </row>
    <row r="1611" spans="1:23">
      <c r="C1611" s="76"/>
      <c r="D1611" s="76"/>
      <c r="E1611" s="76"/>
      <c r="F1611" s="76"/>
      <c r="G1611" s="76"/>
      <c r="H1611" s="76"/>
      <c r="I1611" s="76"/>
      <c r="J1611" s="76"/>
      <c r="K1611" s="76"/>
      <c r="L1611" s="77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</row>
    <row r="1612" spans="1:23">
      <c r="A1612" s="105" t="s">
        <v>456</v>
      </c>
      <c r="B1612">
        <v>2011</v>
      </c>
      <c r="C1612" s="76">
        <v>0.2446948656471003</v>
      </c>
      <c r="D1612" s="76">
        <v>1.4048129472422427E-2</v>
      </c>
      <c r="E1612" s="76">
        <v>1.4024319083486119E-2</v>
      </c>
      <c r="F1612" s="76">
        <v>0.72723268579699096</v>
      </c>
      <c r="G1612" s="76">
        <v>0</v>
      </c>
      <c r="H1612" s="76">
        <v>0</v>
      </c>
      <c r="I1612" s="76">
        <v>0</v>
      </c>
      <c r="J1612" s="76">
        <v>0</v>
      </c>
      <c r="K1612" s="76">
        <v>0</v>
      </c>
      <c r="L1612" s="77">
        <v>0</v>
      </c>
      <c r="M1612" s="68">
        <v>17.44789634280589</v>
      </c>
      <c r="N1612" s="68">
        <v>1.0016977928692699</v>
      </c>
      <c r="O1612" s="68">
        <v>1</v>
      </c>
      <c r="P1612" s="68">
        <v>51.855115493865242</v>
      </c>
      <c r="Q1612" s="68">
        <v>0</v>
      </c>
      <c r="R1612" s="68">
        <v>0</v>
      </c>
      <c r="S1612" s="68">
        <v>0</v>
      </c>
      <c r="T1612" s="68">
        <v>0</v>
      </c>
      <c r="U1612" s="68">
        <v>0</v>
      </c>
      <c r="V1612" s="68">
        <v>0</v>
      </c>
      <c r="W1612" s="68">
        <v>71.304709629540412</v>
      </c>
    </row>
    <row r="1613" spans="1:23">
      <c r="A1613" s="105"/>
      <c r="B1613">
        <v>2014</v>
      </c>
      <c r="C1613" s="76">
        <v>0.36506017950010822</v>
      </c>
      <c r="D1613" s="76">
        <v>0</v>
      </c>
      <c r="E1613" s="76">
        <v>0</v>
      </c>
      <c r="F1613" s="76">
        <v>0.63493982049989151</v>
      </c>
      <c r="G1613" s="76">
        <v>0</v>
      </c>
      <c r="H1613" s="76">
        <v>0</v>
      </c>
      <c r="I1613" s="76">
        <v>0</v>
      </c>
      <c r="J1613" s="76">
        <v>0</v>
      </c>
      <c r="K1613" s="76">
        <v>0</v>
      </c>
      <c r="L1613" s="77">
        <v>0</v>
      </c>
      <c r="M1613" s="68">
        <v>18.443996164258138</v>
      </c>
      <c r="N1613" s="68">
        <v>0</v>
      </c>
      <c r="O1613" s="68">
        <v>0</v>
      </c>
      <c r="P1613" s="68">
        <v>32.079170151811304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50.523166316069457</v>
      </c>
    </row>
    <row r="1614" spans="1:23">
      <c r="A1614" s="105"/>
      <c r="B1614">
        <v>2017</v>
      </c>
      <c r="C1614" s="76">
        <v>0.44716866893318552</v>
      </c>
      <c r="D1614" s="76">
        <v>0</v>
      </c>
      <c r="E1614" s="76">
        <v>0</v>
      </c>
      <c r="F1614" s="76">
        <v>0.55283133106681448</v>
      </c>
      <c r="G1614" s="76">
        <v>0</v>
      </c>
      <c r="H1614" s="76">
        <v>0</v>
      </c>
      <c r="I1614" s="76">
        <v>0</v>
      </c>
      <c r="J1614" s="76">
        <v>0</v>
      </c>
      <c r="K1614" s="76">
        <v>0</v>
      </c>
      <c r="L1614" s="77">
        <v>0</v>
      </c>
      <c r="M1614" s="68">
        <v>22.876800651607635</v>
      </c>
      <c r="N1614" s="68">
        <v>0</v>
      </c>
      <c r="O1614" s="68">
        <v>0</v>
      </c>
      <c r="P1614" s="68">
        <v>28.282420109956522</v>
      </c>
      <c r="Q1614" s="68">
        <v>0</v>
      </c>
      <c r="R1614" s="68">
        <v>0</v>
      </c>
      <c r="S1614" s="68">
        <v>0</v>
      </c>
      <c r="T1614" s="68">
        <v>0</v>
      </c>
      <c r="U1614" s="68">
        <v>0</v>
      </c>
      <c r="V1614" s="68">
        <v>0</v>
      </c>
      <c r="W1614" s="68">
        <v>51.159220761564157</v>
      </c>
    </row>
    <row r="1615" spans="1:23">
      <c r="C1615" s="76"/>
      <c r="D1615" s="76"/>
      <c r="E1615" s="76"/>
      <c r="F1615" s="76"/>
      <c r="G1615" s="76"/>
      <c r="H1615" s="76"/>
      <c r="I1615" s="76"/>
      <c r="J1615" s="76"/>
      <c r="K1615" s="76"/>
      <c r="L1615" s="77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</row>
    <row r="1616" spans="1:23">
      <c r="A1616" s="105" t="s">
        <v>457</v>
      </c>
      <c r="B1616">
        <v>2011</v>
      </c>
      <c r="C1616" s="76">
        <v>0.15543582538869796</v>
      </c>
      <c r="D1616" s="76">
        <v>7.3905349323635447E-2</v>
      </c>
      <c r="E1616" s="76">
        <v>0</v>
      </c>
      <c r="F1616" s="76">
        <v>0.77065882528766672</v>
      </c>
      <c r="G1616" s="76">
        <v>0</v>
      </c>
      <c r="H1616" s="76">
        <v>0</v>
      </c>
      <c r="I1616" s="76">
        <v>0</v>
      </c>
      <c r="J1616" s="76">
        <v>0</v>
      </c>
      <c r="K1616" s="76">
        <v>0</v>
      </c>
      <c r="L1616" s="77">
        <v>0</v>
      </c>
      <c r="M1616" s="68">
        <v>2.105114417228978</v>
      </c>
      <c r="N1616" s="68">
        <v>1.0009225092250922</v>
      </c>
      <c r="O1616" s="68">
        <v>0</v>
      </c>
      <c r="P1616" s="68">
        <v>10.437265667814168</v>
      </c>
      <c r="Q1616" s="68">
        <v>0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13.543302594268237</v>
      </c>
    </row>
    <row r="1617" spans="1:23">
      <c r="A1617" s="105"/>
      <c r="B1617">
        <v>2014</v>
      </c>
      <c r="C1617" s="76">
        <v>8.8156533650409652E-2</v>
      </c>
      <c r="D1617" s="76">
        <v>0.10355787391180336</v>
      </c>
      <c r="E1617" s="76">
        <v>0</v>
      </c>
      <c r="F1617" s="76">
        <v>0.80828559243778708</v>
      </c>
      <c r="G1617" s="76">
        <v>0</v>
      </c>
      <c r="H1617" s="76">
        <v>0</v>
      </c>
      <c r="I1617" s="76">
        <v>0</v>
      </c>
      <c r="J1617" s="76">
        <v>0</v>
      </c>
      <c r="K1617" s="76">
        <v>0</v>
      </c>
      <c r="L1617" s="77">
        <v>0</v>
      </c>
      <c r="M1617" s="68">
        <v>1.0031595576619272</v>
      </c>
      <c r="N1617" s="68">
        <v>1.1784160139251523</v>
      </c>
      <c r="O1617" s="68">
        <v>0</v>
      </c>
      <c r="P1617" s="68">
        <v>9.1977234562084149</v>
      </c>
      <c r="Q1617" s="68">
        <v>0</v>
      </c>
      <c r="R1617" s="68">
        <v>0</v>
      </c>
      <c r="S1617" s="68">
        <v>0</v>
      </c>
      <c r="T1617" s="68">
        <v>0</v>
      </c>
      <c r="U1617" s="68">
        <v>0</v>
      </c>
      <c r="V1617" s="68">
        <v>0</v>
      </c>
      <c r="W1617" s="68">
        <v>11.379299027795494</v>
      </c>
    </row>
    <row r="1618" spans="1:23">
      <c r="A1618" s="105"/>
      <c r="B1618">
        <v>2017</v>
      </c>
      <c r="C1618" s="76">
        <v>0.55825455552159609</v>
      </c>
      <c r="D1618" s="76">
        <v>0</v>
      </c>
      <c r="E1618" s="76">
        <v>0</v>
      </c>
      <c r="F1618" s="76">
        <v>0.44174544447840386</v>
      </c>
      <c r="G1618" s="76">
        <v>0</v>
      </c>
      <c r="H1618" s="76">
        <v>0</v>
      </c>
      <c r="I1618" s="76">
        <v>0</v>
      </c>
      <c r="J1618" s="76">
        <v>0</v>
      </c>
      <c r="K1618" s="76">
        <v>0</v>
      </c>
      <c r="L1618" s="77">
        <v>0</v>
      </c>
      <c r="M1618" s="68">
        <v>8.3805925727263961</v>
      </c>
      <c r="N1618" s="68">
        <v>0</v>
      </c>
      <c r="O1618" s="68">
        <v>0</v>
      </c>
      <c r="P1618" s="68">
        <v>6.6315421064006292</v>
      </c>
      <c r="Q1618" s="68">
        <v>0</v>
      </c>
      <c r="R1618" s="68">
        <v>0</v>
      </c>
      <c r="S1618" s="68">
        <v>0</v>
      </c>
      <c r="T1618" s="68">
        <v>0</v>
      </c>
      <c r="U1618" s="68">
        <v>0</v>
      </c>
      <c r="V1618" s="68">
        <v>0</v>
      </c>
      <c r="W1618" s="68">
        <v>15.012134679127026</v>
      </c>
    </row>
    <row r="1619" spans="1:23">
      <c r="C1619" s="76"/>
      <c r="D1619" s="76"/>
      <c r="E1619" s="76"/>
      <c r="F1619" s="76"/>
      <c r="G1619" s="76"/>
      <c r="H1619" s="76"/>
      <c r="I1619" s="76"/>
      <c r="J1619" s="76"/>
      <c r="K1619" s="76"/>
      <c r="L1619" s="77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</row>
    <row r="1620" spans="1:23">
      <c r="A1620" s="105" t="s">
        <v>1197</v>
      </c>
      <c r="B1620">
        <v>2011</v>
      </c>
      <c r="C1620" s="76">
        <v>0</v>
      </c>
      <c r="D1620" s="76">
        <v>0</v>
      </c>
      <c r="E1620" s="76">
        <v>0</v>
      </c>
      <c r="F1620" s="76">
        <v>1</v>
      </c>
      <c r="G1620" s="76">
        <v>0</v>
      </c>
      <c r="H1620" s="76">
        <v>0</v>
      </c>
      <c r="I1620" s="76">
        <v>0</v>
      </c>
      <c r="J1620" s="76">
        <v>0</v>
      </c>
      <c r="K1620" s="76">
        <v>0</v>
      </c>
      <c r="L1620" s="77">
        <v>0</v>
      </c>
      <c r="M1620" s="68">
        <v>0</v>
      </c>
      <c r="N1620" s="68">
        <v>0</v>
      </c>
      <c r="O1620" s="68">
        <v>0</v>
      </c>
      <c r="P1620" s="68">
        <v>1.008015389547932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1.008015389547932</v>
      </c>
    </row>
    <row r="1621" spans="1:23">
      <c r="A1621" s="105"/>
      <c r="B1621">
        <v>2014</v>
      </c>
      <c r="C1621" s="76">
        <v>0</v>
      </c>
      <c r="D1621" s="76">
        <v>0</v>
      </c>
      <c r="E1621" s="76">
        <v>0</v>
      </c>
      <c r="F1621" s="76">
        <v>1</v>
      </c>
      <c r="G1621" s="76">
        <v>0</v>
      </c>
      <c r="H1621" s="76">
        <v>0</v>
      </c>
      <c r="I1621" s="76">
        <v>0</v>
      </c>
      <c r="J1621" s="76">
        <v>0</v>
      </c>
      <c r="K1621" s="76">
        <v>0</v>
      </c>
      <c r="L1621" s="77">
        <v>0</v>
      </c>
      <c r="M1621" s="68">
        <v>0</v>
      </c>
      <c r="N1621" s="68">
        <v>0</v>
      </c>
      <c r="O1621" s="68">
        <v>0</v>
      </c>
      <c r="P1621" s="68">
        <v>0.93827160493827155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0.93827160493827155</v>
      </c>
    </row>
    <row r="1622" spans="1:23">
      <c r="A1622" s="105"/>
      <c r="B1622">
        <v>2017</v>
      </c>
      <c r="C1622" s="76">
        <v>0</v>
      </c>
      <c r="D1622" s="76">
        <v>0</v>
      </c>
      <c r="E1622" s="76">
        <v>0</v>
      </c>
      <c r="F1622" s="76">
        <v>0</v>
      </c>
      <c r="G1622" s="76">
        <v>0</v>
      </c>
      <c r="H1622" s="76">
        <v>0</v>
      </c>
      <c r="I1622" s="76">
        <v>0</v>
      </c>
      <c r="J1622" s="76">
        <v>0</v>
      </c>
      <c r="K1622" s="76">
        <v>0</v>
      </c>
      <c r="L1622" s="77">
        <v>0</v>
      </c>
      <c r="M1622" s="68">
        <v>0</v>
      </c>
      <c r="N1622" s="68">
        <v>0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68">
        <v>0</v>
      </c>
      <c r="V1622" s="68">
        <v>0</v>
      </c>
      <c r="W1622" s="68">
        <v>0</v>
      </c>
    </row>
    <row r="1623" spans="1:23">
      <c r="C1623" s="76"/>
      <c r="D1623" s="76"/>
      <c r="E1623" s="76"/>
      <c r="F1623" s="76"/>
      <c r="G1623" s="76"/>
      <c r="H1623" s="76"/>
      <c r="I1623" s="76"/>
      <c r="J1623" s="76"/>
      <c r="K1623" s="76"/>
      <c r="L1623" s="77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</row>
    <row r="1624" spans="1:23">
      <c r="A1624" s="105" t="s">
        <v>458</v>
      </c>
      <c r="B1624">
        <v>2011</v>
      </c>
      <c r="C1624" s="76">
        <v>0.17244567049727552</v>
      </c>
      <c r="D1624" s="76">
        <v>0</v>
      </c>
      <c r="E1624" s="76">
        <v>0</v>
      </c>
      <c r="F1624" s="76">
        <v>0.82755432950272445</v>
      </c>
      <c r="G1624" s="76">
        <v>0</v>
      </c>
      <c r="H1624" s="76">
        <v>0</v>
      </c>
      <c r="I1624" s="76">
        <v>0</v>
      </c>
      <c r="J1624" s="76">
        <v>0</v>
      </c>
      <c r="K1624" s="76">
        <v>0</v>
      </c>
      <c r="L1624" s="77">
        <v>0</v>
      </c>
      <c r="M1624" s="68">
        <v>2.1084323219576433</v>
      </c>
      <c r="N1624" s="68">
        <v>0</v>
      </c>
      <c r="O1624" s="68">
        <v>0</v>
      </c>
      <c r="P1624" s="68">
        <v>10.118214574294557</v>
      </c>
      <c r="Q1624" s="68">
        <v>0</v>
      </c>
      <c r="R1624" s="68">
        <v>0</v>
      </c>
      <c r="S1624" s="68">
        <v>0</v>
      </c>
      <c r="T1624" s="68">
        <v>0</v>
      </c>
      <c r="U1624" s="68">
        <v>0</v>
      </c>
      <c r="V1624" s="68">
        <v>0</v>
      </c>
      <c r="W1624" s="68">
        <v>12.2266468962522</v>
      </c>
    </row>
    <row r="1625" spans="1:23">
      <c r="A1625" s="105"/>
      <c r="B1625">
        <v>2014</v>
      </c>
      <c r="C1625" s="76">
        <v>0</v>
      </c>
      <c r="D1625" s="76">
        <v>0</v>
      </c>
      <c r="E1625" s="76">
        <v>0</v>
      </c>
      <c r="F1625" s="76">
        <v>0.72905634599040325</v>
      </c>
      <c r="G1625" s="76">
        <v>0</v>
      </c>
      <c r="H1625" s="76">
        <v>0</v>
      </c>
      <c r="I1625" s="76">
        <v>0</v>
      </c>
      <c r="J1625" s="76">
        <v>0</v>
      </c>
      <c r="K1625" s="76">
        <v>0</v>
      </c>
      <c r="L1625" s="77">
        <v>0.27094365400959675</v>
      </c>
      <c r="M1625" s="68">
        <v>0</v>
      </c>
      <c r="N1625" s="68">
        <v>0</v>
      </c>
      <c r="O1625" s="68">
        <v>0</v>
      </c>
      <c r="P1625" s="68">
        <v>8.1397716008380492</v>
      </c>
      <c r="Q1625" s="68">
        <v>0</v>
      </c>
      <c r="R1625" s="68">
        <v>0</v>
      </c>
      <c r="S1625" s="68">
        <v>0</v>
      </c>
      <c r="T1625" s="68">
        <v>0</v>
      </c>
      <c r="U1625" s="68">
        <v>0</v>
      </c>
      <c r="V1625" s="68">
        <v>3.0250329380764165</v>
      </c>
      <c r="W1625" s="68">
        <v>11.164804538914465</v>
      </c>
    </row>
    <row r="1626" spans="1:23">
      <c r="A1626" s="105"/>
      <c r="B1626">
        <v>2017</v>
      </c>
      <c r="C1626" s="76">
        <v>0.15295612653205098</v>
      </c>
      <c r="D1626" s="76">
        <v>6.5297516722602797E-2</v>
      </c>
      <c r="E1626" s="76">
        <v>0</v>
      </c>
      <c r="F1626" s="76">
        <v>0.7817463567453462</v>
      </c>
      <c r="G1626" s="76">
        <v>0</v>
      </c>
      <c r="H1626" s="76">
        <v>0</v>
      </c>
      <c r="I1626" s="76">
        <v>0</v>
      </c>
      <c r="J1626" s="76">
        <v>0</v>
      </c>
      <c r="K1626" s="76">
        <v>0</v>
      </c>
      <c r="L1626" s="77">
        <v>0</v>
      </c>
      <c r="M1626" s="68">
        <v>3.3751420946835795</v>
      </c>
      <c r="N1626" s="68">
        <v>1.4408602150537635</v>
      </c>
      <c r="O1626" s="68">
        <v>0</v>
      </c>
      <c r="P1626" s="68">
        <v>17.250077495025103</v>
      </c>
      <c r="Q1626" s="68">
        <v>0</v>
      </c>
      <c r="R1626" s="68">
        <v>0</v>
      </c>
      <c r="S1626" s="68">
        <v>0</v>
      </c>
      <c r="T1626" s="68">
        <v>0</v>
      </c>
      <c r="U1626" s="68">
        <v>0</v>
      </c>
      <c r="V1626" s="68">
        <v>0</v>
      </c>
      <c r="W1626" s="68">
        <v>22.066079804762445</v>
      </c>
    </row>
    <row r="1627" spans="1:23">
      <c r="C1627" s="76"/>
      <c r="D1627" s="76"/>
      <c r="E1627" s="76"/>
      <c r="F1627" s="76"/>
      <c r="G1627" s="76"/>
      <c r="H1627" s="76"/>
      <c r="I1627" s="76"/>
      <c r="J1627" s="76"/>
      <c r="K1627" s="76"/>
      <c r="L1627" s="77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</row>
    <row r="1628" spans="1:23">
      <c r="A1628" s="105" t="s">
        <v>459</v>
      </c>
      <c r="B1628">
        <v>2011</v>
      </c>
      <c r="C1628" s="76">
        <v>0.29050555441721099</v>
      </c>
      <c r="D1628" s="76">
        <v>6.5206656019659567E-2</v>
      </c>
      <c r="E1628" s="76">
        <v>0</v>
      </c>
      <c r="F1628" s="76">
        <v>0.62002462175445261</v>
      </c>
      <c r="G1628" s="76">
        <v>0</v>
      </c>
      <c r="H1628" s="76">
        <v>0</v>
      </c>
      <c r="I1628" s="76">
        <v>0</v>
      </c>
      <c r="J1628" s="76">
        <v>0</v>
      </c>
      <c r="K1628" s="76">
        <v>2.4263167808676579E-2</v>
      </c>
      <c r="L1628" s="77">
        <v>0</v>
      </c>
      <c r="M1628" s="68">
        <v>24.007618687781253</v>
      </c>
      <c r="N1628" s="68">
        <v>5.3887318497775256</v>
      </c>
      <c r="O1628" s="68">
        <v>0</v>
      </c>
      <c r="P1628" s="68">
        <v>51.239346269913597</v>
      </c>
      <c r="Q1628" s="68">
        <v>0</v>
      </c>
      <c r="R1628" s="68">
        <v>0</v>
      </c>
      <c r="S1628" s="68">
        <v>0</v>
      </c>
      <c r="T1628" s="68">
        <v>0</v>
      </c>
      <c r="U1628" s="68">
        <v>2.0051282051282051</v>
      </c>
      <c r="V1628" s="68">
        <v>0</v>
      </c>
      <c r="W1628" s="68">
        <v>82.640825012600601</v>
      </c>
    </row>
    <row r="1629" spans="1:23">
      <c r="A1629" s="105"/>
      <c r="B1629">
        <v>2014</v>
      </c>
      <c r="C1629" s="76">
        <v>0.24263151166531424</v>
      </c>
      <c r="D1629" s="76">
        <v>3.2062791684710081E-2</v>
      </c>
      <c r="E1629" s="76">
        <v>0</v>
      </c>
      <c r="F1629" s="76">
        <v>0.67891435082486629</v>
      </c>
      <c r="G1629" s="76">
        <v>1.0548748540994832E-2</v>
      </c>
      <c r="H1629" s="76">
        <v>0</v>
      </c>
      <c r="I1629" s="76">
        <v>0</v>
      </c>
      <c r="J1629" s="76">
        <v>0</v>
      </c>
      <c r="K1629" s="76">
        <v>0</v>
      </c>
      <c r="L1629" s="77">
        <v>3.584259728411459E-2</v>
      </c>
      <c r="M1629" s="68">
        <v>23.087445800697914</v>
      </c>
      <c r="N1629" s="68">
        <v>3.0509143687028972</v>
      </c>
      <c r="O1629" s="68">
        <v>0</v>
      </c>
      <c r="P1629" s="68">
        <v>64.601659406904929</v>
      </c>
      <c r="Q1629" s="68">
        <v>1.0037593984962405</v>
      </c>
      <c r="R1629" s="68">
        <v>0</v>
      </c>
      <c r="S1629" s="68">
        <v>0</v>
      </c>
      <c r="T1629" s="68">
        <v>0</v>
      </c>
      <c r="U1629" s="68">
        <v>0</v>
      </c>
      <c r="V1629" s="68">
        <v>3.410579345088161</v>
      </c>
      <c r="W1629" s="68">
        <v>95.154358319890136</v>
      </c>
    </row>
    <row r="1630" spans="1:23">
      <c r="A1630" s="105"/>
      <c r="B1630">
        <v>2017</v>
      </c>
      <c r="C1630" s="76">
        <v>0.26890840400745891</v>
      </c>
      <c r="D1630" s="76">
        <v>5.7563280206887613E-2</v>
      </c>
      <c r="E1630" s="76">
        <v>0</v>
      </c>
      <c r="F1630" s="76">
        <v>0.66201565974427579</v>
      </c>
      <c r="G1630" s="76">
        <v>1.1512656041377523E-2</v>
      </c>
      <c r="H1630" s="76">
        <v>0</v>
      </c>
      <c r="I1630" s="76">
        <v>0</v>
      </c>
      <c r="J1630" s="76">
        <v>0</v>
      </c>
      <c r="K1630" s="76">
        <v>0</v>
      </c>
      <c r="L1630" s="77">
        <v>0</v>
      </c>
      <c r="M1630" s="68">
        <v>23.357633811083897</v>
      </c>
      <c r="N1630" s="68">
        <v>5</v>
      </c>
      <c r="O1630" s="68">
        <v>0</v>
      </c>
      <c r="P1630" s="68">
        <v>57.503295274776896</v>
      </c>
      <c r="Q1630" s="68">
        <v>1</v>
      </c>
      <c r="R1630" s="68">
        <v>0</v>
      </c>
      <c r="S1630" s="68">
        <v>0</v>
      </c>
      <c r="T1630" s="68">
        <v>0</v>
      </c>
      <c r="U1630" s="68">
        <v>0</v>
      </c>
      <c r="V1630" s="68">
        <v>0</v>
      </c>
      <c r="W1630" s="68">
        <v>86.860929085860803</v>
      </c>
    </row>
    <row r="1631" spans="1:23">
      <c r="C1631" s="76"/>
      <c r="D1631" s="76"/>
      <c r="E1631" s="76"/>
      <c r="F1631" s="76"/>
      <c r="G1631" s="76"/>
      <c r="H1631" s="76"/>
      <c r="I1631" s="76"/>
      <c r="J1631" s="76"/>
      <c r="K1631" s="76"/>
      <c r="L1631" s="77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</row>
    <row r="1632" spans="1:23">
      <c r="A1632" s="105" t="s">
        <v>460</v>
      </c>
      <c r="B1632">
        <v>2011</v>
      </c>
      <c r="C1632" s="76">
        <v>0.37953353879231772</v>
      </c>
      <c r="D1632" s="76">
        <v>8.1889315229524834E-2</v>
      </c>
      <c r="E1632" s="76">
        <v>0</v>
      </c>
      <c r="F1632" s="76">
        <v>0.51246689581673333</v>
      </c>
      <c r="G1632" s="76">
        <v>2.6110250161424167E-2</v>
      </c>
      <c r="H1632" s="76">
        <v>0</v>
      </c>
      <c r="I1632" s="76">
        <v>0</v>
      </c>
      <c r="J1632" s="76">
        <v>0</v>
      </c>
      <c r="K1632" s="76">
        <v>0</v>
      </c>
      <c r="L1632" s="77">
        <v>0</v>
      </c>
      <c r="M1632" s="68">
        <v>34.260433430925303</v>
      </c>
      <c r="N1632" s="68">
        <v>7.3921357307513444</v>
      </c>
      <c r="O1632" s="68">
        <v>0</v>
      </c>
      <c r="P1632" s="68">
        <v>46.260306863920057</v>
      </c>
      <c r="Q1632" s="68">
        <v>2.3569682151589242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90.269844240755631</v>
      </c>
    </row>
    <row r="1633" spans="1:23">
      <c r="A1633" s="105"/>
      <c r="B1633">
        <v>2014</v>
      </c>
      <c r="C1633" s="76">
        <v>0.41827534681377204</v>
      </c>
      <c r="D1633" s="76">
        <v>0</v>
      </c>
      <c r="E1633" s="76">
        <v>1.0284582055228426E-2</v>
      </c>
      <c r="F1633" s="76">
        <v>0.5714400711309997</v>
      </c>
      <c r="G1633" s="76">
        <v>0</v>
      </c>
      <c r="H1633" s="76">
        <v>0</v>
      </c>
      <c r="I1633" s="76">
        <v>0</v>
      </c>
      <c r="J1633" s="76">
        <v>0</v>
      </c>
      <c r="K1633" s="76">
        <v>0</v>
      </c>
      <c r="L1633" s="77">
        <v>0</v>
      </c>
      <c r="M1633" s="68">
        <v>41.06191213935675</v>
      </c>
      <c r="N1633" s="68">
        <v>0</v>
      </c>
      <c r="O1633" s="68">
        <v>1.0096330275229359</v>
      </c>
      <c r="P1633" s="68">
        <v>56.098027704549132</v>
      </c>
      <c r="Q1633" s="68">
        <v>0</v>
      </c>
      <c r="R1633" s="68">
        <v>0</v>
      </c>
      <c r="S1633" s="68">
        <v>0</v>
      </c>
      <c r="T1633" s="68">
        <v>0</v>
      </c>
      <c r="U1633" s="68">
        <v>0</v>
      </c>
      <c r="V1633" s="68">
        <v>0</v>
      </c>
      <c r="W1633" s="68">
        <v>98.169572871428798</v>
      </c>
    </row>
    <row r="1634" spans="1:23">
      <c r="A1634" s="105"/>
      <c r="B1634">
        <v>2017</v>
      </c>
      <c r="C1634" s="76">
        <v>0.36954764614568658</v>
      </c>
      <c r="D1634" s="76">
        <v>1.7043674974550473E-2</v>
      </c>
      <c r="E1634" s="76">
        <v>0</v>
      </c>
      <c r="F1634" s="76">
        <v>0.6134086788797628</v>
      </c>
      <c r="G1634" s="76">
        <v>0</v>
      </c>
      <c r="H1634" s="76">
        <v>0</v>
      </c>
      <c r="I1634" s="76">
        <v>0</v>
      </c>
      <c r="J1634" s="76">
        <v>0</v>
      </c>
      <c r="K1634" s="76">
        <v>0</v>
      </c>
      <c r="L1634" s="77">
        <v>0</v>
      </c>
      <c r="M1634" s="68">
        <v>39.195093679083485</v>
      </c>
      <c r="N1634" s="68">
        <v>1.8076923076923079</v>
      </c>
      <c r="O1634" s="68">
        <v>0</v>
      </c>
      <c r="P1634" s="68">
        <v>65.059569132735959</v>
      </c>
      <c r="Q1634" s="68">
        <v>0</v>
      </c>
      <c r="R1634" s="68">
        <v>0</v>
      </c>
      <c r="S1634" s="68">
        <v>0</v>
      </c>
      <c r="T1634" s="68">
        <v>0</v>
      </c>
      <c r="U1634" s="68">
        <v>0</v>
      </c>
      <c r="V1634" s="68">
        <v>0</v>
      </c>
      <c r="W1634" s="68">
        <v>106.06235511951176</v>
      </c>
    </row>
    <row r="1635" spans="1:23">
      <c r="C1635" s="76"/>
      <c r="D1635" s="76"/>
      <c r="E1635" s="76"/>
      <c r="F1635" s="76"/>
      <c r="G1635" s="76"/>
      <c r="H1635" s="76"/>
      <c r="I1635" s="76"/>
      <c r="J1635" s="76"/>
      <c r="K1635" s="76"/>
      <c r="L1635" s="77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</row>
    <row r="1636" spans="1:23">
      <c r="A1636" s="105" t="s">
        <v>461</v>
      </c>
      <c r="B1636">
        <v>2011</v>
      </c>
      <c r="C1636" s="76">
        <v>0.11526009660426867</v>
      </c>
      <c r="D1636" s="76">
        <v>0</v>
      </c>
      <c r="E1636" s="76">
        <v>0</v>
      </c>
      <c r="F1636" s="76">
        <v>0.88473990339573128</v>
      </c>
      <c r="G1636" s="76">
        <v>0</v>
      </c>
      <c r="H1636" s="76">
        <v>0</v>
      </c>
      <c r="I1636" s="76">
        <v>0</v>
      </c>
      <c r="J1636" s="76">
        <v>0</v>
      </c>
      <c r="K1636" s="76">
        <v>0</v>
      </c>
      <c r="L1636" s="77">
        <v>0</v>
      </c>
      <c r="M1636" s="68">
        <v>1.0307328605200945</v>
      </c>
      <c r="N1636" s="68">
        <v>0</v>
      </c>
      <c r="O1636" s="68">
        <v>0</v>
      </c>
      <c r="P1636" s="68">
        <v>7.9119358590714626</v>
      </c>
      <c r="Q1636" s="68">
        <v>0</v>
      </c>
      <c r="R1636" s="68">
        <v>0</v>
      </c>
      <c r="S1636" s="68">
        <v>0</v>
      </c>
      <c r="T1636" s="68">
        <v>0</v>
      </c>
      <c r="U1636" s="68">
        <v>0</v>
      </c>
      <c r="V1636" s="68">
        <v>0</v>
      </c>
      <c r="W1636" s="68">
        <v>8.9426687195915573</v>
      </c>
    </row>
    <row r="1637" spans="1:23">
      <c r="A1637" s="105"/>
      <c r="B1637">
        <v>2014</v>
      </c>
      <c r="C1637" s="76">
        <v>0.35842976058838288</v>
      </c>
      <c r="D1637" s="76">
        <v>0</v>
      </c>
      <c r="E1637" s="76">
        <v>0</v>
      </c>
      <c r="F1637" s="76">
        <v>0.46683627405846456</v>
      </c>
      <c r="G1637" s="76">
        <v>0</v>
      </c>
      <c r="H1637" s="76">
        <v>0</v>
      </c>
      <c r="I1637" s="76">
        <v>8.9167616742421879E-2</v>
      </c>
      <c r="J1637" s="76">
        <v>0</v>
      </c>
      <c r="K1637" s="76">
        <v>8.5566348610730689E-2</v>
      </c>
      <c r="L1637" s="77">
        <v>0</v>
      </c>
      <c r="M1637" s="68">
        <v>4.0333333333333332</v>
      </c>
      <c r="N1637" s="68">
        <v>0</v>
      </c>
      <c r="O1637" s="68">
        <v>0</v>
      </c>
      <c r="P1637" s="68">
        <v>5.2532086126951132</v>
      </c>
      <c r="Q1637" s="68">
        <v>0</v>
      </c>
      <c r="R1637" s="68">
        <v>0</v>
      </c>
      <c r="S1637" s="68">
        <v>1.0033840947546531</v>
      </c>
      <c r="T1637" s="68">
        <v>0</v>
      </c>
      <c r="U1637" s="68">
        <v>0.96285979572887648</v>
      </c>
      <c r="V1637" s="68">
        <v>0</v>
      </c>
      <c r="W1637" s="68">
        <v>11.252785836511976</v>
      </c>
    </row>
    <row r="1638" spans="1:23">
      <c r="A1638" s="105"/>
      <c r="B1638">
        <v>2017</v>
      </c>
      <c r="C1638" s="76">
        <v>0.24827194833612348</v>
      </c>
      <c r="D1638" s="76">
        <v>0</v>
      </c>
      <c r="E1638" s="76">
        <v>0</v>
      </c>
      <c r="F1638" s="76">
        <v>0.75172805166387646</v>
      </c>
      <c r="G1638" s="76">
        <v>0</v>
      </c>
      <c r="H1638" s="76">
        <v>0</v>
      </c>
      <c r="I1638" s="76">
        <v>0</v>
      </c>
      <c r="J1638" s="76">
        <v>0</v>
      </c>
      <c r="K1638" s="76">
        <v>0</v>
      </c>
      <c r="L1638" s="77">
        <v>0</v>
      </c>
      <c r="M1638" s="68">
        <v>2.2916666666666665</v>
      </c>
      <c r="N1638" s="68">
        <v>0</v>
      </c>
      <c r="O1638" s="68">
        <v>0</v>
      </c>
      <c r="P1638" s="68">
        <v>6.9388029132638414</v>
      </c>
      <c r="Q1638" s="68">
        <v>0</v>
      </c>
      <c r="R1638" s="68">
        <v>0</v>
      </c>
      <c r="S1638" s="68">
        <v>0</v>
      </c>
      <c r="T1638" s="68">
        <v>0</v>
      </c>
      <c r="U1638" s="68">
        <v>0</v>
      </c>
      <c r="V1638" s="68">
        <v>0</v>
      </c>
      <c r="W1638" s="68">
        <v>9.2304695799305083</v>
      </c>
    </row>
    <row r="1639" spans="1:23">
      <c r="C1639" s="76"/>
      <c r="D1639" s="76"/>
      <c r="E1639" s="76"/>
      <c r="F1639" s="76"/>
      <c r="G1639" s="76"/>
      <c r="H1639" s="76"/>
      <c r="I1639" s="76"/>
      <c r="J1639" s="76"/>
      <c r="K1639" s="76"/>
      <c r="L1639" s="77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</row>
    <row r="1640" spans="1:23">
      <c r="A1640" s="105" t="s">
        <v>462</v>
      </c>
      <c r="B1640">
        <v>2011</v>
      </c>
      <c r="C1640" s="76">
        <v>0</v>
      </c>
      <c r="D1640" s="76">
        <v>0</v>
      </c>
      <c r="E1640" s="76">
        <v>0</v>
      </c>
      <c r="F1640" s="76">
        <v>0.39166081049426099</v>
      </c>
      <c r="G1640" s="76">
        <v>0.60833918950573906</v>
      </c>
      <c r="H1640" s="76">
        <v>0</v>
      </c>
      <c r="I1640" s="76">
        <v>0</v>
      </c>
      <c r="J1640" s="76">
        <v>0</v>
      </c>
      <c r="K1640" s="76">
        <v>0</v>
      </c>
      <c r="L1640" s="77">
        <v>0</v>
      </c>
      <c r="M1640" s="68">
        <v>0</v>
      </c>
      <c r="N1640" s="68">
        <v>0</v>
      </c>
      <c r="O1640" s="68">
        <v>0</v>
      </c>
      <c r="P1640" s="68">
        <v>2</v>
      </c>
      <c r="Q1640" s="68">
        <v>3.1064593301435406</v>
      </c>
      <c r="R1640" s="68">
        <v>0</v>
      </c>
      <c r="S1640" s="68">
        <v>0</v>
      </c>
      <c r="T1640" s="68">
        <v>0</v>
      </c>
      <c r="U1640" s="68">
        <v>0</v>
      </c>
      <c r="V1640" s="68">
        <v>0</v>
      </c>
      <c r="W1640" s="68">
        <v>5.1064593301435401</v>
      </c>
    </row>
    <row r="1641" spans="1:23">
      <c r="A1641" s="105"/>
      <c r="B1641">
        <v>2014</v>
      </c>
      <c r="C1641" s="76">
        <v>0.22194139163992679</v>
      </c>
      <c r="D1641" s="76">
        <v>0</v>
      </c>
      <c r="E1641" s="76">
        <v>0</v>
      </c>
      <c r="F1641" s="76">
        <v>0.77805860836007334</v>
      </c>
      <c r="G1641" s="76">
        <v>0</v>
      </c>
      <c r="H1641" s="76">
        <v>0</v>
      </c>
      <c r="I1641" s="76">
        <v>0</v>
      </c>
      <c r="J1641" s="76">
        <v>0</v>
      </c>
      <c r="K1641" s="76">
        <v>0</v>
      </c>
      <c r="L1641" s="77">
        <v>0</v>
      </c>
      <c r="M1641" s="68">
        <v>1.0469483568075117</v>
      </c>
      <c r="N1641" s="68">
        <v>0</v>
      </c>
      <c r="O1641" s="68">
        <v>0</v>
      </c>
      <c r="P1641" s="68">
        <v>3.6702805885081942</v>
      </c>
      <c r="Q1641" s="68">
        <v>0</v>
      </c>
      <c r="R1641" s="68">
        <v>0</v>
      </c>
      <c r="S1641" s="68">
        <v>0</v>
      </c>
      <c r="T1641" s="68">
        <v>0</v>
      </c>
      <c r="U1641" s="68">
        <v>0</v>
      </c>
      <c r="V1641" s="68">
        <v>0</v>
      </c>
      <c r="W1641" s="68">
        <v>4.7172289453157052</v>
      </c>
    </row>
    <row r="1642" spans="1:23">
      <c r="A1642" s="105"/>
      <c r="B1642">
        <v>2017</v>
      </c>
      <c r="C1642" s="76">
        <v>0</v>
      </c>
      <c r="D1642" s="76">
        <v>0.65339611872146119</v>
      </c>
      <c r="E1642" s="76">
        <v>0</v>
      </c>
      <c r="F1642" s="76">
        <v>0.34660388127853881</v>
      </c>
      <c r="G1642" s="76">
        <v>0</v>
      </c>
      <c r="H1642" s="76">
        <v>0</v>
      </c>
      <c r="I1642" s="76">
        <v>0</v>
      </c>
      <c r="J1642" s="76">
        <v>0</v>
      </c>
      <c r="K1642" s="76">
        <v>0</v>
      </c>
      <c r="L1642" s="77">
        <v>0</v>
      </c>
      <c r="M1642" s="68">
        <v>0</v>
      </c>
      <c r="N1642" s="68">
        <v>3.8</v>
      </c>
      <c r="O1642" s="68">
        <v>0</v>
      </c>
      <c r="P1642" s="68">
        <v>2.0157676348547717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5.8157676348547716</v>
      </c>
    </row>
    <row r="1643" spans="1:23">
      <c r="C1643" s="76"/>
      <c r="D1643" s="76"/>
      <c r="E1643" s="76"/>
      <c r="F1643" s="76"/>
      <c r="G1643" s="76"/>
      <c r="H1643" s="76"/>
      <c r="I1643" s="76"/>
      <c r="J1643" s="76"/>
      <c r="K1643" s="76"/>
      <c r="L1643" s="77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</row>
    <row r="1644" spans="1:23">
      <c r="A1644" s="105" t="s">
        <v>463</v>
      </c>
      <c r="B1644">
        <v>2011</v>
      </c>
      <c r="C1644" s="76">
        <v>0.36089870622747933</v>
      </c>
      <c r="D1644" s="76">
        <v>3.9220149969674559E-2</v>
      </c>
      <c r="E1644" s="76">
        <v>6.9711228486526184E-3</v>
      </c>
      <c r="F1644" s="76">
        <v>0.57120135960700891</v>
      </c>
      <c r="G1644" s="76">
        <v>6.764047894706561E-3</v>
      </c>
      <c r="H1644" s="76">
        <v>0</v>
      </c>
      <c r="I1644" s="76">
        <v>2.4389464392329989E-3</v>
      </c>
      <c r="J1644" s="76">
        <v>0</v>
      </c>
      <c r="K1644" s="76">
        <v>0</v>
      </c>
      <c r="L1644" s="77">
        <v>1.2505667013244548E-2</v>
      </c>
      <c r="M1644" s="68">
        <v>160.58455093143294</v>
      </c>
      <c r="N1644" s="68">
        <v>17.451296060822767</v>
      </c>
      <c r="O1644" s="68">
        <v>3.101852716072429</v>
      </c>
      <c r="P1644" s="68">
        <v>254.16027334301185</v>
      </c>
      <c r="Q1644" s="68">
        <v>3.0097131824172019</v>
      </c>
      <c r="R1644" s="68">
        <v>0</v>
      </c>
      <c r="S1644" s="68">
        <v>1.0852272727272727</v>
      </c>
      <c r="T1644" s="68">
        <v>0</v>
      </c>
      <c r="U1644" s="68">
        <v>0</v>
      </c>
      <c r="V1644" s="68">
        <v>5.5644891122278057</v>
      </c>
      <c r="W1644" s="68">
        <v>444.95740261871248</v>
      </c>
    </row>
    <row r="1645" spans="1:23">
      <c r="A1645" s="105"/>
      <c r="B1645">
        <v>2014</v>
      </c>
      <c r="C1645" s="76">
        <v>0.34954452553934162</v>
      </c>
      <c r="D1645" s="76">
        <v>3.743889553340711E-2</v>
      </c>
      <c r="E1645" s="76">
        <v>4.4811055376479817E-3</v>
      </c>
      <c r="F1645" s="76">
        <v>0.59082550103157305</v>
      </c>
      <c r="G1645" s="76">
        <v>4.6898825957872176E-3</v>
      </c>
      <c r="H1645" s="76">
        <v>0</v>
      </c>
      <c r="I1645" s="76">
        <v>0</v>
      </c>
      <c r="J1645" s="76">
        <v>0</v>
      </c>
      <c r="K1645" s="76">
        <v>0</v>
      </c>
      <c r="L1645" s="77">
        <v>1.3020089762242856E-2</v>
      </c>
      <c r="M1645" s="68">
        <v>156.7595802446547</v>
      </c>
      <c r="N1645" s="68">
        <v>16.790151525287797</v>
      </c>
      <c r="O1645" s="68">
        <v>2.0096330275229359</v>
      </c>
      <c r="P1645" s="68">
        <v>264.9664084901338</v>
      </c>
      <c r="Q1645" s="68">
        <v>2.1032628846866892</v>
      </c>
      <c r="R1645" s="68">
        <v>0</v>
      </c>
      <c r="S1645" s="68">
        <v>0</v>
      </c>
      <c r="T1645" s="68">
        <v>0</v>
      </c>
      <c r="U1645" s="68">
        <v>0</v>
      </c>
      <c r="V1645" s="68">
        <v>5.8390953276342952</v>
      </c>
      <c r="W1645" s="68">
        <v>448.46813149992028</v>
      </c>
    </row>
    <row r="1646" spans="1:23">
      <c r="A1646" s="105"/>
      <c r="B1646">
        <v>2017</v>
      </c>
      <c r="C1646" s="76">
        <v>0.38938998689028215</v>
      </c>
      <c r="D1646" s="76">
        <v>5.1920831326197694E-2</v>
      </c>
      <c r="E1646" s="76">
        <v>2.094243931323641E-3</v>
      </c>
      <c r="F1646" s="76">
        <v>0.54652574958041267</v>
      </c>
      <c r="G1646" s="76">
        <v>5.181053893963697E-3</v>
      </c>
      <c r="H1646" s="76">
        <v>0</v>
      </c>
      <c r="I1646" s="76">
        <v>2.7938904464967856E-3</v>
      </c>
      <c r="J1646" s="76">
        <v>2.094243931323641E-3</v>
      </c>
      <c r="K1646" s="76">
        <v>0</v>
      </c>
      <c r="L1646" s="77">
        <v>0</v>
      </c>
      <c r="M1646" s="68">
        <v>185.93344407791744</v>
      </c>
      <c r="N1646" s="68">
        <v>24.792160335105653</v>
      </c>
      <c r="O1646" s="68">
        <v>1</v>
      </c>
      <c r="P1646" s="68">
        <v>260.96565992433739</v>
      </c>
      <c r="Q1646" s="68">
        <v>2.4739495798319329</v>
      </c>
      <c r="R1646" s="68">
        <v>0</v>
      </c>
      <c r="S1646" s="68">
        <v>1.3340807174887892</v>
      </c>
      <c r="T1646" s="68">
        <v>1</v>
      </c>
      <c r="U1646" s="68">
        <v>0</v>
      </c>
      <c r="V1646" s="68">
        <v>0</v>
      </c>
      <c r="W1646" s="68">
        <v>477.49929463468106</v>
      </c>
    </row>
    <row r="1647" spans="1:23">
      <c r="C1647" s="76"/>
      <c r="D1647" s="76"/>
      <c r="E1647" s="76"/>
      <c r="F1647" s="76"/>
      <c r="G1647" s="76"/>
      <c r="H1647" s="76"/>
      <c r="I1647" s="76"/>
      <c r="J1647" s="76"/>
      <c r="K1647" s="76"/>
      <c r="L1647" s="77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</row>
    <row r="1648" spans="1:23">
      <c r="A1648" s="105" t="s">
        <v>464</v>
      </c>
      <c r="B1648">
        <v>2011</v>
      </c>
      <c r="C1648" s="76">
        <v>0.44103532669007034</v>
      </c>
      <c r="D1648" s="76">
        <v>5.0843237677579319E-2</v>
      </c>
      <c r="E1648" s="76">
        <v>1.8546293077545371E-2</v>
      </c>
      <c r="F1648" s="76">
        <v>0.46614634702547791</v>
      </c>
      <c r="G1648" s="76">
        <v>1.8022049207613765E-2</v>
      </c>
      <c r="H1648" s="76">
        <v>0</v>
      </c>
      <c r="I1648" s="76">
        <v>5.4067463217131011E-3</v>
      </c>
      <c r="J1648" s="76">
        <v>0</v>
      </c>
      <c r="K1648" s="76">
        <v>0</v>
      </c>
      <c r="L1648" s="77">
        <v>0</v>
      </c>
      <c r="M1648" s="68">
        <v>65.283961288874991</v>
      </c>
      <c r="N1648" s="68">
        <v>7.5260364861354985</v>
      </c>
      <c r="O1648" s="68">
        <v>2.7453027139874737</v>
      </c>
      <c r="P1648" s="68">
        <v>69.0010033947853</v>
      </c>
      <c r="Q1648" s="68">
        <v>2.6677018633540373</v>
      </c>
      <c r="R1648" s="68">
        <v>0</v>
      </c>
      <c r="S1648" s="68">
        <v>0.8003300330033003</v>
      </c>
      <c r="T1648" s="68">
        <v>0</v>
      </c>
      <c r="U1648" s="68">
        <v>0</v>
      </c>
      <c r="V1648" s="68">
        <v>0</v>
      </c>
      <c r="W1648" s="68">
        <v>148.02433578014063</v>
      </c>
    </row>
    <row r="1649" spans="1:23">
      <c r="A1649" s="105"/>
      <c r="B1649">
        <v>2014</v>
      </c>
      <c r="C1649" s="76">
        <v>0.37589464883769891</v>
      </c>
      <c r="D1649" s="76">
        <v>5.09999845759221E-2</v>
      </c>
      <c r="E1649" s="76">
        <v>1.3261941525109707E-2</v>
      </c>
      <c r="F1649" s="76">
        <v>0.52053628566967303</v>
      </c>
      <c r="G1649" s="76">
        <v>1.9248234423446239E-2</v>
      </c>
      <c r="H1649" s="76">
        <v>0</v>
      </c>
      <c r="I1649" s="76">
        <v>0</v>
      </c>
      <c r="J1649" s="76">
        <v>0</v>
      </c>
      <c r="K1649" s="76">
        <v>0</v>
      </c>
      <c r="L1649" s="77">
        <v>2.0058904968150122E-2</v>
      </c>
      <c r="M1649" s="68">
        <v>56.687725266469144</v>
      </c>
      <c r="N1649" s="68">
        <v>7.6911792258110134</v>
      </c>
      <c r="O1649" s="68">
        <v>2</v>
      </c>
      <c r="P1649" s="68">
        <v>78.500766224026464</v>
      </c>
      <c r="Q1649" s="68">
        <v>2.9027777549768699</v>
      </c>
      <c r="R1649" s="68">
        <v>0</v>
      </c>
      <c r="S1649" s="68">
        <v>0</v>
      </c>
      <c r="T1649" s="68">
        <v>0</v>
      </c>
      <c r="U1649" s="68">
        <v>0</v>
      </c>
      <c r="V1649" s="68">
        <v>3.0250329380764165</v>
      </c>
      <c r="W1649" s="68">
        <v>150.80748140935989</v>
      </c>
    </row>
    <row r="1650" spans="1:23">
      <c r="A1650" s="105"/>
      <c r="B1650">
        <v>2017</v>
      </c>
      <c r="C1650" s="76">
        <v>0.42743124318642378</v>
      </c>
      <c r="D1650" s="76">
        <v>0</v>
      </c>
      <c r="E1650" s="76">
        <v>4.9578822350576805E-2</v>
      </c>
      <c r="F1650" s="76">
        <v>0.52298993446299935</v>
      </c>
      <c r="G1650" s="76">
        <v>0</v>
      </c>
      <c r="H1650" s="76">
        <v>0</v>
      </c>
      <c r="I1650" s="76">
        <v>0</v>
      </c>
      <c r="J1650" s="76">
        <v>0</v>
      </c>
      <c r="K1650" s="76">
        <v>0</v>
      </c>
      <c r="L1650" s="77">
        <v>0</v>
      </c>
      <c r="M1650" s="68">
        <v>63.721598314098003</v>
      </c>
      <c r="N1650" s="68">
        <v>0</v>
      </c>
      <c r="O1650" s="68">
        <v>7.3912280701754387</v>
      </c>
      <c r="P1650" s="68">
        <v>77.967521226876457</v>
      </c>
      <c r="Q1650" s="68">
        <v>0</v>
      </c>
      <c r="R1650" s="68">
        <v>0</v>
      </c>
      <c r="S1650" s="68">
        <v>0</v>
      </c>
      <c r="T1650" s="68">
        <v>0</v>
      </c>
      <c r="U1650" s="68">
        <v>0</v>
      </c>
      <c r="V1650" s="68">
        <v>0</v>
      </c>
      <c r="W1650" s="68">
        <v>149.0803476111499</v>
      </c>
    </row>
    <row r="1651" spans="1:23">
      <c r="C1651" s="76"/>
      <c r="D1651" s="76"/>
      <c r="E1651" s="76"/>
      <c r="F1651" s="76"/>
      <c r="G1651" s="76"/>
      <c r="H1651" s="76"/>
      <c r="I1651" s="76"/>
      <c r="J1651" s="76"/>
      <c r="K1651" s="76"/>
      <c r="L1651" s="77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</row>
    <row r="1652" spans="1:23">
      <c r="A1652" s="105" t="s">
        <v>465</v>
      </c>
      <c r="B1652">
        <v>2011</v>
      </c>
      <c r="C1652" s="76">
        <v>0.19838649302899364</v>
      </c>
      <c r="D1652" s="76">
        <v>1.1083362208874981E-2</v>
      </c>
      <c r="E1652" s="76">
        <v>0</v>
      </c>
      <c r="F1652" s="76">
        <v>0.76326328596429038</v>
      </c>
      <c r="G1652" s="76">
        <v>1.8532073227524214E-2</v>
      </c>
      <c r="H1652" s="76">
        <v>5.3451030043210326E-3</v>
      </c>
      <c r="I1652" s="76">
        <v>0</v>
      </c>
      <c r="J1652" s="76">
        <v>0</v>
      </c>
      <c r="K1652" s="76">
        <v>3.3896825659956911E-3</v>
      </c>
      <c r="L1652" s="77">
        <v>0</v>
      </c>
      <c r="M1652" s="68">
        <v>87.401158197355684</v>
      </c>
      <c r="N1652" s="68">
        <v>4.8828863244984282</v>
      </c>
      <c r="O1652" s="68">
        <v>0</v>
      </c>
      <c r="P1652" s="68">
        <v>336.26329184139053</v>
      </c>
      <c r="Q1652" s="68">
        <v>8.1644906321677126</v>
      </c>
      <c r="R1652" s="68">
        <v>2.3548387096774195</v>
      </c>
      <c r="S1652" s="68">
        <v>0</v>
      </c>
      <c r="T1652" s="68">
        <v>0</v>
      </c>
      <c r="U1652" s="68">
        <v>1.4933586337760911</v>
      </c>
      <c r="V1652" s="68">
        <v>0</v>
      </c>
      <c r="W1652" s="68">
        <v>440.5600243388659</v>
      </c>
    </row>
    <row r="1653" spans="1:23">
      <c r="A1653" s="105"/>
      <c r="B1653">
        <v>2014</v>
      </c>
      <c r="C1653" s="76">
        <v>0.18993662631345062</v>
      </c>
      <c r="D1653" s="76">
        <v>1.3317036110894537E-2</v>
      </c>
      <c r="E1653" s="76">
        <v>2.688414439932472E-3</v>
      </c>
      <c r="F1653" s="76">
        <v>0.78284659165687909</v>
      </c>
      <c r="G1653" s="76">
        <v>4.1690895555192E-3</v>
      </c>
      <c r="H1653" s="76">
        <v>3.6622541589526746E-3</v>
      </c>
      <c r="I1653" s="76">
        <v>0</v>
      </c>
      <c r="J1653" s="76">
        <v>0</v>
      </c>
      <c r="K1653" s="76">
        <v>3.3799877643711489E-3</v>
      </c>
      <c r="L1653" s="77">
        <v>0</v>
      </c>
      <c r="M1653" s="68">
        <v>71.330628274396005</v>
      </c>
      <c r="N1653" s="68">
        <v>5.0012078817031043</v>
      </c>
      <c r="O1653" s="68">
        <v>1.0096330275229359</v>
      </c>
      <c r="P1653" s="68">
        <v>293.99774182153237</v>
      </c>
      <c r="Q1653" s="68">
        <v>1.5657000079417926</v>
      </c>
      <c r="R1653" s="68">
        <v>1.3753581661891117</v>
      </c>
      <c r="S1653" s="68">
        <v>0</v>
      </c>
      <c r="T1653" s="68">
        <v>0</v>
      </c>
      <c r="U1653" s="68">
        <v>1.2693531283138919</v>
      </c>
      <c r="V1653" s="68">
        <v>0</v>
      </c>
      <c r="W1653" s="68">
        <v>375.54962230759929</v>
      </c>
    </row>
    <row r="1654" spans="1:23">
      <c r="A1654" s="105"/>
      <c r="B1654">
        <v>2017</v>
      </c>
      <c r="C1654" s="76">
        <v>0.25485855497230248</v>
      </c>
      <c r="D1654" s="76">
        <v>3.0469360805853465E-2</v>
      </c>
      <c r="E1654" s="76">
        <v>6.0808214803241105E-3</v>
      </c>
      <c r="F1654" s="76">
        <v>0.69850513631245925</v>
      </c>
      <c r="G1654" s="76">
        <v>3.8056050221358549E-3</v>
      </c>
      <c r="H1654" s="76">
        <v>0</v>
      </c>
      <c r="I1654" s="76">
        <v>0</v>
      </c>
      <c r="J1654" s="76">
        <v>0</v>
      </c>
      <c r="K1654" s="76">
        <v>6.2805214069254454E-3</v>
      </c>
      <c r="L1654" s="77">
        <v>0</v>
      </c>
      <c r="M1654" s="68">
        <v>96.048018682128728</v>
      </c>
      <c r="N1654" s="68">
        <v>11.482925249384635</v>
      </c>
      <c r="O1654" s="68">
        <v>2.2916666666666665</v>
      </c>
      <c r="P1654" s="68">
        <v>263.24419201620742</v>
      </c>
      <c r="Q1654" s="68">
        <v>1.4342105263157894</v>
      </c>
      <c r="R1654" s="68">
        <v>0</v>
      </c>
      <c r="S1654" s="68">
        <v>0</v>
      </c>
      <c r="T1654" s="68">
        <v>0</v>
      </c>
      <c r="U1654" s="68">
        <v>2.366927166684448</v>
      </c>
      <c r="V1654" s="68">
        <v>0</v>
      </c>
      <c r="W1654" s="68">
        <v>376.86794030738747</v>
      </c>
    </row>
    <row r="1655" spans="1:23">
      <c r="C1655" s="76"/>
      <c r="D1655" s="76"/>
      <c r="E1655" s="76"/>
      <c r="F1655" s="76"/>
      <c r="G1655" s="76"/>
      <c r="H1655" s="76"/>
      <c r="I1655" s="76"/>
      <c r="J1655" s="76"/>
      <c r="K1655" s="76"/>
      <c r="L1655" s="77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</row>
    <row r="1656" spans="1:23">
      <c r="A1656" s="105" t="s">
        <v>466</v>
      </c>
      <c r="B1656">
        <v>2011</v>
      </c>
      <c r="C1656" s="76">
        <v>0.37083222475091515</v>
      </c>
      <c r="D1656" s="76">
        <v>6.4416463975445953E-2</v>
      </c>
      <c r="E1656" s="76">
        <v>0</v>
      </c>
      <c r="F1656" s="76">
        <v>0.56475131127363876</v>
      </c>
      <c r="G1656" s="76">
        <v>0</v>
      </c>
      <c r="H1656" s="76">
        <v>0</v>
      </c>
      <c r="I1656" s="76">
        <v>0</v>
      </c>
      <c r="J1656" s="76">
        <v>0</v>
      </c>
      <c r="K1656" s="76">
        <v>0</v>
      </c>
      <c r="L1656" s="77">
        <v>0</v>
      </c>
      <c r="M1656" s="68">
        <v>30.645944183373881</v>
      </c>
      <c r="N1656" s="68">
        <v>5.3234407036977966</v>
      </c>
      <c r="O1656" s="68">
        <v>0</v>
      </c>
      <c r="P1656" s="68">
        <v>46.671610522533022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82.640995409604713</v>
      </c>
    </row>
    <row r="1657" spans="1:23">
      <c r="A1657" s="105"/>
      <c r="B1657">
        <v>2014</v>
      </c>
      <c r="C1657" s="76">
        <v>0.28412364063391232</v>
      </c>
      <c r="D1657" s="76">
        <v>4.4776967196481304E-2</v>
      </c>
      <c r="E1657" s="76">
        <v>0</v>
      </c>
      <c r="F1657" s="76">
        <v>0.63731919725737929</v>
      </c>
      <c r="G1657" s="76">
        <v>3.3780194912227009E-2</v>
      </c>
      <c r="H1657" s="76">
        <v>0</v>
      </c>
      <c r="I1657" s="76">
        <v>0</v>
      </c>
      <c r="J1657" s="76">
        <v>0</v>
      </c>
      <c r="K1657" s="76">
        <v>0</v>
      </c>
      <c r="L1657" s="77">
        <v>0</v>
      </c>
      <c r="M1657" s="68">
        <v>25.513224898856844</v>
      </c>
      <c r="N1657" s="68">
        <v>4.0208017601904835</v>
      </c>
      <c r="O1657" s="68">
        <v>0</v>
      </c>
      <c r="P1657" s="68">
        <v>57.228845778930456</v>
      </c>
      <c r="Q1657" s="68">
        <v>3.0333333333333332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89.796205771311122</v>
      </c>
    </row>
    <row r="1658" spans="1:23">
      <c r="A1658" s="105"/>
      <c r="B1658">
        <v>2017</v>
      </c>
      <c r="C1658" s="76">
        <v>0.24349297522608018</v>
      </c>
      <c r="D1658" s="76">
        <v>0</v>
      </c>
      <c r="E1658" s="76">
        <v>6.3328397000162628E-2</v>
      </c>
      <c r="F1658" s="76">
        <v>0.69317862777375705</v>
      </c>
      <c r="G1658" s="76">
        <v>0</v>
      </c>
      <c r="H1658" s="76">
        <v>0</v>
      </c>
      <c r="I1658" s="76">
        <v>0</v>
      </c>
      <c r="J1658" s="76">
        <v>0</v>
      </c>
      <c r="K1658" s="76">
        <v>0</v>
      </c>
      <c r="L1658" s="77">
        <v>0</v>
      </c>
      <c r="M1658" s="68">
        <v>18.77436700610626</v>
      </c>
      <c r="N1658" s="68">
        <v>0</v>
      </c>
      <c r="O1658" s="68">
        <v>4.882894736842105</v>
      </c>
      <c r="P1658" s="68">
        <v>53.447085882170974</v>
      </c>
      <c r="Q1658" s="68">
        <v>0</v>
      </c>
      <c r="R1658" s="68">
        <v>0</v>
      </c>
      <c r="S1658" s="68">
        <v>0</v>
      </c>
      <c r="T1658" s="68">
        <v>0</v>
      </c>
      <c r="U1658" s="68">
        <v>0</v>
      </c>
      <c r="V1658" s="68">
        <v>0</v>
      </c>
      <c r="W1658" s="68">
        <v>77.104347625119345</v>
      </c>
    </row>
    <row r="1659" spans="1:23">
      <c r="C1659" s="76"/>
      <c r="D1659" s="76"/>
      <c r="E1659" s="76"/>
      <c r="F1659" s="76"/>
      <c r="G1659" s="76"/>
      <c r="H1659" s="76"/>
      <c r="I1659" s="76"/>
      <c r="J1659" s="76"/>
      <c r="K1659" s="76"/>
      <c r="L1659" s="77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</row>
    <row r="1660" spans="1:23">
      <c r="A1660" s="105" t="s">
        <v>467</v>
      </c>
      <c r="B1660">
        <v>2011</v>
      </c>
      <c r="C1660" s="76">
        <v>0.36763206494896339</v>
      </c>
      <c r="D1660" s="76">
        <v>1.9954149587074119E-2</v>
      </c>
      <c r="E1660" s="76">
        <v>0</v>
      </c>
      <c r="F1660" s="76">
        <v>0.59438819414883493</v>
      </c>
      <c r="G1660" s="76">
        <v>1.8025591315127518E-2</v>
      </c>
      <c r="H1660" s="76">
        <v>0</v>
      </c>
      <c r="I1660" s="76">
        <v>0</v>
      </c>
      <c r="J1660" s="76">
        <v>0</v>
      </c>
      <c r="K1660" s="76">
        <v>0</v>
      </c>
      <c r="L1660" s="77">
        <v>0</v>
      </c>
      <c r="M1660" s="68">
        <v>20.395007216236923</v>
      </c>
      <c r="N1660" s="68">
        <v>1.1069900142653353</v>
      </c>
      <c r="O1660" s="68">
        <v>0</v>
      </c>
      <c r="P1660" s="68">
        <v>32.974684921986977</v>
      </c>
      <c r="Q1660" s="68">
        <v>0.99999999999999989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55.476682152489239</v>
      </c>
    </row>
    <row r="1661" spans="1:23">
      <c r="A1661" s="105"/>
      <c r="B1661">
        <v>2014</v>
      </c>
      <c r="C1661" s="76">
        <v>0.30470558191892638</v>
      </c>
      <c r="D1661" s="76">
        <v>1.4957473065649618E-2</v>
      </c>
      <c r="E1661" s="76">
        <v>0</v>
      </c>
      <c r="F1661" s="76">
        <v>0.68033694501542397</v>
      </c>
      <c r="G1661" s="76">
        <v>0</v>
      </c>
      <c r="H1661" s="76">
        <v>0</v>
      </c>
      <c r="I1661" s="76">
        <v>0</v>
      </c>
      <c r="J1661" s="76">
        <v>0</v>
      </c>
      <c r="K1661" s="76">
        <v>0</v>
      </c>
      <c r="L1661" s="77">
        <v>0</v>
      </c>
      <c r="M1661" s="68">
        <v>20.56770002698196</v>
      </c>
      <c r="N1661" s="68">
        <v>1.0096330275229359</v>
      </c>
      <c r="O1661" s="68">
        <v>0</v>
      </c>
      <c r="P1661" s="68">
        <v>45.92290733313083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67.500240387635728</v>
      </c>
    </row>
    <row r="1662" spans="1:23">
      <c r="A1662" s="105"/>
      <c r="B1662">
        <v>2017</v>
      </c>
      <c r="C1662" s="76">
        <v>0.43906557924755502</v>
      </c>
      <c r="D1662" s="76">
        <v>2.7249700157278848E-2</v>
      </c>
      <c r="E1662" s="76">
        <v>0</v>
      </c>
      <c r="F1662" s="76">
        <v>0.53368472059516614</v>
      </c>
      <c r="G1662" s="76">
        <v>0</v>
      </c>
      <c r="H1662" s="76">
        <v>0</v>
      </c>
      <c r="I1662" s="76">
        <v>0</v>
      </c>
      <c r="J1662" s="76">
        <v>0</v>
      </c>
      <c r="K1662" s="76">
        <v>0</v>
      </c>
      <c r="L1662" s="77">
        <v>0</v>
      </c>
      <c r="M1662" s="68">
        <v>23.216113252106769</v>
      </c>
      <c r="N1662" s="68">
        <v>1.4408602150537635</v>
      </c>
      <c r="O1662" s="68">
        <v>0</v>
      </c>
      <c r="P1662" s="68">
        <v>28.219212572959464</v>
      </c>
      <c r="Q1662" s="68">
        <v>0</v>
      </c>
      <c r="R1662" s="68">
        <v>0</v>
      </c>
      <c r="S1662" s="68">
        <v>0</v>
      </c>
      <c r="T1662" s="68">
        <v>0</v>
      </c>
      <c r="U1662" s="68">
        <v>0</v>
      </c>
      <c r="V1662" s="68">
        <v>0</v>
      </c>
      <c r="W1662" s="68">
        <v>52.876186040119997</v>
      </c>
    </row>
    <row r="1663" spans="1:23">
      <c r="C1663" s="76"/>
      <c r="D1663" s="76"/>
      <c r="E1663" s="76"/>
      <c r="F1663" s="76"/>
      <c r="G1663" s="76"/>
      <c r="H1663" s="76"/>
      <c r="I1663" s="76"/>
      <c r="J1663" s="76"/>
      <c r="K1663" s="76"/>
      <c r="L1663" s="77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</row>
    <row r="1664" spans="1:23">
      <c r="A1664" s="105" t="s">
        <v>468</v>
      </c>
      <c r="B1664">
        <v>2011</v>
      </c>
      <c r="C1664" s="76">
        <v>0.65729372197727709</v>
      </c>
      <c r="D1664" s="76">
        <v>0</v>
      </c>
      <c r="E1664" s="76">
        <v>0</v>
      </c>
      <c r="F1664" s="76">
        <v>0.34270627802272291</v>
      </c>
      <c r="G1664" s="76">
        <v>0</v>
      </c>
      <c r="H1664" s="76">
        <v>0</v>
      </c>
      <c r="I1664" s="76">
        <v>0</v>
      </c>
      <c r="J1664" s="76">
        <v>0</v>
      </c>
      <c r="K1664" s="76">
        <v>0</v>
      </c>
      <c r="L1664" s="77">
        <v>0</v>
      </c>
      <c r="M1664" s="68">
        <v>16.718255163652081</v>
      </c>
      <c r="N1664" s="68">
        <v>0</v>
      </c>
      <c r="O1664" s="68">
        <v>0</v>
      </c>
      <c r="P1664" s="68">
        <v>8.7167286261825012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25.434983789834583</v>
      </c>
    </row>
    <row r="1665" spans="1:23">
      <c r="A1665" s="105"/>
      <c r="B1665">
        <v>2014</v>
      </c>
      <c r="C1665" s="76">
        <v>0.14017361301287909</v>
      </c>
      <c r="D1665" s="76">
        <v>0</v>
      </c>
      <c r="E1665" s="76">
        <v>0</v>
      </c>
      <c r="F1665" s="76">
        <v>0.85982638698712099</v>
      </c>
      <c r="G1665" s="76">
        <v>0</v>
      </c>
      <c r="H1665" s="76">
        <v>0</v>
      </c>
      <c r="I1665" s="76">
        <v>0</v>
      </c>
      <c r="J1665" s="76">
        <v>0</v>
      </c>
      <c r="K1665" s="76">
        <v>0</v>
      </c>
      <c r="L1665" s="77">
        <v>0</v>
      </c>
      <c r="M1665" s="68">
        <v>1.9912416280267904</v>
      </c>
      <c r="N1665" s="68">
        <v>0</v>
      </c>
      <c r="O1665" s="68">
        <v>0</v>
      </c>
      <c r="P1665" s="68">
        <v>12.214296669996791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14.205538298023582</v>
      </c>
    </row>
    <row r="1666" spans="1:23">
      <c r="A1666" s="105"/>
      <c r="B1666">
        <v>2017</v>
      </c>
      <c r="C1666" s="76">
        <v>8.1956761851607079E-2</v>
      </c>
      <c r="D1666" s="76">
        <v>0</v>
      </c>
      <c r="E1666" s="76">
        <v>0</v>
      </c>
      <c r="F1666" s="76">
        <v>0.91804323814839295</v>
      </c>
      <c r="G1666" s="76">
        <v>0</v>
      </c>
      <c r="H1666" s="76">
        <v>0</v>
      </c>
      <c r="I1666" s="76">
        <v>0</v>
      </c>
      <c r="J1666" s="76">
        <v>0</v>
      </c>
      <c r="K1666" s="76">
        <v>0</v>
      </c>
      <c r="L1666" s="77">
        <v>0</v>
      </c>
      <c r="M1666" s="68">
        <v>1.019752259792434</v>
      </c>
      <c r="N1666" s="68">
        <v>0</v>
      </c>
      <c r="O1666" s="68">
        <v>0</v>
      </c>
      <c r="P1666" s="68">
        <v>11.422811803912554</v>
      </c>
      <c r="Q1666" s="68">
        <v>0</v>
      </c>
      <c r="R1666" s="68">
        <v>0</v>
      </c>
      <c r="S1666" s="68">
        <v>0</v>
      </c>
      <c r="T1666" s="68">
        <v>0</v>
      </c>
      <c r="U1666" s="68">
        <v>0</v>
      </c>
      <c r="V1666" s="68">
        <v>0</v>
      </c>
      <c r="W1666" s="68">
        <v>12.442564063704987</v>
      </c>
    </row>
    <row r="1667" spans="1:23">
      <c r="C1667" s="76"/>
      <c r="D1667" s="76"/>
      <c r="E1667" s="76"/>
      <c r="F1667" s="76"/>
      <c r="G1667" s="76"/>
      <c r="H1667" s="76"/>
      <c r="I1667" s="76"/>
      <c r="J1667" s="76"/>
      <c r="K1667" s="76"/>
      <c r="L1667" s="77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</row>
    <row r="1668" spans="1:23">
      <c r="A1668" s="105" t="s">
        <v>469</v>
      </c>
      <c r="B1668">
        <v>2011</v>
      </c>
      <c r="C1668" s="76">
        <v>0.28823924309439392</v>
      </c>
      <c r="D1668" s="76">
        <v>3.1928724923541256E-2</v>
      </c>
      <c r="E1668" s="76">
        <v>0</v>
      </c>
      <c r="F1668" s="76">
        <v>0.57275766098868786</v>
      </c>
      <c r="G1668" s="76">
        <v>0</v>
      </c>
      <c r="H1668" s="76">
        <v>0</v>
      </c>
      <c r="I1668" s="76">
        <v>0</v>
      </c>
      <c r="J1668" s="76">
        <v>0</v>
      </c>
      <c r="K1668" s="76">
        <v>0</v>
      </c>
      <c r="L1668" s="77">
        <v>0.10707437099337704</v>
      </c>
      <c r="M1668" s="68">
        <v>9.035911930277722</v>
      </c>
      <c r="N1668" s="68">
        <v>1.0009225092250922</v>
      </c>
      <c r="O1668" s="68">
        <v>0</v>
      </c>
      <c r="P1668" s="68">
        <v>17.955181003548457</v>
      </c>
      <c r="Q1668" s="68">
        <v>0</v>
      </c>
      <c r="R1668" s="68">
        <v>0</v>
      </c>
      <c r="S1668" s="68">
        <v>0</v>
      </c>
      <c r="T1668" s="68">
        <v>0</v>
      </c>
      <c r="U1668" s="68">
        <v>0</v>
      </c>
      <c r="V1668" s="68">
        <v>3.3566372708284984</v>
      </c>
      <c r="W1668" s="68">
        <v>31.348652713879769</v>
      </c>
    </row>
    <row r="1669" spans="1:23">
      <c r="A1669" s="105"/>
      <c r="B1669">
        <v>2014</v>
      </c>
      <c r="C1669" s="76">
        <v>0.39090127730020996</v>
      </c>
      <c r="D1669" s="76">
        <v>0</v>
      </c>
      <c r="E1669" s="76">
        <v>0</v>
      </c>
      <c r="F1669" s="76">
        <v>0.57298641021473562</v>
      </c>
      <c r="G1669" s="76">
        <v>0</v>
      </c>
      <c r="H1669" s="76">
        <v>0</v>
      </c>
      <c r="I1669" s="76">
        <v>0</v>
      </c>
      <c r="J1669" s="76">
        <v>0</v>
      </c>
      <c r="K1669" s="76">
        <v>3.6112312485054456E-2</v>
      </c>
      <c r="L1669" s="77">
        <v>0</v>
      </c>
      <c r="M1669" s="68">
        <v>10.422570533726081</v>
      </c>
      <c r="N1669" s="68">
        <v>0</v>
      </c>
      <c r="O1669" s="68">
        <v>0</v>
      </c>
      <c r="P1669" s="68">
        <v>15.277492354529027</v>
      </c>
      <c r="Q1669" s="68">
        <v>0</v>
      </c>
      <c r="R1669" s="68">
        <v>0</v>
      </c>
      <c r="S1669" s="68">
        <v>0</v>
      </c>
      <c r="T1669" s="68">
        <v>0</v>
      </c>
      <c r="U1669" s="68">
        <v>0.96285979572887648</v>
      </c>
      <c r="V1669" s="68">
        <v>0</v>
      </c>
      <c r="W1669" s="68">
        <v>26.662922683983982</v>
      </c>
    </row>
    <row r="1670" spans="1:23">
      <c r="A1670" s="105"/>
      <c r="B1670">
        <v>2017</v>
      </c>
      <c r="C1670" s="76">
        <v>0.44461506620774888</v>
      </c>
      <c r="D1670" s="76">
        <v>0</v>
      </c>
      <c r="E1670" s="76">
        <v>0</v>
      </c>
      <c r="F1670" s="76">
        <v>0.5553849337922514</v>
      </c>
      <c r="G1670" s="76">
        <v>0</v>
      </c>
      <c r="H1670" s="76">
        <v>0</v>
      </c>
      <c r="I1670" s="76">
        <v>0</v>
      </c>
      <c r="J1670" s="76">
        <v>0</v>
      </c>
      <c r="K1670" s="76">
        <v>0</v>
      </c>
      <c r="L1670" s="77">
        <v>0</v>
      </c>
      <c r="M1670" s="68">
        <v>10.929596078597282</v>
      </c>
      <c r="N1670" s="68">
        <v>0</v>
      </c>
      <c r="O1670" s="68">
        <v>0</v>
      </c>
      <c r="P1670" s="68">
        <v>13.6525580346652</v>
      </c>
      <c r="Q1670" s="68">
        <v>0</v>
      </c>
      <c r="R1670" s="68">
        <v>0</v>
      </c>
      <c r="S1670" s="68">
        <v>0</v>
      </c>
      <c r="T1670" s="68">
        <v>0</v>
      </c>
      <c r="U1670" s="68">
        <v>0</v>
      </c>
      <c r="V1670" s="68">
        <v>0</v>
      </c>
      <c r="W1670" s="68">
        <v>24.582154113262476</v>
      </c>
    </row>
    <row r="1671" spans="1:23">
      <c r="C1671" s="76"/>
      <c r="D1671" s="76"/>
      <c r="E1671" s="76"/>
      <c r="F1671" s="76"/>
      <c r="G1671" s="76"/>
      <c r="H1671" s="76"/>
      <c r="I1671" s="76"/>
      <c r="J1671" s="76"/>
      <c r="K1671" s="76"/>
      <c r="L1671" s="77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</row>
    <row r="1672" spans="1:23">
      <c r="A1672" s="105" t="s">
        <v>470</v>
      </c>
      <c r="B1672">
        <v>2011</v>
      </c>
      <c r="C1672" s="76">
        <v>0.24779831773844274</v>
      </c>
      <c r="D1672" s="76">
        <v>3.7870452948724306E-2</v>
      </c>
      <c r="E1672" s="76">
        <v>0</v>
      </c>
      <c r="F1672" s="76">
        <v>0.67971921018326387</v>
      </c>
      <c r="G1672" s="76">
        <v>2.1825785086846392E-2</v>
      </c>
      <c r="H1672" s="76">
        <v>1.2786234042722394E-2</v>
      </c>
      <c r="I1672" s="76">
        <v>0</v>
      </c>
      <c r="J1672" s="76">
        <v>0</v>
      </c>
      <c r="K1672" s="76">
        <v>0</v>
      </c>
      <c r="L1672" s="77">
        <v>0</v>
      </c>
      <c r="M1672" s="68">
        <v>21.036121263919664</v>
      </c>
      <c r="N1672" s="68">
        <v>3.214902537755763</v>
      </c>
      <c r="O1672" s="68">
        <v>0</v>
      </c>
      <c r="P1672" s="68">
        <v>57.702795811242837</v>
      </c>
      <c r="Q1672" s="68">
        <v>1.852836879432624</v>
      </c>
      <c r="R1672" s="68">
        <v>1.0854503464203233</v>
      </c>
      <c r="S1672" s="68">
        <v>0</v>
      </c>
      <c r="T1672" s="68">
        <v>0</v>
      </c>
      <c r="U1672" s="68">
        <v>0</v>
      </c>
      <c r="V1672" s="68">
        <v>0</v>
      </c>
      <c r="W1672" s="68">
        <v>84.892106838771241</v>
      </c>
    </row>
    <row r="1673" spans="1:23">
      <c r="A1673" s="105"/>
      <c r="B1673">
        <v>2014</v>
      </c>
      <c r="C1673" s="76">
        <v>0.34016900115162546</v>
      </c>
      <c r="D1673" s="76">
        <v>1.5550672139591427E-2</v>
      </c>
      <c r="E1673" s="76">
        <v>0</v>
      </c>
      <c r="F1673" s="76">
        <v>0.62887802536198223</v>
      </c>
      <c r="G1673" s="76">
        <v>0</v>
      </c>
      <c r="H1673" s="76">
        <v>1.5402301346801138E-2</v>
      </c>
      <c r="I1673" s="76">
        <v>0</v>
      </c>
      <c r="J1673" s="76">
        <v>0</v>
      </c>
      <c r="K1673" s="76">
        <v>0</v>
      </c>
      <c r="L1673" s="77">
        <v>0</v>
      </c>
      <c r="M1673" s="68">
        <v>22.085595749123183</v>
      </c>
      <c r="N1673" s="68">
        <v>1.0096330275229359</v>
      </c>
      <c r="O1673" s="68">
        <v>0</v>
      </c>
      <c r="P1673" s="68">
        <v>40.830133835330535</v>
      </c>
      <c r="Q1673" s="68">
        <v>0</v>
      </c>
      <c r="R1673" s="68">
        <v>1</v>
      </c>
      <c r="S1673" s="68">
        <v>0</v>
      </c>
      <c r="T1673" s="68">
        <v>0</v>
      </c>
      <c r="U1673" s="68">
        <v>0</v>
      </c>
      <c r="V1673" s="68">
        <v>0</v>
      </c>
      <c r="W1673" s="68">
        <v>64.925362611976638</v>
      </c>
    </row>
    <row r="1674" spans="1:23">
      <c r="A1674" s="105"/>
      <c r="B1674">
        <v>2017</v>
      </c>
      <c r="C1674" s="76">
        <v>0.28750348159817207</v>
      </c>
      <c r="D1674" s="76">
        <v>0</v>
      </c>
      <c r="E1674" s="76">
        <v>0</v>
      </c>
      <c r="F1674" s="76">
        <v>0.6999564680830862</v>
      </c>
      <c r="G1674" s="76">
        <v>0</v>
      </c>
      <c r="H1674" s="76">
        <v>0</v>
      </c>
      <c r="I1674" s="76">
        <v>0</v>
      </c>
      <c r="J1674" s="76">
        <v>0</v>
      </c>
      <c r="K1674" s="76">
        <v>0</v>
      </c>
      <c r="L1674" s="77">
        <v>1.2540050318741919E-2</v>
      </c>
      <c r="M1674" s="68">
        <v>22.926820410638978</v>
      </c>
      <c r="N1674" s="68">
        <v>0</v>
      </c>
      <c r="O1674" s="68">
        <v>0</v>
      </c>
      <c r="P1674" s="68">
        <v>55.817676188823242</v>
      </c>
      <c r="Q1674" s="68">
        <v>0</v>
      </c>
      <c r="R1674" s="68">
        <v>0</v>
      </c>
      <c r="S1674" s="68">
        <v>0</v>
      </c>
      <c r="T1674" s="68">
        <v>0</v>
      </c>
      <c r="U1674" s="68">
        <v>0</v>
      </c>
      <c r="V1674" s="68">
        <v>0.99999999999999989</v>
      </c>
      <c r="W1674" s="68">
        <v>79.744496599462209</v>
      </c>
    </row>
    <row r="1675" spans="1:23">
      <c r="C1675" s="76"/>
      <c r="D1675" s="76"/>
      <c r="E1675" s="76"/>
      <c r="F1675" s="76"/>
      <c r="G1675" s="76"/>
      <c r="H1675" s="76"/>
      <c r="I1675" s="76"/>
      <c r="J1675" s="76"/>
      <c r="K1675" s="76"/>
      <c r="L1675" s="77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</row>
    <row r="1676" spans="1:23">
      <c r="A1676" s="105" t="s">
        <v>471</v>
      </c>
      <c r="B1676">
        <v>2011</v>
      </c>
      <c r="C1676" s="76">
        <v>0.49866851594910816</v>
      </c>
      <c r="D1676" s="76">
        <v>5.8153757825753397E-2</v>
      </c>
      <c r="E1676" s="76">
        <v>0</v>
      </c>
      <c r="F1676" s="76">
        <v>0.38728912704124652</v>
      </c>
      <c r="G1676" s="76">
        <v>5.5888599183891857E-2</v>
      </c>
      <c r="H1676" s="76">
        <v>0</v>
      </c>
      <c r="I1676" s="76">
        <v>0</v>
      </c>
      <c r="J1676" s="76">
        <v>0</v>
      </c>
      <c r="K1676" s="76">
        <v>0</v>
      </c>
      <c r="L1676" s="77">
        <v>0</v>
      </c>
      <c r="M1676" s="68">
        <v>9.0029278323158124</v>
      </c>
      <c r="N1676" s="68">
        <v>1.0499040307101728</v>
      </c>
      <c r="O1676" s="68">
        <v>0</v>
      </c>
      <c r="P1676" s="68">
        <v>6.9920918395192473</v>
      </c>
      <c r="Q1676" s="68">
        <v>1.0090090090090089</v>
      </c>
      <c r="R1676" s="68">
        <v>0</v>
      </c>
      <c r="S1676" s="68">
        <v>0</v>
      </c>
      <c r="T1676" s="68">
        <v>0</v>
      </c>
      <c r="U1676" s="68">
        <v>0</v>
      </c>
      <c r="V1676" s="68">
        <v>0</v>
      </c>
      <c r="W1676" s="68">
        <v>18.053932711554243</v>
      </c>
    </row>
    <row r="1677" spans="1:23">
      <c r="A1677" s="105"/>
      <c r="B1677">
        <v>2014</v>
      </c>
      <c r="C1677" s="76">
        <v>0.55151874856355809</v>
      </c>
      <c r="D1677" s="76">
        <v>4.4859489154296772E-2</v>
      </c>
      <c r="E1677" s="76">
        <v>0</v>
      </c>
      <c r="F1677" s="76">
        <v>0.36079500386446445</v>
      </c>
      <c r="G1677" s="76">
        <v>4.2826758417681014E-2</v>
      </c>
      <c r="H1677" s="76">
        <v>0</v>
      </c>
      <c r="I1677" s="76">
        <v>0</v>
      </c>
      <c r="J1677" s="76">
        <v>0</v>
      </c>
      <c r="K1677" s="76">
        <v>0</v>
      </c>
      <c r="L1677" s="77">
        <v>0</v>
      </c>
      <c r="M1677" s="68">
        <v>12.926314009537693</v>
      </c>
      <c r="N1677" s="68">
        <v>1.0514018691588785</v>
      </c>
      <c r="O1677" s="68">
        <v>0</v>
      </c>
      <c r="P1677" s="68">
        <v>8.4561939647043083</v>
      </c>
      <c r="Q1677" s="68">
        <v>1.0037593984962405</v>
      </c>
      <c r="R1677" s="68">
        <v>0</v>
      </c>
      <c r="S1677" s="68">
        <v>0</v>
      </c>
      <c r="T1677" s="68">
        <v>0</v>
      </c>
      <c r="U1677" s="68">
        <v>0</v>
      </c>
      <c r="V1677" s="68">
        <v>0</v>
      </c>
      <c r="W1677" s="68">
        <v>23.437669241897112</v>
      </c>
    </row>
    <row r="1678" spans="1:23">
      <c r="A1678" s="105"/>
      <c r="B1678">
        <v>2017</v>
      </c>
      <c r="C1678" s="76">
        <v>0.30822979228340314</v>
      </c>
      <c r="D1678" s="76">
        <v>0.2458808599421814</v>
      </c>
      <c r="E1678" s="76">
        <v>0.11585704421844946</v>
      </c>
      <c r="F1678" s="76">
        <v>0.33003230355596608</v>
      </c>
      <c r="G1678" s="76">
        <v>0</v>
      </c>
      <c r="H1678" s="76">
        <v>0</v>
      </c>
      <c r="I1678" s="76">
        <v>0</v>
      </c>
      <c r="J1678" s="76">
        <v>0</v>
      </c>
      <c r="K1678" s="76">
        <v>0</v>
      </c>
      <c r="L1678" s="77">
        <v>0</v>
      </c>
      <c r="M1678" s="68">
        <v>6.0968234207461549</v>
      </c>
      <c r="N1678" s="68">
        <v>4.8635538261997402</v>
      </c>
      <c r="O1678" s="68">
        <v>2.2916666666666665</v>
      </c>
      <c r="P1678" s="68">
        <v>6.5280797907839485</v>
      </c>
      <c r="Q1678" s="68">
        <v>0</v>
      </c>
      <c r="R1678" s="68">
        <v>0</v>
      </c>
      <c r="S1678" s="68">
        <v>0</v>
      </c>
      <c r="T1678" s="68">
        <v>0</v>
      </c>
      <c r="U1678" s="68">
        <v>0</v>
      </c>
      <c r="V1678" s="68">
        <v>0</v>
      </c>
      <c r="W1678" s="68">
        <v>19.780123704396509</v>
      </c>
    </row>
    <row r="1679" spans="1:23">
      <c r="C1679" s="76"/>
      <c r="D1679" s="76"/>
      <c r="E1679" s="76"/>
      <c r="F1679" s="76"/>
      <c r="G1679" s="76"/>
      <c r="H1679" s="76"/>
      <c r="I1679" s="76"/>
      <c r="J1679" s="76"/>
      <c r="K1679" s="76"/>
      <c r="L1679" s="77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</row>
    <row r="1680" spans="1:23">
      <c r="A1680" s="105" t="s">
        <v>472</v>
      </c>
      <c r="B1680">
        <v>2011</v>
      </c>
      <c r="C1680" s="76">
        <v>0.20404690873487594</v>
      </c>
      <c r="D1680" s="76">
        <v>0</v>
      </c>
      <c r="E1680" s="76">
        <v>0</v>
      </c>
      <c r="F1680" s="76">
        <v>0.79595309126512404</v>
      </c>
      <c r="G1680" s="76">
        <v>0</v>
      </c>
      <c r="H1680" s="76">
        <v>0</v>
      </c>
      <c r="I1680" s="76">
        <v>0</v>
      </c>
      <c r="J1680" s="76">
        <v>0</v>
      </c>
      <c r="K1680" s="76">
        <v>0</v>
      </c>
      <c r="L1680" s="77">
        <v>0</v>
      </c>
      <c r="M1680" s="68">
        <v>6.1892215263137782</v>
      </c>
      <c r="N1680" s="68">
        <v>0</v>
      </c>
      <c r="O1680" s="68">
        <v>0</v>
      </c>
      <c r="P1680" s="68">
        <v>24.143124916413335</v>
      </c>
      <c r="Q1680" s="68">
        <v>0</v>
      </c>
      <c r="R1680" s="68">
        <v>0</v>
      </c>
      <c r="S1680" s="68">
        <v>0</v>
      </c>
      <c r="T1680" s="68">
        <v>0</v>
      </c>
      <c r="U1680" s="68">
        <v>0</v>
      </c>
      <c r="V1680" s="68">
        <v>0</v>
      </c>
      <c r="W1680" s="68">
        <v>30.332346442727115</v>
      </c>
    </row>
    <row r="1681" spans="1:23">
      <c r="A1681" s="105"/>
      <c r="B1681">
        <v>2014</v>
      </c>
      <c r="C1681" s="76">
        <v>0.19616871069850927</v>
      </c>
      <c r="D1681" s="76">
        <v>0</v>
      </c>
      <c r="E1681" s="76">
        <v>0</v>
      </c>
      <c r="F1681" s="76">
        <v>0.77349275796123529</v>
      </c>
      <c r="G1681" s="76">
        <v>3.0338531340255513E-2</v>
      </c>
      <c r="H1681" s="76">
        <v>0</v>
      </c>
      <c r="I1681" s="76">
        <v>0</v>
      </c>
      <c r="J1681" s="76">
        <v>0</v>
      </c>
      <c r="K1681" s="76">
        <v>0</v>
      </c>
      <c r="L1681" s="77">
        <v>0</v>
      </c>
      <c r="M1681" s="68">
        <v>6.4814427215380901</v>
      </c>
      <c r="N1681" s="68">
        <v>0</v>
      </c>
      <c r="O1681" s="68">
        <v>0</v>
      </c>
      <c r="P1681" s="68">
        <v>25.556313177565116</v>
      </c>
      <c r="Q1681" s="68">
        <v>1.0023894862604539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33.040145385363658</v>
      </c>
    </row>
    <row r="1682" spans="1:23">
      <c r="A1682" s="105"/>
      <c r="B1682">
        <v>2017</v>
      </c>
      <c r="C1682" s="76">
        <v>0.19728767154847532</v>
      </c>
      <c r="D1682" s="76">
        <v>7.9004413690691458E-2</v>
      </c>
      <c r="E1682" s="76">
        <v>0</v>
      </c>
      <c r="F1682" s="76">
        <v>0.59746068837475441</v>
      </c>
      <c r="G1682" s="76">
        <v>0.12624722638607891</v>
      </c>
      <c r="H1682" s="76">
        <v>0</v>
      </c>
      <c r="I1682" s="76">
        <v>0</v>
      </c>
      <c r="J1682" s="76">
        <v>0</v>
      </c>
      <c r="K1682" s="76">
        <v>0</v>
      </c>
      <c r="L1682" s="77">
        <v>0</v>
      </c>
      <c r="M1682" s="68">
        <v>5.9382940389641199</v>
      </c>
      <c r="N1682" s="68">
        <v>2.3780068728522337</v>
      </c>
      <c r="O1682" s="68">
        <v>0</v>
      </c>
      <c r="P1682" s="68">
        <v>17.983370255446776</v>
      </c>
      <c r="Q1682" s="68">
        <v>3.8</v>
      </c>
      <c r="R1682" s="68">
        <v>0</v>
      </c>
      <c r="S1682" s="68">
        <v>0</v>
      </c>
      <c r="T1682" s="68">
        <v>0</v>
      </c>
      <c r="U1682" s="68">
        <v>0</v>
      </c>
      <c r="V1682" s="68">
        <v>0</v>
      </c>
      <c r="W1682" s="68">
        <v>30.099671167263125</v>
      </c>
    </row>
    <row r="1683" spans="1:23">
      <c r="C1683" s="76"/>
      <c r="D1683" s="76"/>
      <c r="E1683" s="76"/>
      <c r="F1683" s="76"/>
      <c r="G1683" s="76"/>
      <c r="H1683" s="76"/>
      <c r="I1683" s="76"/>
      <c r="J1683" s="76"/>
      <c r="K1683" s="76"/>
      <c r="L1683" s="77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</row>
    <row r="1684" spans="1:23">
      <c r="A1684" s="105" t="s">
        <v>473</v>
      </c>
      <c r="B1684">
        <v>2011</v>
      </c>
      <c r="C1684" s="76">
        <v>0.26710069619692428</v>
      </c>
      <c r="D1684" s="76">
        <v>6.1551090315645575E-2</v>
      </c>
      <c r="E1684" s="76">
        <v>0</v>
      </c>
      <c r="F1684" s="76">
        <v>0.67134821348743023</v>
      </c>
      <c r="G1684" s="76">
        <v>0</v>
      </c>
      <c r="H1684" s="76">
        <v>0</v>
      </c>
      <c r="I1684" s="76">
        <v>0</v>
      </c>
      <c r="J1684" s="76">
        <v>0</v>
      </c>
      <c r="K1684" s="76">
        <v>0</v>
      </c>
      <c r="L1684" s="77">
        <v>0</v>
      </c>
      <c r="M1684" s="68">
        <v>9.14727748378154</v>
      </c>
      <c r="N1684" s="68">
        <v>2.1079125234904277</v>
      </c>
      <c r="O1684" s="68">
        <v>0</v>
      </c>
      <c r="P1684" s="68">
        <v>22.991360503541991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34.246550510813954</v>
      </c>
    </row>
    <row r="1685" spans="1:23">
      <c r="A1685" s="105"/>
      <c r="B1685">
        <v>2014</v>
      </c>
      <c r="C1685" s="76">
        <v>0.31834843510149047</v>
      </c>
      <c r="D1685" s="76">
        <v>3.2022615612998524E-2</v>
      </c>
      <c r="E1685" s="76">
        <v>0</v>
      </c>
      <c r="F1685" s="76">
        <v>0.64962894928551107</v>
      </c>
      <c r="G1685" s="76">
        <v>0</v>
      </c>
      <c r="H1685" s="76">
        <v>0</v>
      </c>
      <c r="I1685" s="76">
        <v>0</v>
      </c>
      <c r="J1685" s="76">
        <v>0</v>
      </c>
      <c r="K1685" s="76">
        <v>0</v>
      </c>
      <c r="L1685" s="77">
        <v>0</v>
      </c>
      <c r="M1685" s="68">
        <v>10.03712807920159</v>
      </c>
      <c r="N1685" s="68">
        <v>1.0096330275229359</v>
      </c>
      <c r="O1685" s="68">
        <v>0</v>
      </c>
      <c r="P1685" s="68">
        <v>20.481988440926692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31.528749547651216</v>
      </c>
    </row>
    <row r="1686" spans="1:23">
      <c r="A1686" s="105"/>
      <c r="B1686">
        <v>2017</v>
      </c>
      <c r="C1686" s="76">
        <v>0.43738625344312937</v>
      </c>
      <c r="D1686" s="76">
        <v>0</v>
      </c>
      <c r="E1686" s="76">
        <v>0</v>
      </c>
      <c r="F1686" s="76">
        <v>0.56261374655687069</v>
      </c>
      <c r="G1686" s="76">
        <v>0</v>
      </c>
      <c r="H1686" s="76">
        <v>0</v>
      </c>
      <c r="I1686" s="76">
        <v>0</v>
      </c>
      <c r="J1686" s="76">
        <v>0</v>
      </c>
      <c r="K1686" s="76">
        <v>0</v>
      </c>
      <c r="L1686" s="77">
        <v>0</v>
      </c>
      <c r="M1686" s="68">
        <v>18.304302256833065</v>
      </c>
      <c r="N1686" s="68">
        <v>0</v>
      </c>
      <c r="O1686" s="68">
        <v>0</v>
      </c>
      <c r="P1686" s="68">
        <v>23.544983386555497</v>
      </c>
      <c r="Q1686" s="68">
        <v>0</v>
      </c>
      <c r="R1686" s="68">
        <v>0</v>
      </c>
      <c r="S1686" s="68">
        <v>0</v>
      </c>
      <c r="T1686" s="68">
        <v>0</v>
      </c>
      <c r="U1686" s="68">
        <v>0</v>
      </c>
      <c r="V1686" s="68">
        <v>0</v>
      </c>
      <c r="W1686" s="68">
        <v>41.849285643388562</v>
      </c>
    </row>
    <row r="1687" spans="1:23">
      <c r="C1687" s="76"/>
      <c r="D1687" s="76"/>
      <c r="E1687" s="76"/>
      <c r="F1687" s="76"/>
      <c r="G1687" s="76"/>
      <c r="H1687" s="76"/>
      <c r="I1687" s="76"/>
      <c r="J1687" s="76"/>
      <c r="K1687" s="76"/>
      <c r="L1687" s="77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</row>
    <row r="1688" spans="1:23">
      <c r="A1688" s="105" t="s">
        <v>474</v>
      </c>
      <c r="B1688">
        <v>2011</v>
      </c>
      <c r="C1688" s="76">
        <v>0.50504642245319153</v>
      </c>
      <c r="D1688" s="76">
        <v>0</v>
      </c>
      <c r="E1688" s="76">
        <v>4.1901345335119793E-2</v>
      </c>
      <c r="F1688" s="76">
        <v>0.45305223221168878</v>
      </c>
      <c r="G1688" s="76">
        <v>0</v>
      </c>
      <c r="H1688" s="76">
        <v>0</v>
      </c>
      <c r="I1688" s="76">
        <v>0</v>
      </c>
      <c r="J1688" s="76">
        <v>0</v>
      </c>
      <c r="K1688" s="76">
        <v>0</v>
      </c>
      <c r="L1688" s="77">
        <v>0</v>
      </c>
      <c r="M1688" s="68">
        <v>12.06811661138083</v>
      </c>
      <c r="N1688" s="68">
        <v>0</v>
      </c>
      <c r="O1688" s="68">
        <v>1.0012353304508956</v>
      </c>
      <c r="P1688" s="68">
        <v>10.825712105472407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23.895064047304132</v>
      </c>
    </row>
    <row r="1689" spans="1:23">
      <c r="A1689" s="105"/>
      <c r="B1689">
        <v>2014</v>
      </c>
      <c r="C1689" s="76">
        <v>0.55097637831391666</v>
      </c>
      <c r="D1689" s="76">
        <v>0</v>
      </c>
      <c r="E1689" s="76">
        <v>0</v>
      </c>
      <c r="F1689" s="76">
        <v>0.4490236216860834</v>
      </c>
      <c r="G1689" s="76">
        <v>0</v>
      </c>
      <c r="H1689" s="76">
        <v>0</v>
      </c>
      <c r="I1689" s="76">
        <v>0</v>
      </c>
      <c r="J1689" s="76">
        <v>0</v>
      </c>
      <c r="K1689" s="76">
        <v>0</v>
      </c>
      <c r="L1689" s="77">
        <v>0</v>
      </c>
      <c r="M1689" s="68">
        <v>14.973347506259309</v>
      </c>
      <c r="N1689" s="68">
        <v>0</v>
      </c>
      <c r="O1689" s="68">
        <v>0</v>
      </c>
      <c r="P1689" s="68">
        <v>12.202676903499148</v>
      </c>
      <c r="Q1689" s="68">
        <v>0</v>
      </c>
      <c r="R1689" s="68">
        <v>0</v>
      </c>
      <c r="S1689" s="68">
        <v>0</v>
      </c>
      <c r="T1689" s="68">
        <v>0</v>
      </c>
      <c r="U1689" s="68">
        <v>0</v>
      </c>
      <c r="V1689" s="68">
        <v>0</v>
      </c>
      <c r="W1689" s="68">
        <v>27.176024409758455</v>
      </c>
    </row>
    <row r="1690" spans="1:23">
      <c r="A1690" s="105"/>
      <c r="B1690">
        <v>2017</v>
      </c>
      <c r="C1690" s="76">
        <v>0.36027131404497847</v>
      </c>
      <c r="D1690" s="76">
        <v>0</v>
      </c>
      <c r="E1690" s="76">
        <v>0</v>
      </c>
      <c r="F1690" s="76">
        <v>0.63972868595502153</v>
      </c>
      <c r="G1690" s="76">
        <v>0</v>
      </c>
      <c r="H1690" s="76">
        <v>0</v>
      </c>
      <c r="I1690" s="76">
        <v>0</v>
      </c>
      <c r="J1690" s="76">
        <v>0</v>
      </c>
      <c r="K1690" s="76">
        <v>0</v>
      </c>
      <c r="L1690" s="77">
        <v>0</v>
      </c>
      <c r="M1690" s="68">
        <v>8.8456287953026624</v>
      </c>
      <c r="N1690" s="68">
        <v>0</v>
      </c>
      <c r="O1690" s="68">
        <v>0</v>
      </c>
      <c r="P1690" s="68">
        <v>15.707058167163407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24.552686962466069</v>
      </c>
    </row>
    <row r="1691" spans="1:23">
      <c r="C1691" s="76"/>
      <c r="D1691" s="76"/>
      <c r="E1691" s="76"/>
      <c r="F1691" s="76"/>
      <c r="G1691" s="76"/>
      <c r="H1691" s="76"/>
      <c r="I1691" s="76"/>
      <c r="J1691" s="76"/>
      <c r="K1691" s="76"/>
      <c r="L1691" s="77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</row>
    <row r="1692" spans="1:23">
      <c r="A1692" s="105" t="s">
        <v>475</v>
      </c>
      <c r="B1692">
        <v>2011</v>
      </c>
      <c r="C1692" s="76">
        <v>0.19750663518685965</v>
      </c>
      <c r="D1692" s="76">
        <v>6.5655994245184091E-2</v>
      </c>
      <c r="E1692" s="76">
        <v>0</v>
      </c>
      <c r="F1692" s="76">
        <v>0.73683737056795628</v>
      </c>
      <c r="G1692" s="76">
        <v>0</v>
      </c>
      <c r="H1692" s="76">
        <v>0</v>
      </c>
      <c r="I1692" s="76">
        <v>0</v>
      </c>
      <c r="J1692" s="76">
        <v>0</v>
      </c>
      <c r="K1692" s="76">
        <v>0</v>
      </c>
      <c r="L1692" s="77">
        <v>0</v>
      </c>
      <c r="M1692" s="68">
        <v>12.142010215452009</v>
      </c>
      <c r="N1692" s="68">
        <v>4.0362985885333025</v>
      </c>
      <c r="O1692" s="68">
        <v>0</v>
      </c>
      <c r="P1692" s="68">
        <v>45.298158576285424</v>
      </c>
      <c r="Q1692" s="68">
        <v>0</v>
      </c>
      <c r="R1692" s="68">
        <v>0</v>
      </c>
      <c r="S1692" s="68">
        <v>0</v>
      </c>
      <c r="T1692" s="68">
        <v>0</v>
      </c>
      <c r="U1692" s="68">
        <v>0</v>
      </c>
      <c r="V1692" s="68">
        <v>0</v>
      </c>
      <c r="W1692" s="68">
        <v>61.476467380270734</v>
      </c>
    </row>
    <row r="1693" spans="1:23">
      <c r="A1693" s="105"/>
      <c r="B1693">
        <v>2014</v>
      </c>
      <c r="C1693" s="76">
        <v>0.18013595615361502</v>
      </c>
      <c r="D1693" s="76">
        <v>5.1156480200699503E-2</v>
      </c>
      <c r="E1693" s="76">
        <v>0</v>
      </c>
      <c r="F1693" s="76">
        <v>0.76870756364568538</v>
      </c>
      <c r="G1693" s="76">
        <v>0</v>
      </c>
      <c r="H1693" s="76">
        <v>0</v>
      </c>
      <c r="I1693" s="76">
        <v>0</v>
      </c>
      <c r="J1693" s="76">
        <v>0</v>
      </c>
      <c r="K1693" s="76">
        <v>0</v>
      </c>
      <c r="L1693" s="77">
        <v>0</v>
      </c>
      <c r="M1693" s="68">
        <v>15.71185603885367</v>
      </c>
      <c r="N1693" s="68">
        <v>4.4619812142470394</v>
      </c>
      <c r="O1693" s="68">
        <v>0</v>
      </c>
      <c r="P1693" s="68">
        <v>67.048371873516004</v>
      </c>
      <c r="Q1693" s="68">
        <v>0</v>
      </c>
      <c r="R1693" s="68">
        <v>0</v>
      </c>
      <c r="S1693" s="68">
        <v>0</v>
      </c>
      <c r="T1693" s="68">
        <v>0</v>
      </c>
      <c r="U1693" s="68">
        <v>0</v>
      </c>
      <c r="V1693" s="68">
        <v>0</v>
      </c>
      <c r="W1693" s="68">
        <v>87.222209126616718</v>
      </c>
    </row>
    <row r="1694" spans="1:23">
      <c r="A1694" s="105"/>
      <c r="B1694">
        <v>2017</v>
      </c>
      <c r="C1694" s="76">
        <v>0.23206301409390645</v>
      </c>
      <c r="D1694" s="76">
        <v>0</v>
      </c>
      <c r="E1694" s="76">
        <v>0</v>
      </c>
      <c r="F1694" s="76">
        <v>0.76793698590609372</v>
      </c>
      <c r="G1694" s="76">
        <v>0</v>
      </c>
      <c r="H1694" s="76">
        <v>0</v>
      </c>
      <c r="I1694" s="76">
        <v>0</v>
      </c>
      <c r="J1694" s="76">
        <v>0</v>
      </c>
      <c r="K1694" s="76">
        <v>0</v>
      </c>
      <c r="L1694" s="77">
        <v>0</v>
      </c>
      <c r="M1694" s="68">
        <v>21.651426501780993</v>
      </c>
      <c r="N1694" s="68">
        <v>0</v>
      </c>
      <c r="O1694" s="68">
        <v>0</v>
      </c>
      <c r="P1694" s="68">
        <v>71.648346347931053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93.299772849712028</v>
      </c>
    </row>
    <row r="1695" spans="1:23">
      <c r="C1695" s="76"/>
      <c r="D1695" s="76"/>
      <c r="E1695" s="76"/>
      <c r="F1695" s="76"/>
      <c r="G1695" s="76"/>
      <c r="H1695" s="76"/>
      <c r="I1695" s="76"/>
      <c r="J1695" s="76"/>
      <c r="K1695" s="76"/>
      <c r="L1695" s="77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</row>
    <row r="1696" spans="1:23">
      <c r="A1696" s="105" t="s">
        <v>476</v>
      </c>
      <c r="B1696">
        <v>2011</v>
      </c>
      <c r="C1696" s="76">
        <v>0.20555429968262301</v>
      </c>
      <c r="D1696" s="76">
        <v>0</v>
      </c>
      <c r="E1696" s="76">
        <v>0</v>
      </c>
      <c r="F1696" s="76">
        <v>0.74436228062456244</v>
      </c>
      <c r="G1696" s="76">
        <v>0</v>
      </c>
      <c r="H1696" s="76">
        <v>0</v>
      </c>
      <c r="I1696" s="76">
        <v>0</v>
      </c>
      <c r="J1696" s="76">
        <v>0</v>
      </c>
      <c r="K1696" s="76">
        <v>0</v>
      </c>
      <c r="L1696" s="77">
        <v>5.0083419692814587E-2</v>
      </c>
      <c r="M1696" s="68">
        <v>15.201732571887051</v>
      </c>
      <c r="N1696" s="68">
        <v>0</v>
      </c>
      <c r="O1696" s="68">
        <v>0</v>
      </c>
      <c r="P1696" s="68">
        <v>55.049183325894347</v>
      </c>
      <c r="Q1696" s="68">
        <v>0</v>
      </c>
      <c r="R1696" s="68">
        <v>0</v>
      </c>
      <c r="S1696" s="68">
        <v>0</v>
      </c>
      <c r="T1696" s="68">
        <v>0</v>
      </c>
      <c r="U1696" s="68">
        <v>0</v>
      </c>
      <c r="V1696" s="68">
        <v>3.7039106145251397</v>
      </c>
      <c r="W1696" s="68">
        <v>73.954826512306539</v>
      </c>
    </row>
    <row r="1697" spans="1:23">
      <c r="A1697" s="105"/>
      <c r="B1697">
        <v>2014</v>
      </c>
      <c r="C1697" s="76">
        <v>0.1409874507709693</v>
      </c>
      <c r="D1697" s="76">
        <v>1.2381425873970061E-2</v>
      </c>
      <c r="E1697" s="76">
        <v>0</v>
      </c>
      <c r="F1697" s="76">
        <v>0.81768065098238796</v>
      </c>
      <c r="G1697" s="76">
        <v>1.7028895184829883E-2</v>
      </c>
      <c r="H1697" s="76">
        <v>0</v>
      </c>
      <c r="I1697" s="76">
        <v>0</v>
      </c>
      <c r="J1697" s="76">
        <v>0</v>
      </c>
      <c r="K1697" s="76">
        <v>1.1921577187843039E-2</v>
      </c>
      <c r="L1697" s="77">
        <v>0</v>
      </c>
      <c r="M1697" s="68">
        <v>11.38701246577525</v>
      </c>
      <c r="N1697" s="68">
        <v>1</v>
      </c>
      <c r="O1697" s="68">
        <v>0</v>
      </c>
      <c r="P1697" s="68">
        <v>66.040911548114082</v>
      </c>
      <c r="Q1697" s="68">
        <v>1.3753581661891117</v>
      </c>
      <c r="R1697" s="68">
        <v>0</v>
      </c>
      <c r="S1697" s="68">
        <v>0</v>
      </c>
      <c r="T1697" s="68">
        <v>0</v>
      </c>
      <c r="U1697" s="68">
        <v>0.96285979572887648</v>
      </c>
      <c r="V1697" s="68">
        <v>0</v>
      </c>
      <c r="W1697" s="68">
        <v>80.766141975807301</v>
      </c>
    </row>
    <row r="1698" spans="1:23">
      <c r="A1698" s="105"/>
      <c r="B1698">
        <v>2017</v>
      </c>
      <c r="C1698" s="76">
        <v>0.13736602066804024</v>
      </c>
      <c r="D1698" s="76">
        <v>0</v>
      </c>
      <c r="E1698" s="76">
        <v>0</v>
      </c>
      <c r="F1698" s="76">
        <v>0.82025902919265381</v>
      </c>
      <c r="G1698" s="76">
        <v>1.8781420549573276E-2</v>
      </c>
      <c r="H1698" s="76">
        <v>0</v>
      </c>
      <c r="I1698" s="76">
        <v>2.3593529589732692E-2</v>
      </c>
      <c r="J1698" s="76">
        <v>0</v>
      </c>
      <c r="K1698" s="76">
        <v>0</v>
      </c>
      <c r="L1698" s="77">
        <v>0</v>
      </c>
      <c r="M1698" s="68">
        <v>9.1480058856586908</v>
      </c>
      <c r="N1698" s="68">
        <v>0</v>
      </c>
      <c r="O1698" s="68">
        <v>0</v>
      </c>
      <c r="P1698" s="68">
        <v>54.625841167464998</v>
      </c>
      <c r="Q1698" s="68">
        <v>1.2507645259938838</v>
      </c>
      <c r="R1698" s="68">
        <v>0</v>
      </c>
      <c r="S1698" s="68">
        <v>1.571230982019364</v>
      </c>
      <c r="T1698" s="68">
        <v>0</v>
      </c>
      <c r="U1698" s="68">
        <v>0</v>
      </c>
      <c r="V1698" s="68">
        <v>0</v>
      </c>
      <c r="W1698" s="68">
        <v>66.595842561136934</v>
      </c>
    </row>
    <row r="1699" spans="1:23">
      <c r="C1699" s="76"/>
      <c r="D1699" s="76"/>
      <c r="E1699" s="76"/>
      <c r="F1699" s="76"/>
      <c r="G1699" s="76"/>
      <c r="H1699" s="76"/>
      <c r="I1699" s="76"/>
      <c r="J1699" s="76"/>
      <c r="K1699" s="76"/>
      <c r="L1699" s="77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</row>
    <row r="1700" spans="1:23">
      <c r="A1700" s="105" t="s">
        <v>477</v>
      </c>
      <c r="B1700">
        <v>2011</v>
      </c>
      <c r="C1700" s="76">
        <v>0.27365844573575798</v>
      </c>
      <c r="D1700" s="76">
        <v>0</v>
      </c>
      <c r="E1700" s="76">
        <v>0</v>
      </c>
      <c r="F1700" s="76">
        <v>0.71507894489011692</v>
      </c>
      <c r="G1700" s="76">
        <v>0</v>
      </c>
      <c r="H1700" s="76">
        <v>0</v>
      </c>
      <c r="I1700" s="76">
        <v>1.126260937412497E-2</v>
      </c>
      <c r="J1700" s="76">
        <v>0</v>
      </c>
      <c r="K1700" s="76">
        <v>0</v>
      </c>
      <c r="L1700" s="77">
        <v>0</v>
      </c>
      <c r="M1700" s="68">
        <v>24.297961213541548</v>
      </c>
      <c r="N1700" s="68">
        <v>0</v>
      </c>
      <c r="O1700" s="68">
        <v>0</v>
      </c>
      <c r="P1700" s="68">
        <v>63.491409595804598</v>
      </c>
      <c r="Q1700" s="68">
        <v>0</v>
      </c>
      <c r="R1700" s="68">
        <v>0</v>
      </c>
      <c r="S1700" s="68">
        <v>1</v>
      </c>
      <c r="T1700" s="68">
        <v>0</v>
      </c>
      <c r="U1700" s="68">
        <v>0</v>
      </c>
      <c r="V1700" s="68">
        <v>0</v>
      </c>
      <c r="W1700" s="68">
        <v>88.789370809346153</v>
      </c>
    </row>
    <row r="1701" spans="1:23">
      <c r="A1701" s="105"/>
      <c r="B1701">
        <v>2014</v>
      </c>
      <c r="C1701" s="76">
        <v>0.10637146498291281</v>
      </c>
      <c r="D1701" s="76">
        <v>2.9377420336882638E-2</v>
      </c>
      <c r="E1701" s="76">
        <v>1.6474230154155375E-2</v>
      </c>
      <c r="F1701" s="76">
        <v>0.79142393097625907</v>
      </c>
      <c r="G1701" s="76">
        <v>0</v>
      </c>
      <c r="H1701" s="76">
        <v>0</v>
      </c>
      <c r="I1701" s="76">
        <v>1.163845566520901E-2</v>
      </c>
      <c r="J1701" s="76">
        <v>0</v>
      </c>
      <c r="K1701" s="76">
        <v>1.1168406099902219E-2</v>
      </c>
      <c r="L1701" s="77">
        <v>3.3546091784678968E-2</v>
      </c>
      <c r="M1701" s="68">
        <v>9.1705840680099797</v>
      </c>
      <c r="N1701" s="68">
        <v>2.5327102803738315</v>
      </c>
      <c r="O1701" s="68">
        <v>1.4202898550724639</v>
      </c>
      <c r="P1701" s="68">
        <v>68.230889680973988</v>
      </c>
      <c r="Q1701" s="68">
        <v>0</v>
      </c>
      <c r="R1701" s="68">
        <v>0</v>
      </c>
      <c r="S1701" s="68">
        <v>1.0033840947546531</v>
      </c>
      <c r="T1701" s="68">
        <v>0</v>
      </c>
      <c r="U1701" s="68">
        <v>0.96285979572887648</v>
      </c>
      <c r="V1701" s="68">
        <v>2.892103205629398</v>
      </c>
      <c r="W1701" s="68">
        <v>86.212820980543185</v>
      </c>
    </row>
    <row r="1702" spans="1:23">
      <c r="A1702" s="105"/>
      <c r="B1702">
        <v>2017</v>
      </c>
      <c r="C1702" s="76">
        <v>0.11659804588686759</v>
      </c>
      <c r="D1702" s="76">
        <v>1.5619420255427629E-2</v>
      </c>
      <c r="E1702" s="76">
        <v>2.4842454790582186E-2</v>
      </c>
      <c r="F1702" s="76">
        <v>0.8320876545375071</v>
      </c>
      <c r="G1702" s="76">
        <v>1.0852424529615398E-2</v>
      </c>
      <c r="H1702" s="76">
        <v>0</v>
      </c>
      <c r="I1702" s="76">
        <v>0</v>
      </c>
      <c r="J1702" s="76">
        <v>0</v>
      </c>
      <c r="K1702" s="76">
        <v>0</v>
      </c>
      <c r="L1702" s="77">
        <v>0</v>
      </c>
      <c r="M1702" s="68">
        <v>10.755936054222076</v>
      </c>
      <c r="N1702" s="68">
        <v>1.4408602150537635</v>
      </c>
      <c r="O1702" s="68">
        <v>2.2916666666666665</v>
      </c>
      <c r="P1702" s="68">
        <v>76.758418510692039</v>
      </c>
      <c r="Q1702" s="68">
        <v>1.0011144130757801</v>
      </c>
      <c r="R1702" s="68">
        <v>0</v>
      </c>
      <c r="S1702" s="68">
        <v>0</v>
      </c>
      <c r="T1702" s="68">
        <v>0</v>
      </c>
      <c r="U1702" s="68">
        <v>0</v>
      </c>
      <c r="V1702" s="68">
        <v>0</v>
      </c>
      <c r="W1702" s="68">
        <v>92.247995859710329</v>
      </c>
    </row>
    <row r="1703" spans="1:23">
      <c r="C1703" s="76"/>
      <c r="D1703" s="76"/>
      <c r="E1703" s="76"/>
      <c r="F1703" s="76"/>
      <c r="G1703" s="76"/>
      <c r="H1703" s="76"/>
      <c r="I1703" s="76"/>
      <c r="J1703" s="76"/>
      <c r="K1703" s="76"/>
      <c r="L1703" s="77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</row>
    <row r="1704" spans="1:23">
      <c r="A1704" s="105" t="s">
        <v>478</v>
      </c>
      <c r="B1704">
        <v>2011</v>
      </c>
      <c r="C1704" s="76">
        <v>0.13910019688705461</v>
      </c>
      <c r="D1704" s="76">
        <v>3.4781587007313951E-2</v>
      </c>
      <c r="E1704" s="76">
        <v>0</v>
      </c>
      <c r="F1704" s="76">
        <v>0.78472759600930664</v>
      </c>
      <c r="G1704" s="76">
        <v>0</v>
      </c>
      <c r="H1704" s="76">
        <v>0</v>
      </c>
      <c r="I1704" s="76">
        <v>0</v>
      </c>
      <c r="J1704" s="76">
        <v>0</v>
      </c>
      <c r="K1704" s="76">
        <v>4.1390620096324708E-2</v>
      </c>
      <c r="L1704" s="77">
        <v>0</v>
      </c>
      <c r="M1704" s="68">
        <v>4.0060961602009826</v>
      </c>
      <c r="N1704" s="68">
        <v>1.0017123287671232</v>
      </c>
      <c r="O1704" s="68">
        <v>0</v>
      </c>
      <c r="P1704" s="68">
        <v>22.600213943113406</v>
      </c>
      <c r="Q1704" s="68">
        <v>0</v>
      </c>
      <c r="R1704" s="68">
        <v>0</v>
      </c>
      <c r="S1704" s="68">
        <v>0</v>
      </c>
      <c r="T1704" s="68">
        <v>0</v>
      </c>
      <c r="U1704" s="68">
        <v>1.1920529801324504</v>
      </c>
      <c r="V1704" s="68">
        <v>0</v>
      </c>
      <c r="W1704" s="68">
        <v>28.800075412213964</v>
      </c>
    </row>
    <row r="1705" spans="1:23">
      <c r="A1705" s="105"/>
      <c r="B1705">
        <v>2014</v>
      </c>
      <c r="C1705" s="76">
        <v>8.0835687687093233E-2</v>
      </c>
      <c r="D1705" s="76">
        <v>0</v>
      </c>
      <c r="E1705" s="76">
        <v>0</v>
      </c>
      <c r="F1705" s="76">
        <v>0.87101159584321386</v>
      </c>
      <c r="G1705" s="76">
        <v>0</v>
      </c>
      <c r="H1705" s="76">
        <v>0</v>
      </c>
      <c r="I1705" s="76">
        <v>0</v>
      </c>
      <c r="J1705" s="76">
        <v>0</v>
      </c>
      <c r="K1705" s="76">
        <v>0</v>
      </c>
      <c r="L1705" s="77">
        <v>4.8152716469692845E-2</v>
      </c>
      <c r="M1705" s="68">
        <v>3.1852069086363102</v>
      </c>
      <c r="N1705" s="68">
        <v>0</v>
      </c>
      <c r="O1705" s="68">
        <v>0</v>
      </c>
      <c r="P1705" s="68">
        <v>34.320882669067885</v>
      </c>
      <c r="Q1705" s="68">
        <v>0</v>
      </c>
      <c r="R1705" s="68">
        <v>0</v>
      </c>
      <c r="S1705" s="68">
        <v>0</v>
      </c>
      <c r="T1705" s="68">
        <v>0</v>
      </c>
      <c r="U1705" s="68">
        <v>0</v>
      </c>
      <c r="V1705" s="68">
        <v>1.8973843058350102</v>
      </c>
      <c r="W1705" s="68">
        <v>39.403473883539206</v>
      </c>
    </row>
    <row r="1706" spans="1:23">
      <c r="A1706" s="105"/>
      <c r="B1706">
        <v>2017</v>
      </c>
      <c r="C1706" s="76">
        <v>0.26541180581933194</v>
      </c>
      <c r="D1706" s="76">
        <v>0</v>
      </c>
      <c r="E1706" s="76">
        <v>0</v>
      </c>
      <c r="F1706" s="76">
        <v>0.68527092582198268</v>
      </c>
      <c r="G1706" s="76">
        <v>0</v>
      </c>
      <c r="H1706" s="76">
        <v>0</v>
      </c>
      <c r="I1706" s="76">
        <v>0</v>
      </c>
      <c r="J1706" s="76">
        <v>0</v>
      </c>
      <c r="K1706" s="76">
        <v>0</v>
      </c>
      <c r="L1706" s="77">
        <v>4.9317268358685322E-2</v>
      </c>
      <c r="M1706" s="68">
        <v>8.0933879466905516</v>
      </c>
      <c r="N1706" s="68">
        <v>0</v>
      </c>
      <c r="O1706" s="68">
        <v>0</v>
      </c>
      <c r="P1706" s="68">
        <v>20.896445936698196</v>
      </c>
      <c r="Q1706" s="68">
        <v>0</v>
      </c>
      <c r="R1706" s="68">
        <v>0</v>
      </c>
      <c r="S1706" s="68">
        <v>0</v>
      </c>
      <c r="T1706" s="68">
        <v>0</v>
      </c>
      <c r="U1706" s="68">
        <v>0</v>
      </c>
      <c r="V1706" s="68">
        <v>1.5038659793814433</v>
      </c>
      <c r="W1706" s="68">
        <v>30.493699862770193</v>
      </c>
    </row>
    <row r="1707" spans="1:23">
      <c r="C1707" s="76"/>
      <c r="D1707" s="76"/>
      <c r="E1707" s="76"/>
      <c r="F1707" s="76"/>
      <c r="G1707" s="76"/>
      <c r="H1707" s="76"/>
      <c r="I1707" s="76"/>
      <c r="J1707" s="76"/>
      <c r="K1707" s="76"/>
      <c r="L1707" s="77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</row>
    <row r="1708" spans="1:23">
      <c r="A1708" s="105" t="s">
        <v>479</v>
      </c>
      <c r="B1708">
        <v>2011</v>
      </c>
      <c r="C1708" s="76">
        <v>0.36795469426956723</v>
      </c>
      <c r="D1708" s="76">
        <v>2.174760678962977E-2</v>
      </c>
      <c r="E1708" s="76">
        <v>0</v>
      </c>
      <c r="F1708" s="76">
        <v>0.58960103964422861</v>
      </c>
      <c r="G1708" s="76">
        <v>2.0696659296574209E-2</v>
      </c>
      <c r="H1708" s="76">
        <v>0</v>
      </c>
      <c r="I1708" s="76">
        <v>0</v>
      </c>
      <c r="J1708" s="76">
        <v>0</v>
      </c>
      <c r="K1708" s="76">
        <v>0</v>
      </c>
      <c r="L1708" s="77">
        <v>0</v>
      </c>
      <c r="M1708" s="68">
        <v>37.459034108773267</v>
      </c>
      <c r="N1708" s="68">
        <v>2.2139800285306706</v>
      </c>
      <c r="O1708" s="68">
        <v>0</v>
      </c>
      <c r="P1708" s="68">
        <v>60.023382765762456</v>
      </c>
      <c r="Q1708" s="68">
        <v>2.1069900142653353</v>
      </c>
      <c r="R1708" s="68">
        <v>0</v>
      </c>
      <c r="S1708" s="68">
        <v>0</v>
      </c>
      <c r="T1708" s="68">
        <v>0</v>
      </c>
      <c r="U1708" s="68">
        <v>0</v>
      </c>
      <c r="V1708" s="68">
        <v>0</v>
      </c>
      <c r="W1708" s="68">
        <v>101.80338691733175</v>
      </c>
    </row>
    <row r="1709" spans="1:23">
      <c r="A1709" s="105"/>
      <c r="B1709">
        <v>2014</v>
      </c>
      <c r="C1709" s="76">
        <v>0.18273388450806108</v>
      </c>
      <c r="D1709" s="76">
        <v>2.796763310793042E-2</v>
      </c>
      <c r="E1709" s="76">
        <v>0</v>
      </c>
      <c r="F1709" s="76">
        <v>0.784517450009239</v>
      </c>
      <c r="G1709" s="76">
        <v>4.7810323747696244E-3</v>
      </c>
      <c r="H1709" s="76">
        <v>0</v>
      </c>
      <c r="I1709" s="76">
        <v>0</v>
      </c>
      <c r="J1709" s="76">
        <v>0</v>
      </c>
      <c r="K1709" s="76">
        <v>0</v>
      </c>
      <c r="L1709" s="77">
        <v>0</v>
      </c>
      <c r="M1709" s="68">
        <v>19.790108551722838</v>
      </c>
      <c r="N1709" s="68">
        <v>3.0288990825688074</v>
      </c>
      <c r="O1709" s="68">
        <v>0</v>
      </c>
      <c r="P1709" s="68">
        <v>84.963363736290191</v>
      </c>
      <c r="Q1709" s="68">
        <v>0.51778656126482214</v>
      </c>
      <c r="R1709" s="68">
        <v>0</v>
      </c>
      <c r="S1709" s="68">
        <v>0</v>
      </c>
      <c r="T1709" s="68">
        <v>0</v>
      </c>
      <c r="U1709" s="68">
        <v>0</v>
      </c>
      <c r="V1709" s="68">
        <v>0</v>
      </c>
      <c r="W1709" s="68">
        <v>108.30015793184664</v>
      </c>
    </row>
    <row r="1710" spans="1:23">
      <c r="A1710" s="105"/>
      <c r="B1710">
        <v>2017</v>
      </c>
      <c r="C1710" s="76">
        <v>0.18039558559076962</v>
      </c>
      <c r="D1710" s="76">
        <v>0</v>
      </c>
      <c r="E1710" s="76">
        <v>0</v>
      </c>
      <c r="F1710" s="76">
        <v>0.81960441440923026</v>
      </c>
      <c r="G1710" s="76">
        <v>0</v>
      </c>
      <c r="H1710" s="76">
        <v>0</v>
      </c>
      <c r="I1710" s="76">
        <v>0</v>
      </c>
      <c r="J1710" s="76">
        <v>0</v>
      </c>
      <c r="K1710" s="76">
        <v>0</v>
      </c>
      <c r="L1710" s="77">
        <v>0</v>
      </c>
      <c r="M1710" s="68">
        <v>13.707360133436739</v>
      </c>
      <c r="N1710" s="68">
        <v>0</v>
      </c>
      <c r="O1710" s="68">
        <v>0</v>
      </c>
      <c r="P1710" s="68">
        <v>62.277648527097284</v>
      </c>
      <c r="Q1710" s="68">
        <v>0</v>
      </c>
      <c r="R1710" s="68">
        <v>0</v>
      </c>
      <c r="S1710" s="68">
        <v>0</v>
      </c>
      <c r="T1710" s="68">
        <v>0</v>
      </c>
      <c r="U1710" s="68">
        <v>0</v>
      </c>
      <c r="V1710" s="68">
        <v>0</v>
      </c>
      <c r="W1710" s="68">
        <v>75.985008660534035</v>
      </c>
    </row>
    <row r="1711" spans="1:23">
      <c r="C1711" s="76"/>
      <c r="D1711" s="76"/>
      <c r="E1711" s="76"/>
      <c r="F1711" s="76"/>
      <c r="G1711" s="76"/>
      <c r="H1711" s="76"/>
      <c r="I1711" s="76"/>
      <c r="J1711" s="76"/>
      <c r="K1711" s="76"/>
      <c r="L1711" s="77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</row>
    <row r="1712" spans="1:23">
      <c r="A1712" s="105" t="s">
        <v>480</v>
      </c>
      <c r="B1712">
        <v>2011</v>
      </c>
      <c r="C1712" s="76">
        <v>0.39630838418009134</v>
      </c>
      <c r="D1712" s="76">
        <v>3.3441509299680296E-2</v>
      </c>
      <c r="E1712" s="76">
        <v>0</v>
      </c>
      <c r="F1712" s="76">
        <v>0.57025010652022834</v>
      </c>
      <c r="G1712" s="76">
        <v>0</v>
      </c>
      <c r="H1712" s="76">
        <v>0</v>
      </c>
      <c r="I1712" s="76">
        <v>0</v>
      </c>
      <c r="J1712" s="76">
        <v>0</v>
      </c>
      <c r="K1712" s="76">
        <v>0</v>
      </c>
      <c r="L1712" s="77">
        <v>0</v>
      </c>
      <c r="M1712" s="68">
        <v>11.861724863126053</v>
      </c>
      <c r="N1712" s="68">
        <v>1.0009225092250922</v>
      </c>
      <c r="O1712" s="68">
        <v>0</v>
      </c>
      <c r="P1712" s="68">
        <v>17.067894944250014</v>
      </c>
      <c r="Q1712" s="68">
        <v>0</v>
      </c>
      <c r="R1712" s="68">
        <v>0</v>
      </c>
      <c r="S1712" s="68">
        <v>0</v>
      </c>
      <c r="T1712" s="68">
        <v>0</v>
      </c>
      <c r="U1712" s="68">
        <v>0</v>
      </c>
      <c r="V1712" s="68">
        <v>0</v>
      </c>
      <c r="W1712" s="68">
        <v>29.930542316601159</v>
      </c>
    </row>
    <row r="1713" spans="1:23">
      <c r="A1713" s="105"/>
      <c r="B1713">
        <v>2014</v>
      </c>
      <c r="C1713" s="76">
        <v>0.38755635089832779</v>
      </c>
      <c r="D1713" s="76">
        <v>3.5027693581784279E-2</v>
      </c>
      <c r="E1713" s="76">
        <v>0</v>
      </c>
      <c r="F1713" s="76">
        <v>0.57741595551988767</v>
      </c>
      <c r="G1713" s="76">
        <v>0</v>
      </c>
      <c r="H1713" s="76">
        <v>0</v>
      </c>
      <c r="I1713" s="76">
        <v>0</v>
      </c>
      <c r="J1713" s="76">
        <v>0</v>
      </c>
      <c r="K1713" s="76">
        <v>0</v>
      </c>
      <c r="L1713" s="77">
        <v>0</v>
      </c>
      <c r="M1713" s="68">
        <v>13.038329490083457</v>
      </c>
      <c r="N1713" s="68">
        <v>1.1784160139251523</v>
      </c>
      <c r="O1713" s="68">
        <v>0</v>
      </c>
      <c r="P1713" s="68">
        <v>19.425664070396618</v>
      </c>
      <c r="Q1713" s="68">
        <v>0</v>
      </c>
      <c r="R1713" s="68">
        <v>0</v>
      </c>
      <c r="S1713" s="68">
        <v>0</v>
      </c>
      <c r="T1713" s="68">
        <v>0</v>
      </c>
      <c r="U1713" s="68">
        <v>0</v>
      </c>
      <c r="V1713" s="68">
        <v>0</v>
      </c>
      <c r="W1713" s="68">
        <v>33.642409574405235</v>
      </c>
    </row>
    <row r="1714" spans="1:23">
      <c r="A1714" s="105"/>
      <c r="B1714">
        <v>2017</v>
      </c>
      <c r="C1714" s="76">
        <v>0.3348950073024361</v>
      </c>
      <c r="D1714" s="76">
        <v>9.9986885706896719E-2</v>
      </c>
      <c r="E1714" s="76">
        <v>0</v>
      </c>
      <c r="F1714" s="76">
        <v>0.56511810699066711</v>
      </c>
      <c r="G1714" s="76">
        <v>0</v>
      </c>
      <c r="H1714" s="76">
        <v>0</v>
      </c>
      <c r="I1714" s="76">
        <v>0</v>
      </c>
      <c r="J1714" s="76">
        <v>0</v>
      </c>
      <c r="K1714" s="76">
        <v>0</v>
      </c>
      <c r="L1714" s="77">
        <v>0</v>
      </c>
      <c r="M1714" s="68">
        <v>9.6520036368916777</v>
      </c>
      <c r="N1714" s="68">
        <v>2.881720430107527</v>
      </c>
      <c r="O1714" s="68">
        <v>0</v>
      </c>
      <c r="P1714" s="68">
        <v>16.28725990238906</v>
      </c>
      <c r="Q1714" s="68">
        <v>0</v>
      </c>
      <c r="R1714" s="68">
        <v>0</v>
      </c>
      <c r="S1714" s="68">
        <v>0</v>
      </c>
      <c r="T1714" s="68">
        <v>0</v>
      </c>
      <c r="U1714" s="68">
        <v>0</v>
      </c>
      <c r="V1714" s="68">
        <v>0</v>
      </c>
      <c r="W1714" s="68">
        <v>28.820983969388266</v>
      </c>
    </row>
    <row r="1715" spans="1:23">
      <c r="C1715" s="76"/>
      <c r="D1715" s="76"/>
      <c r="E1715" s="76"/>
      <c r="F1715" s="76"/>
      <c r="G1715" s="76"/>
      <c r="H1715" s="76"/>
      <c r="I1715" s="76"/>
      <c r="J1715" s="76"/>
      <c r="K1715" s="76"/>
      <c r="L1715" s="77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</row>
    <row r="1716" spans="1:23">
      <c r="A1716" s="105" t="s">
        <v>481</v>
      </c>
      <c r="B1716">
        <v>2011</v>
      </c>
      <c r="C1716" s="76">
        <v>0.39907427542453838</v>
      </c>
      <c r="D1716" s="76">
        <v>0</v>
      </c>
      <c r="E1716" s="76">
        <v>0</v>
      </c>
      <c r="F1716" s="76">
        <v>0.60092572457546156</v>
      </c>
      <c r="G1716" s="76">
        <v>0</v>
      </c>
      <c r="H1716" s="76">
        <v>0</v>
      </c>
      <c r="I1716" s="76">
        <v>0</v>
      </c>
      <c r="J1716" s="76">
        <v>0</v>
      </c>
      <c r="K1716" s="76">
        <v>0</v>
      </c>
      <c r="L1716" s="77">
        <v>0</v>
      </c>
      <c r="M1716" s="68">
        <v>4.1992402719087849</v>
      </c>
      <c r="N1716" s="68">
        <v>0</v>
      </c>
      <c r="O1716" s="68">
        <v>0</v>
      </c>
      <c r="P1716" s="68">
        <v>6.3232126410022254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10.52245291291101</v>
      </c>
    </row>
    <row r="1717" spans="1:23">
      <c r="A1717" s="105"/>
      <c r="B1717">
        <v>2014</v>
      </c>
      <c r="C1717" s="76">
        <v>0.22092367701699764</v>
      </c>
      <c r="D1717" s="76">
        <v>0</v>
      </c>
      <c r="E1717" s="76">
        <v>0</v>
      </c>
      <c r="F1717" s="76">
        <v>0.77907632298300233</v>
      </c>
      <c r="G1717" s="76">
        <v>0</v>
      </c>
      <c r="H1717" s="76">
        <v>0</v>
      </c>
      <c r="I1717" s="76">
        <v>0</v>
      </c>
      <c r="J1717" s="76">
        <v>0</v>
      </c>
      <c r="K1717" s="76">
        <v>0</v>
      </c>
      <c r="L1717" s="77">
        <v>0</v>
      </c>
      <c r="M1717" s="68">
        <v>2.1433883872816351</v>
      </c>
      <c r="N1717" s="68">
        <v>0</v>
      </c>
      <c r="O1717" s="68">
        <v>0</v>
      </c>
      <c r="P1717" s="68">
        <v>7.5585521933865243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9.7019405806681593</v>
      </c>
    </row>
    <row r="1718" spans="1:23">
      <c r="A1718" s="105"/>
      <c r="B1718">
        <v>2017</v>
      </c>
      <c r="C1718" s="76">
        <v>0.51756302128845977</v>
      </c>
      <c r="D1718" s="76">
        <v>0</v>
      </c>
      <c r="E1718" s="76">
        <v>0</v>
      </c>
      <c r="F1718" s="76">
        <v>0.48243697871154029</v>
      </c>
      <c r="G1718" s="76">
        <v>0</v>
      </c>
      <c r="H1718" s="76">
        <v>0</v>
      </c>
      <c r="I1718" s="76">
        <v>0</v>
      </c>
      <c r="J1718" s="76">
        <v>0</v>
      </c>
      <c r="K1718" s="76">
        <v>0</v>
      </c>
      <c r="L1718" s="77">
        <v>0</v>
      </c>
      <c r="M1718" s="68">
        <v>5.0171890135567621</v>
      </c>
      <c r="N1718" s="68">
        <v>0</v>
      </c>
      <c r="O1718" s="68">
        <v>0</v>
      </c>
      <c r="P1718" s="68">
        <v>4.6766816982004267</v>
      </c>
      <c r="Q1718" s="68">
        <v>0</v>
      </c>
      <c r="R1718" s="68">
        <v>0</v>
      </c>
      <c r="S1718" s="68">
        <v>0</v>
      </c>
      <c r="T1718" s="68">
        <v>0</v>
      </c>
      <c r="U1718" s="68">
        <v>0</v>
      </c>
      <c r="V1718" s="68">
        <v>0</v>
      </c>
      <c r="W1718" s="68">
        <v>9.6938707117571887</v>
      </c>
    </row>
    <row r="1719" spans="1:23">
      <c r="C1719" s="76"/>
      <c r="D1719" s="76"/>
      <c r="E1719" s="76"/>
      <c r="F1719" s="76"/>
      <c r="G1719" s="76"/>
      <c r="H1719" s="76"/>
      <c r="I1719" s="76"/>
      <c r="J1719" s="76"/>
      <c r="K1719" s="76"/>
      <c r="L1719" s="77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</row>
    <row r="1720" spans="1:23">
      <c r="A1720" s="105" t="s">
        <v>482</v>
      </c>
      <c r="B1720">
        <v>2011</v>
      </c>
      <c r="C1720" s="76">
        <v>0.49992000672059306</v>
      </c>
      <c r="D1720" s="76">
        <v>0</v>
      </c>
      <c r="E1720" s="76">
        <v>0</v>
      </c>
      <c r="F1720" s="76">
        <v>0.500079993279407</v>
      </c>
      <c r="G1720" s="76">
        <v>0</v>
      </c>
      <c r="H1720" s="76">
        <v>0</v>
      </c>
      <c r="I1720" s="76">
        <v>0</v>
      </c>
      <c r="J1720" s="76">
        <v>0</v>
      </c>
      <c r="K1720" s="76">
        <v>0</v>
      </c>
      <c r="L1720" s="77">
        <v>0</v>
      </c>
      <c r="M1720" s="68">
        <v>3.119372767555241</v>
      </c>
      <c r="N1720" s="68">
        <v>0</v>
      </c>
      <c r="O1720" s="68">
        <v>0</v>
      </c>
      <c r="P1720" s="68">
        <v>3.1203710426953233</v>
      </c>
      <c r="Q1720" s="68">
        <v>0</v>
      </c>
      <c r="R1720" s="68">
        <v>0</v>
      </c>
      <c r="S1720" s="68">
        <v>0</v>
      </c>
      <c r="T1720" s="68">
        <v>0</v>
      </c>
      <c r="U1720" s="68">
        <v>0</v>
      </c>
      <c r="V1720" s="68">
        <v>0</v>
      </c>
      <c r="W1720" s="68">
        <v>6.2397438102505642</v>
      </c>
    </row>
    <row r="1721" spans="1:23">
      <c r="A1721" s="105"/>
      <c r="B1721">
        <v>2014</v>
      </c>
      <c r="C1721" s="76">
        <v>0.26266288331209642</v>
      </c>
      <c r="D1721" s="76">
        <v>0</v>
      </c>
      <c r="E1721" s="76">
        <v>0</v>
      </c>
      <c r="F1721" s="76">
        <v>0.73733711668790369</v>
      </c>
      <c r="G1721" s="76">
        <v>0</v>
      </c>
      <c r="H1721" s="76">
        <v>0</v>
      </c>
      <c r="I1721" s="76">
        <v>0</v>
      </c>
      <c r="J1721" s="76">
        <v>0</v>
      </c>
      <c r="K1721" s="76">
        <v>0</v>
      </c>
      <c r="L1721" s="77">
        <v>0</v>
      </c>
      <c r="M1721" s="68">
        <v>2.0058626100148591</v>
      </c>
      <c r="N1721" s="68">
        <v>0</v>
      </c>
      <c r="O1721" s="68">
        <v>0</v>
      </c>
      <c r="P1721" s="68">
        <v>5.6307801646381952</v>
      </c>
      <c r="Q1721" s="68">
        <v>0</v>
      </c>
      <c r="R1721" s="68">
        <v>0</v>
      </c>
      <c r="S1721" s="68">
        <v>0</v>
      </c>
      <c r="T1721" s="68">
        <v>0</v>
      </c>
      <c r="U1721" s="68">
        <v>0</v>
      </c>
      <c r="V1721" s="68">
        <v>0</v>
      </c>
      <c r="W1721" s="68">
        <v>7.6366427746530539</v>
      </c>
    </row>
    <row r="1722" spans="1:23">
      <c r="A1722" s="105"/>
      <c r="B1722">
        <v>2017</v>
      </c>
      <c r="C1722" s="76">
        <v>0.61692147520288121</v>
      </c>
      <c r="D1722" s="76">
        <v>0</v>
      </c>
      <c r="E1722" s="76">
        <v>0</v>
      </c>
      <c r="F1722" s="76">
        <v>0.38307852479711874</v>
      </c>
      <c r="G1722" s="76">
        <v>0</v>
      </c>
      <c r="H1722" s="76">
        <v>0</v>
      </c>
      <c r="I1722" s="76">
        <v>0</v>
      </c>
      <c r="J1722" s="76">
        <v>0</v>
      </c>
      <c r="K1722" s="76">
        <v>0</v>
      </c>
      <c r="L1722" s="77">
        <v>0</v>
      </c>
      <c r="M1722" s="68">
        <v>3.2526713532569009</v>
      </c>
      <c r="N1722" s="68">
        <v>0</v>
      </c>
      <c r="O1722" s="68">
        <v>0</v>
      </c>
      <c r="P1722" s="68">
        <v>2.0197522597924342</v>
      </c>
      <c r="Q1722" s="68">
        <v>0</v>
      </c>
      <c r="R1722" s="68">
        <v>0</v>
      </c>
      <c r="S1722" s="68">
        <v>0</v>
      </c>
      <c r="T1722" s="68">
        <v>0</v>
      </c>
      <c r="U1722" s="68">
        <v>0</v>
      </c>
      <c r="V1722" s="68">
        <v>0</v>
      </c>
      <c r="W1722" s="68">
        <v>5.2724236130493356</v>
      </c>
    </row>
    <row r="1723" spans="1:23">
      <c r="C1723" s="76"/>
      <c r="D1723" s="76"/>
      <c r="E1723" s="76"/>
      <c r="F1723" s="76"/>
      <c r="G1723" s="76"/>
      <c r="H1723" s="76"/>
      <c r="I1723" s="76"/>
      <c r="J1723" s="76"/>
      <c r="K1723" s="76"/>
      <c r="L1723" s="77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</row>
    <row r="1724" spans="1:23">
      <c r="A1724" s="105" t="s">
        <v>483</v>
      </c>
      <c r="B1724">
        <v>2011</v>
      </c>
      <c r="C1724" s="76">
        <v>0.69874261321820419</v>
      </c>
      <c r="D1724" s="76">
        <v>0</v>
      </c>
      <c r="E1724" s="76">
        <v>0</v>
      </c>
      <c r="F1724" s="76">
        <v>0.30125738678179598</v>
      </c>
      <c r="G1724" s="76">
        <v>0</v>
      </c>
      <c r="H1724" s="76">
        <v>0</v>
      </c>
      <c r="I1724" s="76">
        <v>0</v>
      </c>
      <c r="J1724" s="76">
        <v>0</v>
      </c>
      <c r="K1724" s="76">
        <v>0</v>
      </c>
      <c r="L1724" s="77">
        <v>0</v>
      </c>
      <c r="M1724" s="68">
        <v>4.7266616072326997</v>
      </c>
      <c r="N1724" s="68">
        <v>0</v>
      </c>
      <c r="O1724" s="68">
        <v>0</v>
      </c>
      <c r="P1724" s="68">
        <v>2.0378630085812395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6.7645246158139383</v>
      </c>
    </row>
    <row r="1725" spans="1:23">
      <c r="A1725" s="105"/>
      <c r="B1725">
        <v>2014</v>
      </c>
      <c r="C1725" s="76">
        <v>0.51310869561583705</v>
      </c>
      <c r="D1725" s="76">
        <v>0</v>
      </c>
      <c r="E1725" s="76">
        <v>0</v>
      </c>
      <c r="F1725" s="76">
        <v>0.48689130438416295</v>
      </c>
      <c r="G1725" s="76">
        <v>0</v>
      </c>
      <c r="H1725" s="76">
        <v>0</v>
      </c>
      <c r="I1725" s="76">
        <v>0</v>
      </c>
      <c r="J1725" s="76">
        <v>0</v>
      </c>
      <c r="K1725" s="76">
        <v>0</v>
      </c>
      <c r="L1725" s="77">
        <v>0</v>
      </c>
      <c r="M1725" s="68">
        <v>1.1308965948141205</v>
      </c>
      <c r="N1725" s="68">
        <v>0</v>
      </c>
      <c r="O1725" s="68">
        <v>0</v>
      </c>
      <c r="P1725" s="68">
        <v>1.0731132075471699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2.2040098023612904</v>
      </c>
    </row>
    <row r="1726" spans="1:23">
      <c r="A1726" s="105"/>
      <c r="B1726">
        <v>2017</v>
      </c>
      <c r="C1726" s="76">
        <v>0.57292407502991516</v>
      </c>
      <c r="D1726" s="76">
        <v>0</v>
      </c>
      <c r="E1726" s="76">
        <v>0</v>
      </c>
      <c r="F1726" s="76">
        <v>0.42707592497008473</v>
      </c>
      <c r="G1726" s="76">
        <v>0</v>
      </c>
      <c r="H1726" s="76">
        <v>0</v>
      </c>
      <c r="I1726" s="76">
        <v>0</v>
      </c>
      <c r="J1726" s="76">
        <v>0</v>
      </c>
      <c r="K1726" s="76">
        <v>0</v>
      </c>
      <c r="L1726" s="77">
        <v>0</v>
      </c>
      <c r="M1726" s="68">
        <v>2.7109375</v>
      </c>
      <c r="N1726" s="68">
        <v>0</v>
      </c>
      <c r="O1726" s="68">
        <v>0</v>
      </c>
      <c r="P1726" s="68">
        <v>2.0208194956515588</v>
      </c>
      <c r="Q1726" s="68">
        <v>0</v>
      </c>
      <c r="R1726" s="68">
        <v>0</v>
      </c>
      <c r="S1726" s="68">
        <v>0</v>
      </c>
      <c r="T1726" s="68">
        <v>0</v>
      </c>
      <c r="U1726" s="68">
        <v>0</v>
      </c>
      <c r="V1726" s="68">
        <v>0</v>
      </c>
      <c r="W1726" s="68">
        <v>4.7317569956515593</v>
      </c>
    </row>
    <row r="1727" spans="1:23">
      <c r="C1727" s="76"/>
      <c r="D1727" s="76"/>
      <c r="E1727" s="76"/>
      <c r="F1727" s="76"/>
      <c r="G1727" s="76"/>
      <c r="H1727" s="76"/>
      <c r="I1727" s="76"/>
      <c r="J1727" s="76"/>
      <c r="K1727" s="76"/>
      <c r="L1727" s="77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</row>
    <row r="1728" spans="1:23">
      <c r="A1728" s="105" t="s">
        <v>484</v>
      </c>
      <c r="B1728">
        <v>2011</v>
      </c>
      <c r="C1728" s="76">
        <v>0.66652952067475824</v>
      </c>
      <c r="D1728" s="76">
        <v>0</v>
      </c>
      <c r="E1728" s="76">
        <v>0</v>
      </c>
      <c r="F1728" s="76">
        <v>0.33347047932524171</v>
      </c>
      <c r="G1728" s="76">
        <v>0</v>
      </c>
      <c r="H1728" s="76">
        <v>0</v>
      </c>
      <c r="I1728" s="76">
        <v>0</v>
      </c>
      <c r="J1728" s="76">
        <v>0</v>
      </c>
      <c r="K1728" s="76">
        <v>0</v>
      </c>
      <c r="L1728" s="77">
        <v>0</v>
      </c>
      <c r="M1728" s="68">
        <v>2.0012353304508954</v>
      </c>
      <c r="N1728" s="68">
        <v>0</v>
      </c>
      <c r="O1728" s="68">
        <v>0</v>
      </c>
      <c r="P1728" s="68">
        <v>1.0012353304508956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3.0024706609017913</v>
      </c>
    </row>
    <row r="1729" spans="1:23">
      <c r="A1729" s="105"/>
      <c r="B1729">
        <v>2014</v>
      </c>
      <c r="C1729" s="76">
        <v>0.60796610595003409</v>
      </c>
      <c r="D1729" s="76">
        <v>0</v>
      </c>
      <c r="E1729" s="76">
        <v>0</v>
      </c>
      <c r="F1729" s="76">
        <v>0.39203389404996597</v>
      </c>
      <c r="G1729" s="76">
        <v>0</v>
      </c>
      <c r="H1729" s="76">
        <v>0</v>
      </c>
      <c r="I1729" s="76">
        <v>0</v>
      </c>
      <c r="J1729" s="76">
        <v>0</v>
      </c>
      <c r="K1729" s="76">
        <v>0</v>
      </c>
      <c r="L1729" s="77">
        <v>0</v>
      </c>
      <c r="M1729" s="68">
        <v>3.0070621090632579</v>
      </c>
      <c r="N1729" s="68">
        <v>0</v>
      </c>
      <c r="O1729" s="68">
        <v>0</v>
      </c>
      <c r="P1729" s="68">
        <v>1.9390394575105776</v>
      </c>
      <c r="Q1729" s="68">
        <v>0</v>
      </c>
      <c r="R1729" s="68">
        <v>0</v>
      </c>
      <c r="S1729" s="68">
        <v>0</v>
      </c>
      <c r="T1729" s="68">
        <v>0</v>
      </c>
      <c r="U1729" s="68">
        <v>0</v>
      </c>
      <c r="V1729" s="68">
        <v>0</v>
      </c>
      <c r="W1729" s="68">
        <v>4.9461015665738355</v>
      </c>
    </row>
    <row r="1730" spans="1:23">
      <c r="A1730" s="105"/>
      <c r="B1730">
        <v>2017</v>
      </c>
      <c r="C1730" s="76">
        <v>0.32779732566388115</v>
      </c>
      <c r="D1730" s="76">
        <v>0</v>
      </c>
      <c r="E1730" s="76">
        <v>0</v>
      </c>
      <c r="F1730" s="76">
        <v>0.58101130689365699</v>
      </c>
      <c r="G1730" s="76">
        <v>0</v>
      </c>
      <c r="H1730" s="76">
        <v>0</v>
      </c>
      <c r="I1730" s="76">
        <v>0</v>
      </c>
      <c r="J1730" s="76">
        <v>0</v>
      </c>
      <c r="K1730" s="76">
        <v>9.1191367442461854E-2</v>
      </c>
      <c r="L1730" s="77">
        <v>0</v>
      </c>
      <c r="M1730" s="68">
        <v>3.5946091703330172</v>
      </c>
      <c r="N1730" s="68">
        <v>0</v>
      </c>
      <c r="O1730" s="68">
        <v>0</v>
      </c>
      <c r="P1730" s="68">
        <v>6.3713410949808607</v>
      </c>
      <c r="Q1730" s="68">
        <v>0</v>
      </c>
      <c r="R1730" s="68">
        <v>0</v>
      </c>
      <c r="S1730" s="68">
        <v>0</v>
      </c>
      <c r="T1730" s="68">
        <v>0</v>
      </c>
      <c r="U1730" s="68">
        <v>1</v>
      </c>
      <c r="V1730" s="68">
        <v>0</v>
      </c>
      <c r="W1730" s="68">
        <v>10.965950265313879</v>
      </c>
    </row>
    <row r="1731" spans="1:23">
      <c r="C1731" s="76"/>
      <c r="D1731" s="76"/>
      <c r="E1731" s="76"/>
      <c r="F1731" s="76"/>
      <c r="G1731" s="76"/>
      <c r="H1731" s="76"/>
      <c r="I1731" s="76"/>
      <c r="J1731" s="76"/>
      <c r="K1731" s="76"/>
      <c r="L1731" s="77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</row>
    <row r="1732" spans="1:23">
      <c r="A1732" s="105" t="s">
        <v>485</v>
      </c>
      <c r="B1732">
        <v>2011</v>
      </c>
      <c r="C1732" s="76">
        <v>0.23959402000793245</v>
      </c>
      <c r="D1732" s="76">
        <v>3.8970604537727063E-2</v>
      </c>
      <c r="E1732" s="76">
        <v>0</v>
      </c>
      <c r="F1732" s="76">
        <v>0.68687439109536497</v>
      </c>
      <c r="G1732" s="76">
        <v>3.4560984358975783E-2</v>
      </c>
      <c r="H1732" s="76">
        <v>0</v>
      </c>
      <c r="I1732" s="76">
        <v>0</v>
      </c>
      <c r="J1732" s="76">
        <v>0</v>
      </c>
      <c r="K1732" s="76">
        <v>0</v>
      </c>
      <c r="L1732" s="77">
        <v>0</v>
      </c>
      <c r="M1732" s="68">
        <v>19.777291331478843</v>
      </c>
      <c r="N1732" s="68">
        <v>3.2168290313796737</v>
      </c>
      <c r="O1732" s="68">
        <v>0</v>
      </c>
      <c r="P1732" s="68">
        <v>56.698055069886202</v>
      </c>
      <c r="Q1732" s="68">
        <v>2.852836879432624</v>
      </c>
      <c r="R1732" s="68">
        <v>0</v>
      </c>
      <c r="S1732" s="68">
        <v>0</v>
      </c>
      <c r="T1732" s="68">
        <v>0</v>
      </c>
      <c r="U1732" s="68">
        <v>0</v>
      </c>
      <c r="V1732" s="68">
        <v>0</v>
      </c>
      <c r="W1732" s="68">
        <v>82.54501231217732</v>
      </c>
    </row>
    <row r="1733" spans="1:23">
      <c r="A1733" s="105"/>
      <c r="B1733">
        <v>2014</v>
      </c>
      <c r="C1733" s="76">
        <v>0.18703310014938451</v>
      </c>
      <c r="D1733" s="76">
        <v>6.4668837217138481E-2</v>
      </c>
      <c r="E1733" s="76">
        <v>0</v>
      </c>
      <c r="F1733" s="76">
        <v>0.72530399601945528</v>
      </c>
      <c r="G1733" s="76">
        <v>0</v>
      </c>
      <c r="H1733" s="76">
        <v>0</v>
      </c>
      <c r="I1733" s="76">
        <v>0</v>
      </c>
      <c r="J1733" s="76">
        <v>0</v>
      </c>
      <c r="K1733" s="76">
        <v>0</v>
      </c>
      <c r="L1733" s="77">
        <v>2.299406661402164E-2</v>
      </c>
      <c r="M1733" s="68">
        <v>15.433271323947114</v>
      </c>
      <c r="N1733" s="68">
        <v>5.3362303794307904</v>
      </c>
      <c r="O1733" s="68">
        <v>0</v>
      </c>
      <c r="P1733" s="68">
        <v>59.849370801054683</v>
      </c>
      <c r="Q1733" s="68">
        <v>0</v>
      </c>
      <c r="R1733" s="68">
        <v>0</v>
      </c>
      <c r="S1733" s="68">
        <v>0</v>
      </c>
      <c r="T1733" s="68">
        <v>0</v>
      </c>
      <c r="U1733" s="68">
        <v>0</v>
      </c>
      <c r="V1733" s="68">
        <v>1.8973843058350102</v>
      </c>
      <c r="W1733" s="68">
        <v>82.516256810267606</v>
      </c>
    </row>
    <row r="1734" spans="1:23">
      <c r="A1734" s="105"/>
      <c r="B1734">
        <v>2017</v>
      </c>
      <c r="C1734" s="76">
        <v>0.2086464926076303</v>
      </c>
      <c r="D1734" s="76">
        <v>7.8748454045026131E-2</v>
      </c>
      <c r="E1734" s="76">
        <v>0.10712837452737062</v>
      </c>
      <c r="F1734" s="76">
        <v>0.59511504012983796</v>
      </c>
      <c r="G1734" s="76">
        <v>0</v>
      </c>
      <c r="H1734" s="76">
        <v>0</v>
      </c>
      <c r="I1734" s="76">
        <v>0</v>
      </c>
      <c r="J1734" s="76">
        <v>1.0361638690135016E-2</v>
      </c>
      <c r="K1734" s="76">
        <v>0</v>
      </c>
      <c r="L1734" s="77">
        <v>0</v>
      </c>
      <c r="M1734" s="68">
        <v>20.13643776309976</v>
      </c>
      <c r="N1734" s="68">
        <v>7.6</v>
      </c>
      <c r="O1734" s="68">
        <v>10.338941332645009</v>
      </c>
      <c r="P1734" s="68">
        <v>57.434452013505151</v>
      </c>
      <c r="Q1734" s="68">
        <v>0</v>
      </c>
      <c r="R1734" s="68">
        <v>0</v>
      </c>
      <c r="S1734" s="68">
        <v>0</v>
      </c>
      <c r="T1734" s="68">
        <v>1</v>
      </c>
      <c r="U1734" s="68">
        <v>0</v>
      </c>
      <c r="V1734" s="68">
        <v>0</v>
      </c>
      <c r="W1734" s="68">
        <v>96.509831109249916</v>
      </c>
    </row>
    <row r="1735" spans="1:23">
      <c r="C1735" s="76"/>
      <c r="D1735" s="76"/>
      <c r="E1735" s="76"/>
      <c r="F1735" s="76"/>
      <c r="G1735" s="76"/>
      <c r="H1735" s="76"/>
      <c r="I1735" s="76"/>
      <c r="J1735" s="76"/>
      <c r="K1735" s="76"/>
      <c r="L1735" s="77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</row>
    <row r="1736" spans="1:23">
      <c r="A1736" s="105" t="s">
        <v>486</v>
      </c>
      <c r="B1736">
        <v>2011</v>
      </c>
      <c r="C1736" s="76">
        <v>0.38394249661554858</v>
      </c>
      <c r="D1736" s="76">
        <v>4.7679939196383199E-2</v>
      </c>
      <c r="E1736" s="76">
        <v>0</v>
      </c>
      <c r="F1736" s="76">
        <v>0.56837756418806817</v>
      </c>
      <c r="G1736" s="76">
        <v>0</v>
      </c>
      <c r="H1736" s="76">
        <v>0</v>
      </c>
      <c r="I1736" s="76">
        <v>0</v>
      </c>
      <c r="J1736" s="76">
        <v>0</v>
      </c>
      <c r="K1736" s="76">
        <v>0</v>
      </c>
      <c r="L1736" s="77">
        <v>0</v>
      </c>
      <c r="M1736" s="68">
        <v>8.4543475002621022</v>
      </c>
      <c r="N1736" s="68">
        <v>1.0499040307101728</v>
      </c>
      <c r="O1736" s="68">
        <v>0</v>
      </c>
      <c r="P1736" s="68">
        <v>12.515575851479884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22.01982738245216</v>
      </c>
    </row>
    <row r="1737" spans="1:23">
      <c r="A1737" s="105"/>
      <c r="B1737">
        <v>2014</v>
      </c>
      <c r="C1737" s="76">
        <v>0.33324709924172052</v>
      </c>
      <c r="D1737" s="76">
        <v>4.4549617031801422E-2</v>
      </c>
      <c r="E1737" s="76">
        <v>0</v>
      </c>
      <c r="F1737" s="76">
        <v>0.62220328372647815</v>
      </c>
      <c r="G1737" s="76">
        <v>0</v>
      </c>
      <c r="H1737" s="76">
        <v>0</v>
      </c>
      <c r="I1737" s="76">
        <v>0</v>
      </c>
      <c r="J1737" s="76">
        <v>0</v>
      </c>
      <c r="K1737" s="76">
        <v>0</v>
      </c>
      <c r="L1737" s="77">
        <v>0</v>
      </c>
      <c r="M1737" s="68">
        <v>7.8648627390984167</v>
      </c>
      <c r="N1737" s="68">
        <v>1.0514018691588785</v>
      </c>
      <c r="O1737" s="68">
        <v>0</v>
      </c>
      <c r="P1737" s="68">
        <v>14.68442916220414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23.600693770461433</v>
      </c>
    </row>
    <row r="1738" spans="1:23">
      <c r="A1738" s="105"/>
      <c r="B1738">
        <v>2017</v>
      </c>
      <c r="C1738" s="76">
        <v>0.22029142037369193</v>
      </c>
      <c r="D1738" s="76">
        <v>2.5735735071430833E-2</v>
      </c>
      <c r="E1738" s="76">
        <v>9.1951898307656169E-2</v>
      </c>
      <c r="F1738" s="76">
        <v>0.66202094624722108</v>
      </c>
      <c r="G1738" s="76">
        <v>0</v>
      </c>
      <c r="H1738" s="76">
        <v>0</v>
      </c>
      <c r="I1738" s="76">
        <v>0</v>
      </c>
      <c r="J1738" s="76">
        <v>0</v>
      </c>
      <c r="K1738" s="76">
        <v>0</v>
      </c>
      <c r="L1738" s="77">
        <v>0</v>
      </c>
      <c r="M1738" s="68">
        <v>9.1037532973947251</v>
      </c>
      <c r="N1738" s="68">
        <v>1.0635538261997406</v>
      </c>
      <c r="O1738" s="68">
        <v>3.8</v>
      </c>
      <c r="P1738" s="68">
        <v>27.358647749961435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41.325954873555901</v>
      </c>
    </row>
    <row r="1739" spans="1:23">
      <c r="C1739" s="76"/>
      <c r="D1739" s="76"/>
      <c r="E1739" s="76"/>
      <c r="F1739" s="76"/>
      <c r="G1739" s="76"/>
      <c r="H1739" s="76"/>
      <c r="I1739" s="76"/>
      <c r="J1739" s="76"/>
      <c r="K1739" s="76"/>
      <c r="L1739" s="77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</row>
    <row r="1740" spans="1:23">
      <c r="A1740" s="105" t="s">
        <v>487</v>
      </c>
      <c r="B1740">
        <v>2011</v>
      </c>
      <c r="C1740" s="76">
        <v>0.25447455182451412</v>
      </c>
      <c r="D1740" s="76">
        <v>0</v>
      </c>
      <c r="E1740" s="76">
        <v>0</v>
      </c>
      <c r="F1740" s="76">
        <v>0.60815088107869775</v>
      </c>
      <c r="G1740" s="76">
        <v>0.13737456709678808</v>
      </c>
      <c r="H1740" s="76">
        <v>0</v>
      </c>
      <c r="I1740" s="76">
        <v>0</v>
      </c>
      <c r="J1740" s="76">
        <v>0</v>
      </c>
      <c r="K1740" s="76">
        <v>0</v>
      </c>
      <c r="L1740" s="77">
        <v>0</v>
      </c>
      <c r="M1740" s="68">
        <v>5.7544483124186714</v>
      </c>
      <c r="N1740" s="68">
        <v>0</v>
      </c>
      <c r="O1740" s="68">
        <v>0</v>
      </c>
      <c r="P1740" s="68">
        <v>13.752152371340257</v>
      </c>
      <c r="Q1740" s="68">
        <v>3.1064593301435406</v>
      </c>
      <c r="R1740" s="68">
        <v>0</v>
      </c>
      <c r="S1740" s="68">
        <v>0</v>
      </c>
      <c r="T1740" s="68">
        <v>0</v>
      </c>
      <c r="U1740" s="68">
        <v>0</v>
      </c>
      <c r="V1740" s="68">
        <v>0</v>
      </c>
      <c r="W1740" s="68">
        <v>22.613060013902469</v>
      </c>
    </row>
    <row r="1741" spans="1:23">
      <c r="A1741" s="105"/>
      <c r="B1741">
        <v>2014</v>
      </c>
      <c r="C1741" s="76">
        <v>0.59198927574064197</v>
      </c>
      <c r="D1741" s="76">
        <v>5.294896116289935E-2</v>
      </c>
      <c r="E1741" s="76">
        <v>0</v>
      </c>
      <c r="F1741" s="76">
        <v>0.35506176309645859</v>
      </c>
      <c r="G1741" s="76">
        <v>0</v>
      </c>
      <c r="H1741" s="76">
        <v>0</v>
      </c>
      <c r="I1741" s="76">
        <v>0</v>
      </c>
      <c r="J1741" s="76">
        <v>0</v>
      </c>
      <c r="K1741" s="76">
        <v>0</v>
      </c>
      <c r="L1741" s="77">
        <v>0</v>
      </c>
      <c r="M1741" s="68">
        <v>12.33834312099453</v>
      </c>
      <c r="N1741" s="68">
        <v>1.1035714285714286</v>
      </c>
      <c r="O1741" s="68">
        <v>0</v>
      </c>
      <c r="P1741" s="68">
        <v>7.4002588252100292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20.842173374775989</v>
      </c>
    </row>
    <row r="1742" spans="1:23">
      <c r="A1742" s="105"/>
      <c r="B1742">
        <v>2017</v>
      </c>
      <c r="C1742" s="76">
        <v>0.28359956526479757</v>
      </c>
      <c r="D1742" s="76">
        <v>0</v>
      </c>
      <c r="E1742" s="76">
        <v>0</v>
      </c>
      <c r="F1742" s="76">
        <v>0.66880769880748681</v>
      </c>
      <c r="G1742" s="76">
        <v>4.7592735927715603E-2</v>
      </c>
      <c r="H1742" s="76">
        <v>0</v>
      </c>
      <c r="I1742" s="76">
        <v>0</v>
      </c>
      <c r="J1742" s="76">
        <v>0</v>
      </c>
      <c r="K1742" s="76">
        <v>0</v>
      </c>
      <c r="L1742" s="77">
        <v>0</v>
      </c>
      <c r="M1742" s="68">
        <v>5.9655240824950369</v>
      </c>
      <c r="N1742" s="68">
        <v>0</v>
      </c>
      <c r="O1742" s="68">
        <v>0</v>
      </c>
      <c r="P1742" s="68">
        <v>14.068386988071984</v>
      </c>
      <c r="Q1742" s="68">
        <v>1.0011144130757801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21.035025483642801</v>
      </c>
    </row>
    <row r="1743" spans="1:23">
      <c r="C1743" s="76"/>
      <c r="D1743" s="76"/>
      <c r="E1743" s="76"/>
      <c r="F1743" s="76"/>
      <c r="G1743" s="76"/>
      <c r="H1743" s="76"/>
      <c r="I1743" s="76"/>
      <c r="J1743" s="76"/>
      <c r="K1743" s="76"/>
      <c r="L1743" s="77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</row>
    <row r="1744" spans="1:23">
      <c r="A1744" s="105" t="s">
        <v>488</v>
      </c>
      <c r="B1744">
        <v>2011</v>
      </c>
      <c r="C1744" s="76">
        <v>0.35024851084337744</v>
      </c>
      <c r="D1744" s="76">
        <v>3.1864803743914379E-2</v>
      </c>
      <c r="E1744" s="76">
        <v>0</v>
      </c>
      <c r="F1744" s="76">
        <v>0.61788668541270819</v>
      </c>
      <c r="G1744" s="76">
        <v>0</v>
      </c>
      <c r="H1744" s="76">
        <v>0</v>
      </c>
      <c r="I1744" s="76">
        <v>0</v>
      </c>
      <c r="J1744" s="76">
        <v>0</v>
      </c>
      <c r="K1744" s="76">
        <v>0</v>
      </c>
      <c r="L1744" s="77">
        <v>0</v>
      </c>
      <c r="M1744" s="68">
        <v>32.985253838671326</v>
      </c>
      <c r="N1744" s="68">
        <v>3.0009225092250924</v>
      </c>
      <c r="O1744" s="68">
        <v>0</v>
      </c>
      <c r="P1744" s="68">
        <v>58.190537663663008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94.176714011559426</v>
      </c>
    </row>
    <row r="1745" spans="1:23">
      <c r="A1745" s="105"/>
      <c r="B1745">
        <v>2014</v>
      </c>
      <c r="C1745" s="76">
        <v>0.26482566665941304</v>
      </c>
      <c r="D1745" s="76">
        <v>3.9230360639269109E-2</v>
      </c>
      <c r="E1745" s="76">
        <v>9.6615538620583793E-3</v>
      </c>
      <c r="F1745" s="76">
        <v>0.6711285557699701</v>
      </c>
      <c r="G1745" s="76">
        <v>1.5153863069289683E-2</v>
      </c>
      <c r="H1745" s="76">
        <v>0</v>
      </c>
      <c r="I1745" s="76">
        <v>0</v>
      </c>
      <c r="J1745" s="76">
        <v>0</v>
      </c>
      <c r="K1745" s="76">
        <v>0</v>
      </c>
      <c r="L1745" s="77">
        <v>0</v>
      </c>
      <c r="M1745" s="68">
        <v>27.262226014560994</v>
      </c>
      <c r="N1745" s="68">
        <v>4.0385321100917437</v>
      </c>
      <c r="O1745" s="68">
        <v>0.99459945994599464</v>
      </c>
      <c r="P1745" s="68">
        <v>69.088689940909447</v>
      </c>
      <c r="Q1745" s="68">
        <v>1.56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102.94404752550815</v>
      </c>
    </row>
    <row r="1746" spans="1:23">
      <c r="A1746" s="105"/>
      <c r="B1746">
        <v>2017</v>
      </c>
      <c r="C1746" s="76">
        <v>0.19328010155334696</v>
      </c>
      <c r="D1746" s="76">
        <v>0.10584482865499524</v>
      </c>
      <c r="E1746" s="76">
        <v>3.0570816722708272E-2</v>
      </c>
      <c r="F1746" s="76">
        <v>0.62185054931930916</v>
      </c>
      <c r="G1746" s="76">
        <v>4.8453703749640267E-2</v>
      </c>
      <c r="H1746" s="76">
        <v>0</v>
      </c>
      <c r="I1746" s="76">
        <v>0</v>
      </c>
      <c r="J1746" s="76">
        <v>0</v>
      </c>
      <c r="K1746" s="76">
        <v>0</v>
      </c>
      <c r="L1746" s="77">
        <v>0</v>
      </c>
      <c r="M1746" s="68">
        <v>20.817201801045844</v>
      </c>
      <c r="N1746" s="68">
        <v>11.4</v>
      </c>
      <c r="O1746" s="68">
        <v>3.2926248269988285</v>
      </c>
      <c r="P1746" s="68">
        <v>66.976311949516884</v>
      </c>
      <c r="Q1746" s="68">
        <v>5.218698256353882</v>
      </c>
      <c r="R1746" s="68">
        <v>0</v>
      </c>
      <c r="S1746" s="68">
        <v>0</v>
      </c>
      <c r="T1746" s="68">
        <v>0</v>
      </c>
      <c r="U1746" s="68">
        <v>0</v>
      </c>
      <c r="V1746" s="68">
        <v>0</v>
      </c>
      <c r="W1746" s="68">
        <v>107.70483683391545</v>
      </c>
    </row>
    <row r="1747" spans="1:23">
      <c r="C1747" s="76"/>
      <c r="D1747" s="76"/>
      <c r="E1747" s="76"/>
      <c r="F1747" s="76"/>
      <c r="G1747" s="76"/>
      <c r="H1747" s="76"/>
      <c r="I1747" s="76"/>
      <c r="J1747" s="76"/>
      <c r="K1747" s="76"/>
      <c r="L1747" s="77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</row>
    <row r="1748" spans="1:23">
      <c r="A1748" s="105" t="s">
        <v>489</v>
      </c>
      <c r="B1748">
        <v>2011</v>
      </c>
      <c r="C1748" s="76">
        <v>0.35823493154730435</v>
      </c>
      <c r="D1748" s="76">
        <v>3.1359625257521902E-2</v>
      </c>
      <c r="E1748" s="76">
        <v>0</v>
      </c>
      <c r="F1748" s="76">
        <v>0.58931639767071897</v>
      </c>
      <c r="G1748" s="76">
        <v>2.1089045524455223E-2</v>
      </c>
      <c r="H1748" s="76">
        <v>0</v>
      </c>
      <c r="I1748" s="76">
        <v>0</v>
      </c>
      <c r="J1748" s="76">
        <v>0</v>
      </c>
      <c r="K1748" s="76">
        <v>0</v>
      </c>
      <c r="L1748" s="77">
        <v>0</v>
      </c>
      <c r="M1748" s="68">
        <v>34.041775706079989</v>
      </c>
      <c r="N1748" s="68">
        <v>2.9799922766669527</v>
      </c>
      <c r="O1748" s="68">
        <v>0</v>
      </c>
      <c r="P1748" s="68">
        <v>56.000615413945425</v>
      </c>
      <c r="Q1748" s="68">
        <v>2.0040160642570282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95.026399460949349</v>
      </c>
    </row>
    <row r="1749" spans="1:23">
      <c r="A1749" s="105"/>
      <c r="B1749">
        <v>2014</v>
      </c>
      <c r="C1749" s="76">
        <v>0.36462566660810292</v>
      </c>
      <c r="D1749" s="76">
        <v>1.0427218396608524E-2</v>
      </c>
      <c r="E1749" s="76">
        <v>0</v>
      </c>
      <c r="F1749" s="76">
        <v>0.60385751378760599</v>
      </c>
      <c r="G1749" s="76">
        <v>2.1089601207682798E-2</v>
      </c>
      <c r="H1749" s="76">
        <v>0</v>
      </c>
      <c r="I1749" s="76">
        <v>0</v>
      </c>
      <c r="J1749" s="76">
        <v>0</v>
      </c>
      <c r="K1749" s="76">
        <v>0</v>
      </c>
      <c r="L1749" s="77">
        <v>0</v>
      </c>
      <c r="M1749" s="68">
        <v>35.305495836727211</v>
      </c>
      <c r="N1749" s="68">
        <v>1.0096330275229359</v>
      </c>
      <c r="O1749" s="68">
        <v>0</v>
      </c>
      <c r="P1749" s="68">
        <v>58.46952338086173</v>
      </c>
      <c r="Q1749" s="68">
        <v>2.0420362465496709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96.826688491661528</v>
      </c>
    </row>
    <row r="1750" spans="1:23">
      <c r="A1750" s="105"/>
      <c r="B1750">
        <v>2017</v>
      </c>
      <c r="C1750" s="76">
        <v>0.38388490803823422</v>
      </c>
      <c r="D1750" s="76">
        <v>9.2447752312986409E-2</v>
      </c>
      <c r="E1750" s="76">
        <v>3.8624690975128634E-2</v>
      </c>
      <c r="F1750" s="76">
        <v>0.48504264867365049</v>
      </c>
      <c r="G1750" s="76">
        <v>0</v>
      </c>
      <c r="H1750" s="76">
        <v>0</v>
      </c>
      <c r="I1750" s="76">
        <v>0</v>
      </c>
      <c r="J1750" s="76">
        <v>0</v>
      </c>
      <c r="K1750" s="76">
        <v>0</v>
      </c>
      <c r="L1750" s="77">
        <v>0</v>
      </c>
      <c r="M1750" s="68">
        <v>37.767619978749408</v>
      </c>
      <c r="N1750" s="68">
        <v>9.0952561669829226</v>
      </c>
      <c r="O1750" s="68">
        <v>3.8</v>
      </c>
      <c r="P1750" s="68">
        <v>47.719788001585002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98.382664147317357</v>
      </c>
    </row>
    <row r="1751" spans="1:23">
      <c r="C1751" s="76"/>
      <c r="D1751" s="76"/>
      <c r="E1751" s="76"/>
      <c r="F1751" s="76"/>
      <c r="G1751" s="76"/>
      <c r="H1751" s="76"/>
      <c r="I1751" s="76"/>
      <c r="J1751" s="76"/>
      <c r="K1751" s="76"/>
      <c r="L1751" s="77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</row>
    <row r="1752" spans="1:23">
      <c r="A1752" s="105" t="s">
        <v>490</v>
      </c>
      <c r="B1752">
        <v>2011</v>
      </c>
      <c r="C1752" s="76">
        <v>0.55058165230716116</v>
      </c>
      <c r="D1752" s="76">
        <v>4.4505097679285434E-2</v>
      </c>
      <c r="E1752" s="76">
        <v>0</v>
      </c>
      <c r="F1752" s="76">
        <v>0.38341431129154335</v>
      </c>
      <c r="G1752" s="76">
        <v>2.1498938722009878E-2</v>
      </c>
      <c r="H1752" s="76">
        <v>0</v>
      </c>
      <c r="I1752" s="76">
        <v>0</v>
      </c>
      <c r="J1752" s="76">
        <v>0</v>
      </c>
      <c r="K1752" s="76">
        <v>0</v>
      </c>
      <c r="L1752" s="77">
        <v>0</v>
      </c>
      <c r="M1752" s="68">
        <v>26.733870586891619</v>
      </c>
      <c r="N1752" s="68">
        <v>2.1609756097560977</v>
      </c>
      <c r="O1752" s="68">
        <v>0</v>
      </c>
      <c r="P1752" s="68">
        <v>18.616945436299964</v>
      </c>
      <c r="Q1752" s="68">
        <v>1.0438957475994513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48.555687380547141</v>
      </c>
    </row>
    <row r="1753" spans="1:23">
      <c r="A1753" s="105"/>
      <c r="B1753">
        <v>2014</v>
      </c>
      <c r="C1753" s="76">
        <v>0.35799184310983689</v>
      </c>
      <c r="D1753" s="76">
        <v>0</v>
      </c>
      <c r="E1753" s="76">
        <v>0</v>
      </c>
      <c r="F1753" s="76">
        <v>0.61774446122572269</v>
      </c>
      <c r="G1753" s="76">
        <v>0</v>
      </c>
      <c r="H1753" s="76">
        <v>0</v>
      </c>
      <c r="I1753" s="76">
        <v>0</v>
      </c>
      <c r="J1753" s="76">
        <v>0</v>
      </c>
      <c r="K1753" s="76">
        <v>2.4263695664440345E-2</v>
      </c>
      <c r="L1753" s="77">
        <v>0</v>
      </c>
      <c r="M1753" s="68">
        <v>14.206242845128932</v>
      </c>
      <c r="N1753" s="68">
        <v>0</v>
      </c>
      <c r="O1753" s="68">
        <v>0</v>
      </c>
      <c r="P1753" s="68">
        <v>24.514044108299426</v>
      </c>
      <c r="Q1753" s="68">
        <v>0</v>
      </c>
      <c r="R1753" s="68">
        <v>0</v>
      </c>
      <c r="S1753" s="68">
        <v>0</v>
      </c>
      <c r="T1753" s="68">
        <v>0</v>
      </c>
      <c r="U1753" s="68">
        <v>0.96285979572887648</v>
      </c>
      <c r="V1753" s="68">
        <v>0</v>
      </c>
      <c r="W1753" s="68">
        <v>39.683146749157238</v>
      </c>
    </row>
    <row r="1754" spans="1:23">
      <c r="A1754" s="105"/>
      <c r="B1754">
        <v>2017</v>
      </c>
      <c r="C1754" s="76">
        <v>0.30662688157178808</v>
      </c>
      <c r="D1754" s="76">
        <v>3.7527194509198745E-2</v>
      </c>
      <c r="E1754" s="76">
        <v>0</v>
      </c>
      <c r="F1754" s="76">
        <v>0.58958578654317551</v>
      </c>
      <c r="G1754" s="76">
        <v>6.6260137375837774E-2</v>
      </c>
      <c r="H1754" s="76">
        <v>0</v>
      </c>
      <c r="I1754" s="76">
        <v>0</v>
      </c>
      <c r="J1754" s="76">
        <v>0</v>
      </c>
      <c r="K1754" s="76">
        <v>0</v>
      </c>
      <c r="L1754" s="77">
        <v>0</v>
      </c>
      <c r="M1754" s="68">
        <v>17.58496429555678</v>
      </c>
      <c r="N1754" s="68">
        <v>2.1521739130434785</v>
      </c>
      <c r="O1754" s="68">
        <v>0</v>
      </c>
      <c r="P1754" s="68">
        <v>33.812576876441156</v>
      </c>
      <c r="Q1754" s="68">
        <v>3.8</v>
      </c>
      <c r="R1754" s="68">
        <v>0</v>
      </c>
      <c r="S1754" s="68">
        <v>0</v>
      </c>
      <c r="T1754" s="68">
        <v>0</v>
      </c>
      <c r="U1754" s="68">
        <v>0</v>
      </c>
      <c r="V1754" s="68">
        <v>0</v>
      </c>
      <c r="W1754" s="68">
        <v>57.34971508504141</v>
      </c>
    </row>
    <row r="1755" spans="1:23">
      <c r="C1755" s="76"/>
      <c r="D1755" s="76"/>
      <c r="E1755" s="76"/>
      <c r="F1755" s="76"/>
      <c r="G1755" s="76"/>
      <c r="H1755" s="76"/>
      <c r="I1755" s="76"/>
      <c r="J1755" s="76"/>
      <c r="K1755" s="76"/>
      <c r="L1755" s="77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</row>
    <row r="1756" spans="1:23">
      <c r="A1756" s="105" t="s">
        <v>491</v>
      </c>
      <c r="B1756">
        <v>2011</v>
      </c>
      <c r="C1756" s="76">
        <v>0.38004571714228619</v>
      </c>
      <c r="D1756" s="76">
        <v>0</v>
      </c>
      <c r="E1756" s="76">
        <v>0</v>
      </c>
      <c r="F1756" s="76">
        <v>0.61995428285771359</v>
      </c>
      <c r="G1756" s="76">
        <v>0</v>
      </c>
      <c r="H1756" s="76">
        <v>0</v>
      </c>
      <c r="I1756" s="76">
        <v>0</v>
      </c>
      <c r="J1756" s="76">
        <v>0</v>
      </c>
      <c r="K1756" s="76">
        <v>0</v>
      </c>
      <c r="L1756" s="77">
        <v>0</v>
      </c>
      <c r="M1756" s="68">
        <v>8.8704817953404991</v>
      </c>
      <c r="N1756" s="68">
        <v>0</v>
      </c>
      <c r="O1756" s="68">
        <v>0</v>
      </c>
      <c r="P1756" s="68">
        <v>14.470083287305748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23.340565082646251</v>
      </c>
    </row>
    <row r="1757" spans="1:23">
      <c r="A1757" s="105"/>
      <c r="B1757">
        <v>2014</v>
      </c>
      <c r="C1757" s="76">
        <v>0.41823769385485526</v>
      </c>
      <c r="D1757" s="76">
        <v>3.2463231498148483E-2</v>
      </c>
      <c r="E1757" s="76">
        <v>0</v>
      </c>
      <c r="F1757" s="76">
        <v>0.54929907464699634</v>
      </c>
      <c r="G1757" s="76">
        <v>0</v>
      </c>
      <c r="H1757" s="76">
        <v>0</v>
      </c>
      <c r="I1757" s="76">
        <v>0</v>
      </c>
      <c r="J1757" s="76">
        <v>0</v>
      </c>
      <c r="K1757" s="76">
        <v>0</v>
      </c>
      <c r="L1757" s="77">
        <v>0</v>
      </c>
      <c r="M1757" s="68">
        <v>13.007534049559176</v>
      </c>
      <c r="N1757" s="68">
        <v>1.0096330275229359</v>
      </c>
      <c r="O1757" s="68">
        <v>0</v>
      </c>
      <c r="P1757" s="68">
        <v>17.083650091428044</v>
      </c>
      <c r="Q1757" s="68">
        <v>0</v>
      </c>
      <c r="R1757" s="68">
        <v>0</v>
      </c>
      <c r="S1757" s="68">
        <v>0</v>
      </c>
      <c r="T1757" s="68">
        <v>0</v>
      </c>
      <c r="U1757" s="68">
        <v>0</v>
      </c>
      <c r="V1757" s="68">
        <v>0</v>
      </c>
      <c r="W1757" s="68">
        <v>31.100817168510154</v>
      </c>
    </row>
    <row r="1758" spans="1:23">
      <c r="A1758" s="105"/>
      <c r="B1758">
        <v>2017</v>
      </c>
      <c r="C1758" s="76">
        <v>0.4653743864556884</v>
      </c>
      <c r="D1758" s="76">
        <v>0</v>
      </c>
      <c r="E1758" s="76">
        <v>0</v>
      </c>
      <c r="F1758" s="76">
        <v>0.5346256135443116</v>
      </c>
      <c r="G1758" s="76">
        <v>0</v>
      </c>
      <c r="H1758" s="76">
        <v>0</v>
      </c>
      <c r="I1758" s="76">
        <v>0</v>
      </c>
      <c r="J1758" s="76">
        <v>0</v>
      </c>
      <c r="K1758" s="76">
        <v>0</v>
      </c>
      <c r="L1758" s="77">
        <v>0</v>
      </c>
      <c r="M1758" s="68">
        <v>12.130848747680705</v>
      </c>
      <c r="N1758" s="68">
        <v>0</v>
      </c>
      <c r="O1758" s="68">
        <v>0</v>
      </c>
      <c r="P1758" s="68">
        <v>13.936010754557435</v>
      </c>
      <c r="Q1758" s="68">
        <v>0</v>
      </c>
      <c r="R1758" s="68">
        <v>0</v>
      </c>
      <c r="S1758" s="68">
        <v>0</v>
      </c>
      <c r="T1758" s="68">
        <v>0</v>
      </c>
      <c r="U1758" s="68">
        <v>0</v>
      </c>
      <c r="V1758" s="68">
        <v>0</v>
      </c>
      <c r="W1758" s="68">
        <v>26.066859502238138</v>
      </c>
    </row>
    <row r="1759" spans="1:23">
      <c r="C1759" s="76"/>
      <c r="D1759" s="76"/>
      <c r="E1759" s="76"/>
      <c r="F1759" s="76"/>
      <c r="G1759" s="76"/>
      <c r="H1759" s="76"/>
      <c r="I1759" s="76"/>
      <c r="J1759" s="76"/>
      <c r="K1759" s="76"/>
      <c r="L1759" s="77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</row>
    <row r="1760" spans="1:23">
      <c r="A1760" s="105" t="s">
        <v>492</v>
      </c>
      <c r="B1760">
        <v>2011</v>
      </c>
      <c r="C1760" s="76">
        <v>0.24924037000410407</v>
      </c>
      <c r="D1760" s="76">
        <v>5.2888334093504394E-2</v>
      </c>
      <c r="E1760" s="76">
        <v>1.0213164023746082E-2</v>
      </c>
      <c r="F1760" s="76">
        <v>0.66714994134298577</v>
      </c>
      <c r="G1760" s="76">
        <v>1.029502651191333E-2</v>
      </c>
      <c r="H1760" s="76">
        <v>0</v>
      </c>
      <c r="I1760" s="76">
        <v>1.0213164023746082E-2</v>
      </c>
      <c r="J1760" s="76">
        <v>0</v>
      </c>
      <c r="K1760" s="76">
        <v>0</v>
      </c>
      <c r="L1760" s="77">
        <v>0</v>
      </c>
      <c r="M1760" s="68">
        <v>24.403835033355836</v>
      </c>
      <c r="N1760" s="68">
        <v>5.1784475379555799</v>
      </c>
      <c r="O1760" s="68">
        <v>1</v>
      </c>
      <c r="P1760" s="68">
        <v>65.322552324806608</v>
      </c>
      <c r="Q1760" s="68">
        <v>1.008015389547932</v>
      </c>
      <c r="R1760" s="68">
        <v>0</v>
      </c>
      <c r="S1760" s="68">
        <v>1</v>
      </c>
      <c r="T1760" s="68">
        <v>0</v>
      </c>
      <c r="U1760" s="68">
        <v>0</v>
      </c>
      <c r="V1760" s="68">
        <v>0</v>
      </c>
      <c r="W1760" s="68">
        <v>97.912850285665982</v>
      </c>
    </row>
    <row r="1761" spans="1:23">
      <c r="A1761" s="105"/>
      <c r="B1761">
        <v>2014</v>
      </c>
      <c r="C1761" s="76">
        <v>0.3126401296277368</v>
      </c>
      <c r="D1761" s="76">
        <v>1.8142305686716535E-2</v>
      </c>
      <c r="E1761" s="76">
        <v>0</v>
      </c>
      <c r="F1761" s="76">
        <v>0.6692175646855465</v>
      </c>
      <c r="G1761" s="76">
        <v>0</v>
      </c>
      <c r="H1761" s="76">
        <v>0</v>
      </c>
      <c r="I1761" s="76">
        <v>0</v>
      </c>
      <c r="J1761" s="76">
        <v>0</v>
      </c>
      <c r="K1761" s="76">
        <v>0</v>
      </c>
      <c r="L1761" s="77">
        <v>0</v>
      </c>
      <c r="M1761" s="68">
        <v>23.70107541935878</v>
      </c>
      <c r="N1761" s="68">
        <v>1.3753581661891117</v>
      </c>
      <c r="O1761" s="68">
        <v>0</v>
      </c>
      <c r="P1761" s="68">
        <v>50.733013677603651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75.809447263151554</v>
      </c>
    </row>
    <row r="1762" spans="1:23">
      <c r="A1762" s="105"/>
      <c r="B1762">
        <v>2017</v>
      </c>
      <c r="C1762" s="76">
        <v>0.40300668275321239</v>
      </c>
      <c r="D1762" s="76">
        <v>1.7071013369540752E-2</v>
      </c>
      <c r="E1762" s="76">
        <v>3.111086778346037E-2</v>
      </c>
      <c r="F1762" s="76">
        <v>0.54881143609378635</v>
      </c>
      <c r="G1762" s="76">
        <v>0</v>
      </c>
      <c r="H1762" s="76">
        <v>0</v>
      </c>
      <c r="I1762" s="76">
        <v>0</v>
      </c>
      <c r="J1762" s="76">
        <v>0</v>
      </c>
      <c r="K1762" s="76">
        <v>0</v>
      </c>
      <c r="L1762" s="77">
        <v>0</v>
      </c>
      <c r="M1762" s="68">
        <v>29.527623909285808</v>
      </c>
      <c r="N1762" s="68">
        <v>1.2507645259938838</v>
      </c>
      <c r="O1762" s="68">
        <v>2.2794411177644709</v>
      </c>
      <c r="P1762" s="68">
        <v>40.210493710387965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73.268323263432137</v>
      </c>
    </row>
    <row r="1763" spans="1:23">
      <c r="C1763" s="76"/>
      <c r="D1763" s="76"/>
      <c r="E1763" s="76"/>
      <c r="F1763" s="76"/>
      <c r="G1763" s="76"/>
      <c r="H1763" s="76"/>
      <c r="I1763" s="76"/>
      <c r="J1763" s="76"/>
      <c r="K1763" s="76"/>
      <c r="L1763" s="77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</row>
    <row r="1764" spans="1:23">
      <c r="A1764" s="105" t="s">
        <v>493</v>
      </c>
      <c r="B1764">
        <v>2011</v>
      </c>
      <c r="C1764" s="76">
        <v>0.23663677850494075</v>
      </c>
      <c r="D1764" s="76">
        <v>0</v>
      </c>
      <c r="E1764" s="76">
        <v>0</v>
      </c>
      <c r="F1764" s="76">
        <v>0.7633632214950592</v>
      </c>
      <c r="G1764" s="76">
        <v>0</v>
      </c>
      <c r="H1764" s="76">
        <v>0</v>
      </c>
      <c r="I1764" s="76">
        <v>0</v>
      </c>
      <c r="J1764" s="76">
        <v>0</v>
      </c>
      <c r="K1764" s="76">
        <v>0</v>
      </c>
      <c r="L1764" s="77">
        <v>0</v>
      </c>
      <c r="M1764" s="68">
        <v>6.1220132657124608</v>
      </c>
      <c r="N1764" s="68">
        <v>0</v>
      </c>
      <c r="O1764" s="68">
        <v>0</v>
      </c>
      <c r="P1764" s="68">
        <v>19.748915608450854</v>
      </c>
      <c r="Q1764" s="68">
        <v>0</v>
      </c>
      <c r="R1764" s="68">
        <v>0</v>
      </c>
      <c r="S1764" s="68">
        <v>0</v>
      </c>
      <c r="T1764" s="68">
        <v>0</v>
      </c>
      <c r="U1764" s="68">
        <v>0</v>
      </c>
      <c r="V1764" s="68">
        <v>0</v>
      </c>
      <c r="W1764" s="68">
        <v>25.870928874163315</v>
      </c>
    </row>
    <row r="1765" spans="1:23">
      <c r="A1765" s="105"/>
      <c r="B1765">
        <v>2014</v>
      </c>
      <c r="C1765" s="76">
        <v>0.31632692046186089</v>
      </c>
      <c r="D1765" s="76">
        <v>0</v>
      </c>
      <c r="E1765" s="76">
        <v>0</v>
      </c>
      <c r="F1765" s="76">
        <v>0.68367307953813938</v>
      </c>
      <c r="G1765" s="76">
        <v>0</v>
      </c>
      <c r="H1765" s="76">
        <v>0</v>
      </c>
      <c r="I1765" s="76">
        <v>0</v>
      </c>
      <c r="J1765" s="76">
        <v>0</v>
      </c>
      <c r="K1765" s="76">
        <v>0</v>
      </c>
      <c r="L1765" s="77">
        <v>0</v>
      </c>
      <c r="M1765" s="68">
        <v>6.2574052781095526</v>
      </c>
      <c r="N1765" s="68">
        <v>0</v>
      </c>
      <c r="O1765" s="68">
        <v>0</v>
      </c>
      <c r="P1765" s="68">
        <v>13.524045092833507</v>
      </c>
      <c r="Q1765" s="68">
        <v>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19.781450370943055</v>
      </c>
    </row>
    <row r="1766" spans="1:23">
      <c r="A1766" s="105"/>
      <c r="B1766">
        <v>2017</v>
      </c>
      <c r="C1766" s="76">
        <v>0.27028956542901705</v>
      </c>
      <c r="D1766" s="76">
        <v>0</v>
      </c>
      <c r="E1766" s="76">
        <v>0</v>
      </c>
      <c r="F1766" s="76">
        <v>0.69081962826151877</v>
      </c>
      <c r="G1766" s="76">
        <v>0</v>
      </c>
      <c r="H1766" s="76">
        <v>0</v>
      </c>
      <c r="I1766" s="76">
        <v>0</v>
      </c>
      <c r="J1766" s="76">
        <v>0</v>
      </c>
      <c r="K1766" s="76">
        <v>0</v>
      </c>
      <c r="L1766" s="77">
        <v>3.8890806309464399E-2</v>
      </c>
      <c r="M1766" s="68">
        <v>6.9566196189398184</v>
      </c>
      <c r="N1766" s="68">
        <v>0</v>
      </c>
      <c r="O1766" s="68">
        <v>0</v>
      </c>
      <c r="P1766" s="68">
        <v>17.780077345882138</v>
      </c>
      <c r="Q1766" s="68">
        <v>0</v>
      </c>
      <c r="R1766" s="68">
        <v>0</v>
      </c>
      <c r="S1766" s="68">
        <v>0</v>
      </c>
      <c r="T1766" s="68">
        <v>0</v>
      </c>
      <c r="U1766" s="68">
        <v>0</v>
      </c>
      <c r="V1766" s="68">
        <v>1.0009581603321622</v>
      </c>
      <c r="W1766" s="68">
        <v>25.737655125154113</v>
      </c>
    </row>
    <row r="1767" spans="1:23">
      <c r="C1767" s="76"/>
      <c r="D1767" s="76"/>
      <c r="E1767" s="76"/>
      <c r="F1767" s="76"/>
      <c r="G1767" s="76"/>
      <c r="H1767" s="76"/>
      <c r="I1767" s="76"/>
      <c r="J1767" s="76"/>
      <c r="K1767" s="76"/>
      <c r="L1767" s="77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</row>
    <row r="1768" spans="1:23">
      <c r="A1768" s="105" t="s">
        <v>494</v>
      </c>
      <c r="B1768">
        <v>2011</v>
      </c>
      <c r="C1768" s="76">
        <v>0.48439336353270879</v>
      </c>
      <c r="D1768" s="76">
        <v>0</v>
      </c>
      <c r="E1768" s="76">
        <v>0</v>
      </c>
      <c r="F1768" s="76">
        <v>0.51560663646729121</v>
      </c>
      <c r="G1768" s="76">
        <v>0</v>
      </c>
      <c r="H1768" s="76">
        <v>0</v>
      </c>
      <c r="I1768" s="76">
        <v>0</v>
      </c>
      <c r="J1768" s="76">
        <v>0</v>
      </c>
      <c r="K1768" s="76">
        <v>0</v>
      </c>
      <c r="L1768" s="77">
        <v>0</v>
      </c>
      <c r="M1768" s="68">
        <v>2.7681370435642014</v>
      </c>
      <c r="N1768" s="68">
        <v>0</v>
      </c>
      <c r="O1768" s="68">
        <v>0</v>
      </c>
      <c r="P1768" s="68">
        <v>2.9465098776405361</v>
      </c>
      <c r="Q1768" s="68">
        <v>0</v>
      </c>
      <c r="R1768" s="68">
        <v>0</v>
      </c>
      <c r="S1768" s="68">
        <v>0</v>
      </c>
      <c r="T1768" s="68">
        <v>0</v>
      </c>
      <c r="U1768" s="68">
        <v>0</v>
      </c>
      <c r="V1768" s="68">
        <v>0</v>
      </c>
      <c r="W1768" s="68">
        <v>5.7146469212047375</v>
      </c>
    </row>
    <row r="1769" spans="1:23">
      <c r="A1769" s="105"/>
      <c r="B1769">
        <v>2014</v>
      </c>
      <c r="C1769" s="76">
        <v>0.32562729763486431</v>
      </c>
      <c r="D1769" s="76">
        <v>0</v>
      </c>
      <c r="E1769" s="76">
        <v>0</v>
      </c>
      <c r="F1769" s="76">
        <v>0.67437270236513569</v>
      </c>
      <c r="G1769" s="76">
        <v>0</v>
      </c>
      <c r="H1769" s="76">
        <v>0</v>
      </c>
      <c r="I1769" s="76">
        <v>0</v>
      </c>
      <c r="J1769" s="76">
        <v>0</v>
      </c>
      <c r="K1769" s="76">
        <v>0</v>
      </c>
      <c r="L1769" s="77">
        <v>0</v>
      </c>
      <c r="M1769" s="68">
        <v>2.2064777327935223</v>
      </c>
      <c r="N1769" s="68">
        <v>0</v>
      </c>
      <c r="O1769" s="68">
        <v>0</v>
      </c>
      <c r="P1769" s="68">
        <v>4.5696056877915421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6.7760834205850644</v>
      </c>
    </row>
    <row r="1770" spans="1:23">
      <c r="A1770" s="105"/>
      <c r="B1770">
        <v>2017</v>
      </c>
      <c r="C1770" s="76">
        <v>0.30417811071435208</v>
      </c>
      <c r="D1770" s="76">
        <v>0</v>
      </c>
      <c r="E1770" s="76">
        <v>0</v>
      </c>
      <c r="F1770" s="76">
        <v>0.69582188928564803</v>
      </c>
      <c r="G1770" s="76">
        <v>0</v>
      </c>
      <c r="H1770" s="76">
        <v>0</v>
      </c>
      <c r="I1770" s="76">
        <v>0</v>
      </c>
      <c r="J1770" s="76">
        <v>0</v>
      </c>
      <c r="K1770" s="76">
        <v>0</v>
      </c>
      <c r="L1770" s="77">
        <v>0</v>
      </c>
      <c r="M1770" s="68">
        <v>4.9608067994220786</v>
      </c>
      <c r="N1770" s="68">
        <v>0</v>
      </c>
      <c r="O1770" s="68">
        <v>0</v>
      </c>
      <c r="P1770" s="68">
        <v>11.348081396943503</v>
      </c>
      <c r="Q1770" s="68">
        <v>0</v>
      </c>
      <c r="R1770" s="68">
        <v>0</v>
      </c>
      <c r="S1770" s="68">
        <v>0</v>
      </c>
      <c r="T1770" s="68">
        <v>0</v>
      </c>
      <c r="U1770" s="68">
        <v>0</v>
      </c>
      <c r="V1770" s="68">
        <v>0</v>
      </c>
      <c r="W1770" s="68">
        <v>16.308888196365579</v>
      </c>
    </row>
    <row r="1771" spans="1:23">
      <c r="C1771" s="76"/>
      <c r="D1771" s="76"/>
      <c r="E1771" s="76"/>
      <c r="F1771" s="76"/>
      <c r="G1771" s="76"/>
      <c r="H1771" s="76"/>
      <c r="I1771" s="76"/>
      <c r="J1771" s="76"/>
      <c r="K1771" s="76"/>
      <c r="L1771" s="77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</row>
    <row r="1772" spans="1:23">
      <c r="A1772" s="105" t="s">
        <v>495</v>
      </c>
      <c r="B1772">
        <v>2011</v>
      </c>
      <c r="C1772" s="76">
        <v>0.49523481843083339</v>
      </c>
      <c r="D1772" s="76">
        <v>0</v>
      </c>
      <c r="E1772" s="76">
        <v>0</v>
      </c>
      <c r="F1772" s="76">
        <v>0.50476518156916672</v>
      </c>
      <c r="G1772" s="76">
        <v>0</v>
      </c>
      <c r="H1772" s="76">
        <v>0</v>
      </c>
      <c r="I1772" s="76">
        <v>0</v>
      </c>
      <c r="J1772" s="76">
        <v>0</v>
      </c>
      <c r="K1772" s="76">
        <v>0</v>
      </c>
      <c r="L1772" s="77">
        <v>0</v>
      </c>
      <c r="M1772" s="68">
        <v>9.1044976945504477</v>
      </c>
      <c r="N1772" s="68">
        <v>0</v>
      </c>
      <c r="O1772" s="68">
        <v>0</v>
      </c>
      <c r="P1772" s="68">
        <v>9.2797058301498687</v>
      </c>
      <c r="Q1772" s="68">
        <v>0</v>
      </c>
      <c r="R1772" s="68">
        <v>0</v>
      </c>
      <c r="S1772" s="68">
        <v>0</v>
      </c>
      <c r="T1772" s="68">
        <v>0</v>
      </c>
      <c r="U1772" s="68">
        <v>0</v>
      </c>
      <c r="V1772" s="68">
        <v>0</v>
      </c>
      <c r="W1772" s="68">
        <v>18.384203524700315</v>
      </c>
    </row>
    <row r="1773" spans="1:23">
      <c r="A1773" s="105"/>
      <c r="B1773">
        <v>2014</v>
      </c>
      <c r="C1773" s="76">
        <v>0.57375048606631174</v>
      </c>
      <c r="D1773" s="76">
        <v>9.1773580032621371E-2</v>
      </c>
      <c r="E1773" s="76">
        <v>0</v>
      </c>
      <c r="F1773" s="76">
        <v>0.28873138900300638</v>
      </c>
      <c r="G1773" s="76">
        <v>0</v>
      </c>
      <c r="H1773" s="76">
        <v>0</v>
      </c>
      <c r="I1773" s="76">
        <v>4.5744544898060395E-2</v>
      </c>
      <c r="J1773" s="76">
        <v>0</v>
      </c>
      <c r="K1773" s="76">
        <v>0</v>
      </c>
      <c r="L1773" s="77">
        <v>0</v>
      </c>
      <c r="M1773" s="68">
        <v>12.624056729267386</v>
      </c>
      <c r="N1773" s="68">
        <v>2.0192660550458719</v>
      </c>
      <c r="O1773" s="68">
        <v>0</v>
      </c>
      <c r="P1773" s="68">
        <v>6.3528685775664027</v>
      </c>
      <c r="Q1773" s="68">
        <v>0</v>
      </c>
      <c r="R1773" s="68">
        <v>0</v>
      </c>
      <c r="S1773" s="68">
        <v>1.0065032516258128</v>
      </c>
      <c r="T1773" s="68">
        <v>0</v>
      </c>
      <c r="U1773" s="68">
        <v>0</v>
      </c>
      <c r="V1773" s="68">
        <v>0</v>
      </c>
      <c r="W1773" s="68">
        <v>22.002694613505476</v>
      </c>
    </row>
    <row r="1774" spans="1:23">
      <c r="A1774" s="105"/>
      <c r="B1774">
        <v>2017</v>
      </c>
      <c r="C1774" s="76">
        <v>0.56109353164188747</v>
      </c>
      <c r="D1774" s="76">
        <v>0</v>
      </c>
      <c r="E1774" s="76">
        <v>0</v>
      </c>
      <c r="F1774" s="76">
        <v>0.38558894312883307</v>
      </c>
      <c r="G1774" s="76">
        <v>0</v>
      </c>
      <c r="H1774" s="76">
        <v>5.3317525229279343E-2</v>
      </c>
      <c r="I1774" s="76">
        <v>0</v>
      </c>
      <c r="J1774" s="76">
        <v>0</v>
      </c>
      <c r="K1774" s="76">
        <v>0</v>
      </c>
      <c r="L1774" s="77">
        <v>0</v>
      </c>
      <c r="M1774" s="68">
        <v>10.540679055633472</v>
      </c>
      <c r="N1774" s="68">
        <v>0</v>
      </c>
      <c r="O1774" s="68">
        <v>0</v>
      </c>
      <c r="P1774" s="68">
        <v>7.2436573721116799</v>
      </c>
      <c r="Q1774" s="68">
        <v>0</v>
      </c>
      <c r="R1774" s="68">
        <v>1.0016207455429498</v>
      </c>
      <c r="S1774" s="68">
        <v>0</v>
      </c>
      <c r="T1774" s="68">
        <v>0</v>
      </c>
      <c r="U1774" s="68">
        <v>0</v>
      </c>
      <c r="V1774" s="68">
        <v>0</v>
      </c>
      <c r="W1774" s="68">
        <v>18.785957173288104</v>
      </c>
    </row>
    <row r="1775" spans="1:23">
      <c r="C1775" s="76"/>
      <c r="D1775" s="76"/>
      <c r="E1775" s="76"/>
      <c r="F1775" s="76"/>
      <c r="G1775" s="76"/>
      <c r="H1775" s="76"/>
      <c r="I1775" s="76"/>
      <c r="J1775" s="76"/>
      <c r="K1775" s="76"/>
      <c r="L1775" s="77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</row>
    <row r="1776" spans="1:23">
      <c r="A1776" s="105" t="s">
        <v>496</v>
      </c>
      <c r="B1776">
        <v>2011</v>
      </c>
      <c r="C1776" s="76">
        <v>0.269216299646589</v>
      </c>
      <c r="D1776" s="76">
        <v>6.550277580777504E-2</v>
      </c>
      <c r="E1776" s="76">
        <v>0</v>
      </c>
      <c r="F1776" s="76">
        <v>0.62973822517266709</v>
      </c>
      <c r="G1776" s="76">
        <v>3.554269937296884E-2</v>
      </c>
      <c r="H1776" s="76">
        <v>0</v>
      </c>
      <c r="I1776" s="76">
        <v>0</v>
      </c>
      <c r="J1776" s="76">
        <v>0</v>
      </c>
      <c r="K1776" s="76">
        <v>0</v>
      </c>
      <c r="L1776" s="77">
        <v>0</v>
      </c>
      <c r="M1776" s="68">
        <v>8.2199966742366239</v>
      </c>
      <c r="N1776" s="68">
        <v>2</v>
      </c>
      <c r="O1776" s="68">
        <v>0</v>
      </c>
      <c r="P1776" s="68">
        <v>19.227833245439914</v>
      </c>
      <c r="Q1776" s="68">
        <v>1.0852272727272727</v>
      </c>
      <c r="R1776" s="68">
        <v>0</v>
      </c>
      <c r="S1776" s="68">
        <v>0</v>
      </c>
      <c r="T1776" s="68">
        <v>0</v>
      </c>
      <c r="U1776" s="68">
        <v>0</v>
      </c>
      <c r="V1776" s="68">
        <v>0</v>
      </c>
      <c r="W1776" s="68">
        <v>30.53305719240381</v>
      </c>
    </row>
    <row r="1777" spans="1:23">
      <c r="A1777" s="105"/>
      <c r="B1777">
        <v>2014</v>
      </c>
      <c r="C1777" s="76">
        <v>0.46618148351154765</v>
      </c>
      <c r="D1777" s="76">
        <v>0</v>
      </c>
      <c r="E1777" s="76">
        <v>0</v>
      </c>
      <c r="F1777" s="76">
        <v>0.53381851648845247</v>
      </c>
      <c r="G1777" s="76">
        <v>0</v>
      </c>
      <c r="H1777" s="76">
        <v>0</v>
      </c>
      <c r="I1777" s="76">
        <v>0</v>
      </c>
      <c r="J1777" s="76">
        <v>0</v>
      </c>
      <c r="K1777" s="76">
        <v>0</v>
      </c>
      <c r="L1777" s="77">
        <v>0</v>
      </c>
      <c r="M1777" s="68">
        <v>12.521465594273682</v>
      </c>
      <c r="N1777" s="68">
        <v>0</v>
      </c>
      <c r="O1777" s="68">
        <v>0</v>
      </c>
      <c r="P1777" s="68">
        <v>14.338171772604959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26.859637366878637</v>
      </c>
    </row>
    <row r="1778" spans="1:23">
      <c r="A1778" s="105"/>
      <c r="B1778">
        <v>2017</v>
      </c>
      <c r="C1778" s="76">
        <v>0.34711732518692656</v>
      </c>
      <c r="D1778" s="76">
        <v>0.11043835283114008</v>
      </c>
      <c r="E1778" s="76">
        <v>0</v>
      </c>
      <c r="F1778" s="76">
        <v>0.50633608860014101</v>
      </c>
      <c r="G1778" s="76">
        <v>0</v>
      </c>
      <c r="H1778" s="76">
        <v>3.6108233381792212E-2</v>
      </c>
      <c r="I1778" s="76">
        <v>0</v>
      </c>
      <c r="J1778" s="76">
        <v>0</v>
      </c>
      <c r="K1778" s="76">
        <v>0</v>
      </c>
      <c r="L1778" s="77">
        <v>0</v>
      </c>
      <c r="M1778" s="68">
        <v>11.943729708891423</v>
      </c>
      <c r="N1778" s="68">
        <v>3.8</v>
      </c>
      <c r="O1778" s="68">
        <v>0</v>
      </c>
      <c r="P1778" s="68">
        <v>17.422182487839567</v>
      </c>
      <c r="Q1778" s="68">
        <v>0</v>
      </c>
      <c r="R1778" s="68">
        <v>1.2424242424242424</v>
      </c>
      <c r="S1778" s="68">
        <v>0</v>
      </c>
      <c r="T1778" s="68">
        <v>0</v>
      </c>
      <c r="U1778" s="68">
        <v>0</v>
      </c>
      <c r="V1778" s="68">
        <v>0</v>
      </c>
      <c r="W1778" s="68">
        <v>34.408336439155235</v>
      </c>
    </row>
    <row r="1779" spans="1:23">
      <c r="C1779" s="76"/>
      <c r="D1779" s="76"/>
      <c r="E1779" s="76"/>
      <c r="F1779" s="76"/>
      <c r="G1779" s="76"/>
      <c r="H1779" s="76"/>
      <c r="I1779" s="76"/>
      <c r="J1779" s="76"/>
      <c r="K1779" s="76"/>
      <c r="L1779" s="77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</row>
    <row r="1780" spans="1:23">
      <c r="A1780" s="105" t="s">
        <v>497</v>
      </c>
      <c r="B1780">
        <v>2011</v>
      </c>
      <c r="C1780" s="76">
        <v>0.39756883915598445</v>
      </c>
      <c r="D1780" s="76">
        <v>0</v>
      </c>
      <c r="E1780" s="76">
        <v>0</v>
      </c>
      <c r="F1780" s="76">
        <v>0.6024311608440156</v>
      </c>
      <c r="G1780" s="76">
        <v>0</v>
      </c>
      <c r="H1780" s="76">
        <v>0</v>
      </c>
      <c r="I1780" s="76">
        <v>0</v>
      </c>
      <c r="J1780" s="76">
        <v>0</v>
      </c>
      <c r="K1780" s="76">
        <v>0</v>
      </c>
      <c r="L1780" s="77">
        <v>0</v>
      </c>
      <c r="M1780" s="68">
        <v>4.9450026958687676</v>
      </c>
      <c r="N1780" s="68">
        <v>0</v>
      </c>
      <c r="O1780" s="68">
        <v>0</v>
      </c>
      <c r="P1780" s="68">
        <v>7.4931016242955621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12.43810432016433</v>
      </c>
    </row>
    <row r="1781" spans="1:23">
      <c r="A1781" s="105"/>
      <c r="B1781">
        <v>2014</v>
      </c>
      <c r="C1781" s="76">
        <v>0.21780689979006007</v>
      </c>
      <c r="D1781" s="76">
        <v>3.107197496683485E-2</v>
      </c>
      <c r="E1781" s="76">
        <v>0</v>
      </c>
      <c r="F1781" s="76">
        <v>0.75112112524310504</v>
      </c>
      <c r="G1781" s="76">
        <v>0</v>
      </c>
      <c r="H1781" s="76">
        <v>0</v>
      </c>
      <c r="I1781" s="76">
        <v>0</v>
      </c>
      <c r="J1781" s="76">
        <v>0</v>
      </c>
      <c r="K1781" s="76">
        <v>0</v>
      </c>
      <c r="L1781" s="77">
        <v>0</v>
      </c>
      <c r="M1781" s="68">
        <v>7.0772791200154508</v>
      </c>
      <c r="N1781" s="68">
        <v>1.0096330275229359</v>
      </c>
      <c r="O1781" s="68">
        <v>0</v>
      </c>
      <c r="P1781" s="68">
        <v>24.406452970082338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32.493365117620726</v>
      </c>
    </row>
    <row r="1782" spans="1:23">
      <c r="A1782" s="105"/>
      <c r="B1782">
        <v>2017</v>
      </c>
      <c r="C1782" s="76">
        <v>0.44328788448491441</v>
      </c>
      <c r="D1782" s="76">
        <v>0</v>
      </c>
      <c r="E1782" s="76">
        <v>4.0506184604946344E-2</v>
      </c>
      <c r="F1782" s="76">
        <v>0.28543339660475442</v>
      </c>
      <c r="G1782" s="76">
        <v>0.23077253430538475</v>
      </c>
      <c r="H1782" s="76">
        <v>0</v>
      </c>
      <c r="I1782" s="76">
        <v>0</v>
      </c>
      <c r="J1782" s="76">
        <v>0</v>
      </c>
      <c r="K1782" s="76">
        <v>0</v>
      </c>
      <c r="L1782" s="77">
        <v>0</v>
      </c>
      <c r="M1782" s="68">
        <v>11.032923707117256</v>
      </c>
      <c r="N1782" s="68">
        <v>0</v>
      </c>
      <c r="O1782" s="68">
        <v>1.0081521739130435</v>
      </c>
      <c r="P1782" s="68">
        <v>7.1041077332010119</v>
      </c>
      <c r="Q1782" s="68">
        <v>5.7436619718309858</v>
      </c>
      <c r="R1782" s="68">
        <v>0</v>
      </c>
      <c r="S1782" s="68">
        <v>0</v>
      </c>
      <c r="T1782" s="68">
        <v>0</v>
      </c>
      <c r="U1782" s="68">
        <v>0</v>
      </c>
      <c r="V1782" s="68">
        <v>0</v>
      </c>
      <c r="W1782" s="68">
        <v>24.888845586062299</v>
      </c>
    </row>
    <row r="1783" spans="1:23">
      <c r="C1783" s="76"/>
      <c r="D1783" s="76"/>
      <c r="E1783" s="76"/>
      <c r="F1783" s="76"/>
      <c r="G1783" s="76"/>
      <c r="H1783" s="76"/>
      <c r="I1783" s="76"/>
      <c r="J1783" s="76"/>
      <c r="K1783" s="76"/>
      <c r="L1783" s="77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</row>
    <row r="1784" spans="1:23">
      <c r="A1784" s="105" t="s">
        <v>498</v>
      </c>
      <c r="B1784">
        <v>2011</v>
      </c>
      <c r="C1784" s="76">
        <v>0.77472961028749554</v>
      </c>
      <c r="D1784" s="76">
        <v>0</v>
      </c>
      <c r="E1784" s="76">
        <v>0</v>
      </c>
      <c r="F1784" s="76">
        <v>0.2252703897125044</v>
      </c>
      <c r="G1784" s="76">
        <v>0</v>
      </c>
      <c r="H1784" s="76">
        <v>0</v>
      </c>
      <c r="I1784" s="76">
        <v>0</v>
      </c>
      <c r="J1784" s="76">
        <v>0</v>
      </c>
      <c r="K1784" s="76">
        <v>0</v>
      </c>
      <c r="L1784" s="77">
        <v>0</v>
      </c>
      <c r="M1784" s="68">
        <v>3.4391098238708802</v>
      </c>
      <c r="N1784" s="68">
        <v>0</v>
      </c>
      <c r="O1784" s="68">
        <v>0</v>
      </c>
      <c r="P1784" s="68">
        <v>1</v>
      </c>
      <c r="Q1784" s="68">
        <v>0</v>
      </c>
      <c r="R1784" s="68">
        <v>0</v>
      </c>
      <c r="S1784" s="68">
        <v>0</v>
      </c>
      <c r="T1784" s="68">
        <v>0</v>
      </c>
      <c r="U1784" s="68">
        <v>0</v>
      </c>
      <c r="V1784" s="68">
        <v>0</v>
      </c>
      <c r="W1784" s="68">
        <v>4.4391098238708802</v>
      </c>
    </row>
    <row r="1785" spans="1:23">
      <c r="A1785" s="105"/>
      <c r="B1785">
        <v>2014</v>
      </c>
      <c r="C1785" s="76">
        <v>0.53727624450856659</v>
      </c>
      <c r="D1785" s="76">
        <v>0</v>
      </c>
      <c r="E1785" s="76">
        <v>0</v>
      </c>
      <c r="F1785" s="76">
        <v>0.46272375549143341</v>
      </c>
      <c r="G1785" s="76">
        <v>0</v>
      </c>
      <c r="H1785" s="76">
        <v>0</v>
      </c>
      <c r="I1785" s="76">
        <v>0</v>
      </c>
      <c r="J1785" s="76">
        <v>0</v>
      </c>
      <c r="K1785" s="76">
        <v>0</v>
      </c>
      <c r="L1785" s="77">
        <v>0</v>
      </c>
      <c r="M1785" s="68">
        <v>3.0012078817031043</v>
      </c>
      <c r="N1785" s="68">
        <v>0</v>
      </c>
      <c r="O1785" s="68">
        <v>0</v>
      </c>
      <c r="P1785" s="68">
        <v>2.5847600675186886</v>
      </c>
      <c r="Q1785" s="68">
        <v>0</v>
      </c>
      <c r="R1785" s="68">
        <v>0</v>
      </c>
      <c r="S1785" s="68">
        <v>0</v>
      </c>
      <c r="T1785" s="68">
        <v>0</v>
      </c>
      <c r="U1785" s="68">
        <v>0</v>
      </c>
      <c r="V1785" s="68">
        <v>0</v>
      </c>
      <c r="W1785" s="68">
        <v>5.5859679492217928</v>
      </c>
    </row>
    <row r="1786" spans="1:23">
      <c r="A1786" s="105"/>
      <c r="B1786">
        <v>2017</v>
      </c>
      <c r="C1786" s="76">
        <v>0.43773157346418029</v>
      </c>
      <c r="D1786" s="76">
        <v>0</v>
      </c>
      <c r="E1786" s="76">
        <v>0</v>
      </c>
      <c r="F1786" s="76">
        <v>0.45941963395261459</v>
      </c>
      <c r="G1786" s="76">
        <v>0</v>
      </c>
      <c r="H1786" s="76">
        <v>0</v>
      </c>
      <c r="I1786" s="76">
        <v>0</v>
      </c>
      <c r="J1786" s="76">
        <v>0</v>
      </c>
      <c r="K1786" s="76">
        <v>0.1028487925832051</v>
      </c>
      <c r="L1786" s="77">
        <v>0</v>
      </c>
      <c r="M1786" s="68">
        <v>4.9050442358011352</v>
      </c>
      <c r="N1786" s="68">
        <v>0</v>
      </c>
      <c r="O1786" s="68">
        <v>0</v>
      </c>
      <c r="P1786" s="68">
        <v>5.1480719325299988</v>
      </c>
      <c r="Q1786" s="68">
        <v>0</v>
      </c>
      <c r="R1786" s="68">
        <v>0</v>
      </c>
      <c r="S1786" s="68">
        <v>0</v>
      </c>
      <c r="T1786" s="68">
        <v>0</v>
      </c>
      <c r="U1786" s="68">
        <v>1.1524822695035462</v>
      </c>
      <c r="V1786" s="68">
        <v>0</v>
      </c>
      <c r="W1786" s="68">
        <v>11.205598437834681</v>
      </c>
    </row>
    <row r="1787" spans="1:23">
      <c r="C1787" s="76"/>
      <c r="D1787" s="76"/>
      <c r="E1787" s="76"/>
      <c r="F1787" s="76"/>
      <c r="G1787" s="76"/>
      <c r="H1787" s="76"/>
      <c r="I1787" s="76"/>
      <c r="J1787" s="76"/>
      <c r="K1787" s="76"/>
      <c r="L1787" s="77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</row>
    <row r="1788" spans="1:23">
      <c r="A1788" s="105" t="s">
        <v>499</v>
      </c>
      <c r="B1788">
        <v>2011</v>
      </c>
      <c r="C1788" s="76">
        <v>0.46824939222923678</v>
      </c>
      <c r="D1788" s="76">
        <v>1.9122923302951567E-2</v>
      </c>
      <c r="E1788" s="76">
        <v>0</v>
      </c>
      <c r="F1788" s="76">
        <v>0.51262768446781171</v>
      </c>
      <c r="G1788" s="76">
        <v>0</v>
      </c>
      <c r="H1788" s="76">
        <v>0</v>
      </c>
      <c r="I1788" s="76">
        <v>0</v>
      </c>
      <c r="J1788" s="76">
        <v>0</v>
      </c>
      <c r="K1788" s="76">
        <v>0</v>
      </c>
      <c r="L1788" s="77">
        <v>0</v>
      </c>
      <c r="M1788" s="68">
        <v>27.106075424334939</v>
      </c>
      <c r="N1788" s="68">
        <v>1.1069900142653353</v>
      </c>
      <c r="O1788" s="68">
        <v>0</v>
      </c>
      <c r="P1788" s="68">
        <v>29.67505118081192</v>
      </c>
      <c r="Q1788" s="68">
        <v>0</v>
      </c>
      <c r="R1788" s="68">
        <v>0</v>
      </c>
      <c r="S1788" s="68">
        <v>0</v>
      </c>
      <c r="T1788" s="68">
        <v>0</v>
      </c>
      <c r="U1788" s="68">
        <v>0</v>
      </c>
      <c r="V1788" s="68">
        <v>0</v>
      </c>
      <c r="W1788" s="68">
        <v>57.888116619412187</v>
      </c>
    </row>
    <row r="1789" spans="1:23">
      <c r="A1789" s="105"/>
      <c r="B1789">
        <v>2014</v>
      </c>
      <c r="C1789" s="76">
        <v>0.19948487320424987</v>
      </c>
      <c r="D1789" s="76">
        <v>4.4607501391493373E-2</v>
      </c>
      <c r="E1789" s="76">
        <v>0</v>
      </c>
      <c r="F1789" s="76">
        <v>0.75590762540425649</v>
      </c>
      <c r="G1789" s="76">
        <v>0</v>
      </c>
      <c r="H1789" s="76">
        <v>0</v>
      </c>
      <c r="I1789" s="76">
        <v>0</v>
      </c>
      <c r="J1789" s="76">
        <v>0</v>
      </c>
      <c r="K1789" s="76">
        <v>0</v>
      </c>
      <c r="L1789" s="77">
        <v>0</v>
      </c>
      <c r="M1789" s="68">
        <v>7.7056049049794515</v>
      </c>
      <c r="N1789" s="68">
        <v>1.7230769230769232</v>
      </c>
      <c r="O1789" s="68">
        <v>0</v>
      </c>
      <c r="P1789" s="68">
        <v>29.198833036641084</v>
      </c>
      <c r="Q1789" s="68">
        <v>0</v>
      </c>
      <c r="R1789" s="68">
        <v>0</v>
      </c>
      <c r="S1789" s="68">
        <v>0</v>
      </c>
      <c r="T1789" s="68">
        <v>0</v>
      </c>
      <c r="U1789" s="68">
        <v>0</v>
      </c>
      <c r="V1789" s="68">
        <v>0</v>
      </c>
      <c r="W1789" s="68">
        <v>38.627514864697467</v>
      </c>
    </row>
    <row r="1790" spans="1:23">
      <c r="A1790" s="105"/>
      <c r="B1790">
        <v>2017</v>
      </c>
      <c r="C1790" s="76">
        <v>0.19098153052208119</v>
      </c>
      <c r="D1790" s="76">
        <v>6.6170307895821595E-2</v>
      </c>
      <c r="E1790" s="76">
        <v>4.6882414260610794E-2</v>
      </c>
      <c r="F1790" s="76">
        <v>0.69596574732148664</v>
      </c>
      <c r="G1790" s="76">
        <v>0</v>
      </c>
      <c r="H1790" s="76">
        <v>0</v>
      </c>
      <c r="I1790" s="76">
        <v>0</v>
      </c>
      <c r="J1790" s="76">
        <v>0</v>
      </c>
      <c r="K1790" s="76">
        <v>0</v>
      </c>
      <c r="L1790" s="77">
        <v>0</v>
      </c>
      <c r="M1790" s="68">
        <v>9.3353982372479898</v>
      </c>
      <c r="N1790" s="68">
        <v>3.2344812296778009</v>
      </c>
      <c r="O1790" s="68">
        <v>2.2916666666666665</v>
      </c>
      <c r="P1790" s="68">
        <v>34.019611178991951</v>
      </c>
      <c r="Q1790" s="68">
        <v>0</v>
      </c>
      <c r="R1790" s="68">
        <v>0</v>
      </c>
      <c r="S1790" s="68">
        <v>0</v>
      </c>
      <c r="T1790" s="68">
        <v>0</v>
      </c>
      <c r="U1790" s="68">
        <v>0</v>
      </c>
      <c r="V1790" s="68">
        <v>0</v>
      </c>
      <c r="W1790" s="68">
        <v>48.881157312584399</v>
      </c>
    </row>
    <row r="1791" spans="1:23">
      <c r="C1791" s="76"/>
      <c r="D1791" s="76"/>
      <c r="E1791" s="76"/>
      <c r="F1791" s="76"/>
      <c r="G1791" s="76"/>
      <c r="H1791" s="76"/>
      <c r="I1791" s="76"/>
      <c r="J1791" s="76"/>
      <c r="K1791" s="76"/>
      <c r="L1791" s="77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</row>
    <row r="1792" spans="1:23">
      <c r="A1792" s="105" t="s">
        <v>500</v>
      </c>
      <c r="B1792">
        <v>2011</v>
      </c>
      <c r="C1792" s="76">
        <v>0</v>
      </c>
      <c r="D1792" s="76">
        <v>0</v>
      </c>
      <c r="E1792" s="76">
        <v>0</v>
      </c>
      <c r="F1792" s="76">
        <v>1</v>
      </c>
      <c r="G1792" s="76">
        <v>0</v>
      </c>
      <c r="H1792" s="76">
        <v>0</v>
      </c>
      <c r="I1792" s="76">
        <v>0</v>
      </c>
      <c r="J1792" s="76">
        <v>0</v>
      </c>
      <c r="K1792" s="76">
        <v>0</v>
      </c>
      <c r="L1792" s="77">
        <v>0</v>
      </c>
      <c r="M1792" s="68">
        <v>0</v>
      </c>
      <c r="N1792" s="68">
        <v>0</v>
      </c>
      <c r="O1792" s="68">
        <v>0</v>
      </c>
      <c r="P1792" s="68">
        <v>3.0165990805350562</v>
      </c>
      <c r="Q1792" s="68">
        <v>0</v>
      </c>
      <c r="R1792" s="68">
        <v>0</v>
      </c>
      <c r="S1792" s="68">
        <v>0</v>
      </c>
      <c r="T1792" s="68">
        <v>0</v>
      </c>
      <c r="U1792" s="68">
        <v>0</v>
      </c>
      <c r="V1792" s="68">
        <v>0</v>
      </c>
      <c r="W1792" s="68">
        <v>3.0165990805350562</v>
      </c>
    </row>
    <row r="1793" spans="1:23">
      <c r="A1793" s="105"/>
      <c r="B1793">
        <v>2014</v>
      </c>
      <c r="C1793" s="76">
        <v>0</v>
      </c>
      <c r="D1793" s="76">
        <v>0.18839999405489036</v>
      </c>
      <c r="E1793" s="76">
        <v>0</v>
      </c>
      <c r="F1793" s="76">
        <v>0.81160000594510961</v>
      </c>
      <c r="G1793" s="76">
        <v>0</v>
      </c>
      <c r="H1793" s="76">
        <v>0</v>
      </c>
      <c r="I1793" s="76">
        <v>0</v>
      </c>
      <c r="J1793" s="76">
        <v>0</v>
      </c>
      <c r="K1793" s="76">
        <v>0</v>
      </c>
      <c r="L1793" s="77">
        <v>0</v>
      </c>
      <c r="M1793" s="68">
        <v>0</v>
      </c>
      <c r="N1793" s="68">
        <v>1.0096330275229359</v>
      </c>
      <c r="O1793" s="68">
        <v>0</v>
      </c>
      <c r="P1793" s="68">
        <v>4.3493534872472255</v>
      </c>
      <c r="Q1793" s="68">
        <v>0</v>
      </c>
      <c r="R1793" s="68">
        <v>0</v>
      </c>
      <c r="S1793" s="68">
        <v>0</v>
      </c>
      <c r="T1793" s="68">
        <v>0</v>
      </c>
      <c r="U1793" s="68">
        <v>0</v>
      </c>
      <c r="V1793" s="68">
        <v>0</v>
      </c>
      <c r="W1793" s="68">
        <v>5.3589865147701614</v>
      </c>
    </row>
    <row r="1794" spans="1:23">
      <c r="A1794" s="105"/>
      <c r="B1794">
        <v>2017</v>
      </c>
      <c r="C1794" s="76">
        <v>0.22218082429330072</v>
      </c>
      <c r="D1794" s="76">
        <v>0</v>
      </c>
      <c r="E1794" s="76">
        <v>0</v>
      </c>
      <c r="F1794" s="76">
        <v>0.77781917570669923</v>
      </c>
      <c r="G1794" s="76">
        <v>0</v>
      </c>
      <c r="H1794" s="76">
        <v>0</v>
      </c>
      <c r="I1794" s="76">
        <v>0</v>
      </c>
      <c r="J1794" s="76">
        <v>0</v>
      </c>
      <c r="K1794" s="76">
        <v>0</v>
      </c>
      <c r="L1794" s="77">
        <v>0</v>
      </c>
      <c r="M1794" s="68">
        <v>1.1941747572815533</v>
      </c>
      <c r="N1794" s="68">
        <v>0</v>
      </c>
      <c r="O1794" s="68">
        <v>0</v>
      </c>
      <c r="P1794" s="68">
        <v>4.1806129233381037</v>
      </c>
      <c r="Q1794" s="68">
        <v>0</v>
      </c>
      <c r="R1794" s="68">
        <v>0</v>
      </c>
      <c r="S1794" s="68">
        <v>0</v>
      </c>
      <c r="T1794" s="68">
        <v>0</v>
      </c>
      <c r="U1794" s="68">
        <v>0</v>
      </c>
      <c r="V1794" s="68">
        <v>0</v>
      </c>
      <c r="W1794" s="68">
        <v>5.3747876806196571</v>
      </c>
    </row>
    <row r="1795" spans="1:23">
      <c r="C1795" s="76"/>
      <c r="D1795" s="76"/>
      <c r="E1795" s="76"/>
      <c r="F1795" s="76"/>
      <c r="G1795" s="76"/>
      <c r="H1795" s="76"/>
      <c r="I1795" s="76"/>
      <c r="J1795" s="76"/>
      <c r="K1795" s="76"/>
      <c r="L1795" s="77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</row>
    <row r="1796" spans="1:23">
      <c r="A1796" s="105" t="s">
        <v>501</v>
      </c>
      <c r="B1796">
        <v>2011</v>
      </c>
      <c r="C1796" s="76">
        <v>0.58560369787103062</v>
      </c>
      <c r="D1796" s="76">
        <v>0</v>
      </c>
      <c r="E1796" s="76">
        <v>0</v>
      </c>
      <c r="F1796" s="76">
        <v>0.41439630212896944</v>
      </c>
      <c r="G1796" s="76">
        <v>0</v>
      </c>
      <c r="H1796" s="76">
        <v>0</v>
      </c>
      <c r="I1796" s="76">
        <v>0</v>
      </c>
      <c r="J1796" s="76">
        <v>0</v>
      </c>
      <c r="K1796" s="76">
        <v>0</v>
      </c>
      <c r="L1796" s="77">
        <v>0</v>
      </c>
      <c r="M1796" s="68">
        <v>3.0965188385942408</v>
      </c>
      <c r="N1796" s="68">
        <v>0</v>
      </c>
      <c r="O1796" s="68">
        <v>0</v>
      </c>
      <c r="P1796" s="68">
        <v>2.1912190118525254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5.2877378504467663</v>
      </c>
    </row>
    <row r="1797" spans="1:23">
      <c r="A1797" s="105"/>
      <c r="B1797">
        <v>2014</v>
      </c>
      <c r="C1797" s="76">
        <v>0.15567000858879929</v>
      </c>
      <c r="D1797" s="76">
        <v>0.14146639858178239</v>
      </c>
      <c r="E1797" s="76">
        <v>0</v>
      </c>
      <c r="F1797" s="76">
        <v>0.70286359282941835</v>
      </c>
      <c r="G1797" s="76">
        <v>0</v>
      </c>
      <c r="H1797" s="76">
        <v>0</v>
      </c>
      <c r="I1797" s="76">
        <v>0</v>
      </c>
      <c r="J1797" s="76">
        <v>0</v>
      </c>
      <c r="K1797" s="76">
        <v>0</v>
      </c>
      <c r="L1797" s="77">
        <v>0</v>
      </c>
      <c r="M1797" s="68">
        <v>1.1110029211295034</v>
      </c>
      <c r="N1797" s="68">
        <v>1.0096330275229359</v>
      </c>
      <c r="O1797" s="68">
        <v>0</v>
      </c>
      <c r="P1797" s="68">
        <v>5.0162745661032071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7.1369105147556464</v>
      </c>
    </row>
    <row r="1798" spans="1:23">
      <c r="A1798" s="105"/>
      <c r="B1798">
        <v>2017</v>
      </c>
      <c r="C1798" s="76">
        <v>0.64232789847141547</v>
      </c>
      <c r="D1798" s="76">
        <v>0</v>
      </c>
      <c r="E1798" s="76">
        <v>0</v>
      </c>
      <c r="F1798" s="76">
        <v>0.35767210152858447</v>
      </c>
      <c r="G1798" s="76">
        <v>0</v>
      </c>
      <c r="H1798" s="76">
        <v>0</v>
      </c>
      <c r="I1798" s="76">
        <v>0</v>
      </c>
      <c r="J1798" s="76">
        <v>0</v>
      </c>
      <c r="K1798" s="76">
        <v>0</v>
      </c>
      <c r="L1798" s="77">
        <v>0</v>
      </c>
      <c r="M1798" s="68">
        <v>4.0574197477516369</v>
      </c>
      <c r="N1798" s="68">
        <v>0</v>
      </c>
      <c r="O1798" s="68">
        <v>0</v>
      </c>
      <c r="P1798" s="68">
        <v>2.2593224604060831</v>
      </c>
      <c r="Q1798" s="68">
        <v>0</v>
      </c>
      <c r="R1798" s="68">
        <v>0</v>
      </c>
      <c r="S1798" s="68">
        <v>0</v>
      </c>
      <c r="T1798" s="68">
        <v>0</v>
      </c>
      <c r="U1798" s="68">
        <v>0</v>
      </c>
      <c r="V1798" s="68">
        <v>0</v>
      </c>
      <c r="W1798" s="68">
        <v>6.31674220815772</v>
      </c>
    </row>
    <row r="1799" spans="1:23">
      <c r="C1799" s="76"/>
      <c r="D1799" s="76"/>
      <c r="E1799" s="76"/>
      <c r="F1799" s="76"/>
      <c r="G1799" s="76"/>
      <c r="H1799" s="76"/>
      <c r="I1799" s="76"/>
      <c r="J1799" s="76"/>
      <c r="K1799" s="76"/>
      <c r="L1799" s="77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</row>
    <row r="1800" spans="1:23">
      <c r="A1800" s="105" t="s">
        <v>502</v>
      </c>
      <c r="B1800">
        <v>2011</v>
      </c>
      <c r="C1800" s="76">
        <v>0.6493715043681596</v>
      </c>
      <c r="D1800" s="76">
        <v>0</v>
      </c>
      <c r="E1800" s="76">
        <v>0</v>
      </c>
      <c r="F1800" s="76">
        <v>0.3506284956318404</v>
      </c>
      <c r="G1800" s="76">
        <v>0</v>
      </c>
      <c r="H1800" s="76">
        <v>0</v>
      </c>
      <c r="I1800" s="76">
        <v>0</v>
      </c>
      <c r="J1800" s="76">
        <v>0</v>
      </c>
      <c r="K1800" s="76">
        <v>0</v>
      </c>
      <c r="L1800" s="77">
        <v>0</v>
      </c>
      <c r="M1800" s="68">
        <v>2.008015389547932</v>
      </c>
      <c r="N1800" s="68">
        <v>0</v>
      </c>
      <c r="O1800" s="68">
        <v>0</v>
      </c>
      <c r="P1800" s="68">
        <v>1.0842289975871902</v>
      </c>
      <c r="Q1800" s="68">
        <v>0</v>
      </c>
      <c r="R1800" s="68">
        <v>0</v>
      </c>
      <c r="S1800" s="68">
        <v>0</v>
      </c>
      <c r="T1800" s="68">
        <v>0</v>
      </c>
      <c r="U1800" s="68">
        <v>0</v>
      </c>
      <c r="V1800" s="68">
        <v>0</v>
      </c>
      <c r="W1800" s="68">
        <v>3.0922443871351222</v>
      </c>
    </row>
    <row r="1801" spans="1:23">
      <c r="A1801" s="105"/>
      <c r="B1801">
        <v>2014</v>
      </c>
      <c r="C1801" s="76">
        <v>1</v>
      </c>
      <c r="D1801" s="76">
        <v>0</v>
      </c>
      <c r="E1801" s="76">
        <v>0</v>
      </c>
      <c r="F1801" s="76">
        <v>0</v>
      </c>
      <c r="G1801" s="76">
        <v>0</v>
      </c>
      <c r="H1801" s="76">
        <v>0</v>
      </c>
      <c r="I1801" s="76">
        <v>0</v>
      </c>
      <c r="J1801" s="76">
        <v>0</v>
      </c>
      <c r="K1801" s="76">
        <v>0</v>
      </c>
      <c r="L1801" s="77">
        <v>0</v>
      </c>
      <c r="M1801" s="68">
        <v>2.9945994599459946</v>
      </c>
      <c r="N1801" s="68">
        <v>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68">
        <v>0</v>
      </c>
      <c r="V1801" s="68">
        <v>0</v>
      </c>
      <c r="W1801" s="68">
        <v>2.9945994599459946</v>
      </c>
    </row>
    <row r="1802" spans="1:23">
      <c r="A1802" s="105"/>
      <c r="B1802">
        <v>2017</v>
      </c>
      <c r="C1802" s="76">
        <v>0.49822787744881364</v>
      </c>
      <c r="D1802" s="76">
        <v>0</v>
      </c>
      <c r="E1802" s="76">
        <v>0</v>
      </c>
      <c r="F1802" s="76">
        <v>0.50177212255118642</v>
      </c>
      <c r="G1802" s="76">
        <v>0</v>
      </c>
      <c r="H1802" s="76">
        <v>0</v>
      </c>
      <c r="I1802" s="76">
        <v>0</v>
      </c>
      <c r="J1802" s="76">
        <v>0</v>
      </c>
      <c r="K1802" s="76">
        <v>0</v>
      </c>
      <c r="L1802" s="77">
        <v>0</v>
      </c>
      <c r="M1802" s="68">
        <v>1.0009581603321622</v>
      </c>
      <c r="N1802" s="68">
        <v>0</v>
      </c>
      <c r="O1802" s="68">
        <v>0</v>
      </c>
      <c r="P1802" s="68">
        <v>1.0080786793115559</v>
      </c>
      <c r="Q1802" s="68">
        <v>0</v>
      </c>
      <c r="R1802" s="68">
        <v>0</v>
      </c>
      <c r="S1802" s="68">
        <v>0</v>
      </c>
      <c r="T1802" s="68">
        <v>0</v>
      </c>
      <c r="U1802" s="68">
        <v>0</v>
      </c>
      <c r="V1802" s="68">
        <v>0</v>
      </c>
      <c r="W1802" s="68">
        <v>2.0090368396437182</v>
      </c>
    </row>
    <row r="1803" spans="1:23">
      <c r="C1803" s="76"/>
      <c r="D1803" s="76"/>
      <c r="E1803" s="76"/>
      <c r="F1803" s="76"/>
      <c r="G1803" s="76"/>
      <c r="H1803" s="76"/>
      <c r="I1803" s="76"/>
      <c r="J1803" s="76"/>
      <c r="K1803" s="76"/>
      <c r="L1803" s="77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</row>
    <row r="1804" spans="1:23">
      <c r="A1804" s="105" t="s">
        <v>503</v>
      </c>
      <c r="B1804">
        <v>2011</v>
      </c>
      <c r="C1804" s="76">
        <v>0.4315502234716333</v>
      </c>
      <c r="D1804" s="76">
        <v>0</v>
      </c>
      <c r="E1804" s="76">
        <v>0</v>
      </c>
      <c r="F1804" s="76">
        <v>0.56844977652836648</v>
      </c>
      <c r="G1804" s="76">
        <v>0</v>
      </c>
      <c r="H1804" s="76">
        <v>0</v>
      </c>
      <c r="I1804" s="76">
        <v>0</v>
      </c>
      <c r="J1804" s="76">
        <v>0</v>
      </c>
      <c r="K1804" s="76">
        <v>0</v>
      </c>
      <c r="L1804" s="77">
        <v>0</v>
      </c>
      <c r="M1804" s="68">
        <v>8.7108466058644893</v>
      </c>
      <c r="N1804" s="68">
        <v>0</v>
      </c>
      <c r="O1804" s="68">
        <v>0</v>
      </c>
      <c r="P1804" s="68">
        <v>11.474165779923487</v>
      </c>
      <c r="Q1804" s="68">
        <v>0</v>
      </c>
      <c r="R1804" s="68">
        <v>0</v>
      </c>
      <c r="S1804" s="68">
        <v>0</v>
      </c>
      <c r="T1804" s="68">
        <v>0</v>
      </c>
      <c r="U1804" s="68">
        <v>0</v>
      </c>
      <c r="V1804" s="68">
        <v>0</v>
      </c>
      <c r="W1804" s="68">
        <v>20.185012385787982</v>
      </c>
    </row>
    <row r="1805" spans="1:23">
      <c r="A1805" s="105"/>
      <c r="B1805">
        <v>2014</v>
      </c>
      <c r="C1805" s="76">
        <v>0.14629543542550347</v>
      </c>
      <c r="D1805" s="76">
        <v>0</v>
      </c>
      <c r="E1805" s="76">
        <v>0</v>
      </c>
      <c r="F1805" s="76">
        <v>0.85370456457449662</v>
      </c>
      <c r="G1805" s="76">
        <v>0</v>
      </c>
      <c r="H1805" s="76">
        <v>0</v>
      </c>
      <c r="I1805" s="76">
        <v>0</v>
      </c>
      <c r="J1805" s="76">
        <v>0</v>
      </c>
      <c r="K1805" s="76">
        <v>0</v>
      </c>
      <c r="L1805" s="77">
        <v>0</v>
      </c>
      <c r="M1805" s="68">
        <v>2.0178205973033601</v>
      </c>
      <c r="N1805" s="68">
        <v>0</v>
      </c>
      <c r="O1805" s="68">
        <v>0</v>
      </c>
      <c r="P1805" s="68">
        <v>11.774958319102916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13.792778916406276</v>
      </c>
    </row>
    <row r="1806" spans="1:23">
      <c r="A1806" s="105"/>
      <c r="B1806">
        <v>2017</v>
      </c>
      <c r="C1806" s="76">
        <v>0.31937566440719939</v>
      </c>
      <c r="D1806" s="76">
        <v>0</v>
      </c>
      <c r="E1806" s="76">
        <v>0</v>
      </c>
      <c r="F1806" s="76">
        <v>0.68062433559280044</v>
      </c>
      <c r="G1806" s="76">
        <v>0</v>
      </c>
      <c r="H1806" s="76">
        <v>0</v>
      </c>
      <c r="I1806" s="76">
        <v>0</v>
      </c>
      <c r="J1806" s="76">
        <v>0</v>
      </c>
      <c r="K1806" s="76">
        <v>0</v>
      </c>
      <c r="L1806" s="77">
        <v>0</v>
      </c>
      <c r="M1806" s="68">
        <v>6.5279663636667946</v>
      </c>
      <c r="N1806" s="68">
        <v>0</v>
      </c>
      <c r="O1806" s="68">
        <v>0</v>
      </c>
      <c r="P1806" s="68">
        <v>13.911807517613434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20.439773881280232</v>
      </c>
    </row>
    <row r="1807" spans="1:23">
      <c r="C1807" s="76"/>
      <c r="D1807" s="76"/>
      <c r="E1807" s="76"/>
      <c r="F1807" s="76"/>
      <c r="G1807" s="76"/>
      <c r="H1807" s="76"/>
      <c r="I1807" s="76"/>
      <c r="J1807" s="76"/>
      <c r="K1807" s="76"/>
      <c r="L1807" s="77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</row>
    <row r="1808" spans="1:23">
      <c r="A1808" s="105" t="s">
        <v>504</v>
      </c>
      <c r="B1808">
        <v>2011</v>
      </c>
      <c r="C1808" s="76">
        <v>0.15943651609863524</v>
      </c>
      <c r="D1808" s="76">
        <v>0</v>
      </c>
      <c r="E1808" s="76">
        <v>0</v>
      </c>
      <c r="F1808" s="76">
        <v>0.84056348390136482</v>
      </c>
      <c r="G1808" s="76">
        <v>0</v>
      </c>
      <c r="H1808" s="76">
        <v>0</v>
      </c>
      <c r="I1808" s="76">
        <v>0</v>
      </c>
      <c r="J1808" s="76">
        <v>0</v>
      </c>
      <c r="K1808" s="76">
        <v>0</v>
      </c>
      <c r="L1808" s="77">
        <v>0</v>
      </c>
      <c r="M1808" s="68">
        <v>1.9729654389179982</v>
      </c>
      <c r="N1808" s="68">
        <v>0</v>
      </c>
      <c r="O1808" s="68">
        <v>0</v>
      </c>
      <c r="P1808" s="68">
        <v>10.401649155002413</v>
      </c>
      <c r="Q1808" s="68">
        <v>0</v>
      </c>
      <c r="R1808" s="68">
        <v>0</v>
      </c>
      <c r="S1808" s="68">
        <v>0</v>
      </c>
      <c r="T1808" s="68">
        <v>0</v>
      </c>
      <c r="U1808" s="68">
        <v>0</v>
      </c>
      <c r="V1808" s="68">
        <v>0</v>
      </c>
      <c r="W1808" s="68">
        <v>12.374614593920411</v>
      </c>
    </row>
    <row r="1809" spans="1:23">
      <c r="A1809" s="105"/>
      <c r="B1809">
        <v>2014</v>
      </c>
      <c r="C1809" s="76">
        <v>0.2025430975707441</v>
      </c>
      <c r="D1809" s="76">
        <v>0</v>
      </c>
      <c r="E1809" s="76">
        <v>0</v>
      </c>
      <c r="F1809" s="76">
        <v>0.79745690242925582</v>
      </c>
      <c r="G1809" s="76">
        <v>0</v>
      </c>
      <c r="H1809" s="76">
        <v>0</v>
      </c>
      <c r="I1809" s="76">
        <v>0</v>
      </c>
      <c r="J1809" s="76">
        <v>0</v>
      </c>
      <c r="K1809" s="76">
        <v>0</v>
      </c>
      <c r="L1809" s="77">
        <v>0</v>
      </c>
      <c r="M1809" s="68">
        <v>2.4821428571428572</v>
      </c>
      <c r="N1809" s="68">
        <v>0</v>
      </c>
      <c r="O1809" s="68">
        <v>0</v>
      </c>
      <c r="P1809" s="68">
        <v>9.7727445565143576</v>
      </c>
      <c r="Q1809" s="68">
        <v>0</v>
      </c>
      <c r="R1809" s="68">
        <v>0</v>
      </c>
      <c r="S1809" s="68">
        <v>0</v>
      </c>
      <c r="T1809" s="68">
        <v>0</v>
      </c>
      <c r="U1809" s="68">
        <v>0</v>
      </c>
      <c r="V1809" s="68">
        <v>0</v>
      </c>
      <c r="W1809" s="68">
        <v>12.254887413657215</v>
      </c>
    </row>
    <row r="1810" spans="1:23">
      <c r="A1810" s="105"/>
      <c r="B1810">
        <v>2017</v>
      </c>
      <c r="C1810" s="76">
        <v>0.40691228540459173</v>
      </c>
      <c r="D1810" s="76">
        <v>0</v>
      </c>
      <c r="E1810" s="76">
        <v>0</v>
      </c>
      <c r="F1810" s="76">
        <v>0.59308771459540832</v>
      </c>
      <c r="G1810" s="76">
        <v>0</v>
      </c>
      <c r="H1810" s="76">
        <v>0</v>
      </c>
      <c r="I1810" s="76">
        <v>0</v>
      </c>
      <c r="J1810" s="76">
        <v>0</v>
      </c>
      <c r="K1810" s="76">
        <v>0</v>
      </c>
      <c r="L1810" s="77">
        <v>0</v>
      </c>
      <c r="M1810" s="68">
        <v>5.0805755395683452</v>
      </c>
      <c r="N1810" s="68">
        <v>0</v>
      </c>
      <c r="O1810" s="68">
        <v>0</v>
      </c>
      <c r="P1810" s="68">
        <v>7.4051018946156431</v>
      </c>
      <c r="Q1810" s="68">
        <v>0</v>
      </c>
      <c r="R1810" s="68">
        <v>0</v>
      </c>
      <c r="S1810" s="68">
        <v>0</v>
      </c>
      <c r="T1810" s="68">
        <v>0</v>
      </c>
      <c r="U1810" s="68">
        <v>0</v>
      </c>
      <c r="V1810" s="68">
        <v>0</v>
      </c>
      <c r="W1810" s="68">
        <v>12.485677434183987</v>
      </c>
    </row>
    <row r="1811" spans="1:23">
      <c r="C1811" s="76"/>
      <c r="D1811" s="76"/>
      <c r="E1811" s="76"/>
      <c r="F1811" s="76"/>
      <c r="G1811" s="76"/>
      <c r="H1811" s="76"/>
      <c r="I1811" s="76"/>
      <c r="J1811" s="76"/>
      <c r="K1811" s="76"/>
      <c r="L1811" s="77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</row>
    <row r="1812" spans="1:23">
      <c r="A1812" s="105" t="s">
        <v>505</v>
      </c>
      <c r="B1812">
        <v>2011</v>
      </c>
      <c r="C1812" s="76">
        <v>0.20672511599681592</v>
      </c>
      <c r="D1812" s="76">
        <v>0</v>
      </c>
      <c r="E1812" s="76">
        <v>0</v>
      </c>
      <c r="F1812" s="76">
        <v>0.79327488400318391</v>
      </c>
      <c r="G1812" s="76">
        <v>0</v>
      </c>
      <c r="H1812" s="76">
        <v>0</v>
      </c>
      <c r="I1812" s="76">
        <v>0</v>
      </c>
      <c r="J1812" s="76">
        <v>0</v>
      </c>
      <c r="K1812" s="76">
        <v>0</v>
      </c>
      <c r="L1812" s="77">
        <v>0</v>
      </c>
      <c r="M1812" s="68">
        <v>13.251853174999958</v>
      </c>
      <c r="N1812" s="68">
        <v>0</v>
      </c>
      <c r="O1812" s="68">
        <v>0</v>
      </c>
      <c r="P1812" s="68">
        <v>50.851887249090879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64.103740424090844</v>
      </c>
    </row>
    <row r="1813" spans="1:23">
      <c r="A1813" s="105"/>
      <c r="B1813">
        <v>2014</v>
      </c>
      <c r="C1813" s="76">
        <v>0.13118297315440741</v>
      </c>
      <c r="D1813" s="76">
        <v>0</v>
      </c>
      <c r="E1813" s="76">
        <v>0</v>
      </c>
      <c r="F1813" s="76">
        <v>0.86881702684559248</v>
      </c>
      <c r="G1813" s="76">
        <v>0</v>
      </c>
      <c r="H1813" s="76">
        <v>0</v>
      </c>
      <c r="I1813" s="76">
        <v>0</v>
      </c>
      <c r="J1813" s="76">
        <v>0</v>
      </c>
      <c r="K1813" s="76">
        <v>0</v>
      </c>
      <c r="L1813" s="77">
        <v>0</v>
      </c>
      <c r="M1813" s="68">
        <v>4.8329569970598394</v>
      </c>
      <c r="N1813" s="68">
        <v>0</v>
      </c>
      <c r="O1813" s="68">
        <v>0</v>
      </c>
      <c r="P1813" s="68">
        <v>32.008386668564071</v>
      </c>
      <c r="Q1813" s="68">
        <v>0</v>
      </c>
      <c r="R1813" s="68">
        <v>0</v>
      </c>
      <c r="S1813" s="68">
        <v>0</v>
      </c>
      <c r="T1813" s="68">
        <v>0</v>
      </c>
      <c r="U1813" s="68">
        <v>0</v>
      </c>
      <c r="V1813" s="68">
        <v>0</v>
      </c>
      <c r="W1813" s="68">
        <v>36.841343665623917</v>
      </c>
    </row>
    <row r="1814" spans="1:23">
      <c r="A1814" s="105"/>
      <c r="B1814">
        <v>2017</v>
      </c>
      <c r="C1814" s="76">
        <v>0.29382538098565558</v>
      </c>
      <c r="D1814" s="76">
        <v>0</v>
      </c>
      <c r="E1814" s="76">
        <v>0</v>
      </c>
      <c r="F1814" s="76">
        <v>0.68502388473476361</v>
      </c>
      <c r="G1814" s="76">
        <v>0</v>
      </c>
      <c r="H1814" s="76">
        <v>0</v>
      </c>
      <c r="I1814" s="76">
        <v>2.1150734279580637E-2</v>
      </c>
      <c r="J1814" s="76">
        <v>0</v>
      </c>
      <c r="K1814" s="76">
        <v>0</v>
      </c>
      <c r="L1814" s="77">
        <v>0</v>
      </c>
      <c r="M1814" s="68">
        <v>14.004199480591616</v>
      </c>
      <c r="N1814" s="68">
        <v>0</v>
      </c>
      <c r="O1814" s="68">
        <v>0</v>
      </c>
      <c r="P1814" s="68">
        <v>32.649361667172528</v>
      </c>
      <c r="Q1814" s="68">
        <v>0</v>
      </c>
      <c r="R1814" s="68">
        <v>0</v>
      </c>
      <c r="S1814" s="68">
        <v>1.0080786793115559</v>
      </c>
      <c r="T1814" s="68">
        <v>0</v>
      </c>
      <c r="U1814" s="68">
        <v>0</v>
      </c>
      <c r="V1814" s="68">
        <v>0</v>
      </c>
      <c r="W1814" s="68">
        <v>47.66163982707571</v>
      </c>
    </row>
    <row r="1815" spans="1:23">
      <c r="C1815" s="76"/>
      <c r="D1815" s="76"/>
      <c r="E1815" s="76"/>
      <c r="F1815" s="76"/>
      <c r="G1815" s="76"/>
      <c r="H1815" s="76"/>
      <c r="I1815" s="76"/>
      <c r="J1815" s="76"/>
      <c r="K1815" s="76"/>
      <c r="L1815" s="77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</row>
    <row r="1816" spans="1:23">
      <c r="A1816" s="105" t="s">
        <v>506</v>
      </c>
      <c r="B1816">
        <v>2011</v>
      </c>
      <c r="C1816" s="76">
        <v>0.69739348105906329</v>
      </c>
      <c r="D1816" s="76">
        <v>0</v>
      </c>
      <c r="E1816" s="76">
        <v>0</v>
      </c>
      <c r="F1816" s="76">
        <v>0.28385191572196555</v>
      </c>
      <c r="G1816" s="76">
        <v>0</v>
      </c>
      <c r="H1816" s="76">
        <v>1.875460321897135E-2</v>
      </c>
      <c r="I1816" s="76">
        <v>0</v>
      </c>
      <c r="J1816" s="76">
        <v>0</v>
      </c>
      <c r="K1816" s="76">
        <v>0</v>
      </c>
      <c r="L1816" s="77">
        <v>0</v>
      </c>
      <c r="M1816" s="68">
        <v>23.118065237364803</v>
      </c>
      <c r="N1816" s="68">
        <v>0</v>
      </c>
      <c r="O1816" s="68">
        <v>0</v>
      </c>
      <c r="P1816" s="68">
        <v>9.4094758319881979</v>
      </c>
      <c r="Q1816" s="68">
        <v>0</v>
      </c>
      <c r="R1816" s="68">
        <v>0.6217008797653959</v>
      </c>
      <c r="S1816" s="68">
        <v>0</v>
      </c>
      <c r="T1816" s="68">
        <v>0</v>
      </c>
      <c r="U1816" s="68">
        <v>0</v>
      </c>
      <c r="V1816" s="68">
        <v>0</v>
      </c>
      <c r="W1816" s="68">
        <v>33.149241949118391</v>
      </c>
    </row>
    <row r="1817" spans="1:23">
      <c r="A1817" s="105"/>
      <c r="B1817">
        <v>2014</v>
      </c>
      <c r="C1817" s="76">
        <v>0.13876964001453243</v>
      </c>
      <c r="D1817" s="76">
        <v>0</v>
      </c>
      <c r="E1817" s="76">
        <v>0</v>
      </c>
      <c r="F1817" s="76">
        <v>0.86123035998546749</v>
      </c>
      <c r="G1817" s="76">
        <v>0</v>
      </c>
      <c r="H1817" s="76">
        <v>0</v>
      </c>
      <c r="I1817" s="76">
        <v>0</v>
      </c>
      <c r="J1817" s="76">
        <v>0</v>
      </c>
      <c r="K1817" s="76">
        <v>0</v>
      </c>
      <c r="L1817" s="77">
        <v>0</v>
      </c>
      <c r="M1817" s="68">
        <v>3.3921819348882627</v>
      </c>
      <c r="N1817" s="68">
        <v>0</v>
      </c>
      <c r="O1817" s="68">
        <v>0</v>
      </c>
      <c r="P1817" s="68">
        <v>21.052516015852415</v>
      </c>
      <c r="Q1817" s="68">
        <v>0</v>
      </c>
      <c r="R1817" s="68">
        <v>0</v>
      </c>
      <c r="S1817" s="68">
        <v>0</v>
      </c>
      <c r="T1817" s="68">
        <v>0</v>
      </c>
      <c r="U1817" s="68">
        <v>0</v>
      </c>
      <c r="V1817" s="68">
        <v>0</v>
      </c>
      <c r="W1817" s="68">
        <v>24.444697950740679</v>
      </c>
    </row>
    <row r="1818" spans="1:23">
      <c r="A1818" s="105"/>
      <c r="B1818">
        <v>2017</v>
      </c>
      <c r="C1818" s="76">
        <v>0.10083920796071534</v>
      </c>
      <c r="D1818" s="76">
        <v>0</v>
      </c>
      <c r="E1818" s="76">
        <v>0</v>
      </c>
      <c r="F1818" s="76">
        <v>0.81047188607840537</v>
      </c>
      <c r="G1818" s="76">
        <v>0</v>
      </c>
      <c r="H1818" s="76">
        <v>0</v>
      </c>
      <c r="I1818" s="76">
        <v>8.8688905960879236E-2</v>
      </c>
      <c r="J1818" s="76">
        <v>0</v>
      </c>
      <c r="K1818" s="76">
        <v>0</v>
      </c>
      <c r="L1818" s="77">
        <v>0</v>
      </c>
      <c r="M1818" s="68">
        <v>2.0742551498997912</v>
      </c>
      <c r="N1818" s="68">
        <v>0</v>
      </c>
      <c r="O1818" s="68">
        <v>0</v>
      </c>
      <c r="P1818" s="68">
        <v>16.671347559592668</v>
      </c>
      <c r="Q1818" s="68">
        <v>0</v>
      </c>
      <c r="R1818" s="68">
        <v>0</v>
      </c>
      <c r="S1818" s="68">
        <v>1.8243243243243243</v>
      </c>
      <c r="T1818" s="68">
        <v>0</v>
      </c>
      <c r="U1818" s="68">
        <v>0</v>
      </c>
      <c r="V1818" s="68">
        <v>0</v>
      </c>
      <c r="W1818" s="68">
        <v>20.569927033816786</v>
      </c>
    </row>
    <row r="1819" spans="1:23">
      <c r="C1819" s="76"/>
      <c r="D1819" s="76"/>
      <c r="E1819" s="76"/>
      <c r="F1819" s="76"/>
      <c r="G1819" s="76"/>
      <c r="H1819" s="76"/>
      <c r="I1819" s="76"/>
      <c r="J1819" s="76"/>
      <c r="K1819" s="76"/>
      <c r="L1819" s="77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</row>
    <row r="1820" spans="1:23">
      <c r="A1820" s="105" t="s">
        <v>507</v>
      </c>
      <c r="B1820">
        <v>2011</v>
      </c>
      <c r="C1820" s="76">
        <v>0.45263279826966363</v>
      </c>
      <c r="D1820" s="76">
        <v>0</v>
      </c>
      <c r="E1820" s="76">
        <v>0</v>
      </c>
      <c r="F1820" s="76">
        <v>0.54736720173033637</v>
      </c>
      <c r="G1820" s="76">
        <v>0</v>
      </c>
      <c r="H1820" s="76">
        <v>0</v>
      </c>
      <c r="I1820" s="76">
        <v>0</v>
      </c>
      <c r="J1820" s="76">
        <v>0</v>
      </c>
      <c r="K1820" s="76">
        <v>0</v>
      </c>
      <c r="L1820" s="77">
        <v>0</v>
      </c>
      <c r="M1820" s="68">
        <v>4.1130382775119614</v>
      </c>
      <c r="N1820" s="68">
        <v>0</v>
      </c>
      <c r="O1820" s="68">
        <v>0</v>
      </c>
      <c r="P1820" s="68">
        <v>4.9738822753852006</v>
      </c>
      <c r="Q1820" s="68">
        <v>0</v>
      </c>
      <c r="R1820" s="68">
        <v>0</v>
      </c>
      <c r="S1820" s="68">
        <v>0</v>
      </c>
      <c r="T1820" s="68">
        <v>0</v>
      </c>
      <c r="U1820" s="68">
        <v>0</v>
      </c>
      <c r="V1820" s="68">
        <v>0</v>
      </c>
      <c r="W1820" s="68">
        <v>9.0869205528971619</v>
      </c>
    </row>
    <row r="1821" spans="1:23">
      <c r="A1821" s="105"/>
      <c r="B1821">
        <v>2014</v>
      </c>
      <c r="C1821" s="76">
        <v>0.16373437289825976</v>
      </c>
      <c r="D1821" s="76">
        <v>0.12901458609159519</v>
      </c>
      <c r="E1821" s="76">
        <v>0</v>
      </c>
      <c r="F1821" s="76">
        <v>0.70725104101014513</v>
      </c>
      <c r="G1821" s="76">
        <v>0</v>
      </c>
      <c r="H1821" s="76">
        <v>0</v>
      </c>
      <c r="I1821" s="76">
        <v>0</v>
      </c>
      <c r="J1821" s="76">
        <v>0</v>
      </c>
      <c r="K1821" s="76">
        <v>0</v>
      </c>
      <c r="L1821" s="77">
        <v>0</v>
      </c>
      <c r="M1821" s="68">
        <v>3.1467870730381704</v>
      </c>
      <c r="N1821" s="68">
        <v>2.4795125455952252</v>
      </c>
      <c r="O1821" s="68">
        <v>0</v>
      </c>
      <c r="P1821" s="68">
        <v>13.592554781557221</v>
      </c>
      <c r="Q1821" s="68">
        <v>0</v>
      </c>
      <c r="R1821" s="68">
        <v>0</v>
      </c>
      <c r="S1821" s="68">
        <v>0</v>
      </c>
      <c r="T1821" s="68">
        <v>0</v>
      </c>
      <c r="U1821" s="68">
        <v>0</v>
      </c>
      <c r="V1821" s="68">
        <v>0</v>
      </c>
      <c r="W1821" s="68">
        <v>19.218854400190615</v>
      </c>
    </row>
    <row r="1822" spans="1:23">
      <c r="A1822" s="105"/>
      <c r="B1822">
        <v>2017</v>
      </c>
      <c r="C1822" s="76">
        <v>0.1724467939557221</v>
      </c>
      <c r="D1822" s="76">
        <v>0.10227427155132535</v>
      </c>
      <c r="E1822" s="76">
        <v>0</v>
      </c>
      <c r="F1822" s="76">
        <v>0.72527893449295255</v>
      </c>
      <c r="G1822" s="76">
        <v>0</v>
      </c>
      <c r="H1822" s="76">
        <v>0</v>
      </c>
      <c r="I1822" s="76">
        <v>0</v>
      </c>
      <c r="J1822" s="76">
        <v>0</v>
      </c>
      <c r="K1822" s="76">
        <v>0</v>
      </c>
      <c r="L1822" s="77">
        <v>0</v>
      </c>
      <c r="M1822" s="68">
        <v>2.0135231001152789</v>
      </c>
      <c r="N1822" s="68">
        <v>1.1941747572815533</v>
      </c>
      <c r="O1822" s="68">
        <v>0</v>
      </c>
      <c r="P1822" s="68">
        <v>8.4685012410466936</v>
      </c>
      <c r="Q1822" s="68">
        <v>0</v>
      </c>
      <c r="R1822" s="68">
        <v>0</v>
      </c>
      <c r="S1822" s="68">
        <v>0</v>
      </c>
      <c r="T1822" s="68">
        <v>0</v>
      </c>
      <c r="U1822" s="68">
        <v>0</v>
      </c>
      <c r="V1822" s="68">
        <v>0</v>
      </c>
      <c r="W1822" s="68">
        <v>11.676199098443526</v>
      </c>
    </row>
    <row r="1823" spans="1:23">
      <c r="C1823" s="76"/>
      <c r="D1823" s="76"/>
      <c r="E1823" s="76"/>
      <c r="F1823" s="76"/>
      <c r="G1823" s="76"/>
      <c r="H1823" s="76"/>
      <c r="I1823" s="76"/>
      <c r="J1823" s="76"/>
      <c r="K1823" s="76"/>
      <c r="L1823" s="77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</row>
    <row r="1824" spans="1:23">
      <c r="A1824" s="105" t="s">
        <v>508</v>
      </c>
      <c r="B1824">
        <v>2011</v>
      </c>
      <c r="C1824" s="76">
        <v>0</v>
      </c>
      <c r="D1824" s="76">
        <v>0</v>
      </c>
      <c r="E1824" s="76">
        <v>0</v>
      </c>
      <c r="F1824" s="76">
        <v>0</v>
      </c>
      <c r="G1824" s="76">
        <v>0</v>
      </c>
      <c r="H1824" s="76">
        <v>0</v>
      </c>
      <c r="I1824" s="76">
        <v>0</v>
      </c>
      <c r="J1824" s="76">
        <v>0</v>
      </c>
      <c r="K1824" s="76">
        <v>0</v>
      </c>
      <c r="L1824" s="77">
        <v>0</v>
      </c>
      <c r="M1824" s="68">
        <v>0</v>
      </c>
      <c r="N1824" s="68">
        <v>0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68">
        <v>0</v>
      </c>
      <c r="V1824" s="68">
        <v>0</v>
      </c>
      <c r="W1824" s="68">
        <v>0</v>
      </c>
    </row>
    <row r="1825" spans="1:23">
      <c r="A1825" s="105"/>
      <c r="B1825">
        <v>2014</v>
      </c>
      <c r="C1825" s="76">
        <v>0</v>
      </c>
      <c r="D1825" s="76">
        <v>0</v>
      </c>
      <c r="E1825" s="76">
        <v>0</v>
      </c>
      <c r="F1825" s="76">
        <v>1</v>
      </c>
      <c r="G1825" s="76">
        <v>0</v>
      </c>
      <c r="H1825" s="76">
        <v>0</v>
      </c>
      <c r="I1825" s="76">
        <v>0</v>
      </c>
      <c r="J1825" s="76">
        <v>0</v>
      </c>
      <c r="K1825" s="76">
        <v>0</v>
      </c>
      <c r="L1825" s="77">
        <v>0</v>
      </c>
      <c r="M1825" s="68">
        <v>0</v>
      </c>
      <c r="N1825" s="68">
        <v>0</v>
      </c>
      <c r="O1825" s="68">
        <v>0</v>
      </c>
      <c r="P1825" s="68">
        <v>2.5971824277671356</v>
      </c>
      <c r="Q1825" s="68">
        <v>0</v>
      </c>
      <c r="R1825" s="68">
        <v>0</v>
      </c>
      <c r="S1825" s="68">
        <v>0</v>
      </c>
      <c r="T1825" s="68">
        <v>0</v>
      </c>
      <c r="U1825" s="68">
        <v>0</v>
      </c>
      <c r="V1825" s="68">
        <v>0</v>
      </c>
      <c r="W1825" s="68">
        <v>2.5971824277671356</v>
      </c>
    </row>
    <row r="1826" spans="1:23">
      <c r="A1826" s="105"/>
      <c r="B1826">
        <v>2017</v>
      </c>
      <c r="C1826" s="76">
        <v>0.33651986957010971</v>
      </c>
      <c r="D1826" s="76">
        <v>0</v>
      </c>
      <c r="E1826" s="76">
        <v>0</v>
      </c>
      <c r="F1826" s="76">
        <v>0.6634801304298904</v>
      </c>
      <c r="G1826" s="76">
        <v>0</v>
      </c>
      <c r="H1826" s="76">
        <v>0</v>
      </c>
      <c r="I1826" s="76">
        <v>0</v>
      </c>
      <c r="J1826" s="76">
        <v>0</v>
      </c>
      <c r="K1826" s="76">
        <v>0</v>
      </c>
      <c r="L1826" s="77">
        <v>0</v>
      </c>
      <c r="M1826" s="68">
        <v>1.4408602150537635</v>
      </c>
      <c r="N1826" s="68">
        <v>0</v>
      </c>
      <c r="O1826" s="68">
        <v>0</v>
      </c>
      <c r="P1826" s="68">
        <v>2.8407895338731075</v>
      </c>
      <c r="Q1826" s="68">
        <v>0</v>
      </c>
      <c r="R1826" s="68">
        <v>0</v>
      </c>
      <c r="S1826" s="68">
        <v>0</v>
      </c>
      <c r="T1826" s="68">
        <v>0</v>
      </c>
      <c r="U1826" s="68">
        <v>0</v>
      </c>
      <c r="V1826" s="68">
        <v>0</v>
      </c>
      <c r="W1826" s="68">
        <v>4.2816497489268706</v>
      </c>
    </row>
    <row r="1827" spans="1:23">
      <c r="C1827" s="76"/>
      <c r="D1827" s="76"/>
      <c r="E1827" s="76"/>
      <c r="F1827" s="76"/>
      <c r="G1827" s="76"/>
      <c r="H1827" s="76"/>
      <c r="I1827" s="76"/>
      <c r="J1827" s="76"/>
      <c r="K1827" s="76"/>
      <c r="L1827" s="77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</row>
    <row r="1828" spans="1:23">
      <c r="A1828" s="105" t="s">
        <v>509</v>
      </c>
      <c r="B1828">
        <v>2011</v>
      </c>
      <c r="C1828" s="76">
        <v>0.22067137503795065</v>
      </c>
      <c r="D1828" s="76">
        <v>0</v>
      </c>
      <c r="E1828" s="76">
        <v>0</v>
      </c>
      <c r="F1828" s="76">
        <v>0.77932862496204947</v>
      </c>
      <c r="G1828" s="76">
        <v>0</v>
      </c>
      <c r="H1828" s="76">
        <v>0</v>
      </c>
      <c r="I1828" s="76">
        <v>0</v>
      </c>
      <c r="J1828" s="76">
        <v>0</v>
      </c>
      <c r="K1828" s="76">
        <v>0</v>
      </c>
      <c r="L1828" s="77">
        <v>0</v>
      </c>
      <c r="M1828" s="68">
        <v>2.0023857039187227</v>
      </c>
      <c r="N1828" s="68">
        <v>0</v>
      </c>
      <c r="O1828" s="68">
        <v>0</v>
      </c>
      <c r="P1828" s="68">
        <v>7.0716761383766658</v>
      </c>
      <c r="Q1828" s="68">
        <v>0</v>
      </c>
      <c r="R1828" s="68">
        <v>0</v>
      </c>
      <c r="S1828" s="68">
        <v>0</v>
      </c>
      <c r="T1828" s="68">
        <v>0</v>
      </c>
      <c r="U1828" s="68">
        <v>0</v>
      </c>
      <c r="V1828" s="68">
        <v>0</v>
      </c>
      <c r="W1828" s="68">
        <v>9.0740618422953876</v>
      </c>
    </row>
    <row r="1829" spans="1:23">
      <c r="A1829" s="105"/>
      <c r="B1829">
        <v>2014</v>
      </c>
      <c r="C1829" s="76">
        <v>0.21894333423810283</v>
      </c>
      <c r="D1829" s="76">
        <v>0</v>
      </c>
      <c r="E1829" s="76">
        <v>0</v>
      </c>
      <c r="F1829" s="76">
        <v>0.78105666576189703</v>
      </c>
      <c r="G1829" s="76">
        <v>0</v>
      </c>
      <c r="H1829" s="76">
        <v>0</v>
      </c>
      <c r="I1829" s="76">
        <v>0</v>
      </c>
      <c r="J1829" s="76">
        <v>0</v>
      </c>
      <c r="K1829" s="76">
        <v>0</v>
      </c>
      <c r="L1829" s="77">
        <v>0</v>
      </c>
      <c r="M1829" s="68">
        <v>3.1155175938157336</v>
      </c>
      <c r="N1829" s="68">
        <v>0</v>
      </c>
      <c r="O1829" s="68">
        <v>0</v>
      </c>
      <c r="P1829" s="68">
        <v>11.114272066862313</v>
      </c>
      <c r="Q1829" s="68">
        <v>0</v>
      </c>
      <c r="R1829" s="68">
        <v>0</v>
      </c>
      <c r="S1829" s="68">
        <v>0</v>
      </c>
      <c r="T1829" s="68">
        <v>0</v>
      </c>
      <c r="U1829" s="68">
        <v>0</v>
      </c>
      <c r="V1829" s="68">
        <v>0</v>
      </c>
      <c r="W1829" s="68">
        <v>14.229789660678048</v>
      </c>
    </row>
    <row r="1830" spans="1:23">
      <c r="A1830" s="105"/>
      <c r="B1830">
        <v>2017</v>
      </c>
      <c r="C1830" s="76">
        <v>0.14023565040105182</v>
      </c>
      <c r="D1830" s="76">
        <v>0</v>
      </c>
      <c r="E1830" s="76">
        <v>0</v>
      </c>
      <c r="F1830" s="76">
        <v>0.78142931551902661</v>
      </c>
      <c r="G1830" s="76">
        <v>0</v>
      </c>
      <c r="H1830" s="76">
        <v>7.8335034079921553E-2</v>
      </c>
      <c r="I1830" s="76">
        <v>0</v>
      </c>
      <c r="J1830" s="76">
        <v>0</v>
      </c>
      <c r="K1830" s="76">
        <v>0</v>
      </c>
      <c r="L1830" s="77">
        <v>0</v>
      </c>
      <c r="M1830" s="68">
        <v>3.5501142100877408</v>
      </c>
      <c r="N1830" s="68">
        <v>0</v>
      </c>
      <c r="O1830" s="68">
        <v>0</v>
      </c>
      <c r="P1830" s="68">
        <v>19.782154603836926</v>
      </c>
      <c r="Q1830" s="68">
        <v>0</v>
      </c>
      <c r="R1830" s="68">
        <v>1.9830786026200873</v>
      </c>
      <c r="S1830" s="68">
        <v>0</v>
      </c>
      <c r="T1830" s="68">
        <v>0</v>
      </c>
      <c r="U1830" s="68">
        <v>0</v>
      </c>
      <c r="V1830" s="68">
        <v>0</v>
      </c>
      <c r="W1830" s="68">
        <v>25.315347416544753</v>
      </c>
    </row>
    <row r="1831" spans="1:23">
      <c r="C1831" s="76"/>
      <c r="D1831" s="76"/>
      <c r="E1831" s="76"/>
      <c r="F1831" s="76"/>
      <c r="G1831" s="76"/>
      <c r="H1831" s="76"/>
      <c r="I1831" s="76"/>
      <c r="J1831" s="76"/>
      <c r="K1831" s="76"/>
      <c r="L1831" s="77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</row>
    <row r="1832" spans="1:23">
      <c r="A1832" s="105" t="s">
        <v>510</v>
      </c>
      <c r="B1832">
        <v>2011</v>
      </c>
      <c r="C1832" s="76">
        <v>0.2901164745250055</v>
      </c>
      <c r="D1832" s="76">
        <v>0</v>
      </c>
      <c r="E1832" s="76">
        <v>0</v>
      </c>
      <c r="F1832" s="76">
        <v>0.69328319239799818</v>
      </c>
      <c r="G1832" s="76">
        <v>1.6600333076996279E-2</v>
      </c>
      <c r="H1832" s="76">
        <v>0</v>
      </c>
      <c r="I1832" s="76">
        <v>0</v>
      </c>
      <c r="J1832" s="76">
        <v>0</v>
      </c>
      <c r="K1832" s="76">
        <v>0</v>
      </c>
      <c r="L1832" s="77">
        <v>0</v>
      </c>
      <c r="M1832" s="68">
        <v>18.013649622822626</v>
      </c>
      <c r="N1832" s="68">
        <v>0</v>
      </c>
      <c r="O1832" s="68">
        <v>0</v>
      </c>
      <c r="P1832" s="68">
        <v>43.046712661514377</v>
      </c>
      <c r="Q1832" s="68">
        <v>1.0307328605200945</v>
      </c>
      <c r="R1832" s="68">
        <v>0</v>
      </c>
      <c r="S1832" s="68">
        <v>0</v>
      </c>
      <c r="T1832" s="68">
        <v>0</v>
      </c>
      <c r="U1832" s="68">
        <v>0</v>
      </c>
      <c r="V1832" s="68">
        <v>0</v>
      </c>
      <c r="W1832" s="68">
        <v>62.0910951448571</v>
      </c>
    </row>
    <row r="1833" spans="1:23">
      <c r="A1833" s="105"/>
      <c r="B1833">
        <v>2014</v>
      </c>
      <c r="C1833" s="76">
        <v>0.18704153956656694</v>
      </c>
      <c r="D1833" s="76">
        <v>0</v>
      </c>
      <c r="E1833" s="76">
        <v>0</v>
      </c>
      <c r="F1833" s="76">
        <v>0.81295846043343289</v>
      </c>
      <c r="G1833" s="76">
        <v>0</v>
      </c>
      <c r="H1833" s="76">
        <v>0</v>
      </c>
      <c r="I1833" s="76">
        <v>0</v>
      </c>
      <c r="J1833" s="76">
        <v>0</v>
      </c>
      <c r="K1833" s="76">
        <v>0</v>
      </c>
      <c r="L1833" s="77">
        <v>0</v>
      </c>
      <c r="M1833" s="68">
        <v>9.9408940868902462</v>
      </c>
      <c r="N1833" s="68">
        <v>0</v>
      </c>
      <c r="O1833" s="68">
        <v>0</v>
      </c>
      <c r="P1833" s="68">
        <v>43.207161205674012</v>
      </c>
      <c r="Q1833" s="68">
        <v>0</v>
      </c>
      <c r="R1833" s="68">
        <v>0</v>
      </c>
      <c r="S1833" s="68">
        <v>0</v>
      </c>
      <c r="T1833" s="68">
        <v>0</v>
      </c>
      <c r="U1833" s="68">
        <v>0</v>
      </c>
      <c r="V1833" s="68">
        <v>0</v>
      </c>
      <c r="W1833" s="68">
        <v>53.148055292564266</v>
      </c>
    </row>
    <row r="1834" spans="1:23">
      <c r="A1834" s="105"/>
      <c r="B1834">
        <v>2017</v>
      </c>
      <c r="C1834" s="76">
        <v>0.28378774040822563</v>
      </c>
      <c r="D1834" s="76">
        <v>0</v>
      </c>
      <c r="E1834" s="76">
        <v>0</v>
      </c>
      <c r="F1834" s="76">
        <v>0.71621225959177415</v>
      </c>
      <c r="G1834" s="76">
        <v>0</v>
      </c>
      <c r="H1834" s="76">
        <v>0</v>
      </c>
      <c r="I1834" s="76">
        <v>0</v>
      </c>
      <c r="J1834" s="76">
        <v>0</v>
      </c>
      <c r="K1834" s="76">
        <v>0</v>
      </c>
      <c r="L1834" s="77">
        <v>0</v>
      </c>
      <c r="M1834" s="68">
        <v>11.330478026621936</v>
      </c>
      <c r="N1834" s="68">
        <v>0</v>
      </c>
      <c r="O1834" s="68">
        <v>0</v>
      </c>
      <c r="P1834" s="68">
        <v>28.595411690541894</v>
      </c>
      <c r="Q1834" s="68">
        <v>0</v>
      </c>
      <c r="R1834" s="68">
        <v>0</v>
      </c>
      <c r="S1834" s="68">
        <v>0</v>
      </c>
      <c r="T1834" s="68">
        <v>0</v>
      </c>
      <c r="U1834" s="68">
        <v>0</v>
      </c>
      <c r="V1834" s="68">
        <v>0</v>
      </c>
      <c r="W1834" s="68">
        <v>39.925889717163841</v>
      </c>
    </row>
    <row r="1835" spans="1:23">
      <c r="C1835" s="76"/>
      <c r="D1835" s="76"/>
      <c r="E1835" s="76"/>
      <c r="F1835" s="76"/>
      <c r="G1835" s="76"/>
      <c r="H1835" s="76"/>
      <c r="I1835" s="76"/>
      <c r="J1835" s="76"/>
      <c r="K1835" s="76"/>
      <c r="L1835" s="77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</row>
    <row r="1836" spans="1:23">
      <c r="A1836" s="105" t="s">
        <v>511</v>
      </c>
      <c r="B1836">
        <v>2011</v>
      </c>
      <c r="C1836" s="76">
        <v>0.66734306426156209</v>
      </c>
      <c r="D1836" s="76">
        <v>0</v>
      </c>
      <c r="E1836" s="76">
        <v>0</v>
      </c>
      <c r="F1836" s="76">
        <v>0.33265693573843785</v>
      </c>
      <c r="G1836" s="76">
        <v>0</v>
      </c>
      <c r="H1836" s="76">
        <v>0</v>
      </c>
      <c r="I1836" s="76">
        <v>0</v>
      </c>
      <c r="J1836" s="76">
        <v>0</v>
      </c>
      <c r="K1836" s="76">
        <v>0</v>
      </c>
      <c r="L1836" s="77">
        <v>0</v>
      </c>
      <c r="M1836" s="68">
        <v>2.0823475300425054</v>
      </c>
      <c r="N1836" s="68">
        <v>0</v>
      </c>
      <c r="O1836" s="68">
        <v>0</v>
      </c>
      <c r="P1836" s="68">
        <v>1.0380078636959371</v>
      </c>
      <c r="Q1836" s="68">
        <v>0</v>
      </c>
      <c r="R1836" s="68">
        <v>0</v>
      </c>
      <c r="S1836" s="68">
        <v>0</v>
      </c>
      <c r="T1836" s="68">
        <v>0</v>
      </c>
      <c r="U1836" s="68">
        <v>0</v>
      </c>
      <c r="V1836" s="68">
        <v>0</v>
      </c>
      <c r="W1836" s="68">
        <v>3.1203553937384427</v>
      </c>
    </row>
    <row r="1837" spans="1:23">
      <c r="A1837" s="105"/>
      <c r="B1837">
        <v>2014</v>
      </c>
      <c r="C1837" s="76">
        <v>1</v>
      </c>
      <c r="D1837" s="76">
        <v>0</v>
      </c>
      <c r="E1837" s="76">
        <v>0</v>
      </c>
      <c r="F1837" s="76">
        <v>0</v>
      </c>
      <c r="G1837" s="76">
        <v>0</v>
      </c>
      <c r="H1837" s="76">
        <v>0</v>
      </c>
      <c r="I1837" s="76">
        <v>0</v>
      </c>
      <c r="J1837" s="76">
        <v>0</v>
      </c>
      <c r="K1837" s="76">
        <v>0</v>
      </c>
      <c r="L1837" s="77">
        <v>0</v>
      </c>
      <c r="M1837" s="68">
        <v>3.8569374209070491</v>
      </c>
      <c r="N1837" s="68">
        <v>0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68">
        <v>0</v>
      </c>
      <c r="V1837" s="68">
        <v>0</v>
      </c>
      <c r="W1837" s="68">
        <v>3.8569374209070491</v>
      </c>
    </row>
    <row r="1838" spans="1:23">
      <c r="A1838" s="105"/>
      <c r="B1838">
        <v>2017</v>
      </c>
      <c r="C1838" s="76">
        <v>0.5</v>
      </c>
      <c r="D1838" s="76">
        <v>0</v>
      </c>
      <c r="E1838" s="76">
        <v>0</v>
      </c>
      <c r="F1838" s="76">
        <v>0.5</v>
      </c>
      <c r="G1838" s="76">
        <v>0</v>
      </c>
      <c r="H1838" s="76">
        <v>0</v>
      </c>
      <c r="I1838" s="76">
        <v>0</v>
      </c>
      <c r="J1838" s="76">
        <v>0</v>
      </c>
      <c r="K1838" s="76">
        <v>0</v>
      </c>
      <c r="L1838" s="77">
        <v>0</v>
      </c>
      <c r="M1838" s="68">
        <v>1</v>
      </c>
      <c r="N1838" s="68">
        <v>0</v>
      </c>
      <c r="O1838" s="68">
        <v>0</v>
      </c>
      <c r="P1838" s="68">
        <v>1</v>
      </c>
      <c r="Q1838" s="68">
        <v>0</v>
      </c>
      <c r="R1838" s="68">
        <v>0</v>
      </c>
      <c r="S1838" s="68">
        <v>0</v>
      </c>
      <c r="T1838" s="68">
        <v>0</v>
      </c>
      <c r="U1838" s="68">
        <v>0</v>
      </c>
      <c r="V1838" s="68">
        <v>0</v>
      </c>
      <c r="W1838" s="68">
        <v>2</v>
      </c>
    </row>
    <row r="1839" spans="1:23">
      <c r="C1839" s="76"/>
      <c r="D1839" s="76"/>
      <c r="E1839" s="76"/>
      <c r="F1839" s="76"/>
      <c r="G1839" s="76"/>
      <c r="H1839" s="76"/>
      <c r="I1839" s="76"/>
      <c r="J1839" s="76"/>
      <c r="K1839" s="76"/>
      <c r="L1839" s="77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</row>
    <row r="1840" spans="1:23">
      <c r="A1840" s="105" t="s">
        <v>512</v>
      </c>
      <c r="B1840">
        <v>2011</v>
      </c>
      <c r="C1840" s="76">
        <v>0.31903643822612859</v>
      </c>
      <c r="D1840" s="76">
        <v>0</v>
      </c>
      <c r="E1840" s="76">
        <v>0</v>
      </c>
      <c r="F1840" s="76">
        <v>0.68096356177387141</v>
      </c>
      <c r="G1840" s="76">
        <v>0</v>
      </c>
      <c r="H1840" s="76">
        <v>0</v>
      </c>
      <c r="I1840" s="76">
        <v>0</v>
      </c>
      <c r="J1840" s="76">
        <v>0</v>
      </c>
      <c r="K1840" s="76">
        <v>0</v>
      </c>
      <c r="L1840" s="77">
        <v>0</v>
      </c>
      <c r="M1840" s="68">
        <v>1</v>
      </c>
      <c r="N1840" s="68">
        <v>0</v>
      </c>
      <c r="O1840" s="68">
        <v>0</v>
      </c>
      <c r="P1840" s="68">
        <v>2.1344382026081106</v>
      </c>
      <c r="Q1840" s="68">
        <v>0</v>
      </c>
      <c r="R1840" s="68">
        <v>0</v>
      </c>
      <c r="S1840" s="68">
        <v>0</v>
      </c>
      <c r="T1840" s="68">
        <v>0</v>
      </c>
      <c r="U1840" s="68">
        <v>0</v>
      </c>
      <c r="V1840" s="68">
        <v>0</v>
      </c>
      <c r="W1840" s="68">
        <v>3.1344382026081106</v>
      </c>
    </row>
    <row r="1841" spans="1:23">
      <c r="A1841" s="105"/>
      <c r="B1841">
        <v>2014</v>
      </c>
      <c r="C1841" s="76">
        <v>9.3771530920425936E-2</v>
      </c>
      <c r="D1841" s="76">
        <v>0</v>
      </c>
      <c r="E1841" s="76">
        <v>0</v>
      </c>
      <c r="F1841" s="76">
        <v>0.90622846907957411</v>
      </c>
      <c r="G1841" s="76">
        <v>0</v>
      </c>
      <c r="H1841" s="76">
        <v>0</v>
      </c>
      <c r="I1841" s="76">
        <v>0</v>
      </c>
      <c r="J1841" s="76">
        <v>0</v>
      </c>
      <c r="K1841" s="76">
        <v>0</v>
      </c>
      <c r="L1841" s="77">
        <v>0</v>
      </c>
      <c r="M1841" s="68">
        <v>1.0124223602484472</v>
      </c>
      <c r="N1841" s="68">
        <v>0</v>
      </c>
      <c r="O1841" s="68">
        <v>0</v>
      </c>
      <c r="P1841" s="68">
        <v>9.7842698800391084</v>
      </c>
      <c r="Q1841" s="68">
        <v>0</v>
      </c>
      <c r="R1841" s="68">
        <v>0</v>
      </c>
      <c r="S1841" s="68">
        <v>0</v>
      </c>
      <c r="T1841" s="68">
        <v>0</v>
      </c>
      <c r="U1841" s="68">
        <v>0</v>
      </c>
      <c r="V1841" s="68">
        <v>0</v>
      </c>
      <c r="W1841" s="68">
        <v>10.796692240287555</v>
      </c>
    </row>
    <row r="1842" spans="1:23">
      <c r="A1842" s="105"/>
      <c r="B1842">
        <v>2017</v>
      </c>
      <c r="C1842" s="76">
        <v>0</v>
      </c>
      <c r="D1842" s="76">
        <v>0</v>
      </c>
      <c r="E1842" s="76">
        <v>0</v>
      </c>
      <c r="F1842" s="76">
        <v>1</v>
      </c>
      <c r="G1842" s="76">
        <v>0</v>
      </c>
      <c r="H1842" s="76">
        <v>0</v>
      </c>
      <c r="I1842" s="76">
        <v>0</v>
      </c>
      <c r="J1842" s="76">
        <v>0</v>
      </c>
      <c r="K1842" s="76">
        <v>0</v>
      </c>
      <c r="L1842" s="77">
        <v>0</v>
      </c>
      <c r="M1842" s="68">
        <v>0</v>
      </c>
      <c r="N1842" s="68">
        <v>0</v>
      </c>
      <c r="O1842" s="68">
        <v>0</v>
      </c>
      <c r="P1842" s="68">
        <v>7.4340902568561162</v>
      </c>
      <c r="Q1842" s="68">
        <v>0</v>
      </c>
      <c r="R1842" s="68">
        <v>0</v>
      </c>
      <c r="S1842" s="68">
        <v>0</v>
      </c>
      <c r="T1842" s="68">
        <v>0</v>
      </c>
      <c r="U1842" s="68">
        <v>0</v>
      </c>
      <c r="V1842" s="68">
        <v>0</v>
      </c>
      <c r="W1842" s="68">
        <v>7.4340902568561162</v>
      </c>
    </row>
    <row r="1843" spans="1:23">
      <c r="C1843" s="76"/>
      <c r="D1843" s="76"/>
      <c r="E1843" s="76"/>
      <c r="F1843" s="76"/>
      <c r="G1843" s="76"/>
      <c r="H1843" s="76"/>
      <c r="I1843" s="76"/>
      <c r="J1843" s="76"/>
      <c r="K1843" s="76"/>
      <c r="L1843" s="77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</row>
    <row r="1844" spans="1:23">
      <c r="A1844" s="105" t="s">
        <v>513</v>
      </c>
      <c r="B1844">
        <v>2011</v>
      </c>
      <c r="C1844" s="76">
        <v>0.1987172722445445</v>
      </c>
      <c r="D1844" s="76">
        <v>5.6714691779891864E-2</v>
      </c>
      <c r="E1844" s="76">
        <v>0</v>
      </c>
      <c r="F1844" s="76">
        <v>0.74456803597556376</v>
      </c>
      <c r="G1844" s="76">
        <v>0</v>
      </c>
      <c r="H1844" s="76">
        <v>0</v>
      </c>
      <c r="I1844" s="76">
        <v>0</v>
      </c>
      <c r="J1844" s="76">
        <v>0</v>
      </c>
      <c r="K1844" s="76">
        <v>0</v>
      </c>
      <c r="L1844" s="77">
        <v>0</v>
      </c>
      <c r="M1844" s="68">
        <v>3.8786781543393634</v>
      </c>
      <c r="N1844" s="68">
        <v>1.1069900142653353</v>
      </c>
      <c r="O1844" s="68">
        <v>0</v>
      </c>
      <c r="P1844" s="68">
        <v>14.53290769814836</v>
      </c>
      <c r="Q1844" s="68">
        <v>0</v>
      </c>
      <c r="R1844" s="68">
        <v>0</v>
      </c>
      <c r="S1844" s="68">
        <v>0</v>
      </c>
      <c r="T1844" s="68">
        <v>0</v>
      </c>
      <c r="U1844" s="68">
        <v>0</v>
      </c>
      <c r="V1844" s="68">
        <v>0</v>
      </c>
      <c r="W1844" s="68">
        <v>19.518575866753057</v>
      </c>
    </row>
    <row r="1845" spans="1:23">
      <c r="A1845" s="105"/>
      <c r="B1845">
        <v>2014</v>
      </c>
      <c r="C1845" s="76">
        <v>0.29430522386785252</v>
      </c>
      <c r="D1845" s="76">
        <v>6.10250060091415E-2</v>
      </c>
      <c r="E1845" s="76">
        <v>0</v>
      </c>
      <c r="F1845" s="76">
        <v>0.64466977012300586</v>
      </c>
      <c r="G1845" s="76">
        <v>0</v>
      </c>
      <c r="H1845" s="76">
        <v>0</v>
      </c>
      <c r="I1845" s="76">
        <v>0</v>
      </c>
      <c r="J1845" s="76">
        <v>0</v>
      </c>
      <c r="K1845" s="76">
        <v>0</v>
      </c>
      <c r="L1845" s="77">
        <v>0</v>
      </c>
      <c r="M1845" s="68">
        <v>4.8691560004927155</v>
      </c>
      <c r="N1845" s="68">
        <v>1.0096330275229359</v>
      </c>
      <c r="O1845" s="68">
        <v>0</v>
      </c>
      <c r="P1845" s="68">
        <v>10.665789883974846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16.544578911990499</v>
      </c>
    </row>
    <row r="1846" spans="1:23">
      <c r="A1846" s="105"/>
      <c r="B1846">
        <v>2017</v>
      </c>
      <c r="C1846" s="76">
        <v>0.31703588103901648</v>
      </c>
      <c r="D1846" s="76">
        <v>0.12293449861281855</v>
      </c>
      <c r="E1846" s="76">
        <v>0</v>
      </c>
      <c r="F1846" s="76">
        <v>0.56002962034816495</v>
      </c>
      <c r="G1846" s="76">
        <v>0</v>
      </c>
      <c r="H1846" s="76">
        <v>0</v>
      </c>
      <c r="I1846" s="76">
        <v>0</v>
      </c>
      <c r="J1846" s="76">
        <v>0</v>
      </c>
      <c r="K1846" s="76">
        <v>0</v>
      </c>
      <c r="L1846" s="77">
        <v>0</v>
      </c>
      <c r="M1846" s="68">
        <v>6.6731412099678646</v>
      </c>
      <c r="N1846" s="68">
        <v>2.5875912408759123</v>
      </c>
      <c r="O1846" s="68">
        <v>0</v>
      </c>
      <c r="P1846" s="68">
        <v>11.787803721459776</v>
      </c>
      <c r="Q1846" s="68">
        <v>0</v>
      </c>
      <c r="R1846" s="68">
        <v>0</v>
      </c>
      <c r="S1846" s="68">
        <v>0</v>
      </c>
      <c r="T1846" s="68">
        <v>0</v>
      </c>
      <c r="U1846" s="68">
        <v>0</v>
      </c>
      <c r="V1846" s="68">
        <v>0</v>
      </c>
      <c r="W1846" s="68">
        <v>21.048536172303553</v>
      </c>
    </row>
    <row r="1847" spans="1:23">
      <c r="C1847" s="76"/>
      <c r="D1847" s="76"/>
      <c r="E1847" s="76"/>
      <c r="F1847" s="76"/>
      <c r="G1847" s="76"/>
      <c r="H1847" s="76"/>
      <c r="I1847" s="76"/>
      <c r="J1847" s="76"/>
      <c r="K1847" s="76"/>
      <c r="L1847" s="77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</row>
    <row r="1848" spans="1:23">
      <c r="A1848" s="105" t="s">
        <v>514</v>
      </c>
      <c r="B1848">
        <v>2011</v>
      </c>
      <c r="C1848" s="76">
        <v>0.10656588713788191</v>
      </c>
      <c r="D1848" s="76">
        <v>0.11186745342892042</v>
      </c>
      <c r="E1848" s="76">
        <v>0</v>
      </c>
      <c r="F1848" s="76">
        <v>0.7815666594331977</v>
      </c>
      <c r="G1848" s="76">
        <v>0</v>
      </c>
      <c r="H1848" s="76">
        <v>0</v>
      </c>
      <c r="I1848" s="76">
        <v>0</v>
      </c>
      <c r="J1848" s="76">
        <v>0</v>
      </c>
      <c r="K1848" s="76">
        <v>0</v>
      </c>
      <c r="L1848" s="77">
        <v>0</v>
      </c>
      <c r="M1848" s="68">
        <v>2.008015389547932</v>
      </c>
      <c r="N1848" s="68">
        <v>2.1079125234904277</v>
      </c>
      <c r="O1848" s="68">
        <v>0</v>
      </c>
      <c r="P1848" s="68">
        <v>14.727019332826824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18.842947245865183</v>
      </c>
    </row>
    <row r="1849" spans="1:23">
      <c r="A1849" s="105"/>
      <c r="B1849">
        <v>2014</v>
      </c>
      <c r="C1849" s="76">
        <v>0.56840227043004254</v>
      </c>
      <c r="D1849" s="76">
        <v>0</v>
      </c>
      <c r="E1849" s="76">
        <v>0</v>
      </c>
      <c r="F1849" s="76">
        <v>0.18361223018442827</v>
      </c>
      <c r="G1849" s="76">
        <v>0</v>
      </c>
      <c r="H1849" s="76">
        <v>0</v>
      </c>
      <c r="I1849" s="76">
        <v>0.24798549938552919</v>
      </c>
      <c r="J1849" s="76">
        <v>0</v>
      </c>
      <c r="K1849" s="76">
        <v>0</v>
      </c>
      <c r="L1849" s="77">
        <v>0</v>
      </c>
      <c r="M1849" s="68">
        <v>6.6289280319657262</v>
      </c>
      <c r="N1849" s="68">
        <v>0</v>
      </c>
      <c r="O1849" s="68">
        <v>0</v>
      </c>
      <c r="P1849" s="68">
        <v>2.1413571391268817</v>
      </c>
      <c r="Q1849" s="68">
        <v>0</v>
      </c>
      <c r="R1849" s="68">
        <v>0</v>
      </c>
      <c r="S1849" s="68">
        <v>2.892103205629398</v>
      </c>
      <c r="T1849" s="68">
        <v>0</v>
      </c>
      <c r="U1849" s="68">
        <v>0</v>
      </c>
      <c r="V1849" s="68">
        <v>0</v>
      </c>
      <c r="W1849" s="68">
        <v>11.662388376722006</v>
      </c>
    </row>
    <row r="1850" spans="1:23">
      <c r="A1850" s="105"/>
      <c r="B1850">
        <v>2017</v>
      </c>
      <c r="C1850" s="76">
        <v>0.24438370422455408</v>
      </c>
      <c r="D1850" s="76">
        <v>0.42678677303992119</v>
      </c>
      <c r="E1850" s="76">
        <v>0</v>
      </c>
      <c r="F1850" s="76">
        <v>0.32882952273552479</v>
      </c>
      <c r="G1850" s="76">
        <v>0</v>
      </c>
      <c r="H1850" s="76">
        <v>0</v>
      </c>
      <c r="I1850" s="76">
        <v>0</v>
      </c>
      <c r="J1850" s="76">
        <v>0</v>
      </c>
      <c r="K1850" s="76">
        <v>0</v>
      </c>
      <c r="L1850" s="77">
        <v>0</v>
      </c>
      <c r="M1850" s="68">
        <v>4.35185968599097</v>
      </c>
      <c r="N1850" s="68">
        <v>7.6</v>
      </c>
      <c r="O1850" s="68">
        <v>0</v>
      </c>
      <c r="P1850" s="68">
        <v>5.8556275186068723</v>
      </c>
      <c r="Q1850" s="68">
        <v>0</v>
      </c>
      <c r="R1850" s="68">
        <v>0</v>
      </c>
      <c r="S1850" s="68">
        <v>0</v>
      </c>
      <c r="T1850" s="68">
        <v>0</v>
      </c>
      <c r="U1850" s="68">
        <v>0</v>
      </c>
      <c r="V1850" s="68">
        <v>0</v>
      </c>
      <c r="W1850" s="68">
        <v>17.807487204597841</v>
      </c>
    </row>
    <row r="1851" spans="1:23">
      <c r="C1851" s="76"/>
      <c r="D1851" s="76"/>
      <c r="E1851" s="76"/>
      <c r="F1851" s="76"/>
      <c r="G1851" s="76"/>
      <c r="H1851" s="76"/>
      <c r="I1851" s="76"/>
      <c r="J1851" s="76"/>
      <c r="K1851" s="76"/>
      <c r="L1851" s="77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</row>
    <row r="1852" spans="1:23">
      <c r="A1852" s="105" t="s">
        <v>515</v>
      </c>
      <c r="B1852">
        <v>2011</v>
      </c>
      <c r="C1852" s="76">
        <v>1</v>
      </c>
      <c r="D1852" s="76">
        <v>0</v>
      </c>
      <c r="E1852" s="76">
        <v>0</v>
      </c>
      <c r="F1852" s="76">
        <v>0</v>
      </c>
      <c r="G1852" s="76">
        <v>0</v>
      </c>
      <c r="H1852" s="76">
        <v>0</v>
      </c>
      <c r="I1852" s="76">
        <v>0</v>
      </c>
      <c r="J1852" s="76">
        <v>0</v>
      </c>
      <c r="K1852" s="76">
        <v>0</v>
      </c>
      <c r="L1852" s="77">
        <v>0</v>
      </c>
      <c r="M1852" s="68">
        <v>3.2644121477703401</v>
      </c>
      <c r="N1852" s="68">
        <v>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68">
        <v>0</v>
      </c>
      <c r="V1852" s="68">
        <v>0</v>
      </c>
      <c r="W1852" s="68">
        <v>3.2644121477703401</v>
      </c>
    </row>
    <row r="1853" spans="1:23">
      <c r="A1853" s="105"/>
      <c r="B1853">
        <v>2014</v>
      </c>
      <c r="C1853" s="76">
        <v>0.4551196442880262</v>
      </c>
      <c r="D1853" s="76">
        <v>0</v>
      </c>
      <c r="E1853" s="76">
        <v>0</v>
      </c>
      <c r="F1853" s="76">
        <v>0.54488035571197391</v>
      </c>
      <c r="G1853" s="76">
        <v>0</v>
      </c>
      <c r="H1853" s="76">
        <v>0</v>
      </c>
      <c r="I1853" s="76">
        <v>0</v>
      </c>
      <c r="J1853" s="76">
        <v>0</v>
      </c>
      <c r="K1853" s="76">
        <v>0</v>
      </c>
      <c r="L1853" s="77">
        <v>0</v>
      </c>
      <c r="M1853" s="68">
        <v>1.1487889273356402</v>
      </c>
      <c r="N1853" s="68">
        <v>0</v>
      </c>
      <c r="O1853" s="68">
        <v>0</v>
      </c>
      <c r="P1853" s="68">
        <v>1.3753581661891117</v>
      </c>
      <c r="Q1853" s="68">
        <v>0</v>
      </c>
      <c r="R1853" s="68">
        <v>0</v>
      </c>
      <c r="S1853" s="68">
        <v>0</v>
      </c>
      <c r="T1853" s="68">
        <v>0</v>
      </c>
      <c r="U1853" s="68">
        <v>0</v>
      </c>
      <c r="V1853" s="68">
        <v>0</v>
      </c>
      <c r="W1853" s="68">
        <v>2.5241470935247516</v>
      </c>
    </row>
    <row r="1854" spans="1:23">
      <c r="A1854" s="105"/>
      <c r="B1854">
        <v>2017</v>
      </c>
      <c r="C1854" s="76">
        <v>1</v>
      </c>
      <c r="D1854" s="76">
        <v>0</v>
      </c>
      <c r="E1854" s="76">
        <v>0</v>
      </c>
      <c r="F1854" s="76">
        <v>0</v>
      </c>
      <c r="G1854" s="76">
        <v>0</v>
      </c>
      <c r="H1854" s="76">
        <v>0</v>
      </c>
      <c r="I1854" s="76">
        <v>0</v>
      </c>
      <c r="J1854" s="76">
        <v>0</v>
      </c>
      <c r="K1854" s="76">
        <v>0</v>
      </c>
      <c r="L1854" s="77">
        <v>0</v>
      </c>
      <c r="M1854" s="68">
        <v>3.0195865579225858</v>
      </c>
      <c r="N1854" s="68">
        <v>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68">
        <v>0</v>
      </c>
      <c r="V1854" s="68">
        <v>0</v>
      </c>
      <c r="W1854" s="68">
        <v>3.0195865579225858</v>
      </c>
    </row>
    <row r="1855" spans="1:23">
      <c r="C1855" s="76"/>
      <c r="D1855" s="76"/>
      <c r="E1855" s="76"/>
      <c r="F1855" s="76"/>
      <c r="G1855" s="76"/>
      <c r="H1855" s="76"/>
      <c r="I1855" s="76"/>
      <c r="J1855" s="76"/>
      <c r="K1855" s="76"/>
      <c r="L1855" s="77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</row>
    <row r="1856" spans="1:23">
      <c r="A1856" s="105" t="s">
        <v>516</v>
      </c>
      <c r="B1856">
        <v>2011</v>
      </c>
      <c r="C1856" s="76">
        <v>0.33247795567431171</v>
      </c>
      <c r="D1856" s="76">
        <v>0</v>
      </c>
      <c r="E1856" s="76">
        <v>0</v>
      </c>
      <c r="F1856" s="76">
        <v>0.66752204432568829</v>
      </c>
      <c r="G1856" s="76">
        <v>0</v>
      </c>
      <c r="H1856" s="76">
        <v>0</v>
      </c>
      <c r="I1856" s="76">
        <v>0</v>
      </c>
      <c r="J1856" s="76">
        <v>0</v>
      </c>
      <c r="K1856" s="76">
        <v>0</v>
      </c>
      <c r="L1856" s="77">
        <v>0</v>
      </c>
      <c r="M1856" s="68">
        <v>2.2141309583715039</v>
      </c>
      <c r="N1856" s="68">
        <v>0</v>
      </c>
      <c r="O1856" s="68">
        <v>0</v>
      </c>
      <c r="P1856" s="68">
        <v>4.4453510330914705</v>
      </c>
      <c r="Q1856" s="68">
        <v>0</v>
      </c>
      <c r="R1856" s="68">
        <v>0</v>
      </c>
      <c r="S1856" s="68">
        <v>0</v>
      </c>
      <c r="T1856" s="68">
        <v>0</v>
      </c>
      <c r="U1856" s="68">
        <v>0</v>
      </c>
      <c r="V1856" s="68">
        <v>0</v>
      </c>
      <c r="W1856" s="68">
        <v>6.6594819914629744</v>
      </c>
    </row>
    <row r="1857" spans="1:23">
      <c r="A1857" s="105"/>
      <c r="B1857">
        <v>2014</v>
      </c>
      <c r="C1857" s="76">
        <v>0</v>
      </c>
      <c r="D1857" s="76">
        <v>0</v>
      </c>
      <c r="E1857" s="76">
        <v>0</v>
      </c>
      <c r="F1857" s="76">
        <v>1</v>
      </c>
      <c r="G1857" s="76">
        <v>0</v>
      </c>
      <c r="H1857" s="76">
        <v>0</v>
      </c>
      <c r="I1857" s="76">
        <v>0</v>
      </c>
      <c r="J1857" s="76">
        <v>0</v>
      </c>
      <c r="K1857" s="76">
        <v>0</v>
      </c>
      <c r="L1857" s="77">
        <v>0</v>
      </c>
      <c r="M1857" s="68">
        <v>0</v>
      </c>
      <c r="N1857" s="68">
        <v>0</v>
      </c>
      <c r="O1857" s="68">
        <v>0</v>
      </c>
      <c r="P1857" s="68">
        <v>3.7503651630600898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3.7503651630600898</v>
      </c>
    </row>
    <row r="1858" spans="1:23">
      <c r="A1858" s="105"/>
      <c r="B1858">
        <v>2017</v>
      </c>
      <c r="C1858" s="76">
        <v>0</v>
      </c>
      <c r="D1858" s="76">
        <v>0</v>
      </c>
      <c r="E1858" s="76">
        <v>0</v>
      </c>
      <c r="F1858" s="76">
        <v>1</v>
      </c>
      <c r="G1858" s="76">
        <v>0</v>
      </c>
      <c r="H1858" s="76">
        <v>0</v>
      </c>
      <c r="I1858" s="76">
        <v>0</v>
      </c>
      <c r="J1858" s="76">
        <v>0</v>
      </c>
      <c r="K1858" s="76">
        <v>0</v>
      </c>
      <c r="L1858" s="77">
        <v>0</v>
      </c>
      <c r="M1858" s="68">
        <v>0</v>
      </c>
      <c r="N1858" s="68">
        <v>0</v>
      </c>
      <c r="O1858" s="68">
        <v>0</v>
      </c>
      <c r="P1858" s="68">
        <v>4.9766899766899773</v>
      </c>
      <c r="Q1858" s="68">
        <v>0</v>
      </c>
      <c r="R1858" s="68">
        <v>0</v>
      </c>
      <c r="S1858" s="68">
        <v>0</v>
      </c>
      <c r="T1858" s="68">
        <v>0</v>
      </c>
      <c r="U1858" s="68">
        <v>0</v>
      </c>
      <c r="V1858" s="68">
        <v>0</v>
      </c>
      <c r="W1858" s="68">
        <v>4.9766899766899773</v>
      </c>
    </row>
    <row r="1859" spans="1:23">
      <c r="C1859" s="76"/>
      <c r="D1859" s="76"/>
      <c r="E1859" s="76"/>
      <c r="F1859" s="76"/>
      <c r="G1859" s="76"/>
      <c r="H1859" s="76"/>
      <c r="I1859" s="76"/>
      <c r="J1859" s="76"/>
      <c r="K1859" s="76"/>
      <c r="L1859" s="77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</row>
    <row r="1860" spans="1:23">
      <c r="A1860" s="105" t="s">
        <v>517</v>
      </c>
      <c r="B1860">
        <v>2011</v>
      </c>
      <c r="C1860" s="76">
        <v>1</v>
      </c>
      <c r="D1860" s="76">
        <v>0</v>
      </c>
      <c r="E1860" s="76">
        <v>0</v>
      </c>
      <c r="F1860" s="76">
        <v>0</v>
      </c>
      <c r="G1860" s="76">
        <v>0</v>
      </c>
      <c r="H1860" s="76">
        <v>0</v>
      </c>
      <c r="I1860" s="76">
        <v>0</v>
      </c>
      <c r="J1860" s="76">
        <v>0</v>
      </c>
      <c r="K1860" s="76">
        <v>0</v>
      </c>
      <c r="L1860" s="77">
        <v>0</v>
      </c>
      <c r="M1860" s="68">
        <v>1.9817890060550487</v>
      </c>
      <c r="N1860" s="68">
        <v>0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68">
        <v>0</v>
      </c>
      <c r="V1860" s="68">
        <v>0</v>
      </c>
      <c r="W1860" s="68">
        <v>1.9817890060550487</v>
      </c>
    </row>
    <row r="1861" spans="1:23">
      <c r="A1861" s="105"/>
      <c r="B1861">
        <v>2014</v>
      </c>
      <c r="C1861" s="76">
        <v>1</v>
      </c>
      <c r="D1861" s="76">
        <v>0</v>
      </c>
      <c r="E1861" s="76">
        <v>0</v>
      </c>
      <c r="F1861" s="76">
        <v>0</v>
      </c>
      <c r="G1861" s="76">
        <v>0</v>
      </c>
      <c r="H1861" s="76">
        <v>0</v>
      </c>
      <c r="I1861" s="76">
        <v>0</v>
      </c>
      <c r="J1861" s="76">
        <v>0</v>
      </c>
      <c r="K1861" s="76">
        <v>0</v>
      </c>
      <c r="L1861" s="77">
        <v>0</v>
      </c>
      <c r="M1861" s="68">
        <v>3.7176763830229178</v>
      </c>
      <c r="N1861" s="68">
        <v>0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68">
        <v>0</v>
      </c>
      <c r="V1861" s="68">
        <v>0</v>
      </c>
      <c r="W1861" s="68">
        <v>3.7176763830229178</v>
      </c>
    </row>
    <row r="1862" spans="1:23">
      <c r="A1862" s="105"/>
      <c r="B1862">
        <v>2017</v>
      </c>
      <c r="C1862" s="76">
        <v>1</v>
      </c>
      <c r="D1862" s="76">
        <v>0</v>
      </c>
      <c r="E1862" s="76">
        <v>0</v>
      </c>
      <c r="F1862" s="76">
        <v>0</v>
      </c>
      <c r="G1862" s="76">
        <v>0</v>
      </c>
      <c r="H1862" s="76">
        <v>0</v>
      </c>
      <c r="I1862" s="76">
        <v>0</v>
      </c>
      <c r="J1862" s="76">
        <v>0</v>
      </c>
      <c r="K1862" s="76">
        <v>0</v>
      </c>
      <c r="L1862" s="77">
        <v>0</v>
      </c>
      <c r="M1862" s="68">
        <v>2.0009581603321624</v>
      </c>
      <c r="N1862" s="68">
        <v>0</v>
      </c>
      <c r="O1862" s="68">
        <v>0</v>
      </c>
      <c r="P1862" s="68">
        <v>0</v>
      </c>
      <c r="Q1862" s="68">
        <v>0</v>
      </c>
      <c r="R1862" s="68">
        <v>0</v>
      </c>
      <c r="S1862" s="68">
        <v>0</v>
      </c>
      <c r="T1862" s="68">
        <v>0</v>
      </c>
      <c r="U1862" s="68">
        <v>0</v>
      </c>
      <c r="V1862" s="68">
        <v>0</v>
      </c>
      <c r="W1862" s="68">
        <v>2.0009581603321624</v>
      </c>
    </row>
    <row r="1863" spans="1:23">
      <c r="C1863" s="76"/>
      <c r="D1863" s="76"/>
      <c r="E1863" s="76"/>
      <c r="F1863" s="76"/>
      <c r="G1863" s="76"/>
      <c r="H1863" s="76"/>
      <c r="I1863" s="76"/>
      <c r="J1863" s="76"/>
      <c r="K1863" s="76"/>
      <c r="L1863" s="77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</row>
    <row r="1864" spans="1:23">
      <c r="A1864" s="105" t="s">
        <v>518</v>
      </c>
      <c r="B1864">
        <v>2011</v>
      </c>
      <c r="C1864" s="76">
        <v>0.14240621112023083</v>
      </c>
      <c r="D1864" s="76">
        <v>0</v>
      </c>
      <c r="E1864" s="76">
        <v>0</v>
      </c>
      <c r="F1864" s="76">
        <v>0.857593788879769</v>
      </c>
      <c r="G1864" s="76">
        <v>0</v>
      </c>
      <c r="H1864" s="76">
        <v>0</v>
      </c>
      <c r="I1864" s="76">
        <v>0</v>
      </c>
      <c r="J1864" s="76">
        <v>0</v>
      </c>
      <c r="K1864" s="76">
        <v>0</v>
      </c>
      <c r="L1864" s="77">
        <v>0</v>
      </c>
      <c r="M1864" s="68">
        <v>2.0271086678660293</v>
      </c>
      <c r="N1864" s="68">
        <v>0</v>
      </c>
      <c r="O1864" s="68">
        <v>0</v>
      </c>
      <c r="P1864" s="68">
        <v>12.207584130431794</v>
      </c>
      <c r="Q1864" s="68">
        <v>0</v>
      </c>
      <c r="R1864" s="68">
        <v>0</v>
      </c>
      <c r="S1864" s="68">
        <v>0</v>
      </c>
      <c r="T1864" s="68">
        <v>0</v>
      </c>
      <c r="U1864" s="68">
        <v>0</v>
      </c>
      <c r="V1864" s="68">
        <v>0</v>
      </c>
      <c r="W1864" s="68">
        <v>14.234692798297825</v>
      </c>
    </row>
    <row r="1865" spans="1:23">
      <c r="A1865" s="105"/>
      <c r="B1865">
        <v>2014</v>
      </c>
      <c r="C1865" s="76">
        <v>0.13529220235195299</v>
      </c>
      <c r="D1865" s="76">
        <v>0</v>
      </c>
      <c r="E1865" s="76">
        <v>0</v>
      </c>
      <c r="F1865" s="76">
        <v>0.86470779764804695</v>
      </c>
      <c r="G1865" s="76">
        <v>0</v>
      </c>
      <c r="H1865" s="76">
        <v>0</v>
      </c>
      <c r="I1865" s="76">
        <v>0</v>
      </c>
      <c r="J1865" s="76">
        <v>0</v>
      </c>
      <c r="K1865" s="76">
        <v>0</v>
      </c>
      <c r="L1865" s="77">
        <v>0</v>
      </c>
      <c r="M1865" s="68">
        <v>2.1439859525899911</v>
      </c>
      <c r="N1865" s="68">
        <v>0</v>
      </c>
      <c r="O1865" s="68">
        <v>0</v>
      </c>
      <c r="P1865" s="68">
        <v>13.703091080072724</v>
      </c>
      <c r="Q1865" s="68">
        <v>0</v>
      </c>
      <c r="R1865" s="68">
        <v>0</v>
      </c>
      <c r="S1865" s="68">
        <v>0</v>
      </c>
      <c r="T1865" s="68">
        <v>0</v>
      </c>
      <c r="U1865" s="68">
        <v>0</v>
      </c>
      <c r="V1865" s="68">
        <v>0</v>
      </c>
      <c r="W1865" s="68">
        <v>15.847077032662716</v>
      </c>
    </row>
    <row r="1866" spans="1:23">
      <c r="A1866" s="105"/>
      <c r="B1866">
        <v>2017</v>
      </c>
      <c r="C1866" s="76">
        <v>0.34067458698262565</v>
      </c>
      <c r="D1866" s="76">
        <v>0</v>
      </c>
      <c r="E1866" s="76">
        <v>0</v>
      </c>
      <c r="F1866" s="76">
        <v>0.65932541301737413</v>
      </c>
      <c r="G1866" s="76">
        <v>0</v>
      </c>
      <c r="H1866" s="76">
        <v>0</v>
      </c>
      <c r="I1866" s="76">
        <v>0</v>
      </c>
      <c r="J1866" s="76">
        <v>0</v>
      </c>
      <c r="K1866" s="76">
        <v>0</v>
      </c>
      <c r="L1866" s="77">
        <v>0</v>
      </c>
      <c r="M1866" s="68">
        <v>6.0231969482435375</v>
      </c>
      <c r="N1866" s="68">
        <v>0</v>
      </c>
      <c r="O1866" s="68">
        <v>0</v>
      </c>
      <c r="P1866" s="68">
        <v>11.657009261416352</v>
      </c>
      <c r="Q1866" s="68">
        <v>0</v>
      </c>
      <c r="R1866" s="68">
        <v>0</v>
      </c>
      <c r="S1866" s="68">
        <v>0</v>
      </c>
      <c r="T1866" s="68">
        <v>0</v>
      </c>
      <c r="U1866" s="68">
        <v>0</v>
      </c>
      <c r="V1866" s="68">
        <v>0</v>
      </c>
      <c r="W1866" s="68">
        <v>17.680206209659893</v>
      </c>
    </row>
    <row r="1867" spans="1:23">
      <c r="C1867" s="76"/>
      <c r="D1867" s="76"/>
      <c r="E1867" s="76"/>
      <c r="F1867" s="76"/>
      <c r="G1867" s="76"/>
      <c r="H1867" s="76"/>
      <c r="I1867" s="76"/>
      <c r="J1867" s="76"/>
      <c r="K1867" s="76"/>
      <c r="L1867" s="77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</row>
    <row r="1868" spans="1:23">
      <c r="A1868" s="105" t="s">
        <v>519</v>
      </c>
      <c r="B1868">
        <v>2011</v>
      </c>
      <c r="C1868" s="76">
        <v>0.34584957916121645</v>
      </c>
      <c r="D1868" s="76">
        <v>0.1567599306234819</v>
      </c>
      <c r="E1868" s="76">
        <v>0</v>
      </c>
      <c r="F1868" s="76">
        <v>0.49739049021530174</v>
      </c>
      <c r="G1868" s="76">
        <v>0</v>
      </c>
      <c r="H1868" s="76">
        <v>0</v>
      </c>
      <c r="I1868" s="76">
        <v>0</v>
      </c>
      <c r="J1868" s="76">
        <v>0</v>
      </c>
      <c r="K1868" s="76">
        <v>0</v>
      </c>
      <c r="L1868" s="77">
        <v>0</v>
      </c>
      <c r="M1868" s="68">
        <v>9.4871060441218642</v>
      </c>
      <c r="N1868" s="68">
        <v>4.3001298104830354</v>
      </c>
      <c r="O1868" s="68">
        <v>0</v>
      </c>
      <c r="P1868" s="68">
        <v>13.64407132561719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27.431307180222088</v>
      </c>
    </row>
    <row r="1869" spans="1:23">
      <c r="A1869" s="105"/>
      <c r="B1869">
        <v>2014</v>
      </c>
      <c r="C1869" s="76">
        <v>0.75774596531420813</v>
      </c>
      <c r="D1869" s="76">
        <v>0</v>
      </c>
      <c r="E1869" s="76">
        <v>0</v>
      </c>
      <c r="F1869" s="76">
        <v>0.24225403468579182</v>
      </c>
      <c r="G1869" s="76">
        <v>0</v>
      </c>
      <c r="H1869" s="76">
        <v>0</v>
      </c>
      <c r="I1869" s="76">
        <v>0</v>
      </c>
      <c r="J1869" s="76">
        <v>0</v>
      </c>
      <c r="K1869" s="76">
        <v>0</v>
      </c>
      <c r="L1869" s="77">
        <v>0</v>
      </c>
      <c r="M1869" s="68">
        <v>16.166481049384092</v>
      </c>
      <c r="N1869" s="68">
        <v>0</v>
      </c>
      <c r="O1869" s="68">
        <v>0</v>
      </c>
      <c r="P1869" s="68">
        <v>5.1684805200654704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21.334961569449565</v>
      </c>
    </row>
    <row r="1870" spans="1:23">
      <c r="A1870" s="105"/>
      <c r="B1870">
        <v>2017</v>
      </c>
      <c r="C1870" s="76">
        <v>0.4422705383691341</v>
      </c>
      <c r="D1870" s="76">
        <v>0.14730006988391109</v>
      </c>
      <c r="E1870" s="76">
        <v>0</v>
      </c>
      <c r="F1870" s="76">
        <v>0.4104293917469547</v>
      </c>
      <c r="G1870" s="76">
        <v>0</v>
      </c>
      <c r="H1870" s="76">
        <v>0</v>
      </c>
      <c r="I1870" s="76">
        <v>0</v>
      </c>
      <c r="J1870" s="76">
        <v>0</v>
      </c>
      <c r="K1870" s="76">
        <v>0</v>
      </c>
      <c r="L1870" s="77">
        <v>0</v>
      </c>
      <c r="M1870" s="68">
        <v>11.409553621578267</v>
      </c>
      <c r="N1870" s="68">
        <v>3.8</v>
      </c>
      <c r="O1870" s="68">
        <v>0</v>
      </c>
      <c r="P1870" s="68">
        <v>10.588125924635282</v>
      </c>
      <c r="Q1870" s="68">
        <v>0</v>
      </c>
      <c r="R1870" s="68">
        <v>0</v>
      </c>
      <c r="S1870" s="68">
        <v>0</v>
      </c>
      <c r="T1870" s="68">
        <v>0</v>
      </c>
      <c r="U1870" s="68">
        <v>0</v>
      </c>
      <c r="V1870" s="68">
        <v>0</v>
      </c>
      <c r="W1870" s="68">
        <v>25.797679546213551</v>
      </c>
    </row>
    <row r="1871" spans="1:23">
      <c r="C1871" s="76"/>
      <c r="D1871" s="76"/>
      <c r="E1871" s="76"/>
      <c r="F1871" s="76"/>
      <c r="G1871" s="76"/>
      <c r="H1871" s="76"/>
      <c r="I1871" s="76"/>
      <c r="J1871" s="76"/>
      <c r="K1871" s="76"/>
      <c r="L1871" s="77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</row>
    <row r="1872" spans="1:23">
      <c r="A1872" s="105" t="s">
        <v>520</v>
      </c>
      <c r="B1872">
        <v>2011</v>
      </c>
      <c r="C1872" s="76">
        <v>0</v>
      </c>
      <c r="D1872" s="76">
        <v>0</v>
      </c>
      <c r="E1872" s="76">
        <v>0</v>
      </c>
      <c r="F1872" s="76">
        <v>1</v>
      </c>
      <c r="G1872" s="76">
        <v>0</v>
      </c>
      <c r="H1872" s="76">
        <v>0</v>
      </c>
      <c r="I1872" s="76">
        <v>0</v>
      </c>
      <c r="J1872" s="76">
        <v>0</v>
      </c>
      <c r="K1872" s="76">
        <v>0</v>
      </c>
      <c r="L1872" s="77">
        <v>0</v>
      </c>
      <c r="M1872" s="68">
        <v>0</v>
      </c>
      <c r="N1872" s="68">
        <v>0</v>
      </c>
      <c r="O1872" s="68">
        <v>0</v>
      </c>
      <c r="P1872" s="68">
        <v>3</v>
      </c>
      <c r="Q1872" s="68">
        <v>0</v>
      </c>
      <c r="R1872" s="68">
        <v>0</v>
      </c>
      <c r="S1872" s="68">
        <v>0</v>
      </c>
      <c r="T1872" s="68">
        <v>0</v>
      </c>
      <c r="U1872" s="68">
        <v>0</v>
      </c>
      <c r="V1872" s="68">
        <v>0</v>
      </c>
      <c r="W1872" s="68">
        <v>3</v>
      </c>
    </row>
    <row r="1873" spans="1:23">
      <c r="A1873" s="105"/>
      <c r="B1873">
        <v>2014</v>
      </c>
      <c r="C1873" s="76">
        <v>0.25293755320295469</v>
      </c>
      <c r="D1873" s="76">
        <v>0</v>
      </c>
      <c r="E1873" s="76">
        <v>0</v>
      </c>
      <c r="F1873" s="76">
        <v>0.74706244679704525</v>
      </c>
      <c r="G1873" s="76">
        <v>0</v>
      </c>
      <c r="H1873" s="76">
        <v>0</v>
      </c>
      <c r="I1873" s="76">
        <v>0</v>
      </c>
      <c r="J1873" s="76">
        <v>0</v>
      </c>
      <c r="K1873" s="76">
        <v>0</v>
      </c>
      <c r="L1873" s="77">
        <v>0</v>
      </c>
      <c r="M1873" s="68">
        <v>0.99705882352941178</v>
      </c>
      <c r="N1873" s="68">
        <v>0</v>
      </c>
      <c r="O1873" s="68">
        <v>0</v>
      </c>
      <c r="P1873" s="68">
        <v>2.9448581077590839</v>
      </c>
      <c r="Q1873" s="68">
        <v>0</v>
      </c>
      <c r="R1873" s="68">
        <v>0</v>
      </c>
      <c r="S1873" s="68">
        <v>0</v>
      </c>
      <c r="T1873" s="68">
        <v>0</v>
      </c>
      <c r="U1873" s="68">
        <v>0</v>
      </c>
      <c r="V1873" s="68">
        <v>0</v>
      </c>
      <c r="W1873" s="68">
        <v>3.9419169312884956</v>
      </c>
    </row>
    <row r="1874" spans="1:23">
      <c r="A1874" s="105"/>
      <c r="B1874">
        <v>2017</v>
      </c>
      <c r="C1874" s="76">
        <v>0.2077965742323723</v>
      </c>
      <c r="D1874" s="76">
        <v>0</v>
      </c>
      <c r="E1874" s="76">
        <v>0</v>
      </c>
      <c r="F1874" s="76">
        <v>0.7922034257676277</v>
      </c>
      <c r="G1874" s="76">
        <v>0</v>
      </c>
      <c r="H1874" s="76">
        <v>0</v>
      </c>
      <c r="I1874" s="76">
        <v>0</v>
      </c>
      <c r="J1874" s="76">
        <v>0</v>
      </c>
      <c r="K1874" s="76">
        <v>0</v>
      </c>
      <c r="L1874" s="77">
        <v>0</v>
      </c>
      <c r="M1874" s="68">
        <v>1.0661764705882353</v>
      </c>
      <c r="N1874" s="68">
        <v>0</v>
      </c>
      <c r="O1874" s="68">
        <v>0</v>
      </c>
      <c r="P1874" s="68">
        <v>4.0646899766899764</v>
      </c>
      <c r="Q1874" s="68">
        <v>0</v>
      </c>
      <c r="R1874" s="68">
        <v>0</v>
      </c>
      <c r="S1874" s="68">
        <v>0</v>
      </c>
      <c r="T1874" s="68">
        <v>0</v>
      </c>
      <c r="U1874" s="68">
        <v>0</v>
      </c>
      <c r="V1874" s="68">
        <v>0</v>
      </c>
      <c r="W1874" s="68">
        <v>5.130866447278212</v>
      </c>
    </row>
    <row r="1875" spans="1:23">
      <c r="C1875" s="76"/>
      <c r="D1875" s="76"/>
      <c r="E1875" s="76"/>
      <c r="F1875" s="76"/>
      <c r="G1875" s="76"/>
      <c r="H1875" s="76"/>
      <c r="I1875" s="76"/>
      <c r="J1875" s="76"/>
      <c r="K1875" s="76"/>
      <c r="L1875" s="77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</row>
    <row r="1876" spans="1:23">
      <c r="A1876" s="105" t="s">
        <v>521</v>
      </c>
      <c r="B1876">
        <v>2011</v>
      </c>
      <c r="C1876" s="76">
        <v>0.26030402145642023</v>
      </c>
      <c r="D1876" s="76">
        <v>2.6014515811485093E-2</v>
      </c>
      <c r="E1876" s="76">
        <v>0</v>
      </c>
      <c r="F1876" s="76">
        <v>0.68945900728816478</v>
      </c>
      <c r="G1876" s="76">
        <v>2.4222455443929761E-2</v>
      </c>
      <c r="H1876" s="76">
        <v>0</v>
      </c>
      <c r="I1876" s="76">
        <v>0</v>
      </c>
      <c r="J1876" s="76">
        <v>0</v>
      </c>
      <c r="K1876" s="76">
        <v>0</v>
      </c>
      <c r="L1876" s="77">
        <v>0</v>
      </c>
      <c r="M1876" s="68">
        <v>11.076660219758937</v>
      </c>
      <c r="N1876" s="68">
        <v>1.1069900142653353</v>
      </c>
      <c r="O1876" s="68">
        <v>0</v>
      </c>
      <c r="P1876" s="68">
        <v>29.338398678799749</v>
      </c>
      <c r="Q1876" s="68">
        <v>1.0307328605200945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42.552781773344122</v>
      </c>
    </row>
    <row r="1877" spans="1:23">
      <c r="A1877" s="105"/>
      <c r="B1877">
        <v>2014</v>
      </c>
      <c r="C1877" s="76">
        <v>0.14447881513549091</v>
      </c>
      <c r="D1877" s="76">
        <v>1.9438533086657633E-2</v>
      </c>
      <c r="E1877" s="76">
        <v>0</v>
      </c>
      <c r="F1877" s="76">
        <v>0.79749883737825966</v>
      </c>
      <c r="G1877" s="76">
        <v>3.8583814399591854E-2</v>
      </c>
      <c r="H1877" s="76">
        <v>0</v>
      </c>
      <c r="I1877" s="76">
        <v>0</v>
      </c>
      <c r="J1877" s="76">
        <v>0</v>
      </c>
      <c r="K1877" s="76">
        <v>0</v>
      </c>
      <c r="L1877" s="77">
        <v>0</v>
      </c>
      <c r="M1877" s="68">
        <v>7.5041970959370392</v>
      </c>
      <c r="N1877" s="68">
        <v>1.0096330275229359</v>
      </c>
      <c r="O1877" s="68">
        <v>0</v>
      </c>
      <c r="P1877" s="68">
        <v>41.421909875539946</v>
      </c>
      <c r="Q1877" s="68">
        <v>2.0040346240108797</v>
      </c>
      <c r="R1877" s="68">
        <v>0</v>
      </c>
      <c r="S1877" s="68">
        <v>0</v>
      </c>
      <c r="T1877" s="68">
        <v>0</v>
      </c>
      <c r="U1877" s="68">
        <v>0</v>
      </c>
      <c r="V1877" s="68">
        <v>0</v>
      </c>
      <c r="W1877" s="68">
        <v>51.939774623010798</v>
      </c>
    </row>
    <row r="1878" spans="1:23">
      <c r="A1878" s="105"/>
      <c r="B1878">
        <v>2017</v>
      </c>
      <c r="C1878" s="76">
        <v>0.21515484355243233</v>
      </c>
      <c r="D1878" s="76">
        <v>4.7618027001655912E-2</v>
      </c>
      <c r="E1878" s="76">
        <v>0</v>
      </c>
      <c r="F1878" s="76">
        <v>0.70636763081443843</v>
      </c>
      <c r="G1878" s="76">
        <v>0</v>
      </c>
      <c r="H1878" s="76">
        <v>0</v>
      </c>
      <c r="I1878" s="76">
        <v>0</v>
      </c>
      <c r="J1878" s="76">
        <v>0</v>
      </c>
      <c r="K1878" s="76">
        <v>0</v>
      </c>
      <c r="L1878" s="77">
        <v>3.0859498631473484E-2</v>
      </c>
      <c r="M1878" s="68">
        <v>11.691639147269601</v>
      </c>
      <c r="N1878" s="68">
        <v>2.5875912408759123</v>
      </c>
      <c r="O1878" s="68">
        <v>0</v>
      </c>
      <c r="P1878" s="68">
        <v>38.384427273102894</v>
      </c>
      <c r="Q1878" s="68">
        <v>0</v>
      </c>
      <c r="R1878" s="68">
        <v>0</v>
      </c>
      <c r="S1878" s="68">
        <v>0</v>
      </c>
      <c r="T1878" s="68">
        <v>0</v>
      </c>
      <c r="U1878" s="68">
        <v>0</v>
      </c>
      <c r="V1878" s="68">
        <v>1.676923076923077</v>
      </c>
      <c r="W1878" s="68">
        <v>54.340580738171475</v>
      </c>
    </row>
    <row r="1879" spans="1:23">
      <c r="C1879" s="76"/>
      <c r="D1879" s="76"/>
      <c r="E1879" s="76"/>
      <c r="F1879" s="76"/>
      <c r="G1879" s="76"/>
      <c r="H1879" s="76"/>
      <c r="I1879" s="76"/>
      <c r="J1879" s="76"/>
      <c r="K1879" s="76"/>
      <c r="L1879" s="77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</row>
    <row r="1880" spans="1:23">
      <c r="A1880" s="105" t="s">
        <v>522</v>
      </c>
      <c r="B1880">
        <v>2011</v>
      </c>
      <c r="C1880" s="76">
        <v>0.18272146018346144</v>
      </c>
      <c r="D1880" s="76">
        <v>0</v>
      </c>
      <c r="E1880" s="76">
        <v>0</v>
      </c>
      <c r="F1880" s="76">
        <v>0.72040144823188279</v>
      </c>
      <c r="G1880" s="76">
        <v>9.6877091584655781E-2</v>
      </c>
      <c r="H1880" s="76">
        <v>0</v>
      </c>
      <c r="I1880" s="76">
        <v>0</v>
      </c>
      <c r="J1880" s="76">
        <v>0</v>
      </c>
      <c r="K1880" s="76">
        <v>0</v>
      </c>
      <c r="L1880" s="77">
        <v>0</v>
      </c>
      <c r="M1880" s="68">
        <v>2.0879118944061101</v>
      </c>
      <c r="N1880" s="68">
        <v>0</v>
      </c>
      <c r="O1880" s="68">
        <v>0</v>
      </c>
      <c r="P1880" s="68">
        <v>8.2318450772039</v>
      </c>
      <c r="Q1880" s="68">
        <v>1.1069900142653353</v>
      </c>
      <c r="R1880" s="68">
        <v>0</v>
      </c>
      <c r="S1880" s="68">
        <v>0</v>
      </c>
      <c r="T1880" s="68">
        <v>0</v>
      </c>
      <c r="U1880" s="68">
        <v>0</v>
      </c>
      <c r="V1880" s="68">
        <v>0</v>
      </c>
      <c r="W1880" s="68">
        <v>11.426746985875345</v>
      </c>
    </row>
    <row r="1881" spans="1:23">
      <c r="A1881" s="105"/>
      <c r="B1881">
        <v>2014</v>
      </c>
      <c r="C1881" s="76">
        <v>0.38966769418438219</v>
      </c>
      <c r="D1881" s="76">
        <v>0</v>
      </c>
      <c r="E1881" s="76">
        <v>0</v>
      </c>
      <c r="F1881" s="76">
        <v>0.53646154762613263</v>
      </c>
      <c r="G1881" s="76">
        <v>7.3870758189485256E-2</v>
      </c>
      <c r="H1881" s="76">
        <v>0</v>
      </c>
      <c r="I1881" s="76">
        <v>0</v>
      </c>
      <c r="J1881" s="76">
        <v>0</v>
      </c>
      <c r="K1881" s="76">
        <v>0</v>
      </c>
      <c r="L1881" s="77">
        <v>0</v>
      </c>
      <c r="M1881" s="68">
        <v>5.3258066310636405</v>
      </c>
      <c r="N1881" s="68">
        <v>0</v>
      </c>
      <c r="O1881" s="68">
        <v>0</v>
      </c>
      <c r="P1881" s="68">
        <v>7.3321204459562095</v>
      </c>
      <c r="Q1881" s="68">
        <v>1.0096330275229359</v>
      </c>
      <c r="R1881" s="68">
        <v>0</v>
      </c>
      <c r="S1881" s="68">
        <v>0</v>
      </c>
      <c r="T1881" s="68">
        <v>0</v>
      </c>
      <c r="U1881" s="68">
        <v>0</v>
      </c>
      <c r="V1881" s="68">
        <v>0</v>
      </c>
      <c r="W1881" s="68">
        <v>13.667560104542785</v>
      </c>
    </row>
    <row r="1882" spans="1:23">
      <c r="A1882" s="105"/>
      <c r="B1882">
        <v>2017</v>
      </c>
      <c r="C1882" s="76">
        <v>0.3844050083473502</v>
      </c>
      <c r="D1882" s="76">
        <v>0</v>
      </c>
      <c r="E1882" s="76">
        <v>0</v>
      </c>
      <c r="F1882" s="76">
        <v>0.61559499165264986</v>
      </c>
      <c r="G1882" s="76">
        <v>0</v>
      </c>
      <c r="H1882" s="76">
        <v>0</v>
      </c>
      <c r="I1882" s="76">
        <v>0</v>
      </c>
      <c r="J1882" s="76">
        <v>0</v>
      </c>
      <c r="K1882" s="76">
        <v>0</v>
      </c>
      <c r="L1882" s="77">
        <v>0</v>
      </c>
      <c r="M1882" s="68">
        <v>4.721803389969967</v>
      </c>
      <c r="N1882" s="68">
        <v>0</v>
      </c>
      <c r="O1882" s="68">
        <v>0</v>
      </c>
      <c r="P1882" s="68">
        <v>7.5616041813052828</v>
      </c>
      <c r="Q1882" s="68">
        <v>0</v>
      </c>
      <c r="R1882" s="68">
        <v>0</v>
      </c>
      <c r="S1882" s="68">
        <v>0</v>
      </c>
      <c r="T1882" s="68">
        <v>0</v>
      </c>
      <c r="U1882" s="68">
        <v>0</v>
      </c>
      <c r="V1882" s="68">
        <v>0</v>
      </c>
      <c r="W1882" s="68">
        <v>12.28340757127525</v>
      </c>
    </row>
    <row r="1883" spans="1:23">
      <c r="C1883" s="76"/>
      <c r="D1883" s="76"/>
      <c r="E1883" s="76"/>
      <c r="F1883" s="76"/>
      <c r="G1883" s="76"/>
      <c r="H1883" s="76"/>
      <c r="I1883" s="76"/>
      <c r="J1883" s="76"/>
      <c r="K1883" s="76"/>
      <c r="L1883" s="77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</row>
    <row r="1884" spans="1:23">
      <c r="A1884" s="105" t="s">
        <v>523</v>
      </c>
      <c r="B1884">
        <v>2011</v>
      </c>
      <c r="C1884" s="76">
        <v>0.72035856546025434</v>
      </c>
      <c r="D1884" s="76">
        <v>0</v>
      </c>
      <c r="E1884" s="76">
        <v>0</v>
      </c>
      <c r="F1884" s="76">
        <v>0.27964143453974571</v>
      </c>
      <c r="G1884" s="76">
        <v>0</v>
      </c>
      <c r="H1884" s="76">
        <v>0</v>
      </c>
      <c r="I1884" s="76">
        <v>0</v>
      </c>
      <c r="J1884" s="76">
        <v>0</v>
      </c>
      <c r="K1884" s="76">
        <v>0</v>
      </c>
      <c r="L1884" s="77">
        <v>0</v>
      </c>
      <c r="M1884" s="68">
        <v>5.2844443489015909</v>
      </c>
      <c r="N1884" s="68">
        <v>0</v>
      </c>
      <c r="O1884" s="68">
        <v>0</v>
      </c>
      <c r="P1884" s="68">
        <v>2.0514083809472354</v>
      </c>
      <c r="Q1884" s="68">
        <v>0</v>
      </c>
      <c r="R1884" s="68">
        <v>0</v>
      </c>
      <c r="S1884" s="68">
        <v>0</v>
      </c>
      <c r="T1884" s="68">
        <v>0</v>
      </c>
      <c r="U1884" s="68">
        <v>0</v>
      </c>
      <c r="V1884" s="68">
        <v>0</v>
      </c>
      <c r="W1884" s="68">
        <v>7.3358527298488259</v>
      </c>
    </row>
    <row r="1885" spans="1:23">
      <c r="A1885" s="105"/>
      <c r="B1885">
        <v>2014</v>
      </c>
      <c r="C1885" s="76">
        <v>0.77727059786213526</v>
      </c>
      <c r="D1885" s="76">
        <v>0</v>
      </c>
      <c r="E1885" s="76">
        <v>0</v>
      </c>
      <c r="F1885" s="76">
        <v>0.22272940213786485</v>
      </c>
      <c r="G1885" s="76">
        <v>0</v>
      </c>
      <c r="H1885" s="76">
        <v>0</v>
      </c>
      <c r="I1885" s="76">
        <v>0</v>
      </c>
      <c r="J1885" s="76">
        <v>0</v>
      </c>
      <c r="K1885" s="76">
        <v>0</v>
      </c>
      <c r="L1885" s="77">
        <v>0</v>
      </c>
      <c r="M1885" s="68">
        <v>6.9880213102591604</v>
      </c>
      <c r="N1885" s="68">
        <v>0</v>
      </c>
      <c r="O1885" s="68">
        <v>0</v>
      </c>
      <c r="P1885" s="68">
        <v>2.0024400933749815</v>
      </c>
      <c r="Q1885" s="68">
        <v>0</v>
      </c>
      <c r="R1885" s="68">
        <v>0</v>
      </c>
      <c r="S1885" s="68">
        <v>0</v>
      </c>
      <c r="T1885" s="68">
        <v>0</v>
      </c>
      <c r="U1885" s="68">
        <v>0</v>
      </c>
      <c r="V1885" s="68">
        <v>0</v>
      </c>
      <c r="W1885" s="68">
        <v>8.990461403634141</v>
      </c>
    </row>
    <row r="1886" spans="1:23">
      <c r="A1886" s="105"/>
      <c r="B1886">
        <v>2017</v>
      </c>
      <c r="C1886" s="76">
        <v>0.71252936133801958</v>
      </c>
      <c r="D1886" s="76">
        <v>0</v>
      </c>
      <c r="E1886" s="76">
        <v>0</v>
      </c>
      <c r="F1886" s="76">
        <v>0.28747063866198042</v>
      </c>
      <c r="G1886" s="76">
        <v>0</v>
      </c>
      <c r="H1886" s="76">
        <v>0</v>
      </c>
      <c r="I1886" s="76">
        <v>0</v>
      </c>
      <c r="J1886" s="76">
        <v>0</v>
      </c>
      <c r="K1886" s="76">
        <v>0</v>
      </c>
      <c r="L1886" s="77">
        <v>0</v>
      </c>
      <c r="M1886" s="68">
        <v>7.6664505875467537</v>
      </c>
      <c r="N1886" s="68">
        <v>0</v>
      </c>
      <c r="O1886" s="68">
        <v>0</v>
      </c>
      <c r="P1886" s="68">
        <v>3.0930366750557994</v>
      </c>
      <c r="Q1886" s="68">
        <v>0</v>
      </c>
      <c r="R1886" s="68">
        <v>0</v>
      </c>
      <c r="S1886" s="68">
        <v>0</v>
      </c>
      <c r="T1886" s="68">
        <v>0</v>
      </c>
      <c r="U1886" s="68">
        <v>0</v>
      </c>
      <c r="V1886" s="68">
        <v>0</v>
      </c>
      <c r="W1886" s="68">
        <v>10.759487262602553</v>
      </c>
    </row>
    <row r="1887" spans="1:23">
      <c r="C1887" s="76"/>
      <c r="D1887" s="76"/>
      <c r="E1887" s="76"/>
      <c r="F1887" s="76"/>
      <c r="G1887" s="76"/>
      <c r="H1887" s="76"/>
      <c r="I1887" s="76"/>
      <c r="J1887" s="76"/>
      <c r="K1887" s="76"/>
      <c r="L1887" s="77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</row>
    <row r="1888" spans="1:23">
      <c r="A1888" s="105" t="s">
        <v>524</v>
      </c>
      <c r="B1888">
        <v>2011</v>
      </c>
      <c r="C1888" s="76">
        <v>0.33322502007117843</v>
      </c>
      <c r="D1888" s="76">
        <v>0</v>
      </c>
      <c r="E1888" s="76">
        <v>0</v>
      </c>
      <c r="F1888" s="76">
        <v>0.66677497992882151</v>
      </c>
      <c r="G1888" s="76">
        <v>0</v>
      </c>
      <c r="H1888" s="76">
        <v>0</v>
      </c>
      <c r="I1888" s="76">
        <v>0</v>
      </c>
      <c r="J1888" s="76">
        <v>0</v>
      </c>
      <c r="K1888" s="76">
        <v>0</v>
      </c>
      <c r="L1888" s="77">
        <v>0</v>
      </c>
      <c r="M1888" s="68">
        <v>1.0081300813008132</v>
      </c>
      <c r="N1888" s="68">
        <v>0</v>
      </c>
      <c r="O1888" s="68">
        <v>0</v>
      </c>
      <c r="P1888" s="68">
        <v>2.0172432267583229</v>
      </c>
      <c r="Q1888" s="68">
        <v>0</v>
      </c>
      <c r="R1888" s="68">
        <v>0</v>
      </c>
      <c r="S1888" s="68">
        <v>0</v>
      </c>
      <c r="T1888" s="68">
        <v>0</v>
      </c>
      <c r="U1888" s="68">
        <v>0</v>
      </c>
      <c r="V1888" s="68">
        <v>0</v>
      </c>
      <c r="W1888" s="68">
        <v>3.0253733080591361</v>
      </c>
    </row>
    <row r="1889" spans="1:23">
      <c r="A1889" s="105"/>
      <c r="B1889">
        <v>2014</v>
      </c>
      <c r="C1889" s="76">
        <v>0</v>
      </c>
      <c r="D1889" s="76">
        <v>0</v>
      </c>
      <c r="E1889" s="76">
        <v>0</v>
      </c>
      <c r="F1889" s="76">
        <v>1</v>
      </c>
      <c r="G1889" s="76">
        <v>0</v>
      </c>
      <c r="H1889" s="76">
        <v>0</v>
      </c>
      <c r="I1889" s="76">
        <v>0</v>
      </c>
      <c r="J1889" s="76">
        <v>0</v>
      </c>
      <c r="K1889" s="76">
        <v>0</v>
      </c>
      <c r="L1889" s="77">
        <v>0</v>
      </c>
      <c r="M1889" s="68">
        <v>0</v>
      </c>
      <c r="N1889" s="68">
        <v>0</v>
      </c>
      <c r="O1889" s="68">
        <v>0</v>
      </c>
      <c r="P1889" s="68">
        <v>6.9072117091118557</v>
      </c>
      <c r="Q1889" s="68">
        <v>0</v>
      </c>
      <c r="R1889" s="68">
        <v>0</v>
      </c>
      <c r="S1889" s="68">
        <v>0</v>
      </c>
      <c r="T1889" s="68">
        <v>0</v>
      </c>
      <c r="U1889" s="68">
        <v>0</v>
      </c>
      <c r="V1889" s="68">
        <v>0</v>
      </c>
      <c r="W1889" s="68">
        <v>6.9072117091118557</v>
      </c>
    </row>
    <row r="1890" spans="1:23">
      <c r="A1890" s="105"/>
      <c r="B1890">
        <v>2017</v>
      </c>
      <c r="C1890" s="76">
        <v>0.11659733543589491</v>
      </c>
      <c r="D1890" s="76">
        <v>0</v>
      </c>
      <c r="E1890" s="76">
        <v>0</v>
      </c>
      <c r="F1890" s="76">
        <v>0.8834026645641051</v>
      </c>
      <c r="G1890" s="76">
        <v>0</v>
      </c>
      <c r="H1890" s="76">
        <v>0</v>
      </c>
      <c r="I1890" s="76">
        <v>0</v>
      </c>
      <c r="J1890" s="76">
        <v>0</v>
      </c>
      <c r="K1890" s="76">
        <v>0</v>
      </c>
      <c r="L1890" s="77">
        <v>0</v>
      </c>
      <c r="M1890" s="68">
        <v>1.016025641025641</v>
      </c>
      <c r="N1890" s="68">
        <v>0</v>
      </c>
      <c r="O1890" s="68">
        <v>0</v>
      </c>
      <c r="P1890" s="68">
        <v>7.6979439983942139</v>
      </c>
      <c r="Q1890" s="68">
        <v>0</v>
      </c>
      <c r="R1890" s="68">
        <v>0</v>
      </c>
      <c r="S1890" s="68">
        <v>0</v>
      </c>
      <c r="T1890" s="68">
        <v>0</v>
      </c>
      <c r="U1890" s="68">
        <v>0</v>
      </c>
      <c r="V1890" s="68">
        <v>0</v>
      </c>
      <c r="W1890" s="68">
        <v>8.7139696394198545</v>
      </c>
    </row>
    <row r="1891" spans="1:23">
      <c r="C1891" s="76"/>
      <c r="D1891" s="76"/>
      <c r="E1891" s="76"/>
      <c r="F1891" s="76"/>
      <c r="G1891" s="76"/>
      <c r="H1891" s="76"/>
      <c r="I1891" s="76"/>
      <c r="J1891" s="76"/>
      <c r="K1891" s="76"/>
      <c r="L1891" s="77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</row>
    <row r="1892" spans="1:23">
      <c r="A1892" s="105" t="s">
        <v>525</v>
      </c>
      <c r="B1892">
        <v>2011</v>
      </c>
      <c r="C1892" s="76">
        <v>0.34010803685705865</v>
      </c>
      <c r="D1892" s="76">
        <v>0</v>
      </c>
      <c r="E1892" s="76">
        <v>0</v>
      </c>
      <c r="F1892" s="76">
        <v>0.65989196314294118</v>
      </c>
      <c r="G1892" s="76">
        <v>0</v>
      </c>
      <c r="H1892" s="76">
        <v>0</v>
      </c>
      <c r="I1892" s="76">
        <v>0</v>
      </c>
      <c r="J1892" s="76">
        <v>0</v>
      </c>
      <c r="K1892" s="76">
        <v>0</v>
      </c>
      <c r="L1892" s="77">
        <v>0</v>
      </c>
      <c r="M1892" s="68">
        <v>5.0957006638788709</v>
      </c>
      <c r="N1892" s="68">
        <v>0</v>
      </c>
      <c r="O1892" s="68">
        <v>0</v>
      </c>
      <c r="P1892" s="68">
        <v>9.8868934287755827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14.982594092654455</v>
      </c>
    </row>
    <row r="1893" spans="1:23">
      <c r="A1893" s="105"/>
      <c r="B1893">
        <v>2014</v>
      </c>
      <c r="C1893" s="76">
        <v>0.33460553973772089</v>
      </c>
      <c r="D1893" s="76">
        <v>0.33403227792526663</v>
      </c>
      <c r="E1893" s="76">
        <v>0</v>
      </c>
      <c r="F1893" s="76">
        <v>0.33136218233701237</v>
      </c>
      <c r="G1893" s="76">
        <v>0</v>
      </c>
      <c r="H1893" s="76">
        <v>0</v>
      </c>
      <c r="I1893" s="76">
        <v>0</v>
      </c>
      <c r="J1893" s="76">
        <v>0</v>
      </c>
      <c r="K1893" s="76">
        <v>0</v>
      </c>
      <c r="L1893" s="77">
        <v>0</v>
      </c>
      <c r="M1893" s="68">
        <v>2.0227314929542466</v>
      </c>
      <c r="N1893" s="68">
        <v>2.0192660550458719</v>
      </c>
      <c r="O1893" s="68">
        <v>0</v>
      </c>
      <c r="P1893" s="68">
        <v>2.0031250000000003</v>
      </c>
      <c r="Q1893" s="68">
        <v>0</v>
      </c>
      <c r="R1893" s="68">
        <v>0</v>
      </c>
      <c r="S1893" s="68">
        <v>0</v>
      </c>
      <c r="T1893" s="68">
        <v>0</v>
      </c>
      <c r="U1893" s="68">
        <v>0</v>
      </c>
      <c r="V1893" s="68">
        <v>0</v>
      </c>
      <c r="W1893" s="68">
        <v>6.0451225480001192</v>
      </c>
    </row>
    <row r="1894" spans="1:23">
      <c r="A1894" s="105"/>
      <c r="B1894">
        <v>2017</v>
      </c>
      <c r="C1894" s="76">
        <v>0.16929544046659409</v>
      </c>
      <c r="D1894" s="76">
        <v>0.32013984523955191</v>
      </c>
      <c r="E1894" s="76">
        <v>0</v>
      </c>
      <c r="F1894" s="76">
        <v>0.51056471429385408</v>
      </c>
      <c r="G1894" s="76">
        <v>0</v>
      </c>
      <c r="H1894" s="76">
        <v>0</v>
      </c>
      <c r="I1894" s="76">
        <v>0</v>
      </c>
      <c r="J1894" s="76">
        <v>0</v>
      </c>
      <c r="K1894" s="76">
        <v>0</v>
      </c>
      <c r="L1894" s="77">
        <v>0</v>
      </c>
      <c r="M1894" s="68">
        <v>2.009505168879171</v>
      </c>
      <c r="N1894" s="68">
        <v>3.8</v>
      </c>
      <c r="O1894" s="68">
        <v>0</v>
      </c>
      <c r="P1894" s="68">
        <v>6.0603075286204593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11.869812697499629</v>
      </c>
    </row>
    <row r="1895" spans="1:23">
      <c r="C1895" s="76"/>
      <c r="D1895" s="76"/>
      <c r="E1895" s="76"/>
      <c r="F1895" s="76"/>
      <c r="G1895" s="76"/>
      <c r="H1895" s="76"/>
      <c r="I1895" s="76"/>
      <c r="J1895" s="76"/>
      <c r="K1895" s="76"/>
      <c r="L1895" s="77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</row>
    <row r="1896" spans="1:23">
      <c r="A1896" s="105" t="s">
        <v>526</v>
      </c>
      <c r="B1896">
        <v>2011</v>
      </c>
      <c r="C1896" s="76">
        <v>0.2226310500786253</v>
      </c>
      <c r="D1896" s="76">
        <v>6.2584528551429625E-2</v>
      </c>
      <c r="E1896" s="76">
        <v>0</v>
      </c>
      <c r="F1896" s="76">
        <v>0.68550816237041923</v>
      </c>
      <c r="G1896" s="76">
        <v>2.9276258999526038E-2</v>
      </c>
      <c r="H1896" s="76">
        <v>0</v>
      </c>
      <c r="I1896" s="76">
        <v>0</v>
      </c>
      <c r="J1896" s="76">
        <v>0</v>
      </c>
      <c r="K1896" s="76">
        <v>0</v>
      </c>
      <c r="L1896" s="77">
        <v>0</v>
      </c>
      <c r="M1896" s="68">
        <v>7.6044910684192786</v>
      </c>
      <c r="N1896" s="68">
        <v>2.13772287478543</v>
      </c>
      <c r="O1896" s="68">
        <v>0</v>
      </c>
      <c r="P1896" s="68">
        <v>23.415155685756062</v>
      </c>
      <c r="Q1896" s="68">
        <v>1</v>
      </c>
      <c r="R1896" s="68">
        <v>0</v>
      </c>
      <c r="S1896" s="68">
        <v>0</v>
      </c>
      <c r="T1896" s="68">
        <v>0</v>
      </c>
      <c r="U1896" s="68">
        <v>0</v>
      </c>
      <c r="V1896" s="68">
        <v>0</v>
      </c>
      <c r="W1896" s="68">
        <v>34.157369628960765</v>
      </c>
    </row>
    <row r="1897" spans="1:23">
      <c r="A1897" s="105"/>
      <c r="B1897">
        <v>2014</v>
      </c>
      <c r="C1897" s="76">
        <v>0.21414328289298556</v>
      </c>
      <c r="D1897" s="76">
        <v>2.6958878081784189E-2</v>
      </c>
      <c r="E1897" s="76">
        <v>0</v>
      </c>
      <c r="F1897" s="76">
        <v>0.73318788388777634</v>
      </c>
      <c r="G1897" s="76">
        <v>0</v>
      </c>
      <c r="H1897" s="76">
        <v>0</v>
      </c>
      <c r="I1897" s="76">
        <v>0</v>
      </c>
      <c r="J1897" s="76">
        <v>0</v>
      </c>
      <c r="K1897" s="76">
        <v>2.5709955137453871E-2</v>
      </c>
      <c r="L1897" s="77">
        <v>0</v>
      </c>
      <c r="M1897" s="68">
        <v>8.0198489853713006</v>
      </c>
      <c r="N1897" s="68">
        <v>1.0096330275229359</v>
      </c>
      <c r="O1897" s="68">
        <v>0</v>
      </c>
      <c r="P1897" s="68">
        <v>27.458512950986989</v>
      </c>
      <c r="Q1897" s="68">
        <v>0</v>
      </c>
      <c r="R1897" s="68">
        <v>0</v>
      </c>
      <c r="S1897" s="68">
        <v>0</v>
      </c>
      <c r="T1897" s="68">
        <v>0</v>
      </c>
      <c r="U1897" s="68">
        <v>0.96285979572887648</v>
      </c>
      <c r="V1897" s="68">
        <v>0</v>
      </c>
      <c r="W1897" s="68">
        <v>37.450854759610102</v>
      </c>
    </row>
    <row r="1898" spans="1:23">
      <c r="A1898" s="105"/>
      <c r="B1898">
        <v>2017</v>
      </c>
      <c r="C1898" s="76">
        <v>9.1616466319478063E-2</v>
      </c>
      <c r="D1898" s="76">
        <v>7.8710691586955567E-2</v>
      </c>
      <c r="E1898" s="76">
        <v>4.7468070584238548E-2</v>
      </c>
      <c r="F1898" s="76">
        <v>0.78220477150932766</v>
      </c>
      <c r="G1898" s="76">
        <v>0</v>
      </c>
      <c r="H1898" s="76">
        <v>0</v>
      </c>
      <c r="I1898" s="76">
        <v>0</v>
      </c>
      <c r="J1898" s="76">
        <v>0</v>
      </c>
      <c r="K1898" s="76">
        <v>0</v>
      </c>
      <c r="L1898" s="77">
        <v>0</v>
      </c>
      <c r="M1898" s="68">
        <v>4.4230658503286868</v>
      </c>
      <c r="N1898" s="68">
        <v>3.8</v>
      </c>
      <c r="O1898" s="68">
        <v>2.2916666666666665</v>
      </c>
      <c r="P1898" s="68">
        <v>37.763333948752226</v>
      </c>
      <c r="Q1898" s="68">
        <v>0</v>
      </c>
      <c r="R1898" s="68">
        <v>0</v>
      </c>
      <c r="S1898" s="68">
        <v>0</v>
      </c>
      <c r="T1898" s="68">
        <v>0</v>
      </c>
      <c r="U1898" s="68">
        <v>0</v>
      </c>
      <c r="V1898" s="68">
        <v>0</v>
      </c>
      <c r="W1898" s="68">
        <v>48.278066465747585</v>
      </c>
    </row>
    <row r="1899" spans="1:23">
      <c r="C1899" s="76"/>
      <c r="D1899" s="76"/>
      <c r="E1899" s="76"/>
      <c r="F1899" s="76"/>
      <c r="G1899" s="76"/>
      <c r="H1899" s="76"/>
      <c r="I1899" s="76"/>
      <c r="J1899" s="76"/>
      <c r="K1899" s="76"/>
      <c r="L1899" s="77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</row>
    <row r="1900" spans="1:23">
      <c r="A1900" s="105" t="s">
        <v>527</v>
      </c>
      <c r="B1900">
        <v>2011</v>
      </c>
      <c r="C1900" s="76">
        <v>0.24560739681622887</v>
      </c>
      <c r="D1900" s="76">
        <v>4.3915546498100658E-2</v>
      </c>
      <c r="E1900" s="76">
        <v>0</v>
      </c>
      <c r="F1900" s="76">
        <v>0.61477309308222339</v>
      </c>
      <c r="G1900" s="76">
        <v>9.5703963603447184E-2</v>
      </c>
      <c r="H1900" s="76">
        <v>0</v>
      </c>
      <c r="I1900" s="76">
        <v>0</v>
      </c>
      <c r="J1900" s="76">
        <v>0</v>
      </c>
      <c r="K1900" s="76">
        <v>0</v>
      </c>
      <c r="L1900" s="77">
        <v>0</v>
      </c>
      <c r="M1900" s="68">
        <v>6.328605282578609</v>
      </c>
      <c r="N1900" s="68">
        <v>1.131578947368421</v>
      </c>
      <c r="O1900" s="68">
        <v>0</v>
      </c>
      <c r="P1900" s="68">
        <v>15.840957132811683</v>
      </c>
      <c r="Q1900" s="68">
        <v>2.4660194174757284</v>
      </c>
      <c r="R1900" s="68">
        <v>0</v>
      </c>
      <c r="S1900" s="68">
        <v>0</v>
      </c>
      <c r="T1900" s="68">
        <v>0</v>
      </c>
      <c r="U1900" s="68">
        <v>0</v>
      </c>
      <c r="V1900" s="68">
        <v>0</v>
      </c>
      <c r="W1900" s="68">
        <v>25.767160780234438</v>
      </c>
    </row>
    <row r="1901" spans="1:23">
      <c r="A1901" s="105"/>
      <c r="B1901">
        <v>2014</v>
      </c>
      <c r="C1901" s="76">
        <v>0.35157164444040795</v>
      </c>
      <c r="D1901" s="76">
        <v>0</v>
      </c>
      <c r="E1901" s="76">
        <v>0</v>
      </c>
      <c r="F1901" s="76">
        <v>0.64842835555959211</v>
      </c>
      <c r="G1901" s="76">
        <v>0</v>
      </c>
      <c r="H1901" s="76">
        <v>0</v>
      </c>
      <c r="I1901" s="76">
        <v>0</v>
      </c>
      <c r="J1901" s="76">
        <v>0</v>
      </c>
      <c r="K1901" s="76">
        <v>0</v>
      </c>
      <c r="L1901" s="77">
        <v>0</v>
      </c>
      <c r="M1901" s="68">
        <v>7.4699683915626931</v>
      </c>
      <c r="N1901" s="68">
        <v>0</v>
      </c>
      <c r="O1901" s="68">
        <v>0</v>
      </c>
      <c r="P1901" s="68">
        <v>13.777389038108707</v>
      </c>
      <c r="Q1901" s="68">
        <v>0</v>
      </c>
      <c r="R1901" s="68">
        <v>0</v>
      </c>
      <c r="S1901" s="68">
        <v>0</v>
      </c>
      <c r="T1901" s="68">
        <v>0</v>
      </c>
      <c r="U1901" s="68">
        <v>0</v>
      </c>
      <c r="V1901" s="68">
        <v>0</v>
      </c>
      <c r="W1901" s="68">
        <v>21.2473574296714</v>
      </c>
    </row>
    <row r="1902" spans="1:23">
      <c r="A1902" s="105"/>
      <c r="B1902">
        <v>2017</v>
      </c>
      <c r="C1902" s="76">
        <v>0.54989453034180147</v>
      </c>
      <c r="D1902" s="76">
        <v>0</v>
      </c>
      <c r="E1902" s="76">
        <v>0</v>
      </c>
      <c r="F1902" s="76">
        <v>0.35788284641328355</v>
      </c>
      <c r="G1902" s="76">
        <v>9.2222623244914911E-2</v>
      </c>
      <c r="H1902" s="76">
        <v>0</v>
      </c>
      <c r="I1902" s="76">
        <v>0</v>
      </c>
      <c r="J1902" s="76">
        <v>0</v>
      </c>
      <c r="K1902" s="76">
        <v>0</v>
      </c>
      <c r="L1902" s="77">
        <v>0</v>
      </c>
      <c r="M1902" s="68">
        <v>12.201644093502884</v>
      </c>
      <c r="N1902" s="68">
        <v>0</v>
      </c>
      <c r="O1902" s="68">
        <v>0</v>
      </c>
      <c r="P1902" s="68">
        <v>7.941084841106469</v>
      </c>
      <c r="Q1902" s="68">
        <v>2.0463335496430886</v>
      </c>
      <c r="R1902" s="68">
        <v>0</v>
      </c>
      <c r="S1902" s="68">
        <v>0</v>
      </c>
      <c r="T1902" s="68">
        <v>0</v>
      </c>
      <c r="U1902" s="68">
        <v>0</v>
      </c>
      <c r="V1902" s="68">
        <v>0</v>
      </c>
      <c r="W1902" s="68">
        <v>22.189062484252442</v>
      </c>
    </row>
    <row r="1903" spans="1:23">
      <c r="C1903" s="76"/>
      <c r="D1903" s="76"/>
      <c r="E1903" s="76"/>
      <c r="F1903" s="76"/>
      <c r="G1903" s="76"/>
      <c r="H1903" s="76"/>
      <c r="I1903" s="76"/>
      <c r="J1903" s="76"/>
      <c r="K1903" s="76"/>
      <c r="L1903" s="77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</row>
    <row r="1904" spans="1:23">
      <c r="A1904" s="105" t="s">
        <v>528</v>
      </c>
      <c r="B1904">
        <v>2011</v>
      </c>
      <c r="C1904" s="76">
        <v>1</v>
      </c>
      <c r="D1904" s="76">
        <v>0</v>
      </c>
      <c r="E1904" s="76">
        <v>0</v>
      </c>
      <c r="F1904" s="76">
        <v>0</v>
      </c>
      <c r="G1904" s="76">
        <v>0</v>
      </c>
      <c r="H1904" s="76">
        <v>0</v>
      </c>
      <c r="I1904" s="76">
        <v>0</v>
      </c>
      <c r="J1904" s="76">
        <v>0</v>
      </c>
      <c r="K1904" s="76">
        <v>0</v>
      </c>
      <c r="L1904" s="77">
        <v>0</v>
      </c>
      <c r="M1904" s="68">
        <v>4.1079016378358482</v>
      </c>
      <c r="N1904" s="68">
        <v>0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68">
        <v>0</v>
      </c>
      <c r="V1904" s="68">
        <v>0</v>
      </c>
      <c r="W1904" s="68">
        <v>4.1079016378358482</v>
      </c>
    </row>
    <row r="1905" spans="1:23">
      <c r="A1905" s="105"/>
      <c r="B1905">
        <v>2014</v>
      </c>
      <c r="C1905" s="76">
        <v>1</v>
      </c>
      <c r="D1905" s="76">
        <v>0</v>
      </c>
      <c r="E1905" s="76">
        <v>0</v>
      </c>
      <c r="F1905" s="76">
        <v>0</v>
      </c>
      <c r="G1905" s="76">
        <v>0</v>
      </c>
      <c r="H1905" s="76">
        <v>0</v>
      </c>
      <c r="I1905" s="76">
        <v>0</v>
      </c>
      <c r="J1905" s="76">
        <v>0</v>
      </c>
      <c r="K1905" s="76">
        <v>0</v>
      </c>
      <c r="L1905" s="77">
        <v>0</v>
      </c>
      <c r="M1905" s="68">
        <v>5.6354768554311399</v>
      </c>
      <c r="N1905" s="68">
        <v>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68">
        <v>0</v>
      </c>
      <c r="V1905" s="68">
        <v>0</v>
      </c>
      <c r="W1905" s="68">
        <v>5.6354768554311399</v>
      </c>
    </row>
    <row r="1906" spans="1:23">
      <c r="A1906" s="105"/>
      <c r="B1906">
        <v>2017</v>
      </c>
      <c r="C1906" s="76">
        <v>0.37054953965783094</v>
      </c>
      <c r="D1906" s="76">
        <v>0</v>
      </c>
      <c r="E1906" s="76">
        <v>0</v>
      </c>
      <c r="F1906" s="76">
        <v>0.31487593658617047</v>
      </c>
      <c r="G1906" s="76">
        <v>0.31457452375599865</v>
      </c>
      <c r="H1906" s="76">
        <v>0</v>
      </c>
      <c r="I1906" s="76">
        <v>0</v>
      </c>
      <c r="J1906" s="76">
        <v>0</v>
      </c>
      <c r="K1906" s="76">
        <v>0</v>
      </c>
      <c r="L1906" s="77">
        <v>0</v>
      </c>
      <c r="M1906" s="68">
        <v>1.1779388083735909</v>
      </c>
      <c r="N1906" s="68">
        <v>0</v>
      </c>
      <c r="O1906" s="68">
        <v>0</v>
      </c>
      <c r="P1906" s="68">
        <v>1.0009581603321622</v>
      </c>
      <c r="Q1906" s="68">
        <v>1</v>
      </c>
      <c r="R1906" s="68">
        <v>0</v>
      </c>
      <c r="S1906" s="68">
        <v>0</v>
      </c>
      <c r="T1906" s="68">
        <v>0</v>
      </c>
      <c r="U1906" s="68">
        <v>0</v>
      </c>
      <c r="V1906" s="68">
        <v>0</v>
      </c>
      <c r="W1906" s="68">
        <v>3.1788969687057529</v>
      </c>
    </row>
    <row r="1907" spans="1:23">
      <c r="C1907" s="76"/>
      <c r="D1907" s="76"/>
      <c r="E1907" s="76"/>
      <c r="F1907" s="76"/>
      <c r="G1907" s="76"/>
      <c r="H1907" s="76"/>
      <c r="I1907" s="76"/>
      <c r="J1907" s="76"/>
      <c r="K1907" s="76"/>
      <c r="L1907" s="77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</row>
    <row r="1908" spans="1:23">
      <c r="A1908" s="105" t="s">
        <v>529</v>
      </c>
      <c r="B1908">
        <v>2011</v>
      </c>
      <c r="C1908" s="76">
        <v>0</v>
      </c>
      <c r="D1908" s="76">
        <v>0.35065795636290464</v>
      </c>
      <c r="E1908" s="76">
        <v>0</v>
      </c>
      <c r="F1908" s="76">
        <v>0.64934204363709536</v>
      </c>
      <c r="G1908" s="76">
        <v>0</v>
      </c>
      <c r="H1908" s="76">
        <v>0</v>
      </c>
      <c r="I1908" s="76">
        <v>0</v>
      </c>
      <c r="J1908" s="76">
        <v>0</v>
      </c>
      <c r="K1908" s="76">
        <v>0</v>
      </c>
      <c r="L1908" s="77">
        <v>0</v>
      </c>
      <c r="M1908" s="68">
        <v>0</v>
      </c>
      <c r="N1908" s="68">
        <v>1.1069900142653353</v>
      </c>
      <c r="O1908" s="68">
        <v>0</v>
      </c>
      <c r="P1908" s="68">
        <v>2.0499040307101728</v>
      </c>
      <c r="Q1908" s="68">
        <v>0</v>
      </c>
      <c r="R1908" s="68">
        <v>0</v>
      </c>
      <c r="S1908" s="68">
        <v>0</v>
      </c>
      <c r="T1908" s="68">
        <v>0</v>
      </c>
      <c r="U1908" s="68">
        <v>0</v>
      </c>
      <c r="V1908" s="68">
        <v>0</v>
      </c>
      <c r="W1908" s="68">
        <v>3.1568940449755081</v>
      </c>
    </row>
    <row r="1909" spans="1:23">
      <c r="A1909" s="105"/>
      <c r="B1909">
        <v>2014</v>
      </c>
      <c r="C1909" s="76">
        <v>0.36007934826640198</v>
      </c>
      <c r="D1909" s="76">
        <v>0</v>
      </c>
      <c r="E1909" s="76">
        <v>0</v>
      </c>
      <c r="F1909" s="76">
        <v>0.63992065173359802</v>
      </c>
      <c r="G1909" s="76">
        <v>0</v>
      </c>
      <c r="H1909" s="76">
        <v>0</v>
      </c>
      <c r="I1909" s="76">
        <v>0</v>
      </c>
      <c r="J1909" s="76">
        <v>0</v>
      </c>
      <c r="K1909" s="76">
        <v>0</v>
      </c>
      <c r="L1909" s="77">
        <v>0</v>
      </c>
      <c r="M1909" s="68">
        <v>3.2593902821701985</v>
      </c>
      <c r="N1909" s="68">
        <v>0</v>
      </c>
      <c r="O1909" s="68">
        <v>0</v>
      </c>
      <c r="P1909" s="68">
        <v>5.7924764740392227</v>
      </c>
      <c r="Q1909" s="68">
        <v>0</v>
      </c>
      <c r="R1909" s="68">
        <v>0</v>
      </c>
      <c r="S1909" s="68">
        <v>0</v>
      </c>
      <c r="T1909" s="68">
        <v>0</v>
      </c>
      <c r="U1909" s="68">
        <v>0</v>
      </c>
      <c r="V1909" s="68">
        <v>0</v>
      </c>
      <c r="W1909" s="68">
        <v>9.0518667562094208</v>
      </c>
    </row>
    <row r="1910" spans="1:23">
      <c r="A1910" s="105"/>
      <c r="B1910">
        <v>2017</v>
      </c>
      <c r="C1910" s="76">
        <v>0.38321427955319082</v>
      </c>
      <c r="D1910" s="76">
        <v>0</v>
      </c>
      <c r="E1910" s="76">
        <v>0</v>
      </c>
      <c r="F1910" s="76">
        <v>0.61678572044680913</v>
      </c>
      <c r="G1910" s="76">
        <v>0</v>
      </c>
      <c r="H1910" s="76">
        <v>0</v>
      </c>
      <c r="I1910" s="76">
        <v>0</v>
      </c>
      <c r="J1910" s="76">
        <v>0</v>
      </c>
      <c r="K1910" s="76">
        <v>0</v>
      </c>
      <c r="L1910" s="77">
        <v>0</v>
      </c>
      <c r="M1910" s="68">
        <v>3.1419368010765165</v>
      </c>
      <c r="N1910" s="68">
        <v>0</v>
      </c>
      <c r="O1910" s="68">
        <v>0</v>
      </c>
      <c r="P1910" s="68">
        <v>5.056966446317765</v>
      </c>
      <c r="Q1910" s="68">
        <v>0</v>
      </c>
      <c r="R1910" s="68">
        <v>0</v>
      </c>
      <c r="S1910" s="68">
        <v>0</v>
      </c>
      <c r="T1910" s="68">
        <v>0</v>
      </c>
      <c r="U1910" s="68">
        <v>0</v>
      </c>
      <c r="V1910" s="68">
        <v>0</v>
      </c>
      <c r="W1910" s="68">
        <v>8.1989032473942824</v>
      </c>
    </row>
    <row r="1911" spans="1:23">
      <c r="C1911" s="76"/>
      <c r="D1911" s="76"/>
      <c r="E1911" s="76"/>
      <c r="F1911" s="76"/>
      <c r="G1911" s="76"/>
      <c r="H1911" s="76"/>
      <c r="I1911" s="76"/>
      <c r="J1911" s="76"/>
      <c r="K1911" s="76"/>
      <c r="L1911" s="77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</row>
    <row r="1912" spans="1:23">
      <c r="A1912" s="105" t="s">
        <v>1198</v>
      </c>
      <c r="B1912">
        <v>2011</v>
      </c>
      <c r="C1912" s="76">
        <v>0</v>
      </c>
      <c r="D1912" s="76">
        <v>0</v>
      </c>
      <c r="E1912" s="76">
        <v>0</v>
      </c>
      <c r="F1912" s="76">
        <v>0</v>
      </c>
      <c r="G1912" s="76">
        <v>0</v>
      </c>
      <c r="H1912" s="76">
        <v>0</v>
      </c>
      <c r="I1912" s="76">
        <v>0</v>
      </c>
      <c r="J1912" s="76">
        <v>0</v>
      </c>
      <c r="K1912" s="76">
        <v>0</v>
      </c>
      <c r="L1912" s="77">
        <v>0</v>
      </c>
      <c r="M1912" s="68">
        <v>0</v>
      </c>
      <c r="N1912" s="68">
        <v>0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68">
        <v>0</v>
      </c>
      <c r="V1912" s="68">
        <v>0</v>
      </c>
      <c r="W1912" s="68">
        <v>0</v>
      </c>
    </row>
    <row r="1913" spans="1:23">
      <c r="A1913" s="105"/>
      <c r="B1913">
        <v>2014</v>
      </c>
      <c r="C1913" s="76">
        <v>1</v>
      </c>
      <c r="D1913" s="76">
        <v>0</v>
      </c>
      <c r="E1913" s="76">
        <v>0</v>
      </c>
      <c r="F1913" s="76">
        <v>0</v>
      </c>
      <c r="G1913" s="76">
        <v>0</v>
      </c>
      <c r="H1913" s="76">
        <v>0</v>
      </c>
      <c r="I1913" s="76">
        <v>0</v>
      </c>
      <c r="J1913" s="76">
        <v>0</v>
      </c>
      <c r="K1913" s="76">
        <v>0</v>
      </c>
      <c r="L1913" s="77">
        <v>0</v>
      </c>
      <c r="M1913" s="68">
        <v>1.0031595576619272</v>
      </c>
      <c r="N1913" s="68">
        <v>0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68">
        <v>0</v>
      </c>
      <c r="V1913" s="68">
        <v>0</v>
      </c>
      <c r="W1913" s="68">
        <v>1.0031595576619272</v>
      </c>
    </row>
    <row r="1914" spans="1:23">
      <c r="A1914" s="105"/>
      <c r="B1914">
        <v>2017</v>
      </c>
      <c r="C1914" s="76">
        <v>0</v>
      </c>
      <c r="D1914" s="76">
        <v>0</v>
      </c>
      <c r="E1914" s="76">
        <v>0</v>
      </c>
      <c r="F1914" s="76">
        <v>0</v>
      </c>
      <c r="G1914" s="76">
        <v>0</v>
      </c>
      <c r="H1914" s="76">
        <v>0</v>
      </c>
      <c r="I1914" s="76">
        <v>0</v>
      </c>
      <c r="J1914" s="76">
        <v>0</v>
      </c>
      <c r="K1914" s="76">
        <v>0</v>
      </c>
      <c r="L1914" s="77">
        <v>0</v>
      </c>
      <c r="M1914" s="68">
        <v>0</v>
      </c>
      <c r="N1914" s="68">
        <v>0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68">
        <v>0</v>
      </c>
      <c r="V1914" s="68">
        <v>0</v>
      </c>
      <c r="W1914" s="68">
        <v>0</v>
      </c>
    </row>
    <row r="1915" spans="1:23">
      <c r="C1915" s="76"/>
      <c r="D1915" s="76"/>
      <c r="E1915" s="76"/>
      <c r="F1915" s="76"/>
      <c r="G1915" s="76"/>
      <c r="H1915" s="76"/>
      <c r="I1915" s="76"/>
      <c r="J1915" s="76"/>
      <c r="K1915" s="76"/>
      <c r="L1915" s="77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</row>
    <row r="1916" spans="1:23">
      <c r="A1916" s="105" t="s">
        <v>530</v>
      </c>
      <c r="B1916">
        <v>2011</v>
      </c>
      <c r="C1916" s="76">
        <v>1</v>
      </c>
      <c r="D1916" s="76">
        <v>0</v>
      </c>
      <c r="E1916" s="76">
        <v>0</v>
      </c>
      <c r="F1916" s="76">
        <v>0</v>
      </c>
      <c r="G1916" s="76">
        <v>0</v>
      </c>
      <c r="H1916" s="76">
        <v>0</v>
      </c>
      <c r="I1916" s="76">
        <v>0</v>
      </c>
      <c r="J1916" s="76">
        <v>0</v>
      </c>
      <c r="K1916" s="76">
        <v>0</v>
      </c>
      <c r="L1916" s="77">
        <v>0</v>
      </c>
      <c r="M1916" s="68">
        <v>2.7453027139874737</v>
      </c>
      <c r="N1916" s="68">
        <v>0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68">
        <v>0</v>
      </c>
      <c r="V1916" s="68">
        <v>0</v>
      </c>
      <c r="W1916" s="68">
        <v>2.7453027139874737</v>
      </c>
    </row>
    <row r="1917" spans="1:23">
      <c r="A1917" s="105"/>
      <c r="B1917">
        <v>2014</v>
      </c>
      <c r="C1917" s="76">
        <v>0</v>
      </c>
      <c r="D1917" s="76">
        <v>0</v>
      </c>
      <c r="E1917" s="76">
        <v>0</v>
      </c>
      <c r="F1917" s="76">
        <v>1</v>
      </c>
      <c r="G1917" s="76">
        <v>0</v>
      </c>
      <c r="H1917" s="76">
        <v>0</v>
      </c>
      <c r="I1917" s="76">
        <v>0</v>
      </c>
      <c r="J1917" s="76">
        <v>0</v>
      </c>
      <c r="K1917" s="76">
        <v>0</v>
      </c>
      <c r="L1917" s="77">
        <v>0</v>
      </c>
      <c r="M1917" s="68">
        <v>0</v>
      </c>
      <c r="N1917" s="68">
        <v>0</v>
      </c>
      <c r="O1917" s="68">
        <v>0</v>
      </c>
      <c r="P1917" s="68">
        <v>1.4708737864077668</v>
      </c>
      <c r="Q1917" s="68">
        <v>0</v>
      </c>
      <c r="R1917" s="68">
        <v>0</v>
      </c>
      <c r="S1917" s="68">
        <v>0</v>
      </c>
      <c r="T1917" s="68">
        <v>0</v>
      </c>
      <c r="U1917" s="68">
        <v>0</v>
      </c>
      <c r="V1917" s="68">
        <v>0</v>
      </c>
      <c r="W1917" s="68">
        <v>1.4708737864077668</v>
      </c>
    </row>
    <row r="1918" spans="1:23">
      <c r="A1918" s="105"/>
      <c r="B1918">
        <v>2017</v>
      </c>
      <c r="C1918" s="76">
        <v>0</v>
      </c>
      <c r="D1918" s="76">
        <v>0</v>
      </c>
      <c r="E1918" s="76">
        <v>0</v>
      </c>
      <c r="F1918" s="76">
        <v>0</v>
      </c>
      <c r="G1918" s="76">
        <v>0</v>
      </c>
      <c r="H1918" s="76">
        <v>0</v>
      </c>
      <c r="I1918" s="76">
        <v>0</v>
      </c>
      <c r="J1918" s="76">
        <v>0</v>
      </c>
      <c r="K1918" s="76">
        <v>0</v>
      </c>
      <c r="L1918" s="77">
        <v>0</v>
      </c>
      <c r="M1918" s="68">
        <v>0</v>
      </c>
      <c r="N1918" s="68">
        <v>0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</row>
    <row r="1919" spans="1:23">
      <c r="C1919" s="76"/>
      <c r="D1919" s="76"/>
      <c r="E1919" s="76"/>
      <c r="F1919" s="76"/>
      <c r="G1919" s="76"/>
      <c r="H1919" s="76"/>
      <c r="I1919" s="76"/>
      <c r="J1919" s="76"/>
      <c r="K1919" s="76"/>
      <c r="L1919" s="77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</row>
    <row r="1920" spans="1:23">
      <c r="A1920" s="105" t="s">
        <v>531</v>
      </c>
      <c r="B1920">
        <v>2011</v>
      </c>
      <c r="C1920" s="76">
        <v>0</v>
      </c>
      <c r="D1920" s="76">
        <v>0</v>
      </c>
      <c r="E1920" s="76">
        <v>0</v>
      </c>
      <c r="F1920" s="76">
        <v>1</v>
      </c>
      <c r="G1920" s="76">
        <v>0</v>
      </c>
      <c r="H1920" s="76">
        <v>0</v>
      </c>
      <c r="I1920" s="76">
        <v>0</v>
      </c>
      <c r="J1920" s="76">
        <v>0</v>
      </c>
      <c r="K1920" s="76">
        <v>0</v>
      </c>
      <c r="L1920" s="77">
        <v>0</v>
      </c>
      <c r="M1920" s="68">
        <v>0</v>
      </c>
      <c r="N1920" s="68">
        <v>0</v>
      </c>
      <c r="O1920" s="68">
        <v>0</v>
      </c>
      <c r="P1920" s="68">
        <v>1.0081967213114755</v>
      </c>
      <c r="Q1920" s="68">
        <v>0</v>
      </c>
      <c r="R1920" s="68">
        <v>0</v>
      </c>
      <c r="S1920" s="68">
        <v>0</v>
      </c>
      <c r="T1920" s="68">
        <v>0</v>
      </c>
      <c r="U1920" s="68">
        <v>0</v>
      </c>
      <c r="V1920" s="68">
        <v>0</v>
      </c>
      <c r="W1920" s="68">
        <v>1.0081967213114755</v>
      </c>
    </row>
    <row r="1921" spans="1:23">
      <c r="A1921" s="105"/>
      <c r="B1921">
        <v>2014</v>
      </c>
      <c r="C1921" s="76">
        <v>1</v>
      </c>
      <c r="D1921" s="76">
        <v>0</v>
      </c>
      <c r="E1921" s="76">
        <v>0</v>
      </c>
      <c r="F1921" s="76">
        <v>0</v>
      </c>
      <c r="G1921" s="76">
        <v>0</v>
      </c>
      <c r="H1921" s="76">
        <v>0</v>
      </c>
      <c r="I1921" s="76">
        <v>0</v>
      </c>
      <c r="J1921" s="76">
        <v>0</v>
      </c>
      <c r="K1921" s="76">
        <v>0</v>
      </c>
      <c r="L1921" s="77">
        <v>0</v>
      </c>
      <c r="M1921" s="68">
        <v>1.0096330275229359</v>
      </c>
      <c r="N1921" s="68">
        <v>0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1.0096330275229359</v>
      </c>
    </row>
    <row r="1922" spans="1:23">
      <c r="A1922" s="105"/>
      <c r="B1922">
        <v>2017</v>
      </c>
      <c r="C1922" s="76">
        <v>0</v>
      </c>
      <c r="D1922" s="76">
        <v>0</v>
      </c>
      <c r="E1922" s="76">
        <v>0</v>
      </c>
      <c r="F1922" s="76">
        <v>1</v>
      </c>
      <c r="G1922" s="76">
        <v>0</v>
      </c>
      <c r="H1922" s="76">
        <v>0</v>
      </c>
      <c r="I1922" s="76">
        <v>0</v>
      </c>
      <c r="J1922" s="76">
        <v>0</v>
      </c>
      <c r="K1922" s="76">
        <v>0</v>
      </c>
      <c r="L1922" s="77">
        <v>0</v>
      </c>
      <c r="M1922" s="68">
        <v>0</v>
      </c>
      <c r="N1922" s="68">
        <v>0</v>
      </c>
      <c r="O1922" s="68">
        <v>0</v>
      </c>
      <c r="P1922" s="68">
        <v>1.0011144130757801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1.0011144130757801</v>
      </c>
    </row>
    <row r="1923" spans="1:23">
      <c r="C1923" s="76"/>
      <c r="D1923" s="76"/>
      <c r="E1923" s="76"/>
      <c r="F1923" s="76"/>
      <c r="G1923" s="76"/>
      <c r="H1923" s="76"/>
      <c r="I1923" s="76"/>
      <c r="J1923" s="76"/>
      <c r="K1923" s="76"/>
      <c r="L1923" s="77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</row>
    <row r="1924" spans="1:23">
      <c r="A1924" s="105" t="s">
        <v>532</v>
      </c>
      <c r="B1924">
        <v>2011</v>
      </c>
      <c r="C1924" s="76">
        <v>1</v>
      </c>
      <c r="D1924" s="76">
        <v>0</v>
      </c>
      <c r="E1924" s="76">
        <v>0</v>
      </c>
      <c r="F1924" s="76">
        <v>0</v>
      </c>
      <c r="G1924" s="76">
        <v>0</v>
      </c>
      <c r="H1924" s="76">
        <v>0</v>
      </c>
      <c r="I1924" s="76">
        <v>0</v>
      </c>
      <c r="J1924" s="76">
        <v>0</v>
      </c>
      <c r="K1924" s="76">
        <v>0</v>
      </c>
      <c r="L1924" s="77">
        <v>0</v>
      </c>
      <c r="M1924" s="68">
        <v>1.0078534031413613</v>
      </c>
      <c r="N1924" s="68">
        <v>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1.0078534031413613</v>
      </c>
    </row>
    <row r="1925" spans="1:23">
      <c r="A1925" s="105"/>
      <c r="B1925">
        <v>2014</v>
      </c>
      <c r="C1925" s="76">
        <v>0</v>
      </c>
      <c r="D1925" s="76">
        <v>0</v>
      </c>
      <c r="E1925" s="76">
        <v>0</v>
      </c>
      <c r="F1925" s="76">
        <v>0</v>
      </c>
      <c r="G1925" s="76">
        <v>0</v>
      </c>
      <c r="H1925" s="76">
        <v>0</v>
      </c>
      <c r="I1925" s="76">
        <v>0</v>
      </c>
      <c r="J1925" s="76">
        <v>0</v>
      </c>
      <c r="K1925" s="76">
        <v>0</v>
      </c>
      <c r="L1925" s="77">
        <v>0</v>
      </c>
      <c r="M1925" s="68">
        <v>0</v>
      </c>
      <c r="N1925" s="68">
        <v>0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68">
        <v>0</v>
      </c>
      <c r="V1925" s="68">
        <v>0</v>
      </c>
      <c r="W1925" s="68">
        <v>0</v>
      </c>
    </row>
    <row r="1926" spans="1:23">
      <c r="A1926" s="105"/>
      <c r="B1926">
        <v>2017</v>
      </c>
      <c r="C1926" s="76">
        <v>0</v>
      </c>
      <c r="D1926" s="76">
        <v>0</v>
      </c>
      <c r="E1926" s="76">
        <v>0</v>
      </c>
      <c r="F1926" s="76">
        <v>1</v>
      </c>
      <c r="G1926" s="76">
        <v>0</v>
      </c>
      <c r="H1926" s="76">
        <v>0</v>
      </c>
      <c r="I1926" s="76">
        <v>0</v>
      </c>
      <c r="J1926" s="76">
        <v>0</v>
      </c>
      <c r="K1926" s="76">
        <v>0</v>
      </c>
      <c r="L1926" s="77">
        <v>0</v>
      </c>
      <c r="M1926" s="68">
        <v>0</v>
      </c>
      <c r="N1926" s="68">
        <v>0</v>
      </c>
      <c r="O1926" s="68">
        <v>0</v>
      </c>
      <c r="P1926" s="68">
        <v>2.0463335496430886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2.0463335496430886</v>
      </c>
    </row>
    <row r="1927" spans="1:23">
      <c r="C1927" s="76"/>
      <c r="D1927" s="76"/>
      <c r="E1927" s="76"/>
      <c r="F1927" s="76"/>
      <c r="G1927" s="76"/>
      <c r="H1927" s="76"/>
      <c r="I1927" s="76"/>
      <c r="J1927" s="76"/>
      <c r="K1927" s="76"/>
      <c r="L1927" s="77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</row>
    <row r="1928" spans="1:23">
      <c r="A1928" s="105" t="s">
        <v>533</v>
      </c>
      <c r="B1928">
        <v>2011</v>
      </c>
      <c r="C1928" s="76">
        <v>0.40032613126783528</v>
      </c>
      <c r="D1928" s="76">
        <v>0</v>
      </c>
      <c r="E1928" s="76">
        <v>0</v>
      </c>
      <c r="F1928" s="76">
        <v>0.59967386873216466</v>
      </c>
      <c r="G1928" s="76">
        <v>0</v>
      </c>
      <c r="H1928" s="76">
        <v>0</v>
      </c>
      <c r="I1928" s="76">
        <v>0</v>
      </c>
      <c r="J1928" s="76">
        <v>0</v>
      </c>
      <c r="K1928" s="76">
        <v>0</v>
      </c>
      <c r="L1928" s="77">
        <v>0</v>
      </c>
      <c r="M1928" s="68">
        <v>2.0027192386131882</v>
      </c>
      <c r="N1928" s="68">
        <v>0</v>
      </c>
      <c r="O1928" s="68">
        <v>0</v>
      </c>
      <c r="P1928" s="68">
        <v>3</v>
      </c>
      <c r="Q1928" s="68">
        <v>0</v>
      </c>
      <c r="R1928" s="68">
        <v>0</v>
      </c>
      <c r="S1928" s="68">
        <v>0</v>
      </c>
      <c r="T1928" s="68">
        <v>0</v>
      </c>
      <c r="U1928" s="68">
        <v>0</v>
      </c>
      <c r="V1928" s="68">
        <v>0</v>
      </c>
      <c r="W1928" s="68">
        <v>5.0027192386131887</v>
      </c>
    </row>
    <row r="1929" spans="1:23">
      <c r="A1929" s="105"/>
      <c r="B1929">
        <v>2014</v>
      </c>
      <c r="C1929" s="76">
        <v>0.65641455014013528</v>
      </c>
      <c r="D1929" s="76">
        <v>0</v>
      </c>
      <c r="E1929" s="76">
        <v>0</v>
      </c>
      <c r="F1929" s="76">
        <v>0.34358544985986472</v>
      </c>
      <c r="G1929" s="76">
        <v>0</v>
      </c>
      <c r="H1929" s="76">
        <v>0</v>
      </c>
      <c r="I1929" s="76">
        <v>0</v>
      </c>
      <c r="J1929" s="76">
        <v>0</v>
      </c>
      <c r="K1929" s="76">
        <v>0</v>
      </c>
      <c r="L1929" s="77">
        <v>0</v>
      </c>
      <c r="M1929" s="68">
        <v>2.1855670103092786</v>
      </c>
      <c r="N1929" s="68">
        <v>0</v>
      </c>
      <c r="O1929" s="68">
        <v>0</v>
      </c>
      <c r="P1929" s="68">
        <v>1.1439859525899911</v>
      </c>
      <c r="Q1929" s="68">
        <v>0</v>
      </c>
      <c r="R1929" s="68">
        <v>0</v>
      </c>
      <c r="S1929" s="68">
        <v>0</v>
      </c>
      <c r="T1929" s="68">
        <v>0</v>
      </c>
      <c r="U1929" s="68">
        <v>0</v>
      </c>
      <c r="V1929" s="68">
        <v>0</v>
      </c>
      <c r="W1929" s="68">
        <v>3.3295529628992697</v>
      </c>
    </row>
    <row r="1930" spans="1:23">
      <c r="A1930" s="105"/>
      <c r="B1930">
        <v>2017</v>
      </c>
      <c r="C1930" s="76">
        <v>0.44760406836531408</v>
      </c>
      <c r="D1930" s="76">
        <v>0</v>
      </c>
      <c r="E1930" s="76">
        <v>0</v>
      </c>
      <c r="F1930" s="76">
        <v>0.55239593163468592</v>
      </c>
      <c r="G1930" s="76">
        <v>0</v>
      </c>
      <c r="H1930" s="76">
        <v>0</v>
      </c>
      <c r="I1930" s="76">
        <v>0</v>
      </c>
      <c r="J1930" s="76">
        <v>0</v>
      </c>
      <c r="K1930" s="76">
        <v>0</v>
      </c>
      <c r="L1930" s="77">
        <v>0</v>
      </c>
      <c r="M1930" s="68">
        <v>1.6338028169014085</v>
      </c>
      <c r="N1930" s="68">
        <v>0</v>
      </c>
      <c r="O1930" s="68">
        <v>0</v>
      </c>
      <c r="P1930" s="68">
        <v>2.0163043478260869</v>
      </c>
      <c r="Q1930" s="68">
        <v>0</v>
      </c>
      <c r="R1930" s="68">
        <v>0</v>
      </c>
      <c r="S1930" s="68">
        <v>0</v>
      </c>
      <c r="T1930" s="68">
        <v>0</v>
      </c>
      <c r="U1930" s="68">
        <v>0</v>
      </c>
      <c r="V1930" s="68">
        <v>0</v>
      </c>
      <c r="W1930" s="68">
        <v>3.6501071647274954</v>
      </c>
    </row>
    <row r="1931" spans="1:23">
      <c r="C1931" s="76"/>
      <c r="D1931" s="76"/>
      <c r="E1931" s="76"/>
      <c r="F1931" s="76"/>
      <c r="G1931" s="76"/>
      <c r="H1931" s="76"/>
      <c r="I1931" s="76"/>
      <c r="J1931" s="76"/>
      <c r="K1931" s="76"/>
      <c r="L1931" s="77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</row>
    <row r="1932" spans="1:23">
      <c r="A1932" s="105" t="s">
        <v>1199</v>
      </c>
      <c r="B1932">
        <v>2011</v>
      </c>
      <c r="C1932" s="76">
        <v>1</v>
      </c>
      <c r="D1932" s="76">
        <v>0</v>
      </c>
      <c r="E1932" s="76">
        <v>0</v>
      </c>
      <c r="F1932" s="76">
        <v>0</v>
      </c>
      <c r="G1932" s="76">
        <v>0</v>
      </c>
      <c r="H1932" s="76">
        <v>0</v>
      </c>
      <c r="I1932" s="76">
        <v>0</v>
      </c>
      <c r="J1932" s="76">
        <v>0</v>
      </c>
      <c r="K1932" s="76">
        <v>0</v>
      </c>
      <c r="L1932" s="77">
        <v>0</v>
      </c>
      <c r="M1932" s="68">
        <v>1.0143884892086332</v>
      </c>
      <c r="N1932" s="68">
        <v>0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68">
        <v>0</v>
      </c>
      <c r="V1932" s="68">
        <v>0</v>
      </c>
      <c r="W1932" s="68">
        <v>1.0143884892086332</v>
      </c>
    </row>
    <row r="1933" spans="1:23">
      <c r="A1933" s="105"/>
      <c r="B1933">
        <v>2014</v>
      </c>
      <c r="C1933" s="76">
        <v>0.78170269939235615</v>
      </c>
      <c r="D1933" s="76">
        <v>0</v>
      </c>
      <c r="E1933" s="76">
        <v>0</v>
      </c>
      <c r="F1933" s="76">
        <v>0</v>
      </c>
      <c r="G1933" s="76">
        <v>0</v>
      </c>
      <c r="H1933" s="76">
        <v>0</v>
      </c>
      <c r="I1933" s="76">
        <v>0</v>
      </c>
      <c r="J1933" s="76">
        <v>0</v>
      </c>
      <c r="K1933" s="76">
        <v>0.21829730060764374</v>
      </c>
      <c r="L1933" s="77">
        <v>0</v>
      </c>
      <c r="M1933" s="68">
        <v>3.4479130037913097</v>
      </c>
      <c r="N1933" s="68">
        <v>0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68">
        <v>0.96285979572887648</v>
      </c>
      <c r="V1933" s="68">
        <v>0</v>
      </c>
      <c r="W1933" s="68">
        <v>4.4107727995201866</v>
      </c>
    </row>
    <row r="1934" spans="1:23">
      <c r="A1934" s="105"/>
      <c r="B1934">
        <v>2017</v>
      </c>
      <c r="C1934" s="76">
        <v>0</v>
      </c>
      <c r="D1934" s="76">
        <v>0</v>
      </c>
      <c r="E1934" s="76">
        <v>0</v>
      </c>
      <c r="F1934" s="76">
        <v>0</v>
      </c>
      <c r="G1934" s="76">
        <v>0</v>
      </c>
      <c r="H1934" s="76">
        <v>0</v>
      </c>
      <c r="I1934" s="76">
        <v>0</v>
      </c>
      <c r="J1934" s="76">
        <v>0</v>
      </c>
      <c r="K1934" s="76">
        <v>0</v>
      </c>
      <c r="L1934" s="77">
        <v>0</v>
      </c>
      <c r="M1934" s="68">
        <v>0</v>
      </c>
      <c r="N1934" s="68">
        <v>0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68">
        <v>0</v>
      </c>
      <c r="V1934" s="68">
        <v>0</v>
      </c>
      <c r="W1934" s="68">
        <v>0</v>
      </c>
    </row>
    <row r="1935" spans="1:23">
      <c r="C1935" s="76"/>
      <c r="D1935" s="76"/>
      <c r="E1935" s="76"/>
      <c r="F1935" s="76"/>
      <c r="G1935" s="76"/>
      <c r="H1935" s="76"/>
      <c r="I1935" s="76"/>
      <c r="J1935" s="76"/>
      <c r="K1935" s="76"/>
      <c r="L1935" s="77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</row>
    <row r="1936" spans="1:23">
      <c r="A1936" s="105" t="s">
        <v>534</v>
      </c>
      <c r="B1936">
        <v>2011</v>
      </c>
      <c r="C1936" s="76">
        <v>1</v>
      </c>
      <c r="D1936" s="76">
        <v>0</v>
      </c>
      <c r="E1936" s="76">
        <v>0</v>
      </c>
      <c r="F1936" s="76">
        <v>0</v>
      </c>
      <c r="G1936" s="76">
        <v>0</v>
      </c>
      <c r="H1936" s="76">
        <v>0</v>
      </c>
      <c r="I1936" s="76">
        <v>0</v>
      </c>
      <c r="J1936" s="76">
        <v>0</v>
      </c>
      <c r="K1936" s="76">
        <v>0</v>
      </c>
      <c r="L1936" s="77">
        <v>0</v>
      </c>
      <c r="M1936" s="68">
        <v>2.0024793624632622</v>
      </c>
      <c r="N1936" s="68">
        <v>0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2.0024793624632622</v>
      </c>
    </row>
    <row r="1937" spans="1:23">
      <c r="A1937" s="105"/>
      <c r="B1937">
        <v>2014</v>
      </c>
      <c r="C1937" s="76">
        <v>0</v>
      </c>
      <c r="D1937" s="76">
        <v>0</v>
      </c>
      <c r="E1937" s="76">
        <v>0</v>
      </c>
      <c r="F1937" s="76">
        <v>0</v>
      </c>
      <c r="G1937" s="76">
        <v>0</v>
      </c>
      <c r="H1937" s="76">
        <v>0</v>
      </c>
      <c r="I1937" s="76">
        <v>0</v>
      </c>
      <c r="J1937" s="76">
        <v>0</v>
      </c>
      <c r="K1937" s="76">
        <v>0</v>
      </c>
      <c r="L1937" s="77">
        <v>0</v>
      </c>
      <c r="M1937" s="68">
        <v>0</v>
      </c>
      <c r="N1937" s="68">
        <v>0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</row>
    <row r="1938" spans="1:23">
      <c r="A1938" s="105"/>
      <c r="B1938">
        <v>2017</v>
      </c>
      <c r="C1938" s="76">
        <v>0</v>
      </c>
      <c r="D1938" s="76">
        <v>0</v>
      </c>
      <c r="E1938" s="76">
        <v>0</v>
      </c>
      <c r="F1938" s="76">
        <v>1</v>
      </c>
      <c r="G1938" s="76">
        <v>0</v>
      </c>
      <c r="H1938" s="76">
        <v>0</v>
      </c>
      <c r="I1938" s="76">
        <v>0</v>
      </c>
      <c r="J1938" s="76">
        <v>0</v>
      </c>
      <c r="K1938" s="76">
        <v>0</v>
      </c>
      <c r="L1938" s="77">
        <v>0</v>
      </c>
      <c r="M1938" s="68">
        <v>0</v>
      </c>
      <c r="N1938" s="68">
        <v>0</v>
      </c>
      <c r="O1938" s="68">
        <v>0</v>
      </c>
      <c r="P1938" s="68">
        <v>1.0080786793115559</v>
      </c>
      <c r="Q1938" s="68">
        <v>0</v>
      </c>
      <c r="R1938" s="68">
        <v>0</v>
      </c>
      <c r="S1938" s="68">
        <v>0</v>
      </c>
      <c r="T1938" s="68">
        <v>0</v>
      </c>
      <c r="U1938" s="68">
        <v>0</v>
      </c>
      <c r="V1938" s="68">
        <v>0</v>
      </c>
      <c r="W1938" s="68">
        <v>1.0080786793115559</v>
      </c>
    </row>
    <row r="1939" spans="1:23">
      <c r="C1939" s="76"/>
      <c r="D1939" s="76"/>
      <c r="E1939" s="76"/>
      <c r="F1939" s="76"/>
      <c r="G1939" s="76"/>
      <c r="H1939" s="76"/>
      <c r="I1939" s="76"/>
      <c r="J1939" s="76"/>
      <c r="K1939" s="76"/>
      <c r="L1939" s="77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</row>
    <row r="1940" spans="1:23">
      <c r="A1940" s="105" t="s">
        <v>535</v>
      </c>
      <c r="B1940">
        <v>2011</v>
      </c>
      <c r="C1940" s="76">
        <v>0</v>
      </c>
      <c r="D1940" s="76">
        <v>0</v>
      </c>
      <c r="E1940" s="76">
        <v>0</v>
      </c>
      <c r="F1940" s="76">
        <v>0</v>
      </c>
      <c r="G1940" s="76">
        <v>0</v>
      </c>
      <c r="H1940" s="76">
        <v>0</v>
      </c>
      <c r="I1940" s="76">
        <v>0</v>
      </c>
      <c r="J1940" s="76">
        <v>0</v>
      </c>
      <c r="K1940" s="76">
        <v>0</v>
      </c>
      <c r="L1940" s="77">
        <v>0</v>
      </c>
      <c r="M1940" s="68">
        <v>0</v>
      </c>
      <c r="N1940" s="68">
        <v>0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68">
        <v>0</v>
      </c>
      <c r="V1940" s="68">
        <v>0</v>
      </c>
      <c r="W1940" s="68">
        <v>0</v>
      </c>
    </row>
    <row r="1941" spans="1:23">
      <c r="A1941" s="105"/>
      <c r="B1941">
        <v>2014</v>
      </c>
      <c r="C1941" s="76">
        <v>0.6916399129992834</v>
      </c>
      <c r="D1941" s="76">
        <v>0</v>
      </c>
      <c r="E1941" s="76">
        <v>0</v>
      </c>
      <c r="F1941" s="76">
        <v>0.3083600870007166</v>
      </c>
      <c r="G1941" s="76">
        <v>0</v>
      </c>
      <c r="H1941" s="76">
        <v>0</v>
      </c>
      <c r="I1941" s="76">
        <v>0</v>
      </c>
      <c r="J1941" s="76">
        <v>0</v>
      </c>
      <c r="K1941" s="76">
        <v>0</v>
      </c>
      <c r="L1941" s="77">
        <v>0</v>
      </c>
      <c r="M1941" s="68">
        <v>5.4151507661888285</v>
      </c>
      <c r="N1941" s="68">
        <v>0</v>
      </c>
      <c r="O1941" s="68">
        <v>0</v>
      </c>
      <c r="P1941" s="68">
        <v>2.4142857142857146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7.8294364804745431</v>
      </c>
    </row>
    <row r="1942" spans="1:23">
      <c r="A1942" s="105"/>
      <c r="B1942">
        <v>2017</v>
      </c>
      <c r="C1942" s="76">
        <v>0.43012425248859532</v>
      </c>
      <c r="D1942" s="76">
        <v>0</v>
      </c>
      <c r="E1942" s="76">
        <v>0</v>
      </c>
      <c r="F1942" s="76">
        <v>0.43012425248859532</v>
      </c>
      <c r="G1942" s="76">
        <v>0.13975149502280937</v>
      </c>
      <c r="H1942" s="76">
        <v>0</v>
      </c>
      <c r="I1942" s="76">
        <v>0</v>
      </c>
      <c r="J1942" s="76">
        <v>0</v>
      </c>
      <c r="K1942" s="76">
        <v>0</v>
      </c>
      <c r="L1942" s="77">
        <v>0</v>
      </c>
      <c r="M1942" s="68">
        <v>3.3730885671586828</v>
      </c>
      <c r="N1942" s="68">
        <v>0</v>
      </c>
      <c r="O1942" s="68">
        <v>0</v>
      </c>
      <c r="P1942" s="68">
        <v>3.3730885671586828</v>
      </c>
      <c r="Q1942" s="68">
        <v>1.095948827292111</v>
      </c>
      <c r="R1942" s="68">
        <v>0</v>
      </c>
      <c r="S1942" s="68">
        <v>0</v>
      </c>
      <c r="T1942" s="68">
        <v>0</v>
      </c>
      <c r="U1942" s="68">
        <v>0</v>
      </c>
      <c r="V1942" s="68">
        <v>0</v>
      </c>
      <c r="W1942" s="68">
        <v>7.8421259616094767</v>
      </c>
    </row>
    <row r="1943" spans="1:23">
      <c r="C1943" s="76"/>
      <c r="D1943" s="76"/>
      <c r="E1943" s="76"/>
      <c r="F1943" s="76"/>
      <c r="G1943" s="76"/>
      <c r="H1943" s="76"/>
      <c r="I1943" s="76"/>
      <c r="J1943" s="76"/>
      <c r="K1943" s="76"/>
      <c r="L1943" s="77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</row>
    <row r="1944" spans="1:23">
      <c r="A1944" s="105" t="s">
        <v>536</v>
      </c>
      <c r="B1944">
        <v>2011</v>
      </c>
      <c r="C1944" s="76">
        <v>0</v>
      </c>
      <c r="D1944" s="76">
        <v>0</v>
      </c>
      <c r="E1944" s="76">
        <v>0</v>
      </c>
      <c r="F1944" s="76">
        <v>0</v>
      </c>
      <c r="G1944" s="76">
        <v>0</v>
      </c>
      <c r="H1944" s="76">
        <v>0</v>
      </c>
      <c r="I1944" s="76">
        <v>0</v>
      </c>
      <c r="J1944" s="76">
        <v>0</v>
      </c>
      <c r="K1944" s="76">
        <v>0</v>
      </c>
      <c r="L1944" s="77">
        <v>0</v>
      </c>
      <c r="M1944" s="68">
        <v>0</v>
      </c>
      <c r="N1944" s="68">
        <v>0</v>
      </c>
      <c r="O1944" s="68">
        <v>0</v>
      </c>
      <c r="P1944" s="68">
        <v>0</v>
      </c>
      <c r="Q1944" s="68">
        <v>0</v>
      </c>
      <c r="R1944" s="68">
        <v>0</v>
      </c>
      <c r="S1944" s="68">
        <v>0</v>
      </c>
      <c r="T1944" s="68">
        <v>0</v>
      </c>
      <c r="U1944" s="68">
        <v>0</v>
      </c>
      <c r="V1944" s="68">
        <v>0</v>
      </c>
      <c r="W1944" s="68">
        <v>0</v>
      </c>
    </row>
    <row r="1945" spans="1:23">
      <c r="A1945" s="105"/>
      <c r="B1945">
        <v>2014</v>
      </c>
      <c r="C1945" s="76">
        <v>0</v>
      </c>
      <c r="D1945" s="76">
        <v>0</v>
      </c>
      <c r="E1945" s="76">
        <v>0</v>
      </c>
      <c r="F1945" s="76">
        <v>0</v>
      </c>
      <c r="G1945" s="76">
        <v>0</v>
      </c>
      <c r="H1945" s="76">
        <v>0</v>
      </c>
      <c r="I1945" s="76">
        <v>0</v>
      </c>
      <c r="J1945" s="76">
        <v>0</v>
      </c>
      <c r="K1945" s="76">
        <v>0</v>
      </c>
      <c r="L1945" s="77">
        <v>0</v>
      </c>
      <c r="M1945" s="68">
        <v>0</v>
      </c>
      <c r="N1945" s="68">
        <v>0</v>
      </c>
      <c r="O1945" s="68">
        <v>0</v>
      </c>
      <c r="P1945" s="68">
        <v>0</v>
      </c>
      <c r="Q1945" s="68">
        <v>0</v>
      </c>
      <c r="R1945" s="68">
        <v>0</v>
      </c>
      <c r="S1945" s="68">
        <v>0</v>
      </c>
      <c r="T1945" s="68">
        <v>0</v>
      </c>
      <c r="U1945" s="68">
        <v>0</v>
      </c>
      <c r="V1945" s="68">
        <v>0</v>
      </c>
      <c r="W1945" s="68">
        <v>0</v>
      </c>
    </row>
    <row r="1946" spans="1:23">
      <c r="A1946" s="105"/>
      <c r="B1946">
        <v>2017</v>
      </c>
      <c r="C1946" s="76">
        <v>0</v>
      </c>
      <c r="D1946" s="76">
        <v>1</v>
      </c>
      <c r="E1946" s="76">
        <v>0</v>
      </c>
      <c r="F1946" s="76">
        <v>0</v>
      </c>
      <c r="G1946" s="76">
        <v>0</v>
      </c>
      <c r="H1946" s="76">
        <v>0</v>
      </c>
      <c r="I1946" s="76">
        <v>0</v>
      </c>
      <c r="J1946" s="76">
        <v>0</v>
      </c>
      <c r="K1946" s="76">
        <v>0</v>
      </c>
      <c r="L1946" s="77">
        <v>0</v>
      </c>
      <c r="M1946" s="68">
        <v>0</v>
      </c>
      <c r="N1946" s="68">
        <v>1.4952561669829223</v>
      </c>
      <c r="O1946" s="68">
        <v>0</v>
      </c>
      <c r="P1946" s="68">
        <v>0</v>
      </c>
      <c r="Q1946" s="68">
        <v>0</v>
      </c>
      <c r="R1946" s="68">
        <v>0</v>
      </c>
      <c r="S1946" s="68">
        <v>0</v>
      </c>
      <c r="T1946" s="68">
        <v>0</v>
      </c>
      <c r="U1946" s="68">
        <v>0</v>
      </c>
      <c r="V1946" s="68">
        <v>0</v>
      </c>
      <c r="W1946" s="68">
        <v>1.4952561669829223</v>
      </c>
    </row>
    <row r="1947" spans="1:23">
      <c r="C1947" s="76"/>
      <c r="D1947" s="76"/>
      <c r="E1947" s="76"/>
      <c r="F1947" s="76"/>
      <c r="G1947" s="76"/>
      <c r="H1947" s="76"/>
      <c r="I1947" s="76"/>
      <c r="J1947" s="76"/>
      <c r="K1947" s="76"/>
      <c r="L1947" s="77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</row>
    <row r="1948" spans="1:23">
      <c r="A1948" s="105" t="s">
        <v>1200</v>
      </c>
      <c r="B1948">
        <v>2011</v>
      </c>
      <c r="C1948" s="76">
        <v>0.26191787021102064</v>
      </c>
      <c r="D1948" s="76">
        <v>0</v>
      </c>
      <c r="E1948" s="76">
        <v>0</v>
      </c>
      <c r="F1948" s="76">
        <v>0.73808212978897936</v>
      </c>
      <c r="G1948" s="76">
        <v>0</v>
      </c>
      <c r="H1948" s="76">
        <v>0</v>
      </c>
      <c r="I1948" s="76">
        <v>0</v>
      </c>
      <c r="J1948" s="76">
        <v>0</v>
      </c>
      <c r="K1948" s="76">
        <v>0</v>
      </c>
      <c r="L1948" s="77">
        <v>0</v>
      </c>
      <c r="M1948" s="68">
        <v>1.0014423076923078</v>
      </c>
      <c r="N1948" s="68">
        <v>0</v>
      </c>
      <c r="O1948" s="68">
        <v>0</v>
      </c>
      <c r="P1948" s="68">
        <v>2.8220551378446115</v>
      </c>
      <c r="Q1948" s="68">
        <v>0</v>
      </c>
      <c r="R1948" s="68">
        <v>0</v>
      </c>
      <c r="S1948" s="68">
        <v>0</v>
      </c>
      <c r="T1948" s="68">
        <v>0</v>
      </c>
      <c r="U1948" s="68">
        <v>0</v>
      </c>
      <c r="V1948" s="68">
        <v>0</v>
      </c>
      <c r="W1948" s="68">
        <v>3.8234974455369191</v>
      </c>
    </row>
    <row r="1949" spans="1:23">
      <c r="A1949" s="105"/>
      <c r="B1949">
        <v>2014</v>
      </c>
      <c r="C1949" s="76">
        <v>0</v>
      </c>
      <c r="D1949" s="76">
        <v>0</v>
      </c>
      <c r="E1949" s="76">
        <v>0</v>
      </c>
      <c r="F1949" s="76">
        <v>0</v>
      </c>
      <c r="G1949" s="76">
        <v>0</v>
      </c>
      <c r="H1949" s="76">
        <v>0</v>
      </c>
      <c r="I1949" s="76">
        <v>0</v>
      </c>
      <c r="J1949" s="76">
        <v>0</v>
      </c>
      <c r="K1949" s="76">
        <v>0</v>
      </c>
      <c r="L1949" s="77">
        <v>0</v>
      </c>
      <c r="M1949" s="68">
        <v>0</v>
      </c>
      <c r="N1949" s="68">
        <v>0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68">
        <v>0</v>
      </c>
      <c r="V1949" s="68">
        <v>0</v>
      </c>
      <c r="W1949" s="68">
        <v>0</v>
      </c>
    </row>
    <row r="1950" spans="1:23">
      <c r="A1950" s="105"/>
      <c r="B1950">
        <v>2017</v>
      </c>
      <c r="C1950" s="76">
        <v>0</v>
      </c>
      <c r="D1950" s="76">
        <v>0</v>
      </c>
      <c r="E1950" s="76">
        <v>0</v>
      </c>
      <c r="F1950" s="76">
        <v>0</v>
      </c>
      <c r="G1950" s="76">
        <v>0</v>
      </c>
      <c r="H1950" s="76">
        <v>0</v>
      </c>
      <c r="I1950" s="76">
        <v>0</v>
      </c>
      <c r="J1950" s="76">
        <v>0</v>
      </c>
      <c r="K1950" s="76">
        <v>0</v>
      </c>
      <c r="L1950" s="77">
        <v>0</v>
      </c>
      <c r="M1950" s="68">
        <v>0</v>
      </c>
      <c r="N1950" s="68">
        <v>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68">
        <v>0</v>
      </c>
      <c r="V1950" s="68">
        <v>0</v>
      </c>
      <c r="W1950" s="68">
        <v>0</v>
      </c>
    </row>
    <row r="1951" spans="1:23">
      <c r="C1951" s="76"/>
      <c r="D1951" s="76"/>
      <c r="E1951" s="76"/>
      <c r="F1951" s="76"/>
      <c r="G1951" s="76"/>
      <c r="H1951" s="76"/>
      <c r="I1951" s="76"/>
      <c r="J1951" s="76"/>
      <c r="K1951" s="76"/>
      <c r="L1951" s="77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</row>
    <row r="1952" spans="1:23">
      <c r="A1952" s="105" t="s">
        <v>538</v>
      </c>
      <c r="B1952">
        <v>2011</v>
      </c>
      <c r="C1952" s="76">
        <v>0</v>
      </c>
      <c r="D1952" s="76">
        <v>0</v>
      </c>
      <c r="E1952" s="76">
        <v>0</v>
      </c>
      <c r="F1952" s="76">
        <v>0</v>
      </c>
      <c r="G1952" s="76">
        <v>0</v>
      </c>
      <c r="H1952" s="76">
        <v>0</v>
      </c>
      <c r="I1952" s="76">
        <v>0</v>
      </c>
      <c r="J1952" s="76">
        <v>0</v>
      </c>
      <c r="K1952" s="76">
        <v>0</v>
      </c>
      <c r="L1952" s="77">
        <v>0</v>
      </c>
      <c r="M1952" s="68">
        <v>0</v>
      </c>
      <c r="N1952" s="68">
        <v>0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68">
        <v>0</v>
      </c>
      <c r="V1952" s="68">
        <v>0</v>
      </c>
      <c r="W1952" s="68">
        <v>0</v>
      </c>
    </row>
    <row r="1953" spans="1:23">
      <c r="A1953" s="105"/>
      <c r="B1953">
        <v>2014</v>
      </c>
      <c r="C1953" s="76">
        <v>0</v>
      </c>
      <c r="D1953" s="76">
        <v>0</v>
      </c>
      <c r="E1953" s="76">
        <v>0</v>
      </c>
      <c r="F1953" s="76">
        <v>0</v>
      </c>
      <c r="G1953" s="76">
        <v>0</v>
      </c>
      <c r="H1953" s="76">
        <v>0</v>
      </c>
      <c r="I1953" s="76">
        <v>0</v>
      </c>
      <c r="J1953" s="76">
        <v>0</v>
      </c>
      <c r="K1953" s="76">
        <v>0</v>
      </c>
      <c r="L1953" s="77">
        <v>0</v>
      </c>
      <c r="M1953" s="68">
        <v>0</v>
      </c>
      <c r="N1953" s="68">
        <v>0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68">
        <v>0</v>
      </c>
      <c r="V1953" s="68">
        <v>0</v>
      </c>
      <c r="W1953" s="68">
        <v>0</v>
      </c>
    </row>
    <row r="1954" spans="1:23">
      <c r="A1954" s="105"/>
      <c r="B1954">
        <v>2017</v>
      </c>
      <c r="C1954" s="76">
        <v>0</v>
      </c>
      <c r="D1954" s="76">
        <v>0</v>
      </c>
      <c r="E1954" s="76">
        <v>0</v>
      </c>
      <c r="F1954" s="76">
        <v>1</v>
      </c>
      <c r="G1954" s="76">
        <v>0</v>
      </c>
      <c r="H1954" s="76">
        <v>0</v>
      </c>
      <c r="I1954" s="76">
        <v>0</v>
      </c>
      <c r="J1954" s="76">
        <v>0</v>
      </c>
      <c r="K1954" s="76">
        <v>0</v>
      </c>
      <c r="L1954" s="77">
        <v>0</v>
      </c>
      <c r="M1954" s="68">
        <v>0</v>
      </c>
      <c r="N1954" s="68">
        <v>0</v>
      </c>
      <c r="O1954" s="68">
        <v>0</v>
      </c>
      <c r="P1954" s="68">
        <v>1</v>
      </c>
      <c r="Q1954" s="68">
        <v>0</v>
      </c>
      <c r="R1954" s="68">
        <v>0</v>
      </c>
      <c r="S1954" s="68">
        <v>0</v>
      </c>
      <c r="T1954" s="68">
        <v>0</v>
      </c>
      <c r="U1954" s="68">
        <v>0</v>
      </c>
      <c r="V1954" s="68">
        <v>0</v>
      </c>
      <c r="W1954" s="68">
        <v>1</v>
      </c>
    </row>
    <row r="1955" spans="1:23">
      <c r="C1955" s="76"/>
      <c r="D1955" s="76"/>
      <c r="E1955" s="76"/>
      <c r="F1955" s="76"/>
      <c r="G1955" s="76"/>
      <c r="H1955" s="76"/>
      <c r="I1955" s="76"/>
      <c r="J1955" s="76"/>
      <c r="K1955" s="76"/>
      <c r="L1955" s="77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</row>
    <row r="1956" spans="1:23">
      <c r="A1956" s="105" t="s">
        <v>539</v>
      </c>
      <c r="B1956">
        <v>2011</v>
      </c>
      <c r="C1956" s="76">
        <v>0.12040408828061018</v>
      </c>
      <c r="D1956" s="76">
        <v>1.3972317629576174E-2</v>
      </c>
      <c r="E1956" s="76">
        <v>0</v>
      </c>
      <c r="F1956" s="76">
        <v>0.82920160899692064</v>
      </c>
      <c r="G1956" s="76">
        <v>3.6421985092893239E-2</v>
      </c>
      <c r="H1956" s="76">
        <v>0</v>
      </c>
      <c r="I1956" s="76">
        <v>0</v>
      </c>
      <c r="J1956" s="76">
        <v>0</v>
      </c>
      <c r="K1956" s="76">
        <v>0</v>
      </c>
      <c r="L1956" s="77">
        <v>0</v>
      </c>
      <c r="M1956" s="68">
        <v>17.234662347747161</v>
      </c>
      <c r="N1956" s="68">
        <v>2</v>
      </c>
      <c r="O1956" s="68">
        <v>0</v>
      </c>
      <c r="P1956" s="68">
        <v>118.69206397680111</v>
      </c>
      <c r="Q1956" s="68">
        <v>5.2134493444088754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143.14017566895711</v>
      </c>
    </row>
    <row r="1957" spans="1:23">
      <c r="A1957" s="105"/>
      <c r="B1957">
        <v>2014</v>
      </c>
      <c r="C1957" s="76">
        <v>9.8708804638472578E-2</v>
      </c>
      <c r="D1957" s="76">
        <v>0</v>
      </c>
      <c r="E1957" s="76">
        <v>0</v>
      </c>
      <c r="F1957" s="76">
        <v>0.87386066653869243</v>
      </c>
      <c r="G1957" s="76">
        <v>1.5601620675058872E-2</v>
      </c>
      <c r="H1957" s="76">
        <v>1.1828908147776382E-2</v>
      </c>
      <c r="I1957" s="76">
        <v>0</v>
      </c>
      <c r="J1957" s="76">
        <v>0</v>
      </c>
      <c r="K1957" s="76">
        <v>0</v>
      </c>
      <c r="L1957" s="77">
        <v>0</v>
      </c>
      <c r="M1957" s="68">
        <v>13.017747142196191</v>
      </c>
      <c r="N1957" s="68">
        <v>0</v>
      </c>
      <c r="O1957" s="68">
        <v>0</v>
      </c>
      <c r="P1957" s="68">
        <v>115.24501017083483</v>
      </c>
      <c r="Q1957" s="68">
        <v>2.0575464741999063</v>
      </c>
      <c r="R1957" s="68">
        <v>1.56</v>
      </c>
      <c r="S1957" s="68">
        <v>0</v>
      </c>
      <c r="T1957" s="68">
        <v>0</v>
      </c>
      <c r="U1957" s="68">
        <v>0</v>
      </c>
      <c r="V1957" s="68">
        <v>0</v>
      </c>
      <c r="W1957" s="68">
        <v>131.8803037872309</v>
      </c>
    </row>
    <row r="1958" spans="1:23">
      <c r="A1958" s="105"/>
      <c r="B1958">
        <v>2017</v>
      </c>
      <c r="C1958" s="76">
        <v>0.18865487943786091</v>
      </c>
      <c r="D1958" s="76">
        <v>2.0240292409820212E-2</v>
      </c>
      <c r="E1958" s="76">
        <v>1.810940834089193E-2</v>
      </c>
      <c r="F1958" s="76">
        <v>0.77299541981142694</v>
      </c>
      <c r="G1958" s="76">
        <v>0</v>
      </c>
      <c r="H1958" s="76">
        <v>0</v>
      </c>
      <c r="I1958" s="76">
        <v>0</v>
      </c>
      <c r="J1958" s="76">
        <v>0</v>
      </c>
      <c r="K1958" s="76">
        <v>0</v>
      </c>
      <c r="L1958" s="77">
        <v>0</v>
      </c>
      <c r="M1958" s="68">
        <v>23.873452438284964</v>
      </c>
      <c r="N1958" s="68">
        <v>2.5613207547169812</v>
      </c>
      <c r="O1958" s="68">
        <v>2.2916666666666665</v>
      </c>
      <c r="P1958" s="68">
        <v>97.819200038017655</v>
      </c>
      <c r="Q1958" s="68">
        <v>0</v>
      </c>
      <c r="R1958" s="68">
        <v>0</v>
      </c>
      <c r="S1958" s="68">
        <v>0</v>
      </c>
      <c r="T1958" s="68">
        <v>0</v>
      </c>
      <c r="U1958" s="68">
        <v>0</v>
      </c>
      <c r="V1958" s="68">
        <v>0</v>
      </c>
      <c r="W1958" s="68">
        <v>126.54563989768627</v>
      </c>
    </row>
    <row r="1959" spans="1:23">
      <c r="C1959" s="76"/>
      <c r="D1959" s="76"/>
      <c r="E1959" s="76"/>
      <c r="F1959" s="76"/>
      <c r="G1959" s="76"/>
      <c r="H1959" s="76"/>
      <c r="I1959" s="76"/>
      <c r="J1959" s="76"/>
      <c r="K1959" s="76"/>
      <c r="L1959" s="77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</row>
    <row r="1960" spans="1:23">
      <c r="A1960" s="105" t="s">
        <v>540</v>
      </c>
      <c r="B1960">
        <v>2011</v>
      </c>
      <c r="C1960" s="76">
        <v>0.21440733801611908</v>
      </c>
      <c r="D1960" s="76">
        <v>0</v>
      </c>
      <c r="E1960" s="76">
        <v>0</v>
      </c>
      <c r="F1960" s="76">
        <v>0.78559266198388089</v>
      </c>
      <c r="G1960" s="76">
        <v>0</v>
      </c>
      <c r="H1960" s="76">
        <v>0</v>
      </c>
      <c r="I1960" s="76">
        <v>0</v>
      </c>
      <c r="J1960" s="76">
        <v>0</v>
      </c>
      <c r="K1960" s="76">
        <v>0</v>
      </c>
      <c r="L1960" s="77">
        <v>0</v>
      </c>
      <c r="M1960" s="68">
        <v>6.1947787667382794</v>
      </c>
      <c r="N1960" s="68">
        <v>0</v>
      </c>
      <c r="O1960" s="68">
        <v>0</v>
      </c>
      <c r="P1960" s="68">
        <v>22.697790042042683</v>
      </c>
      <c r="Q1960" s="68">
        <v>0</v>
      </c>
      <c r="R1960" s="68">
        <v>0</v>
      </c>
      <c r="S1960" s="68">
        <v>0</v>
      </c>
      <c r="T1960" s="68">
        <v>0</v>
      </c>
      <c r="U1960" s="68">
        <v>0</v>
      </c>
      <c r="V1960" s="68">
        <v>0</v>
      </c>
      <c r="W1960" s="68">
        <v>28.892568808780965</v>
      </c>
    </row>
    <row r="1961" spans="1:23">
      <c r="A1961" s="105"/>
      <c r="B1961">
        <v>2014</v>
      </c>
      <c r="C1961" s="76">
        <v>0.14810603064320679</v>
      </c>
      <c r="D1961" s="76">
        <v>0</v>
      </c>
      <c r="E1961" s="76">
        <v>0</v>
      </c>
      <c r="F1961" s="76">
        <v>0.82365116060559607</v>
      </c>
      <c r="G1961" s="76">
        <v>0</v>
      </c>
      <c r="H1961" s="76">
        <v>0</v>
      </c>
      <c r="I1961" s="76">
        <v>0</v>
      </c>
      <c r="J1961" s="76">
        <v>0</v>
      </c>
      <c r="K1961" s="76">
        <v>2.8242808751196852E-2</v>
      </c>
      <c r="L1961" s="77">
        <v>0</v>
      </c>
      <c r="M1961" s="68">
        <v>5.0492620499471244</v>
      </c>
      <c r="N1961" s="68">
        <v>0</v>
      </c>
      <c r="O1961" s="68">
        <v>0</v>
      </c>
      <c r="P1961" s="68">
        <v>28.080089173813089</v>
      </c>
      <c r="Q1961" s="68">
        <v>0</v>
      </c>
      <c r="R1961" s="68">
        <v>0</v>
      </c>
      <c r="S1961" s="68">
        <v>0</v>
      </c>
      <c r="T1961" s="68">
        <v>0</v>
      </c>
      <c r="U1961" s="68">
        <v>0.96285979572887648</v>
      </c>
      <c r="V1961" s="68">
        <v>0</v>
      </c>
      <c r="W1961" s="68">
        <v>34.092211019489099</v>
      </c>
    </row>
    <row r="1962" spans="1:23">
      <c r="A1962" s="105"/>
      <c r="B1962">
        <v>2017</v>
      </c>
      <c r="C1962" s="76">
        <v>0.12285960640581717</v>
      </c>
      <c r="D1962" s="76">
        <v>0</v>
      </c>
      <c r="E1962" s="76">
        <v>0</v>
      </c>
      <c r="F1962" s="76">
        <v>0.87714039359418272</v>
      </c>
      <c r="G1962" s="76">
        <v>0</v>
      </c>
      <c r="H1962" s="76">
        <v>0</v>
      </c>
      <c r="I1962" s="76">
        <v>0</v>
      </c>
      <c r="J1962" s="76">
        <v>0</v>
      </c>
      <c r="K1962" s="76">
        <v>0</v>
      </c>
      <c r="L1962" s="77">
        <v>0</v>
      </c>
      <c r="M1962" s="68">
        <v>4.0791794617974375</v>
      </c>
      <c r="N1962" s="68">
        <v>0</v>
      </c>
      <c r="O1962" s="68">
        <v>0</v>
      </c>
      <c r="P1962" s="68">
        <v>29.122778294143213</v>
      </c>
      <c r="Q1962" s="68">
        <v>0</v>
      </c>
      <c r="R1962" s="68">
        <v>0</v>
      </c>
      <c r="S1962" s="68">
        <v>0</v>
      </c>
      <c r="T1962" s="68">
        <v>0</v>
      </c>
      <c r="U1962" s="68">
        <v>0</v>
      </c>
      <c r="V1962" s="68">
        <v>0</v>
      </c>
      <c r="W1962" s="68">
        <v>33.201957755940654</v>
      </c>
    </row>
    <row r="1963" spans="1:23">
      <c r="C1963" s="76"/>
      <c r="D1963" s="76"/>
      <c r="E1963" s="76"/>
      <c r="F1963" s="76"/>
      <c r="G1963" s="76"/>
      <c r="H1963" s="76"/>
      <c r="I1963" s="76"/>
      <c r="J1963" s="76"/>
      <c r="K1963" s="76"/>
      <c r="L1963" s="77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</row>
    <row r="1964" spans="1:23">
      <c r="A1964" s="105" t="s">
        <v>541</v>
      </c>
      <c r="B1964">
        <v>2011</v>
      </c>
      <c r="C1964" s="76">
        <v>0.29134287849500257</v>
      </c>
      <c r="D1964" s="76">
        <v>0</v>
      </c>
      <c r="E1964" s="76">
        <v>0</v>
      </c>
      <c r="F1964" s="76">
        <v>0.7086571215049976</v>
      </c>
      <c r="G1964" s="76">
        <v>0</v>
      </c>
      <c r="H1964" s="76">
        <v>0</v>
      </c>
      <c r="I1964" s="76">
        <v>0</v>
      </c>
      <c r="J1964" s="76">
        <v>0</v>
      </c>
      <c r="K1964" s="76">
        <v>0</v>
      </c>
      <c r="L1964" s="77">
        <v>0</v>
      </c>
      <c r="M1964" s="68">
        <v>8.5482781711505638</v>
      </c>
      <c r="N1964" s="68">
        <v>0</v>
      </c>
      <c r="O1964" s="68">
        <v>0</v>
      </c>
      <c r="P1964" s="68">
        <v>20.79267642952005</v>
      </c>
      <c r="Q1964" s="68">
        <v>0</v>
      </c>
      <c r="R1964" s="68">
        <v>0</v>
      </c>
      <c r="S1964" s="68">
        <v>0</v>
      </c>
      <c r="T1964" s="68">
        <v>0</v>
      </c>
      <c r="U1964" s="68">
        <v>0</v>
      </c>
      <c r="V1964" s="68">
        <v>0</v>
      </c>
      <c r="W1964" s="68">
        <v>29.34095460067061</v>
      </c>
    </row>
    <row r="1965" spans="1:23">
      <c r="A1965" s="105"/>
      <c r="B1965">
        <v>2014</v>
      </c>
      <c r="C1965" s="76">
        <v>0.30025569692954274</v>
      </c>
      <c r="D1965" s="76">
        <v>0</v>
      </c>
      <c r="E1965" s="76">
        <v>0</v>
      </c>
      <c r="F1965" s="76">
        <v>0.66579553703409344</v>
      </c>
      <c r="G1965" s="76">
        <v>0</v>
      </c>
      <c r="H1965" s="76">
        <v>0</v>
      </c>
      <c r="I1965" s="76">
        <v>0</v>
      </c>
      <c r="J1965" s="76">
        <v>0</v>
      </c>
      <c r="K1965" s="76">
        <v>3.3948766036363702E-2</v>
      </c>
      <c r="L1965" s="77">
        <v>0</v>
      </c>
      <c r="M1965" s="68">
        <v>8.5158953554406516</v>
      </c>
      <c r="N1965" s="68">
        <v>0</v>
      </c>
      <c r="O1965" s="68">
        <v>0</v>
      </c>
      <c r="P1965" s="68">
        <v>18.883388989725724</v>
      </c>
      <c r="Q1965" s="68">
        <v>0</v>
      </c>
      <c r="R1965" s="68">
        <v>0</v>
      </c>
      <c r="S1965" s="68">
        <v>0</v>
      </c>
      <c r="T1965" s="68">
        <v>0</v>
      </c>
      <c r="U1965" s="68">
        <v>0.96285979572887648</v>
      </c>
      <c r="V1965" s="68">
        <v>0</v>
      </c>
      <c r="W1965" s="68">
        <v>28.362144140895253</v>
      </c>
    </row>
    <row r="1966" spans="1:23">
      <c r="A1966" s="105"/>
      <c r="B1966">
        <v>2017</v>
      </c>
      <c r="C1966" s="76">
        <v>0.20903163246012524</v>
      </c>
      <c r="D1966" s="76">
        <v>0</v>
      </c>
      <c r="E1966" s="76">
        <v>0.15681130196764517</v>
      </c>
      <c r="F1966" s="76">
        <v>0.63415706557222973</v>
      </c>
      <c r="G1966" s="76">
        <v>0</v>
      </c>
      <c r="H1966" s="76">
        <v>0</v>
      </c>
      <c r="I1966" s="76">
        <v>0</v>
      </c>
      <c r="J1966" s="76">
        <v>0</v>
      </c>
      <c r="K1966" s="76">
        <v>0</v>
      </c>
      <c r="L1966" s="77">
        <v>0</v>
      </c>
      <c r="M1966" s="68">
        <v>6.1096466693022577</v>
      </c>
      <c r="N1966" s="68">
        <v>0</v>
      </c>
      <c r="O1966" s="68">
        <v>4.583333333333333</v>
      </c>
      <c r="P1966" s="68">
        <v>18.535355428690725</v>
      </c>
      <c r="Q1966" s="68">
        <v>0</v>
      </c>
      <c r="R1966" s="68">
        <v>0</v>
      </c>
      <c r="S1966" s="68">
        <v>0</v>
      </c>
      <c r="T1966" s="68">
        <v>0</v>
      </c>
      <c r="U1966" s="68">
        <v>0</v>
      </c>
      <c r="V1966" s="68">
        <v>0</v>
      </c>
      <c r="W1966" s="68">
        <v>29.228335431326311</v>
      </c>
    </row>
    <row r="1967" spans="1:23">
      <c r="C1967" s="76"/>
      <c r="D1967" s="76"/>
      <c r="E1967" s="76"/>
      <c r="F1967" s="76"/>
      <c r="G1967" s="76"/>
      <c r="H1967" s="76"/>
      <c r="I1967" s="76"/>
      <c r="J1967" s="76"/>
      <c r="K1967" s="76"/>
      <c r="L1967" s="77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</row>
    <row r="1968" spans="1:23">
      <c r="A1968" s="105" t="s">
        <v>542</v>
      </c>
      <c r="B1968">
        <v>2011</v>
      </c>
      <c r="C1968" s="76">
        <v>0.13915837006305048</v>
      </c>
      <c r="D1968" s="76">
        <v>0</v>
      </c>
      <c r="E1968" s="76">
        <v>0</v>
      </c>
      <c r="F1968" s="76">
        <v>0.86084162993694946</v>
      </c>
      <c r="G1968" s="76">
        <v>0</v>
      </c>
      <c r="H1968" s="76">
        <v>0</v>
      </c>
      <c r="I1968" s="76">
        <v>0</v>
      </c>
      <c r="J1968" s="76">
        <v>0</v>
      </c>
      <c r="K1968" s="76">
        <v>0</v>
      </c>
      <c r="L1968" s="77">
        <v>0</v>
      </c>
      <c r="M1968" s="68">
        <v>1.9941608612539692</v>
      </c>
      <c r="N1968" s="68">
        <v>0</v>
      </c>
      <c r="O1968" s="68">
        <v>0</v>
      </c>
      <c r="P1968" s="68">
        <v>12.33599305151783</v>
      </c>
      <c r="Q1968" s="68">
        <v>0</v>
      </c>
      <c r="R1968" s="68">
        <v>0</v>
      </c>
      <c r="S1968" s="68">
        <v>0</v>
      </c>
      <c r="T1968" s="68">
        <v>0</v>
      </c>
      <c r="U1968" s="68">
        <v>0</v>
      </c>
      <c r="V1968" s="68">
        <v>0</v>
      </c>
      <c r="W1968" s="68">
        <v>14.330153912771801</v>
      </c>
    </row>
    <row r="1969" spans="1:23">
      <c r="A1969" s="105"/>
      <c r="B1969">
        <v>2014</v>
      </c>
      <c r="C1969" s="76">
        <v>0.10161307991644342</v>
      </c>
      <c r="D1969" s="76">
        <v>0</v>
      </c>
      <c r="E1969" s="76">
        <v>0</v>
      </c>
      <c r="F1969" s="76">
        <v>0.89838692008355658</v>
      </c>
      <c r="G1969" s="76">
        <v>0</v>
      </c>
      <c r="H1969" s="76">
        <v>0</v>
      </c>
      <c r="I1969" s="76">
        <v>0</v>
      </c>
      <c r="J1969" s="76">
        <v>0</v>
      </c>
      <c r="K1969" s="76">
        <v>0</v>
      </c>
      <c r="L1969" s="77">
        <v>0</v>
      </c>
      <c r="M1969" s="68">
        <v>2.1206359486524393</v>
      </c>
      <c r="N1969" s="68">
        <v>0</v>
      </c>
      <c r="O1969" s="68">
        <v>0</v>
      </c>
      <c r="P1969" s="68">
        <v>18.749078367617095</v>
      </c>
      <c r="Q1969" s="68">
        <v>0</v>
      </c>
      <c r="R1969" s="68">
        <v>0</v>
      </c>
      <c r="S1969" s="68">
        <v>0</v>
      </c>
      <c r="T1969" s="68">
        <v>0</v>
      </c>
      <c r="U1969" s="68">
        <v>0</v>
      </c>
      <c r="V1969" s="68">
        <v>0</v>
      </c>
      <c r="W1969" s="68">
        <v>20.869714316269533</v>
      </c>
    </row>
    <row r="1970" spans="1:23">
      <c r="A1970" s="105"/>
      <c r="B1970">
        <v>2017</v>
      </c>
      <c r="C1970" s="76">
        <v>0.14261565540412416</v>
      </c>
      <c r="D1970" s="76">
        <v>0</v>
      </c>
      <c r="E1970" s="76">
        <v>0</v>
      </c>
      <c r="F1970" s="76">
        <v>0.85738434459587587</v>
      </c>
      <c r="G1970" s="76">
        <v>0</v>
      </c>
      <c r="H1970" s="76">
        <v>0</v>
      </c>
      <c r="I1970" s="76">
        <v>0</v>
      </c>
      <c r="J1970" s="76">
        <v>0</v>
      </c>
      <c r="K1970" s="76">
        <v>0</v>
      </c>
      <c r="L1970" s="77">
        <v>0</v>
      </c>
      <c r="M1970" s="68">
        <v>2.1408695652173915</v>
      </c>
      <c r="N1970" s="68">
        <v>0</v>
      </c>
      <c r="O1970" s="68">
        <v>0</v>
      </c>
      <c r="P1970" s="68">
        <v>12.870592950246966</v>
      </c>
      <c r="Q1970" s="68">
        <v>0</v>
      </c>
      <c r="R1970" s="68">
        <v>0</v>
      </c>
      <c r="S1970" s="68">
        <v>0</v>
      </c>
      <c r="T1970" s="68">
        <v>0</v>
      </c>
      <c r="U1970" s="68">
        <v>0</v>
      </c>
      <c r="V1970" s="68">
        <v>0</v>
      </c>
      <c r="W1970" s="68">
        <v>15.011462515464357</v>
      </c>
    </row>
    <row r="1971" spans="1:23">
      <c r="C1971" s="76"/>
      <c r="D1971" s="76"/>
      <c r="E1971" s="76"/>
      <c r="F1971" s="76"/>
      <c r="G1971" s="76"/>
      <c r="H1971" s="76"/>
      <c r="I1971" s="76"/>
      <c r="J1971" s="76"/>
      <c r="K1971" s="76"/>
      <c r="L1971" s="77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</row>
    <row r="1972" spans="1:23">
      <c r="A1972" s="105" t="s">
        <v>543</v>
      </c>
      <c r="B1972">
        <v>2011</v>
      </c>
      <c r="C1972" s="76">
        <v>0.45232288524177527</v>
      </c>
      <c r="D1972" s="76">
        <v>0</v>
      </c>
      <c r="E1972" s="76">
        <v>5.0206589038565272E-2</v>
      </c>
      <c r="F1972" s="76">
        <v>0.4974705257196595</v>
      </c>
      <c r="G1972" s="76">
        <v>0</v>
      </c>
      <c r="H1972" s="76">
        <v>0</v>
      </c>
      <c r="I1972" s="76">
        <v>0</v>
      </c>
      <c r="J1972" s="76">
        <v>0</v>
      </c>
      <c r="K1972" s="76">
        <v>0</v>
      </c>
      <c r="L1972" s="77">
        <v>0</v>
      </c>
      <c r="M1972" s="68">
        <v>9.2861130443622848</v>
      </c>
      <c r="N1972" s="68">
        <v>0</v>
      </c>
      <c r="O1972" s="68">
        <v>1.0307328605200945</v>
      </c>
      <c r="P1972" s="68">
        <v>10.212986538591444</v>
      </c>
      <c r="Q1972" s="68">
        <v>0</v>
      </c>
      <c r="R1972" s="68">
        <v>0</v>
      </c>
      <c r="S1972" s="68">
        <v>0</v>
      </c>
      <c r="T1972" s="68">
        <v>0</v>
      </c>
      <c r="U1972" s="68">
        <v>0</v>
      </c>
      <c r="V1972" s="68">
        <v>0</v>
      </c>
      <c r="W1972" s="68">
        <v>20.529832443473822</v>
      </c>
    </row>
    <row r="1973" spans="1:23">
      <c r="A1973" s="105"/>
      <c r="B1973">
        <v>2014</v>
      </c>
      <c r="C1973" s="76">
        <v>0.55003683466940712</v>
      </c>
      <c r="D1973" s="76">
        <v>0</v>
      </c>
      <c r="E1973" s="76">
        <v>0</v>
      </c>
      <c r="F1973" s="76">
        <v>0.44996316533059288</v>
      </c>
      <c r="G1973" s="76">
        <v>0</v>
      </c>
      <c r="H1973" s="76">
        <v>0</v>
      </c>
      <c r="I1973" s="76">
        <v>0</v>
      </c>
      <c r="J1973" s="76">
        <v>0</v>
      </c>
      <c r="K1973" s="76">
        <v>0</v>
      </c>
      <c r="L1973" s="77">
        <v>0</v>
      </c>
      <c r="M1973" s="68">
        <v>6.0145159093206484</v>
      </c>
      <c r="N1973" s="68">
        <v>0</v>
      </c>
      <c r="O1973" s="68">
        <v>0</v>
      </c>
      <c r="P1973" s="68">
        <v>4.92023523863765</v>
      </c>
      <c r="Q1973" s="68">
        <v>0</v>
      </c>
      <c r="R1973" s="68">
        <v>0</v>
      </c>
      <c r="S1973" s="68">
        <v>0</v>
      </c>
      <c r="T1973" s="68">
        <v>0</v>
      </c>
      <c r="U1973" s="68">
        <v>0</v>
      </c>
      <c r="V1973" s="68">
        <v>0</v>
      </c>
      <c r="W1973" s="68">
        <v>10.934751147958298</v>
      </c>
    </row>
    <row r="1974" spans="1:23">
      <c r="A1974" s="105"/>
      <c r="B1974">
        <v>2017</v>
      </c>
      <c r="C1974" s="76">
        <v>0.52027241610501429</v>
      </c>
      <c r="D1974" s="76">
        <v>0</v>
      </c>
      <c r="E1974" s="76">
        <v>0</v>
      </c>
      <c r="F1974" s="76">
        <v>0.47972758389498571</v>
      </c>
      <c r="G1974" s="76">
        <v>0</v>
      </c>
      <c r="H1974" s="76">
        <v>0</v>
      </c>
      <c r="I1974" s="76">
        <v>0</v>
      </c>
      <c r="J1974" s="76">
        <v>0</v>
      </c>
      <c r="K1974" s="76">
        <v>0</v>
      </c>
      <c r="L1974" s="77">
        <v>0</v>
      </c>
      <c r="M1974" s="68">
        <v>3.8</v>
      </c>
      <c r="N1974" s="68">
        <v>0</v>
      </c>
      <c r="O1974" s="68">
        <v>0</v>
      </c>
      <c r="P1974" s="68">
        <v>3.5038659793814428</v>
      </c>
      <c r="Q1974" s="68">
        <v>0</v>
      </c>
      <c r="R1974" s="68">
        <v>0</v>
      </c>
      <c r="S1974" s="68">
        <v>0</v>
      </c>
      <c r="T1974" s="68">
        <v>0</v>
      </c>
      <c r="U1974" s="68">
        <v>0</v>
      </c>
      <c r="V1974" s="68">
        <v>0</v>
      </c>
      <c r="W1974" s="68">
        <v>7.3038659793814427</v>
      </c>
    </row>
    <row r="1975" spans="1:23">
      <c r="C1975" s="76"/>
      <c r="D1975" s="76"/>
      <c r="E1975" s="76"/>
      <c r="F1975" s="76"/>
      <c r="G1975" s="76"/>
      <c r="H1975" s="76"/>
      <c r="I1975" s="76"/>
      <c r="J1975" s="76"/>
      <c r="K1975" s="76"/>
      <c r="L1975" s="77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</row>
    <row r="1976" spans="1:23">
      <c r="A1976" s="105" t="s">
        <v>544</v>
      </c>
      <c r="B1976">
        <v>2011</v>
      </c>
      <c r="C1976" s="76">
        <v>0</v>
      </c>
      <c r="D1976" s="76">
        <v>0</v>
      </c>
      <c r="E1976" s="76">
        <v>0</v>
      </c>
      <c r="F1976" s="76">
        <v>1</v>
      </c>
      <c r="G1976" s="76">
        <v>0</v>
      </c>
      <c r="H1976" s="76">
        <v>0</v>
      </c>
      <c r="I1976" s="76">
        <v>0</v>
      </c>
      <c r="J1976" s="76">
        <v>0</v>
      </c>
      <c r="K1976" s="76">
        <v>0</v>
      </c>
      <c r="L1976" s="77">
        <v>0</v>
      </c>
      <c r="M1976" s="68">
        <v>0</v>
      </c>
      <c r="N1976" s="68">
        <v>0</v>
      </c>
      <c r="O1976" s="68">
        <v>0</v>
      </c>
      <c r="P1976" s="68">
        <v>1</v>
      </c>
      <c r="Q1976" s="68">
        <v>0</v>
      </c>
      <c r="R1976" s="68">
        <v>0</v>
      </c>
      <c r="S1976" s="68">
        <v>0</v>
      </c>
      <c r="T1976" s="68">
        <v>0</v>
      </c>
      <c r="U1976" s="68">
        <v>0</v>
      </c>
      <c r="V1976" s="68">
        <v>0</v>
      </c>
      <c r="W1976" s="68">
        <v>1</v>
      </c>
    </row>
    <row r="1977" spans="1:23">
      <c r="A1977" s="105"/>
      <c r="B1977">
        <v>2014</v>
      </c>
      <c r="C1977" s="76">
        <v>0</v>
      </c>
      <c r="D1977" s="76">
        <v>0</v>
      </c>
      <c r="E1977" s="76">
        <v>0</v>
      </c>
      <c r="F1977" s="76">
        <v>0.67528679374941114</v>
      </c>
      <c r="G1977" s="76">
        <v>0</v>
      </c>
      <c r="H1977" s="76">
        <v>0</v>
      </c>
      <c r="I1977" s="76">
        <v>0</v>
      </c>
      <c r="J1977" s="76">
        <v>0</v>
      </c>
      <c r="K1977" s="76">
        <v>0.32471320625058891</v>
      </c>
      <c r="L1977" s="77">
        <v>0</v>
      </c>
      <c r="M1977" s="68">
        <v>0</v>
      </c>
      <c r="N1977" s="68">
        <v>0</v>
      </c>
      <c r="O1977" s="68">
        <v>0</v>
      </c>
      <c r="P1977" s="68">
        <v>2.0024024024024021</v>
      </c>
      <c r="Q1977" s="68">
        <v>0</v>
      </c>
      <c r="R1977" s="68">
        <v>0</v>
      </c>
      <c r="S1977" s="68">
        <v>0</v>
      </c>
      <c r="T1977" s="68">
        <v>0</v>
      </c>
      <c r="U1977" s="68">
        <v>0.96285979572887648</v>
      </c>
      <c r="V1977" s="68">
        <v>0</v>
      </c>
      <c r="W1977" s="68">
        <v>2.9652621981312786</v>
      </c>
    </row>
    <row r="1978" spans="1:23">
      <c r="A1978" s="105"/>
      <c r="B1978">
        <v>2017</v>
      </c>
      <c r="C1978" s="76">
        <v>0.6996032386159583</v>
      </c>
      <c r="D1978" s="76">
        <v>0</v>
      </c>
      <c r="E1978" s="76">
        <v>0</v>
      </c>
      <c r="F1978" s="76">
        <v>0.30039676138404164</v>
      </c>
      <c r="G1978" s="76">
        <v>0</v>
      </c>
      <c r="H1978" s="76">
        <v>0</v>
      </c>
      <c r="I1978" s="76">
        <v>0</v>
      </c>
      <c r="J1978" s="76">
        <v>0</v>
      </c>
      <c r="K1978" s="76">
        <v>0</v>
      </c>
      <c r="L1978" s="77">
        <v>0</v>
      </c>
      <c r="M1978" s="68">
        <v>2.4344912942918451</v>
      </c>
      <c r="N1978" s="68">
        <v>0</v>
      </c>
      <c r="O1978" s="68">
        <v>0</v>
      </c>
      <c r="P1978" s="68">
        <v>1.0453257790368273</v>
      </c>
      <c r="Q1978" s="68">
        <v>0</v>
      </c>
      <c r="R1978" s="68">
        <v>0</v>
      </c>
      <c r="S1978" s="68">
        <v>0</v>
      </c>
      <c r="T1978" s="68">
        <v>0</v>
      </c>
      <c r="U1978" s="68">
        <v>0</v>
      </c>
      <c r="V1978" s="68">
        <v>0</v>
      </c>
      <c r="W1978" s="68">
        <v>3.4798170733286726</v>
      </c>
    </row>
    <row r="1979" spans="1:23">
      <c r="C1979" s="76"/>
      <c r="D1979" s="76"/>
      <c r="E1979" s="76"/>
      <c r="F1979" s="76"/>
      <c r="G1979" s="76"/>
      <c r="H1979" s="76"/>
      <c r="I1979" s="76"/>
      <c r="J1979" s="76"/>
      <c r="K1979" s="76"/>
      <c r="L1979" s="77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</row>
    <row r="1980" spans="1:23">
      <c r="A1980" s="105" t="s">
        <v>545</v>
      </c>
      <c r="B1980">
        <v>2011</v>
      </c>
      <c r="C1980" s="76">
        <v>0</v>
      </c>
      <c r="D1980" s="76">
        <v>0</v>
      </c>
      <c r="E1980" s="76">
        <v>0</v>
      </c>
      <c r="F1980" s="76">
        <v>1</v>
      </c>
      <c r="G1980" s="76">
        <v>0</v>
      </c>
      <c r="H1980" s="76">
        <v>0</v>
      </c>
      <c r="I1980" s="76">
        <v>0</v>
      </c>
      <c r="J1980" s="76">
        <v>0</v>
      </c>
      <c r="K1980" s="76">
        <v>0</v>
      </c>
      <c r="L1980" s="77">
        <v>0</v>
      </c>
      <c r="M1980" s="68">
        <v>0</v>
      </c>
      <c r="N1980" s="68">
        <v>0</v>
      </c>
      <c r="O1980" s="68">
        <v>0</v>
      </c>
      <c r="P1980" s="68">
        <v>1.0842289975871902</v>
      </c>
      <c r="Q1980" s="68">
        <v>0</v>
      </c>
      <c r="R1980" s="68">
        <v>0</v>
      </c>
      <c r="S1980" s="68">
        <v>0</v>
      </c>
      <c r="T1980" s="68">
        <v>0</v>
      </c>
      <c r="U1980" s="68">
        <v>0</v>
      </c>
      <c r="V1980" s="68">
        <v>0</v>
      </c>
      <c r="W1980" s="68">
        <v>1.0842289975871902</v>
      </c>
    </row>
    <row r="1981" spans="1:23">
      <c r="A1981" s="105"/>
      <c r="B1981">
        <v>2014</v>
      </c>
      <c r="C1981" s="76">
        <v>0</v>
      </c>
      <c r="D1981" s="76">
        <v>0</v>
      </c>
      <c r="E1981" s="76">
        <v>0</v>
      </c>
      <c r="F1981" s="76">
        <v>1</v>
      </c>
      <c r="G1981" s="76">
        <v>0</v>
      </c>
      <c r="H1981" s="76">
        <v>0</v>
      </c>
      <c r="I1981" s="76">
        <v>0</v>
      </c>
      <c r="J1981" s="76">
        <v>0</v>
      </c>
      <c r="K1981" s="76">
        <v>0</v>
      </c>
      <c r="L1981" s="77">
        <v>0</v>
      </c>
      <c r="M1981" s="68">
        <v>0</v>
      </c>
      <c r="N1981" s="68">
        <v>0</v>
      </c>
      <c r="O1981" s="68">
        <v>0</v>
      </c>
      <c r="P1981" s="68">
        <v>1</v>
      </c>
      <c r="Q1981" s="68">
        <v>0</v>
      </c>
      <c r="R1981" s="68">
        <v>0</v>
      </c>
      <c r="S1981" s="68">
        <v>0</v>
      </c>
      <c r="T1981" s="68">
        <v>0</v>
      </c>
      <c r="U1981" s="68">
        <v>0</v>
      </c>
      <c r="V1981" s="68">
        <v>0</v>
      </c>
      <c r="W1981" s="68">
        <v>1</v>
      </c>
    </row>
    <row r="1982" spans="1:23">
      <c r="A1982" s="105"/>
      <c r="B1982">
        <v>2017</v>
      </c>
      <c r="C1982" s="76">
        <v>1</v>
      </c>
      <c r="D1982" s="76">
        <v>0</v>
      </c>
      <c r="E1982" s="76">
        <v>0</v>
      </c>
      <c r="F1982" s="76">
        <v>0</v>
      </c>
      <c r="G1982" s="76">
        <v>0</v>
      </c>
      <c r="H1982" s="76">
        <v>0</v>
      </c>
      <c r="I1982" s="76">
        <v>0</v>
      </c>
      <c r="J1982" s="76">
        <v>0</v>
      </c>
      <c r="K1982" s="76">
        <v>0</v>
      </c>
      <c r="L1982" s="77">
        <v>0</v>
      </c>
      <c r="M1982" s="68">
        <v>1.0080786793115559</v>
      </c>
      <c r="N1982" s="68">
        <v>0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68">
        <v>0</v>
      </c>
      <c r="V1982" s="68">
        <v>0</v>
      </c>
      <c r="W1982" s="68">
        <v>1.0080786793115559</v>
      </c>
    </row>
    <row r="1983" spans="1:23">
      <c r="C1983" s="76"/>
      <c r="D1983" s="76"/>
      <c r="E1983" s="76"/>
      <c r="F1983" s="76"/>
      <c r="G1983" s="76"/>
      <c r="H1983" s="76"/>
      <c r="I1983" s="76"/>
      <c r="J1983" s="76"/>
      <c r="K1983" s="76"/>
      <c r="L1983" s="77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</row>
    <row r="1984" spans="1:23">
      <c r="A1984" s="105" t="s">
        <v>1201</v>
      </c>
      <c r="B1984">
        <v>2011</v>
      </c>
      <c r="C1984" s="76">
        <v>1</v>
      </c>
      <c r="D1984" s="76">
        <v>0</v>
      </c>
      <c r="E1984" s="76">
        <v>0</v>
      </c>
      <c r="F1984" s="76">
        <v>0</v>
      </c>
      <c r="G1984" s="76">
        <v>0</v>
      </c>
      <c r="H1984" s="76">
        <v>0</v>
      </c>
      <c r="I1984" s="76">
        <v>0</v>
      </c>
      <c r="J1984" s="76">
        <v>0</v>
      </c>
      <c r="K1984" s="76">
        <v>0</v>
      </c>
      <c r="L1984" s="77">
        <v>0</v>
      </c>
      <c r="M1984" s="68">
        <v>1.0842289975871902</v>
      </c>
      <c r="N1984" s="68">
        <v>0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1.0842289975871902</v>
      </c>
    </row>
    <row r="1985" spans="1:23">
      <c r="A1985" s="105"/>
      <c r="B1985">
        <v>2014</v>
      </c>
      <c r="C1985" s="76">
        <v>0</v>
      </c>
      <c r="D1985" s="76">
        <v>0</v>
      </c>
      <c r="E1985" s="76">
        <v>0</v>
      </c>
      <c r="F1985" s="76">
        <v>0</v>
      </c>
      <c r="G1985" s="76">
        <v>0</v>
      </c>
      <c r="H1985" s="76">
        <v>0</v>
      </c>
      <c r="I1985" s="76">
        <v>0</v>
      </c>
      <c r="J1985" s="76">
        <v>0</v>
      </c>
      <c r="K1985" s="76">
        <v>0</v>
      </c>
      <c r="L1985" s="77">
        <v>0</v>
      </c>
      <c r="M1985" s="68">
        <v>0</v>
      </c>
      <c r="N1985" s="68">
        <v>0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68">
        <v>0</v>
      </c>
      <c r="V1985" s="68">
        <v>0</v>
      </c>
      <c r="W1985" s="68">
        <v>0</v>
      </c>
    </row>
    <row r="1986" spans="1:23">
      <c r="A1986" s="105"/>
      <c r="B1986">
        <v>2017</v>
      </c>
      <c r="C1986" s="76">
        <v>0</v>
      </c>
      <c r="D1986" s="76">
        <v>0</v>
      </c>
      <c r="E1986" s="76">
        <v>0</v>
      </c>
      <c r="F1986" s="76">
        <v>0</v>
      </c>
      <c r="G1986" s="76">
        <v>0</v>
      </c>
      <c r="H1986" s="76">
        <v>0</v>
      </c>
      <c r="I1986" s="76">
        <v>0</v>
      </c>
      <c r="J1986" s="76">
        <v>0</v>
      </c>
      <c r="K1986" s="76">
        <v>0</v>
      </c>
      <c r="L1986" s="77">
        <v>0</v>
      </c>
      <c r="M1986" s="68">
        <v>0</v>
      </c>
      <c r="N1986" s="68">
        <v>0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68">
        <v>0</v>
      </c>
      <c r="V1986" s="68">
        <v>0</v>
      </c>
      <c r="W1986" s="68">
        <v>0</v>
      </c>
    </row>
    <row r="1987" spans="1:23">
      <c r="C1987" s="76"/>
      <c r="D1987" s="76"/>
      <c r="E1987" s="76"/>
      <c r="F1987" s="76"/>
      <c r="G1987" s="76"/>
      <c r="H1987" s="76"/>
      <c r="I1987" s="76"/>
      <c r="J1987" s="76"/>
      <c r="K1987" s="76"/>
      <c r="L1987" s="77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</row>
    <row r="1988" spans="1:23">
      <c r="A1988" s="105" t="s">
        <v>546</v>
      </c>
      <c r="B1988">
        <v>2011</v>
      </c>
      <c r="C1988" s="76">
        <v>0.5010706255325208</v>
      </c>
      <c r="D1988" s="76">
        <v>0</v>
      </c>
      <c r="E1988" s="76">
        <v>0</v>
      </c>
      <c r="F1988" s="76">
        <v>0.4989293744674792</v>
      </c>
      <c r="G1988" s="76">
        <v>0</v>
      </c>
      <c r="H1988" s="76">
        <v>0</v>
      </c>
      <c r="I1988" s="76">
        <v>0</v>
      </c>
      <c r="J1988" s="76">
        <v>0</v>
      </c>
      <c r="K1988" s="76">
        <v>0</v>
      </c>
      <c r="L1988" s="77">
        <v>0</v>
      </c>
      <c r="M1988" s="68">
        <v>3.1106526491049387</v>
      </c>
      <c r="N1988" s="68">
        <v>0</v>
      </c>
      <c r="O1988" s="68">
        <v>0</v>
      </c>
      <c r="P1988" s="68">
        <v>3.0973597359735976</v>
      </c>
      <c r="Q1988" s="68">
        <v>0</v>
      </c>
      <c r="R1988" s="68">
        <v>0</v>
      </c>
      <c r="S1988" s="68">
        <v>0</v>
      </c>
      <c r="T1988" s="68">
        <v>0</v>
      </c>
      <c r="U1988" s="68">
        <v>0</v>
      </c>
      <c r="V1988" s="68">
        <v>0</v>
      </c>
      <c r="W1988" s="68">
        <v>6.2080123850785363</v>
      </c>
    </row>
    <row r="1989" spans="1:23">
      <c r="A1989" s="105"/>
      <c r="B1989">
        <v>2014</v>
      </c>
      <c r="C1989" s="76">
        <v>0.6652708714996074</v>
      </c>
      <c r="D1989" s="76">
        <v>0.3347291285003926</v>
      </c>
      <c r="E1989" s="76">
        <v>0</v>
      </c>
      <c r="F1989" s="76">
        <v>0</v>
      </c>
      <c r="G1989" s="76">
        <v>0</v>
      </c>
      <c r="H1989" s="76">
        <v>0</v>
      </c>
      <c r="I1989" s="76">
        <v>0</v>
      </c>
      <c r="J1989" s="76">
        <v>0</v>
      </c>
      <c r="K1989" s="76">
        <v>0</v>
      </c>
      <c r="L1989" s="77">
        <v>0</v>
      </c>
      <c r="M1989" s="68">
        <v>2</v>
      </c>
      <c r="N1989" s="68">
        <v>1.0062942564909521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68">
        <v>0</v>
      </c>
      <c r="V1989" s="68">
        <v>0</v>
      </c>
      <c r="W1989" s="68">
        <v>3.0062942564909521</v>
      </c>
    </row>
    <row r="1990" spans="1:23">
      <c r="A1990" s="105"/>
      <c r="B1990">
        <v>2017</v>
      </c>
      <c r="C1990" s="76">
        <v>0.56820578426050306</v>
      </c>
      <c r="D1990" s="76">
        <v>0</v>
      </c>
      <c r="E1990" s="76">
        <v>0</v>
      </c>
      <c r="F1990" s="76">
        <v>0.431794215739497</v>
      </c>
      <c r="G1990" s="76">
        <v>0</v>
      </c>
      <c r="H1990" s="76">
        <v>0</v>
      </c>
      <c r="I1990" s="76">
        <v>0</v>
      </c>
      <c r="J1990" s="76">
        <v>0</v>
      </c>
      <c r="K1990" s="76">
        <v>0</v>
      </c>
      <c r="L1990" s="77">
        <v>0</v>
      </c>
      <c r="M1990" s="68">
        <v>7.9422823769352</v>
      </c>
      <c r="N1990" s="68">
        <v>0</v>
      </c>
      <c r="O1990" s="68">
        <v>0</v>
      </c>
      <c r="P1990" s="68">
        <v>6.0355450175390768</v>
      </c>
      <c r="Q1990" s="68">
        <v>0</v>
      </c>
      <c r="R1990" s="68">
        <v>0</v>
      </c>
      <c r="S1990" s="68">
        <v>0</v>
      </c>
      <c r="T1990" s="68">
        <v>0</v>
      </c>
      <c r="U1990" s="68">
        <v>0</v>
      </c>
      <c r="V1990" s="68">
        <v>0</v>
      </c>
      <c r="W1990" s="68">
        <v>13.977827394474277</v>
      </c>
    </row>
    <row r="1991" spans="1:23">
      <c r="C1991" s="76"/>
      <c r="D1991" s="76"/>
      <c r="E1991" s="76"/>
      <c r="F1991" s="76"/>
      <c r="G1991" s="76"/>
      <c r="H1991" s="76"/>
      <c r="I1991" s="76"/>
      <c r="J1991" s="76"/>
      <c r="K1991" s="76"/>
      <c r="L1991" s="77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</row>
    <row r="1992" spans="1:23">
      <c r="A1992" s="105" t="s">
        <v>547</v>
      </c>
      <c r="B1992">
        <v>2011</v>
      </c>
      <c r="C1992" s="76">
        <v>3.313852416838365E-2</v>
      </c>
      <c r="D1992" s="76">
        <v>0</v>
      </c>
      <c r="E1992" s="76">
        <v>0</v>
      </c>
      <c r="F1992" s="76">
        <v>0.86391799824155391</v>
      </c>
      <c r="G1992" s="76">
        <v>0</v>
      </c>
      <c r="H1992" s="76">
        <v>0.1029434775900626</v>
      </c>
      <c r="I1992" s="76">
        <v>0</v>
      </c>
      <c r="J1992" s="76">
        <v>0</v>
      </c>
      <c r="K1992" s="76">
        <v>0</v>
      </c>
      <c r="L1992" s="77">
        <v>0</v>
      </c>
      <c r="M1992" s="68">
        <v>1</v>
      </c>
      <c r="N1992" s="68">
        <v>0</v>
      </c>
      <c r="O1992" s="68">
        <v>0</v>
      </c>
      <c r="P1992" s="68">
        <v>26.069899608437872</v>
      </c>
      <c r="Q1992" s="68">
        <v>0</v>
      </c>
      <c r="R1992" s="68">
        <v>3.1064593301435406</v>
      </c>
      <c r="S1992" s="68">
        <v>0</v>
      </c>
      <c r="T1992" s="68">
        <v>0</v>
      </c>
      <c r="U1992" s="68">
        <v>0</v>
      </c>
      <c r="V1992" s="68">
        <v>0</v>
      </c>
      <c r="W1992" s="68">
        <v>30.176358938581409</v>
      </c>
    </row>
    <row r="1993" spans="1:23">
      <c r="A1993" s="105"/>
      <c r="B1993">
        <v>2014</v>
      </c>
      <c r="C1993" s="76">
        <v>0.2694573084428325</v>
      </c>
      <c r="D1993" s="76">
        <v>0</v>
      </c>
      <c r="E1993" s="76">
        <v>0</v>
      </c>
      <c r="F1993" s="76">
        <v>0.66890686231637619</v>
      </c>
      <c r="G1993" s="76">
        <v>2.9432596777929438E-2</v>
      </c>
      <c r="H1993" s="76">
        <v>0</v>
      </c>
      <c r="I1993" s="76">
        <v>3.2203232462861914E-2</v>
      </c>
      <c r="J1993" s="76">
        <v>0</v>
      </c>
      <c r="K1993" s="76">
        <v>0</v>
      </c>
      <c r="L1993" s="77">
        <v>0</v>
      </c>
      <c r="M1993" s="68">
        <v>8.5899366325905717</v>
      </c>
      <c r="N1993" s="68">
        <v>0</v>
      </c>
      <c r="O1993" s="68">
        <v>0</v>
      </c>
      <c r="P1993" s="68">
        <v>21.32385123865248</v>
      </c>
      <c r="Q1993" s="68">
        <v>0.93827160493827155</v>
      </c>
      <c r="R1993" s="68">
        <v>0</v>
      </c>
      <c r="S1993" s="68">
        <v>1.0265957446808511</v>
      </c>
      <c r="T1993" s="68">
        <v>0</v>
      </c>
      <c r="U1993" s="68">
        <v>0</v>
      </c>
      <c r="V1993" s="68">
        <v>0</v>
      </c>
      <c r="W1993" s="68">
        <v>31.878655220862175</v>
      </c>
    </row>
    <row r="1994" spans="1:23">
      <c r="A1994" s="105"/>
      <c r="B1994">
        <v>2017</v>
      </c>
      <c r="C1994" s="76">
        <v>0</v>
      </c>
      <c r="D1994" s="76">
        <v>0</v>
      </c>
      <c r="E1994" s="76">
        <v>0</v>
      </c>
      <c r="F1994" s="76">
        <v>1</v>
      </c>
      <c r="G1994" s="76">
        <v>0</v>
      </c>
      <c r="H1994" s="76">
        <v>0</v>
      </c>
      <c r="I1994" s="76">
        <v>0</v>
      </c>
      <c r="J1994" s="76">
        <v>0</v>
      </c>
      <c r="K1994" s="76">
        <v>0</v>
      </c>
      <c r="L1994" s="77">
        <v>0</v>
      </c>
      <c r="M1994" s="68">
        <v>0</v>
      </c>
      <c r="N1994" s="68">
        <v>0</v>
      </c>
      <c r="O1994" s="68">
        <v>0</v>
      </c>
      <c r="P1994" s="68">
        <v>30.15864553781509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30.15864553781509</v>
      </c>
    </row>
    <row r="1995" spans="1:23">
      <c r="C1995" s="76"/>
      <c r="D1995" s="76"/>
      <c r="E1995" s="76"/>
      <c r="F1995" s="76"/>
      <c r="G1995" s="76"/>
      <c r="H1995" s="76"/>
      <c r="I1995" s="76"/>
      <c r="J1995" s="76"/>
      <c r="K1995" s="76"/>
      <c r="L1995" s="77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</row>
    <row r="1996" spans="1:23">
      <c r="A1996" s="105" t="s">
        <v>548</v>
      </c>
      <c r="B1996">
        <v>2011</v>
      </c>
      <c r="C1996" s="76">
        <v>0</v>
      </c>
      <c r="D1996" s="76">
        <v>0</v>
      </c>
      <c r="E1996" s="76">
        <v>0</v>
      </c>
      <c r="F1996" s="76">
        <v>1</v>
      </c>
      <c r="G1996" s="76">
        <v>0</v>
      </c>
      <c r="H1996" s="76">
        <v>0</v>
      </c>
      <c r="I1996" s="76">
        <v>0</v>
      </c>
      <c r="J1996" s="76">
        <v>0</v>
      </c>
      <c r="K1996" s="76">
        <v>0</v>
      </c>
      <c r="L1996" s="77">
        <v>0</v>
      </c>
      <c r="M1996" s="68">
        <v>0</v>
      </c>
      <c r="N1996" s="68">
        <v>0</v>
      </c>
      <c r="O1996" s="68">
        <v>0</v>
      </c>
      <c r="P1996" s="68">
        <v>1.972875226039783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1.972875226039783</v>
      </c>
    </row>
    <row r="1997" spans="1:23">
      <c r="A1997" s="105"/>
      <c r="B1997">
        <v>2014</v>
      </c>
      <c r="C1997" s="76">
        <v>0</v>
      </c>
      <c r="D1997" s="76">
        <v>0</v>
      </c>
      <c r="E1997" s="76">
        <v>0</v>
      </c>
      <c r="F1997" s="76">
        <v>1</v>
      </c>
      <c r="G1997" s="76">
        <v>0</v>
      </c>
      <c r="H1997" s="76">
        <v>0</v>
      </c>
      <c r="I1997" s="76">
        <v>0</v>
      </c>
      <c r="J1997" s="76">
        <v>0</v>
      </c>
      <c r="K1997" s="76">
        <v>0</v>
      </c>
      <c r="L1997" s="77">
        <v>0</v>
      </c>
      <c r="M1997" s="68">
        <v>0</v>
      </c>
      <c r="N1997" s="68">
        <v>0</v>
      </c>
      <c r="O1997" s="68">
        <v>0</v>
      </c>
      <c r="P1997" s="68">
        <v>3.8986064572552106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3.8986064572552106</v>
      </c>
    </row>
    <row r="1998" spans="1:23">
      <c r="A1998" s="105"/>
      <c r="B1998">
        <v>2017</v>
      </c>
      <c r="C1998" s="76">
        <v>1</v>
      </c>
      <c r="D1998" s="76">
        <v>0</v>
      </c>
      <c r="E1998" s="76">
        <v>0</v>
      </c>
      <c r="F1998" s="76">
        <v>0</v>
      </c>
      <c r="G1998" s="76">
        <v>0</v>
      </c>
      <c r="H1998" s="76">
        <v>0</v>
      </c>
      <c r="I1998" s="76">
        <v>0</v>
      </c>
      <c r="J1998" s="76">
        <v>0</v>
      </c>
      <c r="K1998" s="76">
        <v>0</v>
      </c>
      <c r="L1998" s="77">
        <v>0</v>
      </c>
      <c r="M1998" s="68">
        <v>1.0016207455429498</v>
      </c>
      <c r="N1998" s="68">
        <v>0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1.0016207455429498</v>
      </c>
    </row>
    <row r="1999" spans="1:23">
      <c r="C1999" s="76"/>
      <c r="D1999" s="76"/>
      <c r="E1999" s="76"/>
      <c r="F1999" s="76"/>
      <c r="G1999" s="76"/>
      <c r="H1999" s="76"/>
      <c r="I1999" s="76"/>
      <c r="J1999" s="76"/>
      <c r="K1999" s="76"/>
      <c r="L1999" s="77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</row>
    <row r="2000" spans="1:23">
      <c r="A2000" s="105" t="s">
        <v>549</v>
      </c>
      <c r="B2000">
        <v>2011</v>
      </c>
      <c r="C2000" s="76">
        <v>0.2359358517717097</v>
      </c>
      <c r="D2000" s="76">
        <v>0.10667107639869876</v>
      </c>
      <c r="E2000" s="76">
        <v>0</v>
      </c>
      <c r="F2000" s="76">
        <v>0.62422088160306588</v>
      </c>
      <c r="G2000" s="76">
        <v>3.3172190226525761E-2</v>
      </c>
      <c r="H2000" s="76">
        <v>0</v>
      </c>
      <c r="I2000" s="76">
        <v>0</v>
      </c>
      <c r="J2000" s="76">
        <v>0</v>
      </c>
      <c r="K2000" s="76">
        <v>0</v>
      </c>
      <c r="L2000" s="77">
        <v>0</v>
      </c>
      <c r="M2000" s="68">
        <v>7.1124592666493962</v>
      </c>
      <c r="N2000" s="68">
        <v>3.2156778213999404</v>
      </c>
      <c r="O2000" s="68">
        <v>0</v>
      </c>
      <c r="P2000" s="68">
        <v>18.817596225645502</v>
      </c>
      <c r="Q2000" s="68">
        <v>1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30.145733313694837</v>
      </c>
    </row>
    <row r="2001" spans="1:23">
      <c r="A2001" s="105"/>
      <c r="B2001">
        <v>2014</v>
      </c>
      <c r="C2001" s="76">
        <v>0.23619294931658377</v>
      </c>
      <c r="D2001" s="76">
        <v>0</v>
      </c>
      <c r="E2001" s="76">
        <v>0</v>
      </c>
      <c r="F2001" s="76">
        <v>0.76380705068341637</v>
      </c>
      <c r="G2001" s="76">
        <v>0</v>
      </c>
      <c r="H2001" s="76">
        <v>0</v>
      </c>
      <c r="I2001" s="76">
        <v>0</v>
      </c>
      <c r="J2001" s="76">
        <v>0</v>
      </c>
      <c r="K2001" s="76">
        <v>0</v>
      </c>
      <c r="L2001" s="77">
        <v>0</v>
      </c>
      <c r="M2001" s="68">
        <v>6.2664173566366435</v>
      </c>
      <c r="N2001" s="68">
        <v>0</v>
      </c>
      <c r="O2001" s="68">
        <v>0</v>
      </c>
      <c r="P2001" s="68">
        <v>20.264507358806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26.530924715442641</v>
      </c>
    </row>
    <row r="2002" spans="1:23">
      <c r="A2002" s="105"/>
      <c r="B2002">
        <v>2017</v>
      </c>
      <c r="C2002" s="76">
        <v>0.26976611631608288</v>
      </c>
      <c r="D2002" s="76">
        <v>5.8897041622290799E-2</v>
      </c>
      <c r="E2002" s="76">
        <v>0</v>
      </c>
      <c r="F2002" s="76">
        <v>0.67133684206162636</v>
      </c>
      <c r="G2002" s="76">
        <v>0</v>
      </c>
      <c r="H2002" s="76">
        <v>0</v>
      </c>
      <c r="I2002" s="76">
        <v>0</v>
      </c>
      <c r="J2002" s="76">
        <v>0</v>
      </c>
      <c r="K2002" s="76">
        <v>0</v>
      </c>
      <c r="L2002" s="77">
        <v>0</v>
      </c>
      <c r="M2002" s="68">
        <v>9.3728214383792157</v>
      </c>
      <c r="N2002" s="68">
        <v>2.0463335496430886</v>
      </c>
      <c r="O2002" s="68">
        <v>0</v>
      </c>
      <c r="P2002" s="68">
        <v>23.325095203121617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34.744250191143919</v>
      </c>
    </row>
    <row r="2003" spans="1:23">
      <c r="C2003" s="76"/>
      <c r="D2003" s="76"/>
      <c r="E2003" s="76"/>
      <c r="F2003" s="76"/>
      <c r="G2003" s="76"/>
      <c r="H2003" s="76"/>
      <c r="I2003" s="76"/>
      <c r="J2003" s="76"/>
      <c r="K2003" s="76"/>
      <c r="L2003" s="77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</row>
    <row r="2004" spans="1:23">
      <c r="A2004" s="105" t="s">
        <v>550</v>
      </c>
      <c r="B2004">
        <v>2011</v>
      </c>
      <c r="C2004" s="76">
        <v>0.59984942593638246</v>
      </c>
      <c r="D2004" s="76">
        <v>0</v>
      </c>
      <c r="E2004" s="76">
        <v>0</v>
      </c>
      <c r="F2004" s="76">
        <v>0.40015057406361754</v>
      </c>
      <c r="G2004" s="76">
        <v>0</v>
      </c>
      <c r="H2004" s="76">
        <v>0</v>
      </c>
      <c r="I2004" s="76">
        <v>0</v>
      </c>
      <c r="J2004" s="76">
        <v>0</v>
      </c>
      <c r="K2004" s="76">
        <v>0</v>
      </c>
      <c r="L2004" s="77">
        <v>0</v>
      </c>
      <c r="M2004" s="68">
        <v>2.9981185324553152</v>
      </c>
      <c r="N2004" s="68">
        <v>0</v>
      </c>
      <c r="O2004" s="68">
        <v>0</v>
      </c>
      <c r="P2004" s="68">
        <v>2</v>
      </c>
      <c r="Q2004" s="68">
        <v>0</v>
      </c>
      <c r="R2004" s="68">
        <v>0</v>
      </c>
      <c r="S2004" s="68">
        <v>0</v>
      </c>
      <c r="T2004" s="68">
        <v>0</v>
      </c>
      <c r="U2004" s="68">
        <v>0</v>
      </c>
      <c r="V2004" s="68">
        <v>0</v>
      </c>
      <c r="W2004" s="68">
        <v>4.9981185324553152</v>
      </c>
    </row>
    <row r="2005" spans="1:23">
      <c r="A2005" s="105"/>
      <c r="B2005">
        <v>2014</v>
      </c>
      <c r="C2005" s="76">
        <v>0.48558197904168543</v>
      </c>
      <c r="D2005" s="76">
        <v>0</v>
      </c>
      <c r="E2005" s="76">
        <v>0</v>
      </c>
      <c r="F2005" s="76">
        <v>0.51441802095831468</v>
      </c>
      <c r="G2005" s="76">
        <v>0</v>
      </c>
      <c r="H2005" s="76">
        <v>0</v>
      </c>
      <c r="I2005" s="76">
        <v>0</v>
      </c>
      <c r="J2005" s="76">
        <v>0</v>
      </c>
      <c r="K2005" s="76">
        <v>0</v>
      </c>
      <c r="L2005" s="77">
        <v>0</v>
      </c>
      <c r="M2005" s="68">
        <v>2.8673680336829346</v>
      </c>
      <c r="N2005" s="68">
        <v>0</v>
      </c>
      <c r="O2005" s="68">
        <v>0</v>
      </c>
      <c r="P2005" s="68">
        <v>3.0376452440787221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5.9050132777616557</v>
      </c>
    </row>
    <row r="2006" spans="1:23">
      <c r="A2006" s="105"/>
      <c r="B2006">
        <v>2017</v>
      </c>
      <c r="C2006" s="76">
        <v>0.1902515077356573</v>
      </c>
      <c r="D2006" s="76">
        <v>0</v>
      </c>
      <c r="E2006" s="76">
        <v>0</v>
      </c>
      <c r="F2006" s="76">
        <v>0.80974849226434265</v>
      </c>
      <c r="G2006" s="76">
        <v>0</v>
      </c>
      <c r="H2006" s="76">
        <v>0</v>
      </c>
      <c r="I2006" s="76">
        <v>0</v>
      </c>
      <c r="J2006" s="76">
        <v>0</v>
      </c>
      <c r="K2006" s="76">
        <v>0</v>
      </c>
      <c r="L2006" s="77">
        <v>0</v>
      </c>
      <c r="M2006" s="68">
        <v>3.0028031787823464</v>
      </c>
      <c r="N2006" s="68">
        <v>0</v>
      </c>
      <c r="O2006" s="68">
        <v>0</v>
      </c>
      <c r="P2006" s="68">
        <v>12.78053128474556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15.783334463527908</v>
      </c>
    </row>
    <row r="2007" spans="1:23">
      <c r="C2007" s="76"/>
      <c r="D2007" s="76"/>
      <c r="E2007" s="76"/>
      <c r="F2007" s="76"/>
      <c r="G2007" s="76"/>
      <c r="H2007" s="76"/>
      <c r="I2007" s="76"/>
      <c r="J2007" s="76"/>
      <c r="K2007" s="76"/>
      <c r="L2007" s="77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</row>
    <row r="2008" spans="1:23">
      <c r="A2008" s="105" t="s">
        <v>551</v>
      </c>
      <c r="B2008">
        <v>2011</v>
      </c>
      <c r="C2008" s="76">
        <v>0.30127515481166567</v>
      </c>
      <c r="D2008" s="76">
        <v>0</v>
      </c>
      <c r="E2008" s="76">
        <v>0</v>
      </c>
      <c r="F2008" s="76">
        <v>0.46385039275710171</v>
      </c>
      <c r="G2008" s="76">
        <v>0</v>
      </c>
      <c r="H2008" s="76">
        <v>0</v>
      </c>
      <c r="I2008" s="76">
        <v>0.16604166877350932</v>
      </c>
      <c r="J2008" s="76">
        <v>0</v>
      </c>
      <c r="K2008" s="76">
        <v>0</v>
      </c>
      <c r="L2008" s="77">
        <v>6.8832783657723232E-2</v>
      </c>
      <c r="M2008" s="68">
        <v>2.0085836909871242</v>
      </c>
      <c r="N2008" s="68">
        <v>0</v>
      </c>
      <c r="O2008" s="68">
        <v>0</v>
      </c>
      <c r="P2008" s="68">
        <v>3.0924632153365037</v>
      </c>
      <c r="Q2008" s="68">
        <v>0</v>
      </c>
      <c r="R2008" s="68">
        <v>0</v>
      </c>
      <c r="S2008" s="68">
        <v>1.1069900142653353</v>
      </c>
      <c r="T2008" s="68">
        <v>0</v>
      </c>
      <c r="U2008" s="68">
        <v>0</v>
      </c>
      <c r="V2008" s="68">
        <v>0.45890410958904104</v>
      </c>
      <c r="W2008" s="68">
        <v>6.6669410301780045</v>
      </c>
    </row>
    <row r="2009" spans="1:23">
      <c r="A2009" s="105"/>
      <c r="B2009">
        <v>2014</v>
      </c>
      <c r="C2009" s="76">
        <v>0</v>
      </c>
      <c r="D2009" s="76">
        <v>0</v>
      </c>
      <c r="E2009" s="76">
        <v>0</v>
      </c>
      <c r="F2009" s="76">
        <v>0</v>
      </c>
      <c r="G2009" s="76">
        <v>0</v>
      </c>
      <c r="H2009" s="76">
        <v>0</v>
      </c>
      <c r="I2009" s="76">
        <v>0</v>
      </c>
      <c r="J2009" s="76">
        <v>0</v>
      </c>
      <c r="K2009" s="76">
        <v>0</v>
      </c>
      <c r="L2009" s="77">
        <v>0</v>
      </c>
      <c r="M2009" s="68">
        <v>0</v>
      </c>
      <c r="N2009" s="68">
        <v>0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</row>
    <row r="2010" spans="1:23">
      <c r="A2010" s="105"/>
      <c r="B2010">
        <v>2017</v>
      </c>
      <c r="C2010" s="76">
        <v>0.71993845526729372</v>
      </c>
      <c r="D2010" s="76">
        <v>0</v>
      </c>
      <c r="E2010" s="76">
        <v>0</v>
      </c>
      <c r="F2010" s="76">
        <v>0.28006154473270628</v>
      </c>
      <c r="G2010" s="76">
        <v>0</v>
      </c>
      <c r="H2010" s="76">
        <v>0</v>
      </c>
      <c r="I2010" s="76">
        <v>0</v>
      </c>
      <c r="J2010" s="76">
        <v>0</v>
      </c>
      <c r="K2010" s="76">
        <v>0</v>
      </c>
      <c r="L2010" s="77">
        <v>0</v>
      </c>
      <c r="M2010" s="68">
        <v>5.1920634920634914</v>
      </c>
      <c r="N2010" s="68">
        <v>0</v>
      </c>
      <c r="O2010" s="68">
        <v>0</v>
      </c>
      <c r="P2010" s="68">
        <v>2.0197522597924342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7.2118157518559256</v>
      </c>
    </row>
    <row r="2011" spans="1:23">
      <c r="C2011" s="76"/>
      <c r="D2011" s="76"/>
      <c r="E2011" s="76"/>
      <c r="F2011" s="76"/>
      <c r="G2011" s="76"/>
      <c r="H2011" s="76"/>
      <c r="I2011" s="76"/>
      <c r="J2011" s="76"/>
      <c r="K2011" s="76"/>
      <c r="L2011" s="77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</row>
    <row r="2012" spans="1:23">
      <c r="A2012" s="105" t="s">
        <v>552</v>
      </c>
      <c r="B2012">
        <v>2011</v>
      </c>
      <c r="C2012" s="76">
        <v>0</v>
      </c>
      <c r="D2012" s="76">
        <v>0</v>
      </c>
      <c r="E2012" s="76">
        <v>0</v>
      </c>
      <c r="F2012" s="76">
        <v>0</v>
      </c>
      <c r="G2012" s="76">
        <v>0</v>
      </c>
      <c r="H2012" s="76">
        <v>0</v>
      </c>
      <c r="I2012" s="76">
        <v>0</v>
      </c>
      <c r="J2012" s="76">
        <v>0</v>
      </c>
      <c r="K2012" s="76">
        <v>0</v>
      </c>
      <c r="L2012" s="77">
        <v>0</v>
      </c>
      <c r="M2012" s="68">
        <v>0</v>
      </c>
      <c r="N2012" s="68">
        <v>0</v>
      </c>
      <c r="O2012" s="68">
        <v>0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68">
        <v>0</v>
      </c>
      <c r="V2012" s="68">
        <v>0</v>
      </c>
      <c r="W2012" s="68">
        <v>0</v>
      </c>
    </row>
    <row r="2013" spans="1:23">
      <c r="A2013" s="105"/>
      <c r="B2013">
        <v>2014</v>
      </c>
      <c r="C2013" s="76">
        <v>0</v>
      </c>
      <c r="D2013" s="76">
        <v>0</v>
      </c>
      <c r="E2013" s="76">
        <v>0</v>
      </c>
      <c r="F2013" s="76">
        <v>0</v>
      </c>
      <c r="G2013" s="76">
        <v>0</v>
      </c>
      <c r="H2013" s="76">
        <v>0</v>
      </c>
      <c r="I2013" s="76">
        <v>0</v>
      </c>
      <c r="J2013" s="76">
        <v>0</v>
      </c>
      <c r="K2013" s="76">
        <v>0</v>
      </c>
      <c r="L2013" s="77">
        <v>0</v>
      </c>
      <c r="M2013" s="68">
        <v>0</v>
      </c>
      <c r="N2013" s="68">
        <v>0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</row>
    <row r="2014" spans="1:23">
      <c r="A2014" s="105"/>
      <c r="B2014">
        <v>2017</v>
      </c>
      <c r="C2014" s="76">
        <v>0</v>
      </c>
      <c r="D2014" s="76">
        <v>0</v>
      </c>
      <c r="E2014" s="76">
        <v>0</v>
      </c>
      <c r="F2014" s="76">
        <v>1</v>
      </c>
      <c r="G2014" s="76">
        <v>0</v>
      </c>
      <c r="H2014" s="76">
        <v>0</v>
      </c>
      <c r="I2014" s="76">
        <v>0</v>
      </c>
      <c r="J2014" s="76">
        <v>0</v>
      </c>
      <c r="K2014" s="76">
        <v>0</v>
      </c>
      <c r="L2014" s="77">
        <v>0</v>
      </c>
      <c r="M2014" s="68">
        <v>0</v>
      </c>
      <c r="N2014" s="68">
        <v>0</v>
      </c>
      <c r="O2014" s="68">
        <v>0</v>
      </c>
      <c r="P2014" s="68">
        <v>1.0002825656965244</v>
      </c>
      <c r="Q2014" s="68">
        <v>0</v>
      </c>
      <c r="R2014" s="68">
        <v>0</v>
      </c>
      <c r="S2014" s="68">
        <v>0</v>
      </c>
      <c r="T2014" s="68">
        <v>0</v>
      </c>
      <c r="U2014" s="68">
        <v>0</v>
      </c>
      <c r="V2014" s="68">
        <v>0</v>
      </c>
      <c r="W2014" s="68">
        <v>1.0002825656965244</v>
      </c>
    </row>
    <row r="2015" spans="1:23">
      <c r="C2015" s="76"/>
      <c r="D2015" s="76"/>
      <c r="E2015" s="76"/>
      <c r="F2015" s="76"/>
      <c r="G2015" s="76"/>
      <c r="H2015" s="76"/>
      <c r="I2015" s="76"/>
      <c r="J2015" s="76"/>
      <c r="K2015" s="76"/>
      <c r="L2015" s="77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</row>
    <row r="2016" spans="1:23">
      <c r="A2016" s="105" t="s">
        <v>553</v>
      </c>
      <c r="B2016">
        <v>2011</v>
      </c>
      <c r="C2016" s="76">
        <v>0.23964930727291545</v>
      </c>
      <c r="D2016" s="76">
        <v>2.9924634616844276E-2</v>
      </c>
      <c r="E2016" s="76">
        <v>0</v>
      </c>
      <c r="F2016" s="76">
        <v>0.70555462973021854</v>
      </c>
      <c r="G2016" s="76">
        <v>2.4871428380021703E-2</v>
      </c>
      <c r="H2016" s="76">
        <v>0</v>
      </c>
      <c r="I2016" s="76">
        <v>0</v>
      </c>
      <c r="J2016" s="76">
        <v>0</v>
      </c>
      <c r="K2016" s="76">
        <v>0</v>
      </c>
      <c r="L2016" s="77">
        <v>0</v>
      </c>
      <c r="M2016" s="68">
        <v>9.9316537929718898</v>
      </c>
      <c r="N2016" s="68">
        <v>1.2401500938086303</v>
      </c>
      <c r="O2016" s="68">
        <v>0</v>
      </c>
      <c r="P2016" s="68">
        <v>29.239910577037382</v>
      </c>
      <c r="Q2016" s="68">
        <v>1.0307328605200945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41.442447324337998</v>
      </c>
    </row>
    <row r="2017" spans="1:23">
      <c r="A2017" s="105"/>
      <c r="B2017">
        <v>2014</v>
      </c>
      <c r="C2017" s="76">
        <v>7.8242271491503118E-2</v>
      </c>
      <c r="D2017" s="76">
        <v>0</v>
      </c>
      <c r="E2017" s="76">
        <v>0</v>
      </c>
      <c r="F2017" s="76">
        <v>0.8783410609621275</v>
      </c>
      <c r="G2017" s="76">
        <v>4.3416667546369712E-2</v>
      </c>
      <c r="H2017" s="76">
        <v>0</v>
      </c>
      <c r="I2017" s="76">
        <v>0</v>
      </c>
      <c r="J2017" s="76">
        <v>0</v>
      </c>
      <c r="K2017" s="76">
        <v>0</v>
      </c>
      <c r="L2017" s="77">
        <v>0</v>
      </c>
      <c r="M2017" s="68">
        <v>3.0775146159978739</v>
      </c>
      <c r="N2017" s="68">
        <v>0</v>
      </c>
      <c r="O2017" s="68">
        <v>0</v>
      </c>
      <c r="P2017" s="68">
        <v>34.547916380924299</v>
      </c>
      <c r="Q2017" s="68">
        <v>1.707714083510262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39.333145080432423</v>
      </c>
    </row>
    <row r="2018" spans="1:23">
      <c r="A2018" s="105"/>
      <c r="B2018">
        <v>2017</v>
      </c>
      <c r="C2018" s="76">
        <v>0.3056440268935906</v>
      </c>
      <c r="D2018" s="76">
        <v>4.0514576834558919E-2</v>
      </c>
      <c r="E2018" s="76">
        <v>6.6696602400107691E-2</v>
      </c>
      <c r="F2018" s="76">
        <v>0.5871447938717429</v>
      </c>
      <c r="G2018" s="76">
        <v>0</v>
      </c>
      <c r="H2018" s="76">
        <v>0</v>
      </c>
      <c r="I2018" s="76">
        <v>0</v>
      </c>
      <c r="J2018" s="76">
        <v>0</v>
      </c>
      <c r="K2018" s="76">
        <v>0</v>
      </c>
      <c r="L2018" s="77">
        <v>0</v>
      </c>
      <c r="M2018" s="68">
        <v>10.501797739200592</v>
      </c>
      <c r="N2018" s="68">
        <v>1.392063492063492</v>
      </c>
      <c r="O2018" s="68">
        <v>2.2916666666666665</v>
      </c>
      <c r="P2018" s="68">
        <v>20.174043417548532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34.359571315479279</v>
      </c>
    </row>
    <row r="2019" spans="1:23">
      <c r="C2019" s="76"/>
      <c r="D2019" s="76"/>
      <c r="E2019" s="76"/>
      <c r="F2019" s="76"/>
      <c r="G2019" s="76"/>
      <c r="H2019" s="76"/>
      <c r="I2019" s="76"/>
      <c r="J2019" s="76"/>
      <c r="K2019" s="76"/>
      <c r="L2019" s="77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</row>
    <row r="2020" spans="1:23">
      <c r="A2020" s="105" t="s">
        <v>554</v>
      </c>
      <c r="B2020">
        <v>2011</v>
      </c>
      <c r="C2020" s="76">
        <v>0.35154955159495976</v>
      </c>
      <c r="D2020" s="76">
        <v>0</v>
      </c>
      <c r="E2020" s="76">
        <v>0</v>
      </c>
      <c r="F2020" s="76">
        <v>0.6484504484050404</v>
      </c>
      <c r="G2020" s="76">
        <v>0</v>
      </c>
      <c r="H2020" s="76">
        <v>0</v>
      </c>
      <c r="I2020" s="76">
        <v>0</v>
      </c>
      <c r="J2020" s="76">
        <v>0</v>
      </c>
      <c r="K2020" s="76">
        <v>0</v>
      </c>
      <c r="L2020" s="77">
        <v>0</v>
      </c>
      <c r="M2020" s="68">
        <v>2.1538461538461537</v>
      </c>
      <c r="N2020" s="68">
        <v>0</v>
      </c>
      <c r="O2020" s="68">
        <v>0</v>
      </c>
      <c r="P2020" s="68">
        <v>3.972875226039783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6.1267213798859359</v>
      </c>
    </row>
    <row r="2021" spans="1:23">
      <c r="A2021" s="105"/>
      <c r="B2021">
        <v>2014</v>
      </c>
      <c r="C2021" s="76">
        <v>0.26667589850657236</v>
      </c>
      <c r="D2021" s="76">
        <v>0</v>
      </c>
      <c r="E2021" s="76">
        <v>0</v>
      </c>
      <c r="F2021" s="76">
        <v>0.73332410149342764</v>
      </c>
      <c r="G2021" s="76">
        <v>0</v>
      </c>
      <c r="H2021" s="76">
        <v>0</v>
      </c>
      <c r="I2021" s="76">
        <v>0</v>
      </c>
      <c r="J2021" s="76">
        <v>0</v>
      </c>
      <c r="K2021" s="76">
        <v>0</v>
      </c>
      <c r="L2021" s="77">
        <v>0</v>
      </c>
      <c r="M2021" s="68">
        <v>1.0024024024024023</v>
      </c>
      <c r="N2021" s="68">
        <v>0</v>
      </c>
      <c r="O2021" s="68">
        <v>0</v>
      </c>
      <c r="P2021" s="68">
        <v>2.7564764764764762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3.7588788788788783</v>
      </c>
    </row>
    <row r="2022" spans="1:23">
      <c r="A2022" s="105"/>
      <c r="B2022">
        <v>2017</v>
      </c>
      <c r="C2022" s="76">
        <v>0.33315663927908823</v>
      </c>
      <c r="D2022" s="76">
        <v>0</v>
      </c>
      <c r="E2022" s="76">
        <v>0</v>
      </c>
      <c r="F2022" s="76">
        <v>0.66684336072091177</v>
      </c>
      <c r="G2022" s="76">
        <v>0</v>
      </c>
      <c r="H2022" s="76">
        <v>0</v>
      </c>
      <c r="I2022" s="76">
        <v>0</v>
      </c>
      <c r="J2022" s="76">
        <v>0</v>
      </c>
      <c r="K2022" s="76">
        <v>0</v>
      </c>
      <c r="L2022" s="77">
        <v>0</v>
      </c>
      <c r="M2022" s="68">
        <v>1</v>
      </c>
      <c r="N2022" s="68">
        <v>0</v>
      </c>
      <c r="O2022" s="68">
        <v>0</v>
      </c>
      <c r="P2022" s="68">
        <v>2.0015910898965794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3.0015910898965794</v>
      </c>
    </row>
    <row r="2023" spans="1:23">
      <c r="C2023" s="76"/>
      <c r="D2023" s="76"/>
      <c r="E2023" s="76"/>
      <c r="F2023" s="76"/>
      <c r="G2023" s="76"/>
      <c r="H2023" s="76"/>
      <c r="I2023" s="76"/>
      <c r="J2023" s="76"/>
      <c r="K2023" s="76"/>
      <c r="L2023" s="77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</row>
    <row r="2024" spans="1:23">
      <c r="A2024" s="105" t="s">
        <v>555</v>
      </c>
      <c r="B2024">
        <v>2011</v>
      </c>
      <c r="C2024" s="76">
        <v>8.6511473682092749E-2</v>
      </c>
      <c r="D2024" s="76">
        <v>0</v>
      </c>
      <c r="E2024" s="76">
        <v>0</v>
      </c>
      <c r="F2024" s="76">
        <v>0.88466719718872366</v>
      </c>
      <c r="G2024" s="76">
        <v>2.8821329129183823E-2</v>
      </c>
      <c r="H2024" s="76">
        <v>0</v>
      </c>
      <c r="I2024" s="76">
        <v>0</v>
      </c>
      <c r="J2024" s="76">
        <v>0</v>
      </c>
      <c r="K2024" s="76">
        <v>0</v>
      </c>
      <c r="L2024" s="77">
        <v>0</v>
      </c>
      <c r="M2024" s="68">
        <v>3.0016476094606337</v>
      </c>
      <c r="N2024" s="68">
        <v>0</v>
      </c>
      <c r="O2024" s="68">
        <v>0</v>
      </c>
      <c r="P2024" s="68">
        <v>30.694878547184338</v>
      </c>
      <c r="Q2024" s="68">
        <v>1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34.696526156644964</v>
      </c>
    </row>
    <row r="2025" spans="1:23">
      <c r="A2025" s="105"/>
      <c r="B2025">
        <v>2014</v>
      </c>
      <c r="C2025" s="76">
        <v>0.10176231596813259</v>
      </c>
      <c r="D2025" s="76">
        <v>0</v>
      </c>
      <c r="E2025" s="76">
        <v>0</v>
      </c>
      <c r="F2025" s="76">
        <v>0.89823768403186732</v>
      </c>
      <c r="G2025" s="76">
        <v>0</v>
      </c>
      <c r="H2025" s="76">
        <v>0</v>
      </c>
      <c r="I2025" s="76">
        <v>0</v>
      </c>
      <c r="J2025" s="76">
        <v>0</v>
      </c>
      <c r="K2025" s="76">
        <v>0</v>
      </c>
      <c r="L2025" s="77">
        <v>0</v>
      </c>
      <c r="M2025" s="68">
        <v>4.1132088684530412</v>
      </c>
      <c r="N2025" s="68">
        <v>0</v>
      </c>
      <c r="O2025" s="68">
        <v>0</v>
      </c>
      <c r="P2025" s="68">
        <v>36.306555848194272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40.419764716647315</v>
      </c>
    </row>
    <row r="2026" spans="1:23">
      <c r="A2026" s="105"/>
      <c r="B2026">
        <v>2017</v>
      </c>
      <c r="C2026" s="76">
        <v>0.18763947278663437</v>
      </c>
      <c r="D2026" s="76">
        <v>2.9891331940899716E-2</v>
      </c>
      <c r="E2026" s="76">
        <v>0</v>
      </c>
      <c r="F2026" s="76">
        <v>0.78246919527246583</v>
      </c>
      <c r="G2026" s="76">
        <v>0</v>
      </c>
      <c r="H2026" s="76">
        <v>0</v>
      </c>
      <c r="I2026" s="76">
        <v>0</v>
      </c>
      <c r="J2026" s="76">
        <v>0</v>
      </c>
      <c r="K2026" s="76">
        <v>0</v>
      </c>
      <c r="L2026" s="77">
        <v>0</v>
      </c>
      <c r="M2026" s="68">
        <v>6.2773874766647992</v>
      </c>
      <c r="N2026" s="68">
        <v>1</v>
      </c>
      <c r="O2026" s="68">
        <v>0</v>
      </c>
      <c r="P2026" s="68">
        <v>26.177127095558721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33.454514572223523</v>
      </c>
    </row>
    <row r="2027" spans="1:23">
      <c r="C2027" s="76"/>
      <c r="D2027" s="76"/>
      <c r="E2027" s="76"/>
      <c r="F2027" s="76"/>
      <c r="G2027" s="76"/>
      <c r="H2027" s="76"/>
      <c r="I2027" s="76"/>
      <c r="J2027" s="76"/>
      <c r="K2027" s="76"/>
      <c r="L2027" s="77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</row>
    <row r="2028" spans="1:23">
      <c r="A2028" s="105" t="s">
        <v>556</v>
      </c>
      <c r="B2028">
        <v>2011</v>
      </c>
      <c r="C2028" s="76">
        <v>0.24395461381448127</v>
      </c>
      <c r="D2028" s="76">
        <v>0</v>
      </c>
      <c r="E2028" s="76">
        <v>0</v>
      </c>
      <c r="F2028" s="76">
        <v>0.75604538618551875</v>
      </c>
      <c r="G2028" s="76">
        <v>0</v>
      </c>
      <c r="H2028" s="76">
        <v>0</v>
      </c>
      <c r="I2028" s="76">
        <v>0</v>
      </c>
      <c r="J2028" s="76">
        <v>0</v>
      </c>
      <c r="K2028" s="76">
        <v>0</v>
      </c>
      <c r="L2028" s="77">
        <v>0</v>
      </c>
      <c r="M2028" s="68">
        <v>3</v>
      </c>
      <c r="N2028" s="68">
        <v>0</v>
      </c>
      <c r="O2028" s="68">
        <v>0</v>
      </c>
      <c r="P2028" s="68">
        <v>9.2973693880673736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12.297369388067374</v>
      </c>
    </row>
    <row r="2029" spans="1:23">
      <c r="A2029" s="105"/>
      <c r="B2029">
        <v>2014</v>
      </c>
      <c r="C2029" s="76">
        <v>0.31855608825868859</v>
      </c>
      <c r="D2029" s="76">
        <v>0</v>
      </c>
      <c r="E2029" s="76">
        <v>0</v>
      </c>
      <c r="F2029" s="76">
        <v>0.68144391174131158</v>
      </c>
      <c r="G2029" s="76">
        <v>0</v>
      </c>
      <c r="H2029" s="76">
        <v>0</v>
      </c>
      <c r="I2029" s="76">
        <v>0</v>
      </c>
      <c r="J2029" s="76">
        <v>0</v>
      </c>
      <c r="K2029" s="76">
        <v>0</v>
      </c>
      <c r="L2029" s="77">
        <v>0</v>
      </c>
      <c r="M2029" s="68">
        <v>5.1159937888198757</v>
      </c>
      <c r="N2029" s="68">
        <v>0</v>
      </c>
      <c r="O2029" s="68">
        <v>0</v>
      </c>
      <c r="P2029" s="68">
        <v>10.943952881122128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16.059946669942001</v>
      </c>
    </row>
    <row r="2030" spans="1:23">
      <c r="A2030" s="105"/>
      <c r="B2030">
        <v>2017</v>
      </c>
      <c r="C2030" s="76">
        <v>0.27884733189665101</v>
      </c>
      <c r="D2030" s="76">
        <v>0</v>
      </c>
      <c r="E2030" s="76">
        <v>0</v>
      </c>
      <c r="F2030" s="76">
        <v>0.72115266810334899</v>
      </c>
      <c r="G2030" s="76">
        <v>0</v>
      </c>
      <c r="H2030" s="76">
        <v>0</v>
      </c>
      <c r="I2030" s="76">
        <v>0</v>
      </c>
      <c r="J2030" s="76">
        <v>0</v>
      </c>
      <c r="K2030" s="76">
        <v>0</v>
      </c>
      <c r="L2030" s="77">
        <v>0</v>
      </c>
      <c r="M2030" s="68">
        <v>4.0186125898454659</v>
      </c>
      <c r="N2030" s="68">
        <v>0</v>
      </c>
      <c r="O2030" s="68">
        <v>0</v>
      </c>
      <c r="P2030" s="68">
        <v>10.392902709626295</v>
      </c>
      <c r="Q2030" s="68">
        <v>0</v>
      </c>
      <c r="R2030" s="68">
        <v>0</v>
      </c>
      <c r="S2030" s="68">
        <v>0</v>
      </c>
      <c r="T2030" s="68">
        <v>0</v>
      </c>
      <c r="U2030" s="68">
        <v>0</v>
      </c>
      <c r="V2030" s="68">
        <v>0</v>
      </c>
      <c r="W2030" s="68">
        <v>14.411515299471761</v>
      </c>
    </row>
    <row r="2031" spans="1:23">
      <c r="C2031" s="76"/>
      <c r="D2031" s="76"/>
      <c r="E2031" s="76"/>
      <c r="F2031" s="76"/>
      <c r="G2031" s="76"/>
      <c r="H2031" s="76"/>
      <c r="I2031" s="76"/>
      <c r="J2031" s="76"/>
      <c r="K2031" s="76"/>
      <c r="L2031" s="77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</row>
    <row r="2032" spans="1:23">
      <c r="A2032" s="105" t="s">
        <v>557</v>
      </c>
      <c r="B2032">
        <v>2011</v>
      </c>
      <c r="C2032" s="76">
        <v>0.40233028754045258</v>
      </c>
      <c r="D2032" s="76">
        <v>0</v>
      </c>
      <c r="E2032" s="76">
        <v>0</v>
      </c>
      <c r="F2032" s="76">
        <v>0.59766971245954736</v>
      </c>
      <c r="G2032" s="76">
        <v>0</v>
      </c>
      <c r="H2032" s="76">
        <v>0</v>
      </c>
      <c r="I2032" s="76">
        <v>0</v>
      </c>
      <c r="J2032" s="76">
        <v>0</v>
      </c>
      <c r="K2032" s="76">
        <v>0</v>
      </c>
      <c r="L2032" s="77">
        <v>0</v>
      </c>
      <c r="M2032" s="68">
        <v>2.0012353304508954</v>
      </c>
      <c r="N2032" s="68">
        <v>0</v>
      </c>
      <c r="O2032" s="68">
        <v>0</v>
      </c>
      <c r="P2032" s="68">
        <v>2.972875226039783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4.9741105564906789</v>
      </c>
    </row>
    <row r="2033" spans="1:23">
      <c r="A2033" s="105"/>
      <c r="B2033">
        <v>2014</v>
      </c>
      <c r="C2033" s="76">
        <v>0.39100195244172192</v>
      </c>
      <c r="D2033" s="76">
        <v>0</v>
      </c>
      <c r="E2033" s="76">
        <v>0</v>
      </c>
      <c r="F2033" s="76">
        <v>0.60899804755827802</v>
      </c>
      <c r="G2033" s="76">
        <v>0</v>
      </c>
      <c r="H2033" s="76">
        <v>0</v>
      </c>
      <c r="I2033" s="76">
        <v>0</v>
      </c>
      <c r="J2033" s="76">
        <v>0</v>
      </c>
      <c r="K2033" s="76">
        <v>0</v>
      </c>
      <c r="L2033" s="77">
        <v>0</v>
      </c>
      <c r="M2033" s="68">
        <v>1.2410714285714286</v>
      </c>
      <c r="N2033" s="68">
        <v>0</v>
      </c>
      <c r="O2033" s="68">
        <v>0</v>
      </c>
      <c r="P2033" s="68">
        <v>1.9330084470435347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3.1740798756149635</v>
      </c>
    </row>
    <row r="2034" spans="1:23">
      <c r="A2034" s="105"/>
      <c r="B2034">
        <v>2017</v>
      </c>
      <c r="C2034" s="76">
        <v>0.16141952339667351</v>
      </c>
      <c r="D2034" s="76">
        <v>0.20651202164330704</v>
      </c>
      <c r="E2034" s="76">
        <v>0</v>
      </c>
      <c r="F2034" s="76">
        <v>0.6320684549600194</v>
      </c>
      <c r="G2034" s="76">
        <v>0</v>
      </c>
      <c r="H2034" s="76">
        <v>0</v>
      </c>
      <c r="I2034" s="76">
        <v>0</v>
      </c>
      <c r="J2034" s="76">
        <v>0</v>
      </c>
      <c r="K2034" s="76">
        <v>0</v>
      </c>
      <c r="L2034" s="77">
        <v>0</v>
      </c>
      <c r="M2034" s="68">
        <v>1.0009581603321622</v>
      </c>
      <c r="N2034" s="68">
        <v>1.2805755395683451</v>
      </c>
      <c r="O2034" s="68">
        <v>0</v>
      </c>
      <c r="P2034" s="68">
        <v>3.9194396351055705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6.2009733350060783</v>
      </c>
    </row>
    <row r="2035" spans="1:23">
      <c r="C2035" s="76"/>
      <c r="D2035" s="76"/>
      <c r="E2035" s="76"/>
      <c r="F2035" s="76"/>
      <c r="G2035" s="76"/>
      <c r="H2035" s="76"/>
      <c r="I2035" s="76"/>
      <c r="J2035" s="76"/>
      <c r="K2035" s="76"/>
      <c r="L2035" s="77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</row>
    <row r="2036" spans="1:23">
      <c r="A2036" s="105" t="s">
        <v>558</v>
      </c>
      <c r="B2036">
        <v>2011</v>
      </c>
      <c r="C2036" s="76">
        <v>0.26132393076550336</v>
      </c>
      <c r="D2036" s="76">
        <v>6.7360880919839453E-2</v>
      </c>
      <c r="E2036" s="76">
        <v>0</v>
      </c>
      <c r="F2036" s="76">
        <v>0.67131518831465731</v>
      </c>
      <c r="G2036" s="76">
        <v>0</v>
      </c>
      <c r="H2036" s="76">
        <v>0</v>
      </c>
      <c r="I2036" s="76">
        <v>0</v>
      </c>
      <c r="J2036" s="76">
        <v>0</v>
      </c>
      <c r="K2036" s="76">
        <v>0</v>
      </c>
      <c r="L2036" s="77">
        <v>0</v>
      </c>
      <c r="M2036" s="68">
        <v>3.9986882446032648</v>
      </c>
      <c r="N2036" s="68">
        <v>1.0307328605200945</v>
      </c>
      <c r="O2036" s="68">
        <v>0</v>
      </c>
      <c r="P2036" s="68">
        <v>10.272232413135754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15.301653518259112</v>
      </c>
    </row>
    <row r="2037" spans="1:23">
      <c r="A2037" s="105"/>
      <c r="B2037">
        <v>2014</v>
      </c>
      <c r="C2037" s="76">
        <v>7.5794503175397418E-2</v>
      </c>
      <c r="D2037" s="76">
        <v>0</v>
      </c>
      <c r="E2037" s="76">
        <v>0</v>
      </c>
      <c r="F2037" s="76">
        <v>0.92420549682460262</v>
      </c>
      <c r="G2037" s="76">
        <v>0</v>
      </c>
      <c r="H2037" s="76">
        <v>0</v>
      </c>
      <c r="I2037" s="76">
        <v>0</v>
      </c>
      <c r="J2037" s="76">
        <v>0</v>
      </c>
      <c r="K2037" s="76">
        <v>0</v>
      </c>
      <c r="L2037" s="77">
        <v>0</v>
      </c>
      <c r="M2037" s="68">
        <v>1</v>
      </c>
      <c r="N2037" s="68">
        <v>0</v>
      </c>
      <c r="O2037" s="68">
        <v>0</v>
      </c>
      <c r="P2037" s="68">
        <v>12.193568901505721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13.193568901505721</v>
      </c>
    </row>
    <row r="2038" spans="1:23">
      <c r="A2038" s="105"/>
      <c r="B2038">
        <v>2017</v>
      </c>
      <c r="C2038" s="76">
        <v>0.17769820374483686</v>
      </c>
      <c r="D2038" s="76">
        <v>0</v>
      </c>
      <c r="E2038" s="76">
        <v>0</v>
      </c>
      <c r="F2038" s="76">
        <v>0.8223017962551632</v>
      </c>
      <c r="G2038" s="76">
        <v>0</v>
      </c>
      <c r="H2038" s="76">
        <v>0</v>
      </c>
      <c r="I2038" s="76">
        <v>0</v>
      </c>
      <c r="J2038" s="76">
        <v>0</v>
      </c>
      <c r="K2038" s="76">
        <v>0</v>
      </c>
      <c r="L2038" s="77">
        <v>0</v>
      </c>
      <c r="M2038" s="68">
        <v>2.0011144130757801</v>
      </c>
      <c r="N2038" s="68">
        <v>0</v>
      </c>
      <c r="O2038" s="68">
        <v>0</v>
      </c>
      <c r="P2038" s="68">
        <v>9.2601947667809359</v>
      </c>
      <c r="Q2038" s="68">
        <v>0</v>
      </c>
      <c r="R2038" s="68">
        <v>0</v>
      </c>
      <c r="S2038" s="68">
        <v>0</v>
      </c>
      <c r="T2038" s="68">
        <v>0</v>
      </c>
      <c r="U2038" s="68">
        <v>0</v>
      </c>
      <c r="V2038" s="68">
        <v>0</v>
      </c>
      <c r="W2038" s="68">
        <v>11.261309179856715</v>
      </c>
    </row>
    <row r="2039" spans="1:23">
      <c r="C2039" s="76"/>
      <c r="D2039" s="76"/>
      <c r="E2039" s="76"/>
      <c r="F2039" s="76"/>
      <c r="G2039" s="76"/>
      <c r="H2039" s="76"/>
      <c r="I2039" s="76"/>
      <c r="J2039" s="76"/>
      <c r="K2039" s="76"/>
      <c r="L2039" s="77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</row>
    <row r="2040" spans="1:23">
      <c r="A2040" s="105" t="s">
        <v>559</v>
      </c>
      <c r="B2040">
        <v>2011</v>
      </c>
      <c r="C2040" s="76">
        <v>0.22748361146414636</v>
      </c>
      <c r="D2040" s="76">
        <v>0</v>
      </c>
      <c r="E2040" s="76">
        <v>0</v>
      </c>
      <c r="F2040" s="76">
        <v>0.77251638853585369</v>
      </c>
      <c r="G2040" s="76">
        <v>0</v>
      </c>
      <c r="H2040" s="76">
        <v>0</v>
      </c>
      <c r="I2040" s="76">
        <v>0</v>
      </c>
      <c r="J2040" s="76">
        <v>0</v>
      </c>
      <c r="K2040" s="76">
        <v>0</v>
      </c>
      <c r="L2040" s="77">
        <v>0</v>
      </c>
      <c r="M2040" s="68">
        <v>5.405199040383196</v>
      </c>
      <c r="N2040" s="68">
        <v>0</v>
      </c>
      <c r="O2040" s="68">
        <v>0</v>
      </c>
      <c r="P2040" s="68">
        <v>18.35562929179364</v>
      </c>
      <c r="Q2040" s="68">
        <v>0</v>
      </c>
      <c r="R2040" s="68">
        <v>0</v>
      </c>
      <c r="S2040" s="68">
        <v>0</v>
      </c>
      <c r="T2040" s="68">
        <v>0</v>
      </c>
      <c r="U2040" s="68">
        <v>0</v>
      </c>
      <c r="V2040" s="68">
        <v>0</v>
      </c>
      <c r="W2040" s="68">
        <v>23.760828332176835</v>
      </c>
    </row>
    <row r="2041" spans="1:23">
      <c r="A2041" s="105"/>
      <c r="B2041">
        <v>2014</v>
      </c>
      <c r="C2041" s="76">
        <v>0.1895228069613579</v>
      </c>
      <c r="D2041" s="76">
        <v>3.4826239310365117E-2</v>
      </c>
      <c r="E2041" s="76">
        <v>0</v>
      </c>
      <c r="F2041" s="76">
        <v>0.74082471441791187</v>
      </c>
      <c r="G2041" s="76">
        <v>3.4826239310365117E-2</v>
      </c>
      <c r="H2041" s="76">
        <v>0</v>
      </c>
      <c r="I2041" s="76">
        <v>0</v>
      </c>
      <c r="J2041" s="76">
        <v>0</v>
      </c>
      <c r="K2041" s="76">
        <v>0</v>
      </c>
      <c r="L2041" s="77">
        <v>0</v>
      </c>
      <c r="M2041" s="68">
        <v>5.4943769171221106</v>
      </c>
      <c r="N2041" s="68">
        <v>1.0096330275229359</v>
      </c>
      <c r="O2041" s="68">
        <v>0</v>
      </c>
      <c r="P2041" s="68">
        <v>21.476941354932912</v>
      </c>
      <c r="Q2041" s="68">
        <v>1.0096330275229359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28.990584327100894</v>
      </c>
    </row>
    <row r="2042" spans="1:23">
      <c r="A2042" s="105"/>
      <c r="B2042">
        <v>2017</v>
      </c>
      <c r="C2042" s="76">
        <v>0.1943498308036003</v>
      </c>
      <c r="D2042" s="76">
        <v>0</v>
      </c>
      <c r="E2042" s="76">
        <v>0</v>
      </c>
      <c r="F2042" s="76">
        <v>0.80565016919639976</v>
      </c>
      <c r="G2042" s="76">
        <v>0</v>
      </c>
      <c r="H2042" s="76">
        <v>0</v>
      </c>
      <c r="I2042" s="76">
        <v>0</v>
      </c>
      <c r="J2042" s="76">
        <v>0</v>
      </c>
      <c r="K2042" s="76">
        <v>0</v>
      </c>
      <c r="L2042" s="77">
        <v>0</v>
      </c>
      <c r="M2042" s="68">
        <v>3.0753223857589163</v>
      </c>
      <c r="N2042" s="68">
        <v>0</v>
      </c>
      <c r="O2042" s="68">
        <v>0</v>
      </c>
      <c r="P2042" s="68">
        <v>12.748320850991185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15.823643236750101</v>
      </c>
    </row>
    <row r="2043" spans="1:23">
      <c r="C2043" s="76"/>
      <c r="D2043" s="76"/>
      <c r="E2043" s="76"/>
      <c r="F2043" s="76"/>
      <c r="G2043" s="76"/>
      <c r="H2043" s="76"/>
      <c r="I2043" s="76"/>
      <c r="J2043" s="76"/>
      <c r="K2043" s="76"/>
      <c r="L2043" s="77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</row>
    <row r="2044" spans="1:23">
      <c r="A2044" s="105" t="s">
        <v>560</v>
      </c>
      <c r="B2044">
        <v>2011</v>
      </c>
      <c r="C2044" s="76">
        <v>0.16892488469486139</v>
      </c>
      <c r="D2044" s="76">
        <v>0</v>
      </c>
      <c r="E2044" s="76">
        <v>0</v>
      </c>
      <c r="F2044" s="76">
        <v>0.83107511530513856</v>
      </c>
      <c r="G2044" s="76">
        <v>0</v>
      </c>
      <c r="H2044" s="76">
        <v>0</v>
      </c>
      <c r="I2044" s="76">
        <v>0</v>
      </c>
      <c r="J2044" s="76">
        <v>0</v>
      </c>
      <c r="K2044" s="76">
        <v>0</v>
      </c>
      <c r="L2044" s="77">
        <v>0</v>
      </c>
      <c r="M2044" s="68">
        <v>6.9006520593950382</v>
      </c>
      <c r="N2044" s="68">
        <v>0</v>
      </c>
      <c r="O2044" s="68">
        <v>0</v>
      </c>
      <c r="P2044" s="68">
        <v>33.94976540195222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40.850417461347263</v>
      </c>
    </row>
    <row r="2045" spans="1:23">
      <c r="A2045" s="105"/>
      <c r="B2045">
        <v>2014</v>
      </c>
      <c r="C2045" s="76">
        <v>0.34252893949894825</v>
      </c>
      <c r="D2045" s="76">
        <v>0</v>
      </c>
      <c r="E2045" s="76">
        <v>0</v>
      </c>
      <c r="F2045" s="76">
        <v>0.65747106050105208</v>
      </c>
      <c r="G2045" s="76">
        <v>0</v>
      </c>
      <c r="H2045" s="76">
        <v>0</v>
      </c>
      <c r="I2045" s="76">
        <v>0</v>
      </c>
      <c r="J2045" s="76">
        <v>0</v>
      </c>
      <c r="K2045" s="76">
        <v>0</v>
      </c>
      <c r="L2045" s="77">
        <v>0</v>
      </c>
      <c r="M2045" s="68">
        <v>9.0076365217596219</v>
      </c>
      <c r="N2045" s="68">
        <v>0</v>
      </c>
      <c r="O2045" s="68">
        <v>0</v>
      </c>
      <c r="P2045" s="68">
        <v>17.289810155113891</v>
      </c>
      <c r="Q2045" s="68">
        <v>0</v>
      </c>
      <c r="R2045" s="68">
        <v>0</v>
      </c>
      <c r="S2045" s="68">
        <v>0</v>
      </c>
      <c r="T2045" s="68">
        <v>0</v>
      </c>
      <c r="U2045" s="68">
        <v>0</v>
      </c>
      <c r="V2045" s="68">
        <v>0</v>
      </c>
      <c r="W2045" s="68">
        <v>26.297446676873506</v>
      </c>
    </row>
    <row r="2046" spans="1:23">
      <c r="A2046" s="105"/>
      <c r="B2046">
        <v>2017</v>
      </c>
      <c r="C2046" s="76">
        <v>0.46740266900834654</v>
      </c>
      <c r="D2046" s="76">
        <v>0</v>
      </c>
      <c r="E2046" s="76">
        <v>0</v>
      </c>
      <c r="F2046" s="76">
        <v>0.53259733099165341</v>
      </c>
      <c r="G2046" s="76">
        <v>0</v>
      </c>
      <c r="H2046" s="76">
        <v>0</v>
      </c>
      <c r="I2046" s="76">
        <v>0</v>
      </c>
      <c r="J2046" s="76">
        <v>0</v>
      </c>
      <c r="K2046" s="76">
        <v>0</v>
      </c>
      <c r="L2046" s="77">
        <v>0</v>
      </c>
      <c r="M2046" s="68">
        <v>21.542173203132386</v>
      </c>
      <c r="N2046" s="68">
        <v>0</v>
      </c>
      <c r="O2046" s="68">
        <v>0</v>
      </c>
      <c r="P2046" s="68">
        <v>24.546937175370182</v>
      </c>
      <c r="Q2046" s="68">
        <v>0</v>
      </c>
      <c r="R2046" s="68">
        <v>0</v>
      </c>
      <c r="S2046" s="68">
        <v>0</v>
      </c>
      <c r="T2046" s="68">
        <v>0</v>
      </c>
      <c r="U2046" s="68">
        <v>0</v>
      </c>
      <c r="V2046" s="68">
        <v>0</v>
      </c>
      <c r="W2046" s="68">
        <v>46.089110378502568</v>
      </c>
    </row>
    <row r="2047" spans="1:23">
      <c r="C2047" s="76"/>
      <c r="D2047" s="76"/>
      <c r="E2047" s="76"/>
      <c r="F2047" s="76"/>
      <c r="G2047" s="76"/>
      <c r="H2047" s="76"/>
      <c r="I2047" s="76"/>
      <c r="J2047" s="76"/>
      <c r="K2047" s="76"/>
      <c r="L2047" s="77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</row>
    <row r="2048" spans="1:23">
      <c r="A2048" s="105" t="s">
        <v>561</v>
      </c>
      <c r="B2048">
        <v>2011</v>
      </c>
      <c r="C2048" s="76">
        <v>0.36825224339164775</v>
      </c>
      <c r="D2048" s="76">
        <v>0</v>
      </c>
      <c r="E2048" s="76">
        <v>0</v>
      </c>
      <c r="F2048" s="76">
        <v>0.63174775660835225</v>
      </c>
      <c r="G2048" s="76">
        <v>0</v>
      </c>
      <c r="H2048" s="76">
        <v>0</v>
      </c>
      <c r="I2048" s="76">
        <v>0</v>
      </c>
      <c r="J2048" s="76">
        <v>0</v>
      </c>
      <c r="K2048" s="76">
        <v>0</v>
      </c>
      <c r="L2048" s="77">
        <v>0</v>
      </c>
      <c r="M2048" s="68">
        <v>13.579467328072322</v>
      </c>
      <c r="N2048" s="68">
        <v>0</v>
      </c>
      <c r="O2048" s="68">
        <v>0</v>
      </c>
      <c r="P2048" s="68">
        <v>23.295983050732662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36.875450378804985</v>
      </c>
    </row>
    <row r="2049" spans="1:23">
      <c r="A2049" s="105"/>
      <c r="B2049">
        <v>2014</v>
      </c>
      <c r="C2049" s="76">
        <v>0.17364393259153635</v>
      </c>
      <c r="D2049" s="76">
        <v>0</v>
      </c>
      <c r="E2049" s="76">
        <v>0</v>
      </c>
      <c r="F2049" s="76">
        <v>0.82635606740846357</v>
      </c>
      <c r="G2049" s="76">
        <v>0</v>
      </c>
      <c r="H2049" s="76">
        <v>0</v>
      </c>
      <c r="I2049" s="76">
        <v>0</v>
      </c>
      <c r="J2049" s="76">
        <v>0</v>
      </c>
      <c r="K2049" s="76">
        <v>0</v>
      </c>
      <c r="L2049" s="77">
        <v>0</v>
      </c>
      <c r="M2049" s="68">
        <v>8.1192344705889017</v>
      </c>
      <c r="N2049" s="68">
        <v>0</v>
      </c>
      <c r="O2049" s="68">
        <v>0</v>
      </c>
      <c r="P2049" s="68">
        <v>38.638716408626813</v>
      </c>
      <c r="Q2049" s="68">
        <v>0</v>
      </c>
      <c r="R2049" s="68">
        <v>0</v>
      </c>
      <c r="S2049" s="68">
        <v>0</v>
      </c>
      <c r="T2049" s="68">
        <v>0</v>
      </c>
      <c r="U2049" s="68">
        <v>0</v>
      </c>
      <c r="V2049" s="68">
        <v>0</v>
      </c>
      <c r="W2049" s="68">
        <v>46.75795087921572</v>
      </c>
    </row>
    <row r="2050" spans="1:23">
      <c r="A2050" s="105"/>
      <c r="B2050">
        <v>2017</v>
      </c>
      <c r="C2050" s="76">
        <v>9.4789434843284281E-2</v>
      </c>
      <c r="D2050" s="76">
        <v>5.2026670082756611E-2</v>
      </c>
      <c r="E2050" s="76">
        <v>0</v>
      </c>
      <c r="F2050" s="76">
        <v>0.85318389507395898</v>
      </c>
      <c r="G2050" s="76">
        <v>0</v>
      </c>
      <c r="H2050" s="76">
        <v>0</v>
      </c>
      <c r="I2050" s="76">
        <v>0</v>
      </c>
      <c r="J2050" s="76">
        <v>0</v>
      </c>
      <c r="K2050" s="76">
        <v>0</v>
      </c>
      <c r="L2050" s="77">
        <v>0</v>
      </c>
      <c r="M2050" s="68">
        <v>3.4027395739724504</v>
      </c>
      <c r="N2050" s="68">
        <v>1.8676470588235294</v>
      </c>
      <c r="O2050" s="68">
        <v>0</v>
      </c>
      <c r="P2050" s="68">
        <v>30.627491433448551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35.897878066244537</v>
      </c>
    </row>
    <row r="2051" spans="1:23">
      <c r="C2051" s="76"/>
      <c r="D2051" s="76"/>
      <c r="E2051" s="76"/>
      <c r="F2051" s="76"/>
      <c r="G2051" s="76"/>
      <c r="H2051" s="76"/>
      <c r="I2051" s="76"/>
      <c r="J2051" s="76"/>
      <c r="K2051" s="76"/>
      <c r="L2051" s="77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</row>
    <row r="2052" spans="1:23">
      <c r="A2052" s="105" t="s">
        <v>562</v>
      </c>
      <c r="B2052">
        <v>2011</v>
      </c>
      <c r="C2052" s="76">
        <v>0.71020195108282025</v>
      </c>
      <c r="D2052" s="76">
        <v>0</v>
      </c>
      <c r="E2052" s="76">
        <v>0</v>
      </c>
      <c r="F2052" s="76">
        <v>0.28979804891717981</v>
      </c>
      <c r="G2052" s="76">
        <v>0</v>
      </c>
      <c r="H2052" s="76">
        <v>0</v>
      </c>
      <c r="I2052" s="76">
        <v>0</v>
      </c>
      <c r="J2052" s="76">
        <v>0</v>
      </c>
      <c r="K2052" s="76">
        <v>0</v>
      </c>
      <c r="L2052" s="77">
        <v>0</v>
      </c>
      <c r="M2052" s="68">
        <v>6.6871450794217768</v>
      </c>
      <c r="N2052" s="68">
        <v>0</v>
      </c>
      <c r="O2052" s="68">
        <v>0</v>
      </c>
      <c r="P2052" s="68">
        <v>2.7286908940307311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9.4158359734525074</v>
      </c>
    </row>
    <row r="2053" spans="1:23">
      <c r="A2053" s="105"/>
      <c r="B2053">
        <v>2014</v>
      </c>
      <c r="C2053" s="76">
        <v>0.55169097763794039</v>
      </c>
      <c r="D2053" s="76">
        <v>0</v>
      </c>
      <c r="E2053" s="76">
        <v>0</v>
      </c>
      <c r="F2053" s="76">
        <v>0.44830902236205944</v>
      </c>
      <c r="G2053" s="76">
        <v>0</v>
      </c>
      <c r="H2053" s="76">
        <v>0</v>
      </c>
      <c r="I2053" s="76">
        <v>0</v>
      </c>
      <c r="J2053" s="76">
        <v>0</v>
      </c>
      <c r="K2053" s="76">
        <v>0</v>
      </c>
      <c r="L2053" s="77">
        <v>0</v>
      </c>
      <c r="M2053" s="68">
        <v>5.0633268210207154</v>
      </c>
      <c r="N2053" s="68">
        <v>0</v>
      </c>
      <c r="O2053" s="68">
        <v>0</v>
      </c>
      <c r="P2053" s="68">
        <v>4.1145046575713389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9.1778314785920561</v>
      </c>
    </row>
    <row r="2054" spans="1:23">
      <c r="A2054" s="105"/>
      <c r="B2054">
        <v>2017</v>
      </c>
      <c r="C2054" s="76">
        <v>0.50081761373591072</v>
      </c>
      <c r="D2054" s="76">
        <v>0</v>
      </c>
      <c r="E2054" s="76">
        <v>0</v>
      </c>
      <c r="F2054" s="76">
        <v>0.24940138994335107</v>
      </c>
      <c r="G2054" s="76">
        <v>0</v>
      </c>
      <c r="H2054" s="76">
        <v>0</v>
      </c>
      <c r="I2054" s="76">
        <v>0</v>
      </c>
      <c r="J2054" s="76">
        <v>0</v>
      </c>
      <c r="K2054" s="76">
        <v>0</v>
      </c>
      <c r="L2054" s="77">
        <v>0.24978099632073822</v>
      </c>
      <c r="M2054" s="68">
        <v>2.0080786793115557</v>
      </c>
      <c r="N2054" s="68">
        <v>0</v>
      </c>
      <c r="O2054" s="68">
        <v>0</v>
      </c>
      <c r="P2054" s="68">
        <v>1</v>
      </c>
      <c r="Q2054" s="68">
        <v>0</v>
      </c>
      <c r="R2054" s="68">
        <v>0</v>
      </c>
      <c r="S2054" s="68">
        <v>0</v>
      </c>
      <c r="T2054" s="68">
        <v>0</v>
      </c>
      <c r="U2054" s="68">
        <v>0</v>
      </c>
      <c r="V2054" s="68">
        <v>1.0015220700152208</v>
      </c>
      <c r="W2054" s="68">
        <v>4.0096007493267765</v>
      </c>
    </row>
    <row r="2055" spans="1:23">
      <c r="C2055" s="76"/>
      <c r="D2055" s="76"/>
      <c r="E2055" s="76"/>
      <c r="F2055" s="76"/>
      <c r="G2055" s="76"/>
      <c r="H2055" s="76"/>
      <c r="I2055" s="76"/>
      <c r="J2055" s="76"/>
      <c r="K2055" s="76"/>
      <c r="L2055" s="77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</row>
    <row r="2056" spans="1:23">
      <c r="A2056" s="105" t="s">
        <v>563</v>
      </c>
      <c r="B2056">
        <v>2011</v>
      </c>
      <c r="C2056" s="76">
        <v>0.44188178727979766</v>
      </c>
      <c r="D2056" s="76">
        <v>0</v>
      </c>
      <c r="E2056" s="76">
        <v>0</v>
      </c>
      <c r="F2056" s="76">
        <v>0.48127144928904209</v>
      </c>
      <c r="G2056" s="76">
        <v>7.6846763431160217E-2</v>
      </c>
      <c r="H2056" s="76">
        <v>0</v>
      </c>
      <c r="I2056" s="76">
        <v>0</v>
      </c>
      <c r="J2056" s="76">
        <v>0</v>
      </c>
      <c r="K2056" s="76">
        <v>0</v>
      </c>
      <c r="L2056" s="77">
        <v>0</v>
      </c>
      <c r="M2056" s="68">
        <v>7.0859760547152142</v>
      </c>
      <c r="N2056" s="68">
        <v>0</v>
      </c>
      <c r="O2056" s="68">
        <v>0</v>
      </c>
      <c r="P2056" s="68">
        <v>7.7176250835630533</v>
      </c>
      <c r="Q2056" s="68">
        <v>1.2323076923076923</v>
      </c>
      <c r="R2056" s="68">
        <v>0</v>
      </c>
      <c r="S2056" s="68">
        <v>0</v>
      </c>
      <c r="T2056" s="68">
        <v>0</v>
      </c>
      <c r="U2056" s="68">
        <v>0</v>
      </c>
      <c r="V2056" s="68">
        <v>0</v>
      </c>
      <c r="W2056" s="68">
        <v>16.03590883058596</v>
      </c>
    </row>
    <row r="2057" spans="1:23">
      <c r="A2057" s="105"/>
      <c r="B2057">
        <v>2014</v>
      </c>
      <c r="C2057" s="76">
        <v>0.35240671013284458</v>
      </c>
      <c r="D2057" s="76">
        <v>0</v>
      </c>
      <c r="E2057" s="76">
        <v>0</v>
      </c>
      <c r="F2057" s="76">
        <v>0.59652841725821271</v>
      </c>
      <c r="G2057" s="76">
        <v>5.1064872608942609E-2</v>
      </c>
      <c r="H2057" s="76">
        <v>0</v>
      </c>
      <c r="I2057" s="76">
        <v>0</v>
      </c>
      <c r="J2057" s="76">
        <v>0</v>
      </c>
      <c r="K2057" s="76">
        <v>0</v>
      </c>
      <c r="L2057" s="77">
        <v>0</v>
      </c>
      <c r="M2057" s="68">
        <v>8.6803617132953246</v>
      </c>
      <c r="N2057" s="68">
        <v>0</v>
      </c>
      <c r="O2057" s="68">
        <v>0</v>
      </c>
      <c r="P2057" s="68">
        <v>14.693484219153767</v>
      </c>
      <c r="Q2057" s="68">
        <v>1.2578125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24.631658432449093</v>
      </c>
    </row>
    <row r="2058" spans="1:23">
      <c r="A2058" s="105"/>
      <c r="B2058">
        <v>2017</v>
      </c>
      <c r="C2058" s="76">
        <v>0.40876429761579769</v>
      </c>
      <c r="D2058" s="76">
        <v>0</v>
      </c>
      <c r="E2058" s="76">
        <v>0</v>
      </c>
      <c r="F2058" s="76">
        <v>0.3872828732971777</v>
      </c>
      <c r="G2058" s="76">
        <v>0.2039528290870245</v>
      </c>
      <c r="H2058" s="76">
        <v>0</v>
      </c>
      <c r="I2058" s="76">
        <v>0</v>
      </c>
      <c r="J2058" s="76">
        <v>0</v>
      </c>
      <c r="K2058" s="76">
        <v>0</v>
      </c>
      <c r="L2058" s="77">
        <v>0</v>
      </c>
      <c r="M2058" s="68">
        <v>7.6159979633195114</v>
      </c>
      <c r="N2058" s="68">
        <v>0</v>
      </c>
      <c r="O2058" s="68">
        <v>0</v>
      </c>
      <c r="P2058" s="68">
        <v>7.2157612381112255</v>
      </c>
      <c r="Q2058" s="68">
        <v>3.8</v>
      </c>
      <c r="R2058" s="68">
        <v>0</v>
      </c>
      <c r="S2058" s="68">
        <v>0</v>
      </c>
      <c r="T2058" s="68">
        <v>0</v>
      </c>
      <c r="U2058" s="68">
        <v>0</v>
      </c>
      <c r="V2058" s="68">
        <v>0</v>
      </c>
      <c r="W2058" s="68">
        <v>18.631759201430739</v>
      </c>
    </row>
    <row r="2059" spans="1:23">
      <c r="C2059" s="76"/>
      <c r="D2059" s="76"/>
      <c r="E2059" s="76"/>
      <c r="F2059" s="76"/>
      <c r="G2059" s="76"/>
      <c r="H2059" s="76"/>
      <c r="I2059" s="76"/>
      <c r="J2059" s="76"/>
      <c r="K2059" s="76"/>
      <c r="L2059" s="77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</row>
    <row r="2060" spans="1:23">
      <c r="A2060" s="105" t="s">
        <v>564</v>
      </c>
      <c r="B2060">
        <v>2011</v>
      </c>
      <c r="C2060" s="76">
        <v>0.24523557452918474</v>
      </c>
      <c r="D2060" s="76">
        <v>0</v>
      </c>
      <c r="E2060" s="76">
        <v>0</v>
      </c>
      <c r="F2060" s="76">
        <v>0.75476442547081524</v>
      </c>
      <c r="G2060" s="76">
        <v>0</v>
      </c>
      <c r="H2060" s="76">
        <v>0</v>
      </c>
      <c r="I2060" s="76">
        <v>0</v>
      </c>
      <c r="J2060" s="76">
        <v>0</v>
      </c>
      <c r="K2060" s="76">
        <v>0</v>
      </c>
      <c r="L2060" s="77">
        <v>0</v>
      </c>
      <c r="M2060" s="68">
        <v>1.9995608401476228</v>
      </c>
      <c r="N2060" s="68">
        <v>0</v>
      </c>
      <c r="O2060" s="68">
        <v>0</v>
      </c>
      <c r="P2060" s="68">
        <v>6.154072024849544</v>
      </c>
      <c r="Q2060" s="68">
        <v>0</v>
      </c>
      <c r="R2060" s="68">
        <v>0</v>
      </c>
      <c r="S2060" s="68">
        <v>0</v>
      </c>
      <c r="T2060" s="68">
        <v>0</v>
      </c>
      <c r="U2060" s="68">
        <v>0</v>
      </c>
      <c r="V2060" s="68">
        <v>0</v>
      </c>
      <c r="W2060" s="68">
        <v>8.1536328649971672</v>
      </c>
    </row>
    <row r="2061" spans="1:23">
      <c r="A2061" s="105"/>
      <c r="B2061">
        <v>2014</v>
      </c>
      <c r="C2061" s="76">
        <v>0.6183246221687686</v>
      </c>
      <c r="D2061" s="76">
        <v>0</v>
      </c>
      <c r="E2061" s="76">
        <v>0</v>
      </c>
      <c r="F2061" s="76">
        <v>0.3816753778312314</v>
      </c>
      <c r="G2061" s="76">
        <v>0</v>
      </c>
      <c r="H2061" s="76">
        <v>0</v>
      </c>
      <c r="I2061" s="76">
        <v>0</v>
      </c>
      <c r="J2061" s="76">
        <v>0</v>
      </c>
      <c r="K2061" s="76">
        <v>0</v>
      </c>
      <c r="L2061" s="77">
        <v>0</v>
      </c>
      <c r="M2061" s="68">
        <v>4.4186871227364186</v>
      </c>
      <c r="N2061" s="68">
        <v>0</v>
      </c>
      <c r="O2061" s="68">
        <v>0</v>
      </c>
      <c r="P2061" s="68">
        <v>2.7275382810618476</v>
      </c>
      <c r="Q2061" s="68">
        <v>0</v>
      </c>
      <c r="R2061" s="68">
        <v>0</v>
      </c>
      <c r="S2061" s="68">
        <v>0</v>
      </c>
      <c r="T2061" s="68">
        <v>0</v>
      </c>
      <c r="U2061" s="68">
        <v>0</v>
      </c>
      <c r="V2061" s="68">
        <v>0</v>
      </c>
      <c r="W2061" s="68">
        <v>7.1462254037982662</v>
      </c>
    </row>
    <row r="2062" spans="1:23">
      <c r="A2062" s="105"/>
      <c r="B2062">
        <v>2017</v>
      </c>
      <c r="C2062" s="76">
        <v>0.27808916049966126</v>
      </c>
      <c r="D2062" s="76">
        <v>0</v>
      </c>
      <c r="E2062" s="76">
        <v>0</v>
      </c>
      <c r="F2062" s="76">
        <v>0.72191083950033885</v>
      </c>
      <c r="G2062" s="76">
        <v>0</v>
      </c>
      <c r="H2062" s="76">
        <v>0</v>
      </c>
      <c r="I2062" s="76">
        <v>0</v>
      </c>
      <c r="J2062" s="76">
        <v>0</v>
      </c>
      <c r="K2062" s="76">
        <v>0</v>
      </c>
      <c r="L2062" s="77">
        <v>0</v>
      </c>
      <c r="M2062" s="68">
        <v>2.0011144130757801</v>
      </c>
      <c r="N2062" s="68">
        <v>0</v>
      </c>
      <c r="O2062" s="68">
        <v>0</v>
      </c>
      <c r="P2062" s="68">
        <v>5.1948309789713072</v>
      </c>
      <c r="Q2062" s="68">
        <v>0</v>
      </c>
      <c r="R2062" s="68">
        <v>0</v>
      </c>
      <c r="S2062" s="68">
        <v>0</v>
      </c>
      <c r="T2062" s="68">
        <v>0</v>
      </c>
      <c r="U2062" s="68">
        <v>0</v>
      </c>
      <c r="V2062" s="68">
        <v>0</v>
      </c>
      <c r="W2062" s="68">
        <v>7.1959453920470864</v>
      </c>
    </row>
    <row r="2063" spans="1:23">
      <c r="C2063" s="76"/>
      <c r="D2063" s="76"/>
      <c r="E2063" s="76"/>
      <c r="F2063" s="76"/>
      <c r="G2063" s="76"/>
      <c r="H2063" s="76"/>
      <c r="I2063" s="76"/>
      <c r="J2063" s="76"/>
      <c r="K2063" s="76"/>
      <c r="L2063" s="77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</row>
    <row r="2064" spans="1:23">
      <c r="A2064" s="105" t="s">
        <v>565</v>
      </c>
      <c r="B2064">
        <v>2011</v>
      </c>
      <c r="C2064" s="76">
        <v>0</v>
      </c>
      <c r="D2064" s="76">
        <v>0</v>
      </c>
      <c r="E2064" s="76">
        <v>0</v>
      </c>
      <c r="F2064" s="76">
        <v>0.6458807473122673</v>
      </c>
      <c r="G2064" s="76">
        <v>0</v>
      </c>
      <c r="H2064" s="76">
        <v>0</v>
      </c>
      <c r="I2064" s="76">
        <v>0.35411925268773259</v>
      </c>
      <c r="J2064" s="76">
        <v>0</v>
      </c>
      <c r="K2064" s="76">
        <v>0</v>
      </c>
      <c r="L2064" s="77">
        <v>0</v>
      </c>
      <c r="M2064" s="68">
        <v>0</v>
      </c>
      <c r="N2064" s="68">
        <v>0</v>
      </c>
      <c r="O2064" s="68">
        <v>0</v>
      </c>
      <c r="P2064" s="68">
        <v>3.9358003121107044</v>
      </c>
      <c r="Q2064" s="68">
        <v>0</v>
      </c>
      <c r="R2064" s="68">
        <v>0</v>
      </c>
      <c r="S2064" s="68">
        <v>2.1578947368421053</v>
      </c>
      <c r="T2064" s="68">
        <v>0</v>
      </c>
      <c r="U2064" s="68">
        <v>0</v>
      </c>
      <c r="V2064" s="68">
        <v>0</v>
      </c>
      <c r="W2064" s="68">
        <v>6.0936950489528101</v>
      </c>
    </row>
    <row r="2065" spans="1:23">
      <c r="A2065" s="105"/>
      <c r="B2065">
        <v>2014</v>
      </c>
      <c r="C2065" s="76">
        <v>0</v>
      </c>
      <c r="D2065" s="76">
        <v>0.14552127817767127</v>
      </c>
      <c r="E2065" s="76">
        <v>0</v>
      </c>
      <c r="F2065" s="76">
        <v>0.85447872182232865</v>
      </c>
      <c r="G2065" s="76">
        <v>0</v>
      </c>
      <c r="H2065" s="76">
        <v>0</v>
      </c>
      <c r="I2065" s="76">
        <v>0</v>
      </c>
      <c r="J2065" s="76">
        <v>0</v>
      </c>
      <c r="K2065" s="76">
        <v>0</v>
      </c>
      <c r="L2065" s="77">
        <v>0</v>
      </c>
      <c r="M2065" s="68">
        <v>0</v>
      </c>
      <c r="N2065" s="68">
        <v>1.0014184397163122</v>
      </c>
      <c r="O2065" s="68">
        <v>0</v>
      </c>
      <c r="P2065" s="68">
        <v>5.880176143954472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6.8815945836707844</v>
      </c>
    </row>
    <row r="2066" spans="1:23">
      <c r="A2066" s="105"/>
      <c r="B2066">
        <v>2017</v>
      </c>
      <c r="C2066" s="76">
        <v>0</v>
      </c>
      <c r="D2066" s="76">
        <v>0</v>
      </c>
      <c r="E2066" s="76">
        <v>0</v>
      </c>
      <c r="F2066" s="76">
        <v>1</v>
      </c>
      <c r="G2066" s="76">
        <v>0</v>
      </c>
      <c r="H2066" s="76">
        <v>0</v>
      </c>
      <c r="I2066" s="76">
        <v>0</v>
      </c>
      <c r="J2066" s="76">
        <v>0</v>
      </c>
      <c r="K2066" s="76">
        <v>0</v>
      </c>
      <c r="L2066" s="77">
        <v>0</v>
      </c>
      <c r="M2066" s="68">
        <v>0</v>
      </c>
      <c r="N2066" s="68">
        <v>0</v>
      </c>
      <c r="O2066" s="68">
        <v>0</v>
      </c>
      <c r="P2066" s="68">
        <v>1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1</v>
      </c>
    </row>
    <row r="2067" spans="1:23">
      <c r="C2067" s="76"/>
      <c r="D2067" s="76"/>
      <c r="E2067" s="76"/>
      <c r="F2067" s="76"/>
      <c r="G2067" s="76"/>
      <c r="H2067" s="76"/>
      <c r="I2067" s="76"/>
      <c r="J2067" s="76"/>
      <c r="K2067" s="76"/>
      <c r="L2067" s="77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</row>
    <row r="2068" spans="1:23">
      <c r="A2068" s="105" t="s">
        <v>1202</v>
      </c>
      <c r="B2068">
        <v>2011</v>
      </c>
      <c r="C2068" s="76">
        <v>0</v>
      </c>
      <c r="D2068" s="76">
        <v>1</v>
      </c>
      <c r="E2068" s="76">
        <v>0</v>
      </c>
      <c r="F2068" s="76">
        <v>0</v>
      </c>
      <c r="G2068" s="76">
        <v>0</v>
      </c>
      <c r="H2068" s="76">
        <v>0</v>
      </c>
      <c r="I2068" s="76">
        <v>0</v>
      </c>
      <c r="J2068" s="76">
        <v>0</v>
      </c>
      <c r="K2068" s="76">
        <v>0</v>
      </c>
      <c r="L2068" s="77">
        <v>0</v>
      </c>
      <c r="M2068" s="68">
        <v>0</v>
      </c>
      <c r="N2068" s="68">
        <v>3.231182795698925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3.231182795698925</v>
      </c>
    </row>
    <row r="2069" spans="1:23">
      <c r="A2069" s="105"/>
      <c r="B2069">
        <v>2014</v>
      </c>
      <c r="C2069" s="76">
        <v>0</v>
      </c>
      <c r="D2069" s="76">
        <v>0</v>
      </c>
      <c r="E2069" s="76">
        <v>0</v>
      </c>
      <c r="F2069" s="76">
        <v>0</v>
      </c>
      <c r="G2069" s="76">
        <v>0</v>
      </c>
      <c r="H2069" s="76">
        <v>0</v>
      </c>
      <c r="I2069" s="76">
        <v>0</v>
      </c>
      <c r="J2069" s="76">
        <v>0</v>
      </c>
      <c r="K2069" s="76">
        <v>0</v>
      </c>
      <c r="L2069" s="77">
        <v>0</v>
      </c>
      <c r="M2069" s="68">
        <v>0</v>
      </c>
      <c r="N2069" s="68">
        <v>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</row>
    <row r="2070" spans="1:23">
      <c r="A2070" s="105"/>
      <c r="B2070">
        <v>2017</v>
      </c>
      <c r="C2070" s="76">
        <v>0</v>
      </c>
      <c r="D2070" s="76">
        <v>0</v>
      </c>
      <c r="E2070" s="76">
        <v>0</v>
      </c>
      <c r="F2070" s="76">
        <v>0</v>
      </c>
      <c r="G2070" s="76">
        <v>0</v>
      </c>
      <c r="H2070" s="76">
        <v>0</v>
      </c>
      <c r="I2070" s="76">
        <v>0</v>
      </c>
      <c r="J2070" s="76">
        <v>0</v>
      </c>
      <c r="K2070" s="76">
        <v>0</v>
      </c>
      <c r="L2070" s="77">
        <v>0</v>
      </c>
      <c r="M2070" s="68">
        <v>0</v>
      </c>
      <c r="N2070" s="68">
        <v>0</v>
      </c>
      <c r="O2070" s="68">
        <v>0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68">
        <v>0</v>
      </c>
      <c r="V2070" s="68">
        <v>0</v>
      </c>
      <c r="W2070" s="68">
        <v>0</v>
      </c>
    </row>
    <row r="2071" spans="1:23">
      <c r="C2071" s="76"/>
      <c r="D2071" s="76"/>
      <c r="E2071" s="76"/>
      <c r="F2071" s="76"/>
      <c r="G2071" s="76"/>
      <c r="H2071" s="76"/>
      <c r="I2071" s="76"/>
      <c r="J2071" s="76"/>
      <c r="K2071" s="76"/>
      <c r="L2071" s="77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</row>
    <row r="2072" spans="1:23">
      <c r="A2072" s="105" t="s">
        <v>566</v>
      </c>
      <c r="B2072">
        <v>2011</v>
      </c>
      <c r="C2072" s="76">
        <v>0.63330274617719207</v>
      </c>
      <c r="D2072" s="76">
        <v>0</v>
      </c>
      <c r="E2072" s="76">
        <v>0</v>
      </c>
      <c r="F2072" s="76">
        <v>0.18350413889351705</v>
      </c>
      <c r="G2072" s="76">
        <v>0.18319311492929075</v>
      </c>
      <c r="H2072" s="76">
        <v>0</v>
      </c>
      <c r="I2072" s="76">
        <v>0</v>
      </c>
      <c r="J2072" s="76">
        <v>0</v>
      </c>
      <c r="K2072" s="76">
        <v>0</v>
      </c>
      <c r="L2072" s="77">
        <v>0</v>
      </c>
      <c r="M2072" s="68">
        <v>3.4570226420443562</v>
      </c>
      <c r="N2072" s="68">
        <v>0</v>
      </c>
      <c r="O2072" s="68">
        <v>0</v>
      </c>
      <c r="P2072" s="68">
        <v>1.0016977928692699</v>
      </c>
      <c r="Q2072" s="68">
        <v>1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5.4587204349136265</v>
      </c>
    </row>
    <row r="2073" spans="1:23">
      <c r="A2073" s="105"/>
      <c r="B2073">
        <v>2014</v>
      </c>
      <c r="C2073" s="76">
        <v>0.79724600130151324</v>
      </c>
      <c r="D2073" s="76">
        <v>0</v>
      </c>
      <c r="E2073" s="76">
        <v>0</v>
      </c>
      <c r="F2073" s="76">
        <v>0.20275399869848695</v>
      </c>
      <c r="G2073" s="76">
        <v>0</v>
      </c>
      <c r="H2073" s="76">
        <v>0</v>
      </c>
      <c r="I2073" s="76">
        <v>0</v>
      </c>
      <c r="J2073" s="76">
        <v>0</v>
      </c>
      <c r="K2073" s="76">
        <v>0</v>
      </c>
      <c r="L2073" s="77">
        <v>0</v>
      </c>
      <c r="M2073" s="68">
        <v>7.8737650923623734</v>
      </c>
      <c r="N2073" s="68">
        <v>0</v>
      </c>
      <c r="O2073" s="68">
        <v>0</v>
      </c>
      <c r="P2073" s="68">
        <v>2.0024400933749815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9.8762051857373532</v>
      </c>
    </row>
    <row r="2074" spans="1:23">
      <c r="A2074" s="105"/>
      <c r="B2074">
        <v>2017</v>
      </c>
      <c r="C2074" s="76">
        <v>0.54827701135645546</v>
      </c>
      <c r="D2074" s="76">
        <v>0</v>
      </c>
      <c r="E2074" s="76">
        <v>0</v>
      </c>
      <c r="F2074" s="76">
        <v>0.28526778538045006</v>
      </c>
      <c r="G2074" s="76">
        <v>0.16645520326309446</v>
      </c>
      <c r="H2074" s="76">
        <v>0</v>
      </c>
      <c r="I2074" s="76">
        <v>0</v>
      </c>
      <c r="J2074" s="76">
        <v>0</v>
      </c>
      <c r="K2074" s="76">
        <v>0</v>
      </c>
      <c r="L2074" s="77">
        <v>0</v>
      </c>
      <c r="M2074" s="68">
        <v>6.652743266481993</v>
      </c>
      <c r="N2074" s="68">
        <v>0</v>
      </c>
      <c r="O2074" s="68">
        <v>0</v>
      </c>
      <c r="P2074" s="68">
        <v>3.4614132984324231</v>
      </c>
      <c r="Q2074" s="68">
        <v>2.0197522597924342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12.13390882470685</v>
      </c>
    </row>
    <row r="2075" spans="1:23">
      <c r="C2075" s="76"/>
      <c r="D2075" s="76"/>
      <c r="E2075" s="76"/>
      <c r="F2075" s="76"/>
      <c r="G2075" s="76"/>
      <c r="H2075" s="76"/>
      <c r="I2075" s="76"/>
      <c r="J2075" s="76"/>
      <c r="K2075" s="76"/>
      <c r="L2075" s="77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</row>
    <row r="2076" spans="1:23">
      <c r="A2076" s="105" t="s">
        <v>567</v>
      </c>
      <c r="B2076">
        <v>2011</v>
      </c>
      <c r="C2076" s="76">
        <v>0.74626874360309425</v>
      </c>
      <c r="D2076" s="76">
        <v>0</v>
      </c>
      <c r="E2076" s="76">
        <v>0</v>
      </c>
      <c r="F2076" s="76">
        <v>0.25373125639690575</v>
      </c>
      <c r="G2076" s="76">
        <v>0</v>
      </c>
      <c r="H2076" s="76">
        <v>0</v>
      </c>
      <c r="I2076" s="76">
        <v>0</v>
      </c>
      <c r="J2076" s="76">
        <v>0</v>
      </c>
      <c r="K2076" s="76">
        <v>0</v>
      </c>
      <c r="L2076" s="77">
        <v>0</v>
      </c>
      <c r="M2076" s="68">
        <v>5.8823556403766339</v>
      </c>
      <c r="N2076" s="68">
        <v>0</v>
      </c>
      <c r="O2076" s="68">
        <v>0</v>
      </c>
      <c r="P2076" s="68">
        <v>2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7.8823556403766339</v>
      </c>
    </row>
    <row r="2077" spans="1:23">
      <c r="A2077" s="105"/>
      <c r="B2077">
        <v>2014</v>
      </c>
      <c r="C2077" s="76">
        <v>0.33189113581944479</v>
      </c>
      <c r="D2077" s="76">
        <v>0</v>
      </c>
      <c r="E2077" s="76">
        <v>0</v>
      </c>
      <c r="F2077" s="76">
        <v>0.66810886418055526</v>
      </c>
      <c r="G2077" s="76">
        <v>0</v>
      </c>
      <c r="H2077" s="76">
        <v>0</v>
      </c>
      <c r="I2077" s="76">
        <v>0</v>
      </c>
      <c r="J2077" s="76">
        <v>0</v>
      </c>
      <c r="K2077" s="76">
        <v>0</v>
      </c>
      <c r="L2077" s="77">
        <v>0</v>
      </c>
      <c r="M2077" s="68">
        <v>1.925719591457753</v>
      </c>
      <c r="N2077" s="68">
        <v>0</v>
      </c>
      <c r="O2077" s="68">
        <v>0</v>
      </c>
      <c r="P2077" s="68">
        <v>3.8765432098765431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5.8022628013342956</v>
      </c>
    </row>
    <row r="2078" spans="1:23">
      <c r="A2078" s="105"/>
      <c r="B2078">
        <v>2017</v>
      </c>
      <c r="C2078" s="76">
        <v>0.35358136363026343</v>
      </c>
      <c r="D2078" s="76">
        <v>0</v>
      </c>
      <c r="E2078" s="76">
        <v>0</v>
      </c>
      <c r="F2078" s="76">
        <v>0.64641863636973651</v>
      </c>
      <c r="G2078" s="76">
        <v>0</v>
      </c>
      <c r="H2078" s="76">
        <v>0</v>
      </c>
      <c r="I2078" s="76">
        <v>0</v>
      </c>
      <c r="J2078" s="76">
        <v>0</v>
      </c>
      <c r="K2078" s="76">
        <v>0</v>
      </c>
      <c r="L2078" s="77">
        <v>0</v>
      </c>
      <c r="M2078" s="68">
        <v>2.4264126149802889</v>
      </c>
      <c r="N2078" s="68">
        <v>0</v>
      </c>
      <c r="O2078" s="68">
        <v>0</v>
      </c>
      <c r="P2078" s="68">
        <v>4.4359756909756909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6.8623883059559798</v>
      </c>
    </row>
    <row r="2079" spans="1:23">
      <c r="C2079" s="76"/>
      <c r="D2079" s="76"/>
      <c r="E2079" s="76"/>
      <c r="F2079" s="76"/>
      <c r="G2079" s="76"/>
      <c r="H2079" s="76"/>
      <c r="I2079" s="76"/>
      <c r="J2079" s="76"/>
      <c r="K2079" s="76"/>
      <c r="L2079" s="77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</row>
    <row r="2080" spans="1:23">
      <c r="A2080" s="105" t="s">
        <v>568</v>
      </c>
      <c r="B2080">
        <v>2011</v>
      </c>
      <c r="C2080" s="76">
        <v>0.1721002710797217</v>
      </c>
      <c r="D2080" s="76">
        <v>1.318213557867382E-2</v>
      </c>
      <c r="E2080" s="76">
        <v>0</v>
      </c>
      <c r="F2080" s="76">
        <v>0.7998646878694361</v>
      </c>
      <c r="G2080" s="76">
        <v>8.9733263145943005E-3</v>
      </c>
      <c r="H2080" s="76">
        <v>0</v>
      </c>
      <c r="I2080" s="76">
        <v>1.9393933914721815E-3</v>
      </c>
      <c r="J2080" s="76">
        <v>0</v>
      </c>
      <c r="K2080" s="76">
        <v>1.7974865579498266E-3</v>
      </c>
      <c r="L2080" s="77">
        <v>2.1426992081521115E-3</v>
      </c>
      <c r="M2080" s="68">
        <v>95.744955820985638</v>
      </c>
      <c r="N2080" s="68">
        <v>7.3336490447578493</v>
      </c>
      <c r="O2080" s="68">
        <v>0</v>
      </c>
      <c r="P2080" s="68">
        <v>444.99063669313</v>
      </c>
      <c r="Q2080" s="68">
        <v>4.9921521109059519</v>
      </c>
      <c r="R2080" s="68">
        <v>0</v>
      </c>
      <c r="S2080" s="68">
        <v>1.0789473684210527</v>
      </c>
      <c r="T2080" s="68">
        <v>0</v>
      </c>
      <c r="U2080" s="68">
        <v>1</v>
      </c>
      <c r="V2080" s="68">
        <v>1.1920529801324504</v>
      </c>
      <c r="W2080" s="68">
        <v>556.33239401833293</v>
      </c>
    </row>
    <row r="2081" spans="1:23">
      <c r="A2081" s="105"/>
      <c r="B2081">
        <v>2014</v>
      </c>
      <c r="C2081" s="76">
        <v>0.21359745164640759</v>
      </c>
      <c r="D2081" s="76">
        <v>1.0073588594573891E-2</v>
      </c>
      <c r="E2081" s="76">
        <v>0</v>
      </c>
      <c r="F2081" s="76">
        <v>0.76774462942518251</v>
      </c>
      <c r="G2081" s="76">
        <v>5.8906247157964591E-3</v>
      </c>
      <c r="H2081" s="76">
        <v>0</v>
      </c>
      <c r="I2081" s="76">
        <v>2.6937056180397095E-3</v>
      </c>
      <c r="J2081" s="76">
        <v>0</v>
      </c>
      <c r="K2081" s="76">
        <v>0</v>
      </c>
      <c r="L2081" s="77">
        <v>0</v>
      </c>
      <c r="M2081" s="68">
        <v>109.21767457371476</v>
      </c>
      <c r="N2081" s="68">
        <v>5.1508756889710767</v>
      </c>
      <c r="O2081" s="68">
        <v>0</v>
      </c>
      <c r="P2081" s="68">
        <v>392.56687027842207</v>
      </c>
      <c r="Q2081" s="68">
        <v>3.01202251378339</v>
      </c>
      <c r="R2081" s="68">
        <v>0</v>
      </c>
      <c r="S2081" s="68">
        <v>1.3773584905660377</v>
      </c>
      <c r="T2081" s="68">
        <v>0</v>
      </c>
      <c r="U2081" s="68">
        <v>0</v>
      </c>
      <c r="V2081" s="68">
        <v>0</v>
      </c>
      <c r="W2081" s="68">
        <v>511.32480154545726</v>
      </c>
    </row>
    <row r="2082" spans="1:23">
      <c r="A2082" s="105"/>
      <c r="B2082">
        <v>2017</v>
      </c>
      <c r="C2082" s="76">
        <v>0.21476135283634928</v>
      </c>
      <c r="D2082" s="76">
        <v>2.5498633827738426E-2</v>
      </c>
      <c r="E2082" s="76">
        <v>0</v>
      </c>
      <c r="F2082" s="76">
        <v>0.7280514681310577</v>
      </c>
      <c r="G2082" s="76">
        <v>9.7516586082232286E-3</v>
      </c>
      <c r="H2082" s="76">
        <v>0</v>
      </c>
      <c r="I2082" s="76">
        <v>7.4045944293130951E-3</v>
      </c>
      <c r="J2082" s="76">
        <v>0</v>
      </c>
      <c r="K2082" s="76">
        <v>1.0500598641506858E-2</v>
      </c>
      <c r="L2082" s="77">
        <v>4.0316935258117512E-3</v>
      </c>
      <c r="M2082" s="68">
        <v>110.21442815927922</v>
      </c>
      <c r="N2082" s="68">
        <v>13.085768500948767</v>
      </c>
      <c r="O2082" s="68">
        <v>0</v>
      </c>
      <c r="P2082" s="68">
        <v>373.63229077688578</v>
      </c>
      <c r="Q2082" s="68">
        <v>5.0045013356235746</v>
      </c>
      <c r="R2082" s="68">
        <v>0</v>
      </c>
      <c r="S2082" s="68">
        <v>3.8</v>
      </c>
      <c r="T2082" s="68">
        <v>0</v>
      </c>
      <c r="U2082" s="68">
        <v>5.3888535312294863</v>
      </c>
      <c r="V2082" s="68">
        <v>2.069044502617801</v>
      </c>
      <c r="W2082" s="68">
        <v>513.19488680658446</v>
      </c>
    </row>
    <row r="2083" spans="1:23">
      <c r="C2083" s="76"/>
      <c r="D2083" s="76"/>
      <c r="E2083" s="76"/>
      <c r="F2083" s="76"/>
      <c r="G2083" s="76"/>
      <c r="H2083" s="76"/>
      <c r="I2083" s="76"/>
      <c r="J2083" s="76"/>
      <c r="K2083" s="76"/>
      <c r="L2083" s="77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</row>
    <row r="2084" spans="1:23">
      <c r="A2084" s="105" t="s">
        <v>569</v>
      </c>
      <c r="B2084">
        <v>2011</v>
      </c>
      <c r="C2084" s="76">
        <v>0.20022766720321933</v>
      </c>
      <c r="D2084" s="76">
        <v>0</v>
      </c>
      <c r="E2084" s="76">
        <v>0</v>
      </c>
      <c r="F2084" s="76">
        <v>0.7773086006861295</v>
      </c>
      <c r="G2084" s="76">
        <v>2.2463732110651041E-2</v>
      </c>
      <c r="H2084" s="76">
        <v>0</v>
      </c>
      <c r="I2084" s="76">
        <v>0</v>
      </c>
      <c r="J2084" s="76">
        <v>0</v>
      </c>
      <c r="K2084" s="76">
        <v>0</v>
      </c>
      <c r="L2084" s="77">
        <v>0</v>
      </c>
      <c r="M2084" s="68">
        <v>18.491942677676434</v>
      </c>
      <c r="N2084" s="68">
        <v>0</v>
      </c>
      <c r="O2084" s="68">
        <v>0</v>
      </c>
      <c r="P2084" s="68">
        <v>71.788011554687273</v>
      </c>
      <c r="Q2084" s="68">
        <v>2.0746286081195455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92.35458284048326</v>
      </c>
    </row>
    <row r="2085" spans="1:23">
      <c r="A2085" s="105"/>
      <c r="B2085">
        <v>2014</v>
      </c>
      <c r="C2085" s="76">
        <v>0.25058436857991517</v>
      </c>
      <c r="D2085" s="76">
        <v>1.3067133775048308E-2</v>
      </c>
      <c r="E2085" s="76">
        <v>0</v>
      </c>
      <c r="F2085" s="76">
        <v>0.72450772917573714</v>
      </c>
      <c r="G2085" s="76">
        <v>1.1840768469299438E-2</v>
      </c>
      <c r="H2085" s="76">
        <v>0</v>
      </c>
      <c r="I2085" s="76">
        <v>0</v>
      </c>
      <c r="J2085" s="76">
        <v>0</v>
      </c>
      <c r="K2085" s="76">
        <v>0</v>
      </c>
      <c r="L2085" s="77">
        <v>0</v>
      </c>
      <c r="M2085" s="68">
        <v>21.162846755227626</v>
      </c>
      <c r="N2085" s="68">
        <v>1.1035714285714286</v>
      </c>
      <c r="O2085" s="68">
        <v>0</v>
      </c>
      <c r="P2085" s="68">
        <v>61.187559832305617</v>
      </c>
      <c r="Q2085" s="68">
        <v>1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84.453978016104671</v>
      </c>
    </row>
    <row r="2086" spans="1:23">
      <c r="A2086" s="105"/>
      <c r="B2086">
        <v>2017</v>
      </c>
      <c r="C2086" s="76">
        <v>0.25815454650988534</v>
      </c>
      <c r="D2086" s="76">
        <v>1.2218151115944299E-2</v>
      </c>
      <c r="E2086" s="76">
        <v>5.5946253800286859E-2</v>
      </c>
      <c r="F2086" s="76">
        <v>0.66389320974408939</v>
      </c>
      <c r="G2086" s="76">
        <v>0</v>
      </c>
      <c r="H2086" s="76">
        <v>0</v>
      </c>
      <c r="I2086" s="76">
        <v>9.7878388297940652E-3</v>
      </c>
      <c r="J2086" s="76">
        <v>0</v>
      </c>
      <c r="K2086" s="76">
        <v>0</v>
      </c>
      <c r="L2086" s="77">
        <v>0</v>
      </c>
      <c r="M2086" s="68">
        <v>21.149018170082389</v>
      </c>
      <c r="N2086" s="68">
        <v>1.0009581603321622</v>
      </c>
      <c r="O2086" s="68">
        <v>4.583333333333333</v>
      </c>
      <c r="P2086" s="68">
        <v>54.388697567774258</v>
      </c>
      <c r="Q2086" s="68">
        <v>0</v>
      </c>
      <c r="R2086" s="68">
        <v>0</v>
      </c>
      <c r="S2086" s="68">
        <v>0.80185758513931893</v>
      </c>
      <c r="T2086" s="68">
        <v>0</v>
      </c>
      <c r="U2086" s="68">
        <v>0</v>
      </c>
      <c r="V2086" s="68">
        <v>0</v>
      </c>
      <c r="W2086" s="68">
        <v>81.923864816661464</v>
      </c>
    </row>
    <row r="2087" spans="1:23">
      <c r="C2087" s="76"/>
      <c r="D2087" s="76"/>
      <c r="E2087" s="76"/>
      <c r="F2087" s="76"/>
      <c r="G2087" s="76"/>
      <c r="H2087" s="76"/>
      <c r="I2087" s="76"/>
      <c r="J2087" s="76"/>
      <c r="K2087" s="76"/>
      <c r="L2087" s="77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</row>
    <row r="2088" spans="1:23">
      <c r="A2088" s="105" t="s">
        <v>570</v>
      </c>
      <c r="B2088">
        <v>2011</v>
      </c>
      <c r="C2088" s="76">
        <v>0.19621183652938393</v>
      </c>
      <c r="D2088" s="76">
        <v>5.3380804279822454E-2</v>
      </c>
      <c r="E2088" s="76">
        <v>0</v>
      </c>
      <c r="F2088" s="76">
        <v>0.71749979093807603</v>
      </c>
      <c r="G2088" s="76">
        <v>1.0891123492906225E-2</v>
      </c>
      <c r="H2088" s="76">
        <v>1.1567204558980122E-2</v>
      </c>
      <c r="I2088" s="76">
        <v>0</v>
      </c>
      <c r="J2088" s="76">
        <v>0</v>
      </c>
      <c r="K2088" s="76">
        <v>1.044924020083127E-2</v>
      </c>
      <c r="L2088" s="77">
        <v>0</v>
      </c>
      <c r="M2088" s="68">
        <v>18.77761758350379</v>
      </c>
      <c r="N2088" s="68">
        <v>5.1085823709532336</v>
      </c>
      <c r="O2088" s="68">
        <v>0</v>
      </c>
      <c r="P2088" s="68">
        <v>68.665259592845487</v>
      </c>
      <c r="Q2088" s="68">
        <v>1.0422885572139304</v>
      </c>
      <c r="R2088" s="68">
        <v>1.1069900142653353</v>
      </c>
      <c r="S2088" s="68">
        <v>0</v>
      </c>
      <c r="T2088" s="68">
        <v>0</v>
      </c>
      <c r="U2088" s="68">
        <v>1</v>
      </c>
      <c r="V2088" s="68">
        <v>0</v>
      </c>
      <c r="W2088" s="68">
        <v>95.700738118781771</v>
      </c>
    </row>
    <row r="2089" spans="1:23">
      <c r="A2089" s="105"/>
      <c r="B2089">
        <v>2014</v>
      </c>
      <c r="C2089" s="76">
        <v>0.25256136371346527</v>
      </c>
      <c r="D2089" s="76">
        <v>8.7932163515118244E-3</v>
      </c>
      <c r="E2089" s="76">
        <v>0</v>
      </c>
      <c r="F2089" s="76">
        <v>0.73413585147500793</v>
      </c>
      <c r="G2089" s="76">
        <v>4.5095684600150246E-3</v>
      </c>
      <c r="H2089" s="76">
        <v>0</v>
      </c>
      <c r="I2089" s="76">
        <v>0</v>
      </c>
      <c r="J2089" s="76">
        <v>0</v>
      </c>
      <c r="K2089" s="76">
        <v>0</v>
      </c>
      <c r="L2089" s="77">
        <v>0</v>
      </c>
      <c r="M2089" s="68">
        <v>28.998978768162111</v>
      </c>
      <c r="N2089" s="68">
        <v>1.0096330275229359</v>
      </c>
      <c r="O2089" s="68">
        <v>0</v>
      </c>
      <c r="P2089" s="68">
        <v>84.293138336167999</v>
      </c>
      <c r="Q2089" s="68">
        <v>0.51778656126482214</v>
      </c>
      <c r="R2089" s="68">
        <v>0</v>
      </c>
      <c r="S2089" s="68">
        <v>0</v>
      </c>
      <c r="T2089" s="68">
        <v>0</v>
      </c>
      <c r="U2089" s="68">
        <v>0</v>
      </c>
      <c r="V2089" s="68">
        <v>0</v>
      </c>
      <c r="W2089" s="68">
        <v>114.81953669311787</v>
      </c>
    </row>
    <row r="2090" spans="1:23">
      <c r="A2090" s="105"/>
      <c r="B2090">
        <v>2017</v>
      </c>
      <c r="C2090" s="76">
        <v>0.20392828300983404</v>
      </c>
      <c r="D2090" s="76">
        <v>1.3200789608486075E-2</v>
      </c>
      <c r="E2090" s="76">
        <v>0</v>
      </c>
      <c r="F2090" s="76">
        <v>0.76350725932687424</v>
      </c>
      <c r="G2090" s="76">
        <v>9.6995572301003547E-3</v>
      </c>
      <c r="H2090" s="76">
        <v>0</v>
      </c>
      <c r="I2090" s="76">
        <v>0</v>
      </c>
      <c r="J2090" s="76">
        <v>0</v>
      </c>
      <c r="K2090" s="76">
        <v>9.6641108247051532E-3</v>
      </c>
      <c r="L2090" s="77">
        <v>0</v>
      </c>
      <c r="M2090" s="68">
        <v>21.439775290930235</v>
      </c>
      <c r="N2090" s="68">
        <v>1.3878504672897196</v>
      </c>
      <c r="O2090" s="68">
        <v>0</v>
      </c>
      <c r="P2090" s="68">
        <v>80.270494270639247</v>
      </c>
      <c r="Q2090" s="68">
        <v>1.019752259792434</v>
      </c>
      <c r="R2090" s="68">
        <v>0</v>
      </c>
      <c r="S2090" s="68">
        <v>0</v>
      </c>
      <c r="T2090" s="68">
        <v>0</v>
      </c>
      <c r="U2090" s="68">
        <v>1.016025641025641</v>
      </c>
      <c r="V2090" s="68">
        <v>0</v>
      </c>
      <c r="W2090" s="68">
        <v>105.13389792967729</v>
      </c>
    </row>
    <row r="2091" spans="1:23">
      <c r="C2091" s="76"/>
      <c r="D2091" s="76"/>
      <c r="E2091" s="76"/>
      <c r="F2091" s="76"/>
      <c r="G2091" s="76"/>
      <c r="H2091" s="76"/>
      <c r="I2091" s="76"/>
      <c r="J2091" s="76"/>
      <c r="K2091" s="76"/>
      <c r="L2091" s="77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</row>
    <row r="2092" spans="1:23">
      <c r="A2092" s="105" t="s">
        <v>571</v>
      </c>
      <c r="B2092">
        <v>2011</v>
      </c>
      <c r="C2092" s="76">
        <v>0.28766619287830919</v>
      </c>
      <c r="D2092" s="76">
        <v>6.3607708866921978E-2</v>
      </c>
      <c r="E2092" s="76">
        <v>0</v>
      </c>
      <c r="F2092" s="76">
        <v>0.61693690673252666</v>
      </c>
      <c r="G2092" s="76">
        <v>0</v>
      </c>
      <c r="H2092" s="76">
        <v>0</v>
      </c>
      <c r="I2092" s="76">
        <v>3.1789191522242237E-2</v>
      </c>
      <c r="J2092" s="76">
        <v>0</v>
      </c>
      <c r="K2092" s="76">
        <v>0</v>
      </c>
      <c r="L2092" s="77">
        <v>0</v>
      </c>
      <c r="M2092" s="68">
        <v>9.0491824139986416</v>
      </c>
      <c r="N2092" s="68">
        <v>2.0009225092250924</v>
      </c>
      <c r="O2092" s="68">
        <v>0</v>
      </c>
      <c r="P2092" s="68">
        <v>19.407127932173697</v>
      </c>
      <c r="Q2092" s="68">
        <v>0</v>
      </c>
      <c r="R2092" s="68">
        <v>0</v>
      </c>
      <c r="S2092" s="68">
        <v>1</v>
      </c>
      <c r="T2092" s="68">
        <v>0</v>
      </c>
      <c r="U2092" s="68">
        <v>0</v>
      </c>
      <c r="V2092" s="68">
        <v>0</v>
      </c>
      <c r="W2092" s="68">
        <v>31.457232855397429</v>
      </c>
    </row>
    <row r="2093" spans="1:23">
      <c r="A2093" s="105"/>
      <c r="B2093">
        <v>2014</v>
      </c>
      <c r="C2093" s="76">
        <v>0.26315156857605343</v>
      </c>
      <c r="D2093" s="76">
        <v>0</v>
      </c>
      <c r="E2093" s="76">
        <v>0</v>
      </c>
      <c r="F2093" s="76">
        <v>0.70572452927080909</v>
      </c>
      <c r="G2093" s="76">
        <v>3.1123902153137328E-2</v>
      </c>
      <c r="H2093" s="76">
        <v>0</v>
      </c>
      <c r="I2093" s="76">
        <v>0</v>
      </c>
      <c r="J2093" s="76">
        <v>0</v>
      </c>
      <c r="K2093" s="76">
        <v>0</v>
      </c>
      <c r="L2093" s="77">
        <v>0</v>
      </c>
      <c r="M2093" s="68">
        <v>8.4549670951053102</v>
      </c>
      <c r="N2093" s="68">
        <v>0</v>
      </c>
      <c r="O2093" s="68">
        <v>0</v>
      </c>
      <c r="P2093" s="68">
        <v>22.674680244092439</v>
      </c>
      <c r="Q2093" s="68">
        <v>1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32.129647339197753</v>
      </c>
    </row>
    <row r="2094" spans="1:23">
      <c r="A2094" s="105"/>
      <c r="B2094">
        <v>2017</v>
      </c>
      <c r="C2094" s="76">
        <v>0.36044722758128062</v>
      </c>
      <c r="D2094" s="76">
        <v>0</v>
      </c>
      <c r="E2094" s="76">
        <v>0</v>
      </c>
      <c r="F2094" s="76">
        <v>0.63955277241871966</v>
      </c>
      <c r="G2094" s="76">
        <v>0</v>
      </c>
      <c r="H2094" s="76">
        <v>0</v>
      </c>
      <c r="I2094" s="76">
        <v>0</v>
      </c>
      <c r="J2094" s="76">
        <v>0</v>
      </c>
      <c r="K2094" s="76">
        <v>0</v>
      </c>
      <c r="L2094" s="77">
        <v>0</v>
      </c>
      <c r="M2094" s="68">
        <v>11.888591057757576</v>
      </c>
      <c r="N2094" s="68">
        <v>0</v>
      </c>
      <c r="O2094" s="68">
        <v>0</v>
      </c>
      <c r="P2094" s="68">
        <v>21.094298386375296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32.982889444132866</v>
      </c>
    </row>
    <row r="2095" spans="1:23">
      <c r="C2095" s="76"/>
      <c r="D2095" s="76"/>
      <c r="E2095" s="76"/>
      <c r="F2095" s="76"/>
      <c r="G2095" s="76"/>
      <c r="H2095" s="76"/>
      <c r="I2095" s="76"/>
      <c r="J2095" s="76"/>
      <c r="K2095" s="76"/>
      <c r="L2095" s="77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</row>
    <row r="2096" spans="1:23">
      <c r="A2096" s="105" t="s">
        <v>572</v>
      </c>
      <c r="B2096">
        <v>2011</v>
      </c>
      <c r="C2096" s="76">
        <v>0.22983417440161952</v>
      </c>
      <c r="D2096" s="76">
        <v>0.14142406547959677</v>
      </c>
      <c r="E2096" s="76">
        <v>0</v>
      </c>
      <c r="F2096" s="76">
        <v>0.62874176011878358</v>
      </c>
      <c r="G2096" s="76">
        <v>0</v>
      </c>
      <c r="H2096" s="76">
        <v>0</v>
      </c>
      <c r="I2096" s="76">
        <v>0</v>
      </c>
      <c r="J2096" s="76">
        <v>0</v>
      </c>
      <c r="K2096" s="76">
        <v>0</v>
      </c>
      <c r="L2096" s="77">
        <v>0</v>
      </c>
      <c r="M2096" s="68">
        <v>30.04604629100222</v>
      </c>
      <c r="N2096" s="68">
        <v>18.488260195093734</v>
      </c>
      <c r="O2096" s="68">
        <v>0</v>
      </c>
      <c r="P2096" s="68">
        <v>82.194930665985709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130.72923715208168</v>
      </c>
    </row>
    <row r="2097" spans="1:23">
      <c r="A2097" s="105"/>
      <c r="B2097">
        <v>2014</v>
      </c>
      <c r="C2097" s="76">
        <v>0.31359903503887365</v>
      </c>
      <c r="D2097" s="76">
        <v>0</v>
      </c>
      <c r="E2097" s="76">
        <v>0</v>
      </c>
      <c r="F2097" s="76">
        <v>0.6864009649611259</v>
      </c>
      <c r="G2097" s="76">
        <v>0</v>
      </c>
      <c r="H2097" s="76">
        <v>0</v>
      </c>
      <c r="I2097" s="76">
        <v>0</v>
      </c>
      <c r="J2097" s="76">
        <v>0</v>
      </c>
      <c r="K2097" s="76">
        <v>0</v>
      </c>
      <c r="L2097" s="77">
        <v>0</v>
      </c>
      <c r="M2097" s="68">
        <v>28.879445242503138</v>
      </c>
      <c r="N2097" s="68">
        <v>0</v>
      </c>
      <c r="O2097" s="68">
        <v>0</v>
      </c>
      <c r="P2097" s="68">
        <v>63.210905861170488</v>
      </c>
      <c r="Q2097" s="68">
        <v>0</v>
      </c>
      <c r="R2097" s="68">
        <v>0</v>
      </c>
      <c r="S2097" s="68">
        <v>0</v>
      </c>
      <c r="T2097" s="68">
        <v>0</v>
      </c>
      <c r="U2097" s="68">
        <v>0</v>
      </c>
      <c r="V2097" s="68">
        <v>0</v>
      </c>
      <c r="W2097" s="68">
        <v>92.090351103673669</v>
      </c>
    </row>
    <row r="2098" spans="1:23">
      <c r="A2098" s="105"/>
      <c r="B2098">
        <v>2017</v>
      </c>
      <c r="C2098" s="76">
        <v>0.25803411320029229</v>
      </c>
      <c r="D2098" s="76">
        <v>1.4548805865697265E-2</v>
      </c>
      <c r="E2098" s="76">
        <v>1.4460093634808867E-2</v>
      </c>
      <c r="F2098" s="76">
        <v>0.66271336579562656</v>
      </c>
      <c r="G2098" s="76">
        <v>3.3154419935164152E-2</v>
      </c>
      <c r="H2098" s="76">
        <v>0</v>
      </c>
      <c r="I2098" s="76">
        <v>0</v>
      </c>
      <c r="J2098" s="76">
        <v>0</v>
      </c>
      <c r="K2098" s="76">
        <v>0</v>
      </c>
      <c r="L2098" s="77">
        <v>1.708920156841048E-2</v>
      </c>
      <c r="M2098" s="68">
        <v>17.844567242576016</v>
      </c>
      <c r="N2098" s="68">
        <v>1.0061349693251533</v>
      </c>
      <c r="O2098" s="68">
        <v>1</v>
      </c>
      <c r="P2098" s="68">
        <v>45.830503075050544</v>
      </c>
      <c r="Q2098" s="68">
        <v>2.2928219396417751</v>
      </c>
      <c r="R2098" s="68">
        <v>0</v>
      </c>
      <c r="S2098" s="68">
        <v>0</v>
      </c>
      <c r="T2098" s="68">
        <v>0</v>
      </c>
      <c r="U2098" s="68">
        <v>0</v>
      </c>
      <c r="V2098" s="68">
        <v>1.1818181818181819</v>
      </c>
      <c r="W2098" s="68">
        <v>69.155845408411693</v>
      </c>
    </row>
    <row r="2099" spans="1:23">
      <c r="C2099" s="76"/>
      <c r="D2099" s="76"/>
      <c r="E2099" s="76"/>
      <c r="F2099" s="76"/>
      <c r="G2099" s="76"/>
      <c r="H2099" s="76"/>
      <c r="I2099" s="76"/>
      <c r="J2099" s="76"/>
      <c r="K2099" s="76"/>
      <c r="L2099" s="77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</row>
    <row r="2100" spans="1:23">
      <c r="A2100" s="105" t="s">
        <v>573</v>
      </c>
      <c r="B2100">
        <v>2011</v>
      </c>
      <c r="C2100" s="76">
        <v>0.28109061665057722</v>
      </c>
      <c r="D2100" s="76">
        <v>2.3268670527487826E-2</v>
      </c>
      <c r="E2100" s="76">
        <v>1.6775869697189569E-2</v>
      </c>
      <c r="F2100" s="76">
        <v>0.66637688258616323</v>
      </c>
      <c r="G2100" s="76">
        <v>9.8494024322146202E-3</v>
      </c>
      <c r="H2100" s="76">
        <v>0</v>
      </c>
      <c r="I2100" s="76">
        <v>2.6385581063671547E-3</v>
      </c>
      <c r="J2100" s="76">
        <v>0</v>
      </c>
      <c r="K2100" s="76">
        <v>0</v>
      </c>
      <c r="L2100" s="77">
        <v>0</v>
      </c>
      <c r="M2100" s="68">
        <v>110.0701468676364</v>
      </c>
      <c r="N2100" s="68">
        <v>9.1116025603907964</v>
      </c>
      <c r="O2100" s="68">
        <v>6.5691358303055427</v>
      </c>
      <c r="P2100" s="68">
        <v>260.9414793331062</v>
      </c>
      <c r="Q2100" s="68">
        <v>3.8568529436896521</v>
      </c>
      <c r="R2100" s="68">
        <v>0</v>
      </c>
      <c r="S2100" s="68">
        <v>1.0332129963898917</v>
      </c>
      <c r="T2100" s="68">
        <v>0</v>
      </c>
      <c r="U2100" s="68">
        <v>0</v>
      </c>
      <c r="V2100" s="68">
        <v>0</v>
      </c>
      <c r="W2100" s="68">
        <v>391.58243053151864</v>
      </c>
    </row>
    <row r="2101" spans="1:23">
      <c r="A2101" s="105"/>
      <c r="B2101">
        <v>2014</v>
      </c>
      <c r="C2101" s="76">
        <v>0.27863592052311359</v>
      </c>
      <c r="D2101" s="76">
        <v>2.8227917518203562E-2</v>
      </c>
      <c r="E2101" s="76">
        <v>1.0375663791196844E-2</v>
      </c>
      <c r="F2101" s="76">
        <v>0.66273460499881442</v>
      </c>
      <c r="G2101" s="76">
        <v>8.8065619471544634E-3</v>
      </c>
      <c r="H2101" s="76">
        <v>0</v>
      </c>
      <c r="I2101" s="76">
        <v>8.6016738991419577E-3</v>
      </c>
      <c r="J2101" s="76">
        <v>2.6176573223755809E-3</v>
      </c>
      <c r="K2101" s="76">
        <v>0</v>
      </c>
      <c r="L2101" s="77">
        <v>0</v>
      </c>
      <c r="M2101" s="68">
        <v>107.47015111935556</v>
      </c>
      <c r="N2101" s="68">
        <v>10.887535805759082</v>
      </c>
      <c r="O2101" s="68">
        <v>4.0019038231327109</v>
      </c>
      <c r="P2101" s="68">
        <v>255.61739497740302</v>
      </c>
      <c r="Q2101" s="68">
        <v>3.3966996843974622</v>
      </c>
      <c r="R2101" s="68">
        <v>0</v>
      </c>
      <c r="S2101" s="68">
        <v>3.3176741609074742</v>
      </c>
      <c r="T2101" s="68">
        <v>1.0096330275229359</v>
      </c>
      <c r="U2101" s="68">
        <v>0</v>
      </c>
      <c r="V2101" s="68">
        <v>0</v>
      </c>
      <c r="W2101" s="68">
        <v>385.70099259847808</v>
      </c>
    </row>
    <row r="2102" spans="1:23">
      <c r="A2102" s="105"/>
      <c r="B2102">
        <v>2017</v>
      </c>
      <c r="C2102" s="76">
        <v>0.30320984116241922</v>
      </c>
      <c r="D2102" s="76">
        <v>1.5162139219575418E-2</v>
      </c>
      <c r="E2102" s="76">
        <v>1.2513791454682678E-2</v>
      </c>
      <c r="F2102" s="76">
        <v>0.65070332269854714</v>
      </c>
      <c r="G2102" s="76">
        <v>1.8410905464776025E-2</v>
      </c>
      <c r="H2102" s="76">
        <v>0</v>
      </c>
      <c r="I2102" s="76">
        <v>0</v>
      </c>
      <c r="J2102" s="76">
        <v>0</v>
      </c>
      <c r="K2102" s="76">
        <v>0</v>
      </c>
      <c r="L2102" s="77">
        <v>0</v>
      </c>
      <c r="M2102" s="68">
        <v>115.98739816816413</v>
      </c>
      <c r="N2102" s="68">
        <v>5.8</v>
      </c>
      <c r="O2102" s="68">
        <v>4.786922833649589</v>
      </c>
      <c r="P2102" s="68">
        <v>248.91469580881861</v>
      </c>
      <c r="Q2102" s="68">
        <v>7.0427563122383186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382.53177312287045</v>
      </c>
    </row>
    <row r="2103" spans="1:23">
      <c r="C2103" s="76"/>
      <c r="D2103" s="76"/>
      <c r="E2103" s="76"/>
      <c r="F2103" s="76"/>
      <c r="G2103" s="76"/>
      <c r="H2103" s="76"/>
      <c r="I2103" s="76"/>
      <c r="J2103" s="76"/>
      <c r="K2103" s="76"/>
      <c r="L2103" s="77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</row>
    <row r="2104" spans="1:23">
      <c r="A2104" s="105" t="s">
        <v>574</v>
      </c>
      <c r="B2104">
        <v>2011</v>
      </c>
      <c r="C2104" s="76">
        <v>0.25435857034901371</v>
      </c>
      <c r="D2104" s="76">
        <v>0</v>
      </c>
      <c r="E2104" s="76">
        <v>0</v>
      </c>
      <c r="F2104" s="76">
        <v>0.74564142965098623</v>
      </c>
      <c r="G2104" s="76">
        <v>0</v>
      </c>
      <c r="H2104" s="76">
        <v>0</v>
      </c>
      <c r="I2104" s="76">
        <v>0</v>
      </c>
      <c r="J2104" s="76">
        <v>0</v>
      </c>
      <c r="K2104" s="76">
        <v>0</v>
      </c>
      <c r="L2104" s="77">
        <v>0</v>
      </c>
      <c r="M2104" s="68">
        <v>5.0214636976045837</v>
      </c>
      <c r="N2104" s="68">
        <v>0</v>
      </c>
      <c r="O2104" s="68">
        <v>0</v>
      </c>
      <c r="P2104" s="68">
        <v>14.720209212077481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19.741672909682066</v>
      </c>
    </row>
    <row r="2105" spans="1:23">
      <c r="A2105" s="105"/>
      <c r="B2105">
        <v>2014</v>
      </c>
      <c r="C2105" s="76">
        <v>0.78860985022046692</v>
      </c>
      <c r="D2105" s="76">
        <v>0</v>
      </c>
      <c r="E2105" s="76">
        <v>0</v>
      </c>
      <c r="F2105" s="76">
        <v>0.21139014977953313</v>
      </c>
      <c r="G2105" s="76">
        <v>0</v>
      </c>
      <c r="H2105" s="76">
        <v>0</v>
      </c>
      <c r="I2105" s="76">
        <v>0</v>
      </c>
      <c r="J2105" s="76">
        <v>0</v>
      </c>
      <c r="K2105" s="76">
        <v>0</v>
      </c>
      <c r="L2105" s="77">
        <v>0</v>
      </c>
      <c r="M2105" s="68">
        <v>17.428813471879586</v>
      </c>
      <c r="N2105" s="68">
        <v>0</v>
      </c>
      <c r="O2105" s="68">
        <v>0</v>
      </c>
      <c r="P2105" s="68">
        <v>4.6718659287227755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22.10067940060236</v>
      </c>
    </row>
    <row r="2106" spans="1:23">
      <c r="A2106" s="105"/>
      <c r="B2106">
        <v>2017</v>
      </c>
      <c r="C2106" s="76">
        <v>0.60687953893587754</v>
      </c>
      <c r="D2106" s="76">
        <v>0</v>
      </c>
      <c r="E2106" s="76">
        <v>0</v>
      </c>
      <c r="F2106" s="76">
        <v>0.39312046106412241</v>
      </c>
      <c r="G2106" s="76">
        <v>0</v>
      </c>
      <c r="H2106" s="76">
        <v>0</v>
      </c>
      <c r="I2106" s="76">
        <v>0</v>
      </c>
      <c r="J2106" s="76">
        <v>0</v>
      </c>
      <c r="K2106" s="76">
        <v>0</v>
      </c>
      <c r="L2106" s="77">
        <v>0</v>
      </c>
      <c r="M2106" s="68">
        <v>6.5710466310345321</v>
      </c>
      <c r="N2106" s="68">
        <v>0</v>
      </c>
      <c r="O2106" s="68">
        <v>0</v>
      </c>
      <c r="P2106" s="68">
        <v>4.2565496371745102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10.827596268209042</v>
      </c>
    </row>
    <row r="2107" spans="1:23">
      <c r="C2107" s="76"/>
      <c r="D2107" s="76"/>
      <c r="E2107" s="76"/>
      <c r="F2107" s="76"/>
      <c r="G2107" s="76"/>
      <c r="H2107" s="76"/>
      <c r="I2107" s="76"/>
      <c r="J2107" s="76"/>
      <c r="K2107" s="76"/>
      <c r="L2107" s="77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</row>
    <row r="2108" spans="1:23">
      <c r="A2108" s="105" t="s">
        <v>575</v>
      </c>
      <c r="B2108">
        <v>2011</v>
      </c>
      <c r="C2108" s="76">
        <v>0.39609930486984885</v>
      </c>
      <c r="D2108" s="76">
        <v>0</v>
      </c>
      <c r="E2108" s="76">
        <v>0</v>
      </c>
      <c r="F2108" s="76">
        <v>0.60390069513015121</v>
      </c>
      <c r="G2108" s="76">
        <v>0</v>
      </c>
      <c r="H2108" s="76">
        <v>0</v>
      </c>
      <c r="I2108" s="76">
        <v>0</v>
      </c>
      <c r="J2108" s="76">
        <v>0</v>
      </c>
      <c r="K2108" s="76">
        <v>0</v>
      </c>
      <c r="L2108" s="77">
        <v>0</v>
      </c>
      <c r="M2108" s="68">
        <v>10.536765139946654</v>
      </c>
      <c r="N2108" s="68">
        <v>0</v>
      </c>
      <c r="O2108" s="68">
        <v>0</v>
      </c>
      <c r="P2108" s="68">
        <v>16.064556827555531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26.601321967502184</v>
      </c>
    </row>
    <row r="2109" spans="1:23">
      <c r="A2109" s="105"/>
      <c r="B2109">
        <v>2014</v>
      </c>
      <c r="C2109" s="76">
        <v>0.261917470287726</v>
      </c>
      <c r="D2109" s="76">
        <v>6.0770927734786956E-2</v>
      </c>
      <c r="E2109" s="76">
        <v>0</v>
      </c>
      <c r="F2109" s="76">
        <v>0.67731160197748708</v>
      </c>
      <c r="G2109" s="76">
        <v>0</v>
      </c>
      <c r="H2109" s="76">
        <v>0</v>
      </c>
      <c r="I2109" s="76">
        <v>0</v>
      </c>
      <c r="J2109" s="76">
        <v>0</v>
      </c>
      <c r="K2109" s="76">
        <v>0</v>
      </c>
      <c r="L2109" s="77">
        <v>0</v>
      </c>
      <c r="M2109" s="68">
        <v>4.3514314877962992</v>
      </c>
      <c r="N2109" s="68">
        <v>1.0096330275229359</v>
      </c>
      <c r="O2109" s="68">
        <v>0</v>
      </c>
      <c r="P2109" s="68">
        <v>11.252685926818479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16.613750442137714</v>
      </c>
    </row>
    <row r="2110" spans="1:23">
      <c r="A2110" s="105"/>
      <c r="B2110">
        <v>2017</v>
      </c>
      <c r="C2110" s="76">
        <v>0.32481039568350001</v>
      </c>
      <c r="D2110" s="76">
        <v>0</v>
      </c>
      <c r="E2110" s="76">
        <v>0</v>
      </c>
      <c r="F2110" s="76">
        <v>0.57200968256870555</v>
      </c>
      <c r="G2110" s="76">
        <v>0</v>
      </c>
      <c r="H2110" s="76">
        <v>0</v>
      </c>
      <c r="I2110" s="76">
        <v>0</v>
      </c>
      <c r="J2110" s="76">
        <v>0</v>
      </c>
      <c r="K2110" s="76">
        <v>0</v>
      </c>
      <c r="L2110" s="77">
        <v>0.10317992174779447</v>
      </c>
      <c r="M2110" s="68">
        <v>10.464973038101267</v>
      </c>
      <c r="N2110" s="68">
        <v>0</v>
      </c>
      <c r="O2110" s="68">
        <v>0</v>
      </c>
      <c r="P2110" s="68">
        <v>18.429416007507587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3.3243243243243246</v>
      </c>
      <c r="W2110" s="68">
        <v>32.218713369933177</v>
      </c>
    </row>
    <row r="2111" spans="1:23">
      <c r="C2111" s="76"/>
      <c r="D2111" s="76"/>
      <c r="E2111" s="76"/>
      <c r="F2111" s="76"/>
      <c r="G2111" s="76"/>
      <c r="H2111" s="76"/>
      <c r="I2111" s="76"/>
      <c r="J2111" s="76"/>
      <c r="K2111" s="76"/>
      <c r="L2111" s="77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</row>
    <row r="2112" spans="1:23">
      <c r="A2112" s="105" t="s">
        <v>576</v>
      </c>
      <c r="B2112">
        <v>2011</v>
      </c>
      <c r="C2112" s="76">
        <v>0.13821831172364266</v>
      </c>
      <c r="D2112" s="76">
        <v>0</v>
      </c>
      <c r="E2112" s="76">
        <v>0</v>
      </c>
      <c r="F2112" s="76">
        <v>0.86178168827635726</v>
      </c>
      <c r="G2112" s="76">
        <v>0</v>
      </c>
      <c r="H2112" s="76">
        <v>0</v>
      </c>
      <c r="I2112" s="76">
        <v>0</v>
      </c>
      <c r="J2112" s="76">
        <v>0</v>
      </c>
      <c r="K2112" s="76">
        <v>0</v>
      </c>
      <c r="L2112" s="77">
        <v>0</v>
      </c>
      <c r="M2112" s="68">
        <v>6.1571097287434471</v>
      </c>
      <c r="N2112" s="68">
        <v>0</v>
      </c>
      <c r="O2112" s="68">
        <v>0</v>
      </c>
      <c r="P2112" s="68">
        <v>38.389156623099531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44.546266351842981</v>
      </c>
    </row>
    <row r="2113" spans="1:23">
      <c r="A2113" s="105"/>
      <c r="B2113">
        <v>2014</v>
      </c>
      <c r="C2113" s="76">
        <v>0.29118383739702169</v>
      </c>
      <c r="D2113" s="76">
        <v>0</v>
      </c>
      <c r="E2113" s="76">
        <v>0</v>
      </c>
      <c r="F2113" s="76">
        <v>0.70881616260297842</v>
      </c>
      <c r="G2113" s="76">
        <v>0</v>
      </c>
      <c r="H2113" s="76">
        <v>0</v>
      </c>
      <c r="I2113" s="76">
        <v>0</v>
      </c>
      <c r="J2113" s="76">
        <v>0</v>
      </c>
      <c r="K2113" s="76">
        <v>0</v>
      </c>
      <c r="L2113" s="77">
        <v>0</v>
      </c>
      <c r="M2113" s="68">
        <v>8.0955928198194247</v>
      </c>
      <c r="N2113" s="68">
        <v>0</v>
      </c>
      <c r="O2113" s="68">
        <v>0</v>
      </c>
      <c r="P2113" s="68">
        <v>19.706749824567435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27.802342644386858</v>
      </c>
    </row>
    <row r="2114" spans="1:23">
      <c r="A2114" s="105"/>
      <c r="B2114">
        <v>2017</v>
      </c>
      <c r="C2114" s="76">
        <v>0.39358504485813706</v>
      </c>
      <c r="D2114" s="76">
        <v>0</v>
      </c>
      <c r="E2114" s="76">
        <v>0</v>
      </c>
      <c r="F2114" s="76">
        <v>0.60641495514186305</v>
      </c>
      <c r="G2114" s="76">
        <v>0</v>
      </c>
      <c r="H2114" s="76">
        <v>0</v>
      </c>
      <c r="I2114" s="76">
        <v>0</v>
      </c>
      <c r="J2114" s="76">
        <v>0</v>
      </c>
      <c r="K2114" s="76">
        <v>0</v>
      </c>
      <c r="L2114" s="77">
        <v>0</v>
      </c>
      <c r="M2114" s="68">
        <v>10.2886542188799</v>
      </c>
      <c r="N2114" s="68">
        <v>0</v>
      </c>
      <c r="O2114" s="68">
        <v>0</v>
      </c>
      <c r="P2114" s="68">
        <v>15.85221254750936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26.140866766389259</v>
      </c>
    </row>
    <row r="2115" spans="1:23">
      <c r="C2115" s="76"/>
      <c r="D2115" s="76"/>
      <c r="E2115" s="76"/>
      <c r="F2115" s="76"/>
      <c r="G2115" s="76"/>
      <c r="H2115" s="76"/>
      <c r="I2115" s="76"/>
      <c r="J2115" s="76"/>
      <c r="K2115" s="76"/>
      <c r="L2115" s="77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</row>
    <row r="2116" spans="1:23">
      <c r="A2116" s="105" t="s">
        <v>577</v>
      </c>
      <c r="B2116">
        <v>2011</v>
      </c>
      <c r="C2116" s="76">
        <v>0.23911585703900476</v>
      </c>
      <c r="D2116" s="76">
        <v>2.2713668109983993E-2</v>
      </c>
      <c r="E2116" s="76">
        <v>1.2250470410972533E-2</v>
      </c>
      <c r="F2116" s="76">
        <v>0.70287997486545939</v>
      </c>
      <c r="G2116" s="76">
        <v>1.5705292456084714E-2</v>
      </c>
      <c r="H2116" s="76">
        <v>0</v>
      </c>
      <c r="I2116" s="76">
        <v>1.2527085235674142E-3</v>
      </c>
      <c r="J2116" s="76">
        <v>0</v>
      </c>
      <c r="K2116" s="76">
        <v>2.7401757323667992E-3</v>
      </c>
      <c r="L2116" s="77">
        <v>3.3418528625602756E-3</v>
      </c>
      <c r="M2116" s="68">
        <v>190.87908523050518</v>
      </c>
      <c r="N2116" s="68">
        <v>18.131646494510072</v>
      </c>
      <c r="O2116" s="68">
        <v>9.7791866028708139</v>
      </c>
      <c r="P2116" s="68">
        <v>561.08820339453382</v>
      </c>
      <c r="Q2116" s="68">
        <v>12.537068408666846</v>
      </c>
      <c r="R2116" s="68">
        <v>0</v>
      </c>
      <c r="S2116" s="68">
        <v>1</v>
      </c>
      <c r="T2116" s="68">
        <v>0</v>
      </c>
      <c r="U2116" s="68">
        <v>2.1874008844159807</v>
      </c>
      <c r="V2116" s="68">
        <v>2.6677018633540373</v>
      </c>
      <c r="W2116" s="68">
        <v>798.27029287885682</v>
      </c>
    </row>
    <row r="2117" spans="1:23">
      <c r="A2117" s="105"/>
      <c r="B2117">
        <v>2014</v>
      </c>
      <c r="C2117" s="76">
        <v>0.23587426648251728</v>
      </c>
      <c r="D2117" s="76">
        <v>7.3693379622673172E-3</v>
      </c>
      <c r="E2117" s="76">
        <v>3.7778471020228355E-3</v>
      </c>
      <c r="F2117" s="76">
        <v>0.73802708111964022</v>
      </c>
      <c r="G2117" s="76">
        <v>9.7537822179442329E-3</v>
      </c>
      <c r="H2117" s="76">
        <v>0</v>
      </c>
      <c r="I2117" s="76">
        <v>1.3633008257451268E-3</v>
      </c>
      <c r="J2117" s="76">
        <v>0</v>
      </c>
      <c r="K2117" s="76">
        <v>3.8343842898630105E-3</v>
      </c>
      <c r="L2117" s="77">
        <v>0</v>
      </c>
      <c r="M2117" s="68">
        <v>187.54320269629201</v>
      </c>
      <c r="N2117" s="68">
        <v>5.8593472861839988</v>
      </c>
      <c r="O2117" s="68">
        <v>3.0037593984962405</v>
      </c>
      <c r="P2117" s="68">
        <v>586.80399745952093</v>
      </c>
      <c r="Q2117" s="68">
        <v>7.7552146015512298</v>
      </c>
      <c r="R2117" s="68">
        <v>0</v>
      </c>
      <c r="S2117" s="68">
        <v>1.0839580209895052</v>
      </c>
      <c r="T2117" s="68">
        <v>0</v>
      </c>
      <c r="U2117" s="68">
        <v>3.0487120142991779</v>
      </c>
      <c r="V2117" s="68">
        <v>0</v>
      </c>
      <c r="W2117" s="68">
        <v>795.0981914773331</v>
      </c>
    </row>
    <row r="2118" spans="1:23">
      <c r="A2118" s="105"/>
      <c r="B2118">
        <v>2017</v>
      </c>
      <c r="C2118" s="76">
        <v>0.22987327142394764</v>
      </c>
      <c r="D2118" s="76">
        <v>7.7119380003686138E-3</v>
      </c>
      <c r="E2118" s="76">
        <v>5.6883949933134439E-3</v>
      </c>
      <c r="F2118" s="76">
        <v>0.73984596442595929</v>
      </c>
      <c r="G2118" s="76">
        <v>1.0483510373889761E-2</v>
      </c>
      <c r="H2118" s="76">
        <v>0</v>
      </c>
      <c r="I2118" s="76">
        <v>0</v>
      </c>
      <c r="J2118" s="76">
        <v>0</v>
      </c>
      <c r="K2118" s="76">
        <v>4.7922227312196313E-3</v>
      </c>
      <c r="L2118" s="77">
        <v>1.6046980513019257E-3</v>
      </c>
      <c r="M2118" s="68">
        <v>182.36745026279354</v>
      </c>
      <c r="N2118" s="68">
        <v>6.1181818181818182</v>
      </c>
      <c r="O2118" s="68">
        <v>4.5128260653889214</v>
      </c>
      <c r="P2118" s="68">
        <v>586.94871867353436</v>
      </c>
      <c r="Q2118" s="68">
        <v>8.3169785023151199</v>
      </c>
      <c r="R2118" s="68">
        <v>0</v>
      </c>
      <c r="S2118" s="68">
        <v>0</v>
      </c>
      <c r="T2118" s="68">
        <v>0</v>
      </c>
      <c r="U2118" s="68">
        <v>3.8018575851393188</v>
      </c>
      <c r="V2118" s="68">
        <v>1.2730696798493408</v>
      </c>
      <c r="W2118" s="68">
        <v>793.33908258720214</v>
      </c>
    </row>
    <row r="2119" spans="1:23">
      <c r="C2119" s="76"/>
      <c r="D2119" s="76"/>
      <c r="E2119" s="76"/>
      <c r="F2119" s="76"/>
      <c r="G2119" s="76"/>
      <c r="H2119" s="76"/>
      <c r="I2119" s="76"/>
      <c r="J2119" s="76"/>
      <c r="K2119" s="76"/>
      <c r="L2119" s="77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</row>
    <row r="2120" spans="1:23">
      <c r="A2120" s="105" t="s">
        <v>578</v>
      </c>
      <c r="B2120">
        <v>2011</v>
      </c>
      <c r="C2120" s="76">
        <v>0.53160393039730869</v>
      </c>
      <c r="D2120" s="76">
        <v>1.0534010356715745E-2</v>
      </c>
      <c r="E2120" s="76">
        <v>0</v>
      </c>
      <c r="F2120" s="76">
        <v>0.44732915767260184</v>
      </c>
      <c r="G2120" s="76">
        <v>1.0532901573373655E-2</v>
      </c>
      <c r="H2120" s="76">
        <v>0</v>
      </c>
      <c r="I2120" s="76">
        <v>0</v>
      </c>
      <c r="J2120" s="76">
        <v>0</v>
      </c>
      <c r="K2120" s="76">
        <v>0</v>
      </c>
      <c r="L2120" s="77">
        <v>0</v>
      </c>
      <c r="M2120" s="68">
        <v>50.551163870854211</v>
      </c>
      <c r="N2120" s="68">
        <v>1.0016977928692699</v>
      </c>
      <c r="O2120" s="68">
        <v>0</v>
      </c>
      <c r="P2120" s="68">
        <v>42.537325743281144</v>
      </c>
      <c r="Q2120" s="68">
        <v>1.0015923566878981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95.091779763692529</v>
      </c>
    </row>
    <row r="2121" spans="1:23">
      <c r="A2121" s="105"/>
      <c r="B2121">
        <v>2014</v>
      </c>
      <c r="C2121" s="76">
        <v>0.38052191778193861</v>
      </c>
      <c r="D2121" s="76">
        <v>3.1700892902246362E-2</v>
      </c>
      <c r="E2121" s="76">
        <v>1.3299194147080586E-2</v>
      </c>
      <c r="F2121" s="76">
        <v>0.5744779951687341</v>
      </c>
      <c r="G2121" s="76">
        <v>0</v>
      </c>
      <c r="H2121" s="76">
        <v>0</v>
      </c>
      <c r="I2121" s="76">
        <v>0</v>
      </c>
      <c r="J2121" s="76">
        <v>0</v>
      </c>
      <c r="K2121" s="76">
        <v>0</v>
      </c>
      <c r="L2121" s="77">
        <v>0</v>
      </c>
      <c r="M2121" s="68">
        <v>30.704348791134485</v>
      </c>
      <c r="N2121" s="68">
        <v>2.557947984533079</v>
      </c>
      <c r="O2121" s="68">
        <v>1.0731132075471699</v>
      </c>
      <c r="P2121" s="68">
        <v>46.354682640385121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80.690092623599881</v>
      </c>
    </row>
    <row r="2122" spans="1:23">
      <c r="A2122" s="105"/>
      <c r="B2122">
        <v>2017</v>
      </c>
      <c r="C2122" s="76">
        <v>0.35238905798435821</v>
      </c>
      <c r="D2122" s="76">
        <v>0</v>
      </c>
      <c r="E2122" s="76">
        <v>2.1928492526301187E-2</v>
      </c>
      <c r="F2122" s="76">
        <v>0.60083071476698768</v>
      </c>
      <c r="G2122" s="76">
        <v>2.4851734722352765E-2</v>
      </c>
      <c r="H2122" s="76">
        <v>0</v>
      </c>
      <c r="I2122" s="76">
        <v>0</v>
      </c>
      <c r="J2122" s="76">
        <v>0</v>
      </c>
      <c r="K2122" s="76">
        <v>0</v>
      </c>
      <c r="L2122" s="77">
        <v>0</v>
      </c>
      <c r="M2122" s="68">
        <v>34.40359652855679</v>
      </c>
      <c r="N2122" s="68">
        <v>0</v>
      </c>
      <c r="O2122" s="68">
        <v>2.1408695652173915</v>
      </c>
      <c r="P2122" s="68">
        <v>58.658851699434329</v>
      </c>
      <c r="Q2122" s="68">
        <v>2.426264479700448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97.629582272908976</v>
      </c>
    </row>
    <row r="2123" spans="1:23">
      <c r="C2123" s="76"/>
      <c r="D2123" s="76"/>
      <c r="E2123" s="76"/>
      <c r="F2123" s="76"/>
      <c r="G2123" s="76"/>
      <c r="H2123" s="76"/>
      <c r="I2123" s="76"/>
      <c r="J2123" s="76"/>
      <c r="K2123" s="76"/>
      <c r="L2123" s="77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</row>
    <row r="2124" spans="1:23">
      <c r="A2124" s="105" t="s">
        <v>579</v>
      </c>
      <c r="B2124">
        <v>2011</v>
      </c>
      <c r="C2124" s="76">
        <v>0.32866947013587627</v>
      </c>
      <c r="D2124" s="76">
        <v>9.6606639764625392E-3</v>
      </c>
      <c r="E2124" s="76">
        <v>0</v>
      </c>
      <c r="F2124" s="76">
        <v>0.64974619414122559</v>
      </c>
      <c r="G2124" s="76">
        <v>4.8303319882312696E-3</v>
      </c>
      <c r="H2124" s="76">
        <v>7.0933397582044529E-3</v>
      </c>
      <c r="I2124" s="76">
        <v>0</v>
      </c>
      <c r="J2124" s="76">
        <v>0</v>
      </c>
      <c r="K2124" s="76">
        <v>0</v>
      </c>
      <c r="L2124" s="77">
        <v>0</v>
      </c>
      <c r="M2124" s="68">
        <v>68.042832446435156</v>
      </c>
      <c r="N2124" s="68">
        <v>2</v>
      </c>
      <c r="O2124" s="68">
        <v>0</v>
      </c>
      <c r="P2124" s="68">
        <v>134.51377580760121</v>
      </c>
      <c r="Q2124" s="68">
        <v>1</v>
      </c>
      <c r="R2124" s="68">
        <v>1.468499427262314</v>
      </c>
      <c r="S2124" s="68">
        <v>0</v>
      </c>
      <c r="T2124" s="68">
        <v>0</v>
      </c>
      <c r="U2124" s="68">
        <v>0</v>
      </c>
      <c r="V2124" s="68">
        <v>0</v>
      </c>
      <c r="W2124" s="68">
        <v>207.02510768129866</v>
      </c>
    </row>
    <row r="2125" spans="1:23">
      <c r="A2125" s="105"/>
      <c r="B2125">
        <v>2014</v>
      </c>
      <c r="C2125" s="76">
        <v>0.24546443340659468</v>
      </c>
      <c r="D2125" s="76">
        <v>0</v>
      </c>
      <c r="E2125" s="76">
        <v>6.1134630596357872E-3</v>
      </c>
      <c r="F2125" s="76">
        <v>0.7484221035337697</v>
      </c>
      <c r="G2125" s="76">
        <v>0</v>
      </c>
      <c r="H2125" s="76">
        <v>0</v>
      </c>
      <c r="I2125" s="76">
        <v>0</v>
      </c>
      <c r="J2125" s="76">
        <v>0</v>
      </c>
      <c r="K2125" s="76">
        <v>0</v>
      </c>
      <c r="L2125" s="77">
        <v>0</v>
      </c>
      <c r="M2125" s="68">
        <v>40.538234488696958</v>
      </c>
      <c r="N2125" s="68">
        <v>0</v>
      </c>
      <c r="O2125" s="68">
        <v>1.0096330275229359</v>
      </c>
      <c r="P2125" s="68">
        <v>123.60124971474045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165.14911723096031</v>
      </c>
    </row>
    <row r="2126" spans="1:23">
      <c r="A2126" s="105"/>
      <c r="B2126">
        <v>2017</v>
      </c>
      <c r="C2126" s="76">
        <v>0.32977662210864117</v>
      </c>
      <c r="D2126" s="76">
        <v>0</v>
      </c>
      <c r="E2126" s="76">
        <v>0</v>
      </c>
      <c r="F2126" s="76">
        <v>0.67022337789135888</v>
      </c>
      <c r="G2126" s="76">
        <v>0</v>
      </c>
      <c r="H2126" s="76">
        <v>0</v>
      </c>
      <c r="I2126" s="76">
        <v>0</v>
      </c>
      <c r="J2126" s="76">
        <v>0</v>
      </c>
      <c r="K2126" s="76">
        <v>0</v>
      </c>
      <c r="L2126" s="77">
        <v>0</v>
      </c>
      <c r="M2126" s="68">
        <v>52.255500319173322</v>
      </c>
      <c r="N2126" s="68">
        <v>0</v>
      </c>
      <c r="O2126" s="68">
        <v>0</v>
      </c>
      <c r="P2126" s="68">
        <v>106.20176079607438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158.45726111524769</v>
      </c>
    </row>
    <row r="2127" spans="1:23">
      <c r="C2127" s="76"/>
      <c r="D2127" s="76"/>
      <c r="E2127" s="76"/>
      <c r="F2127" s="76"/>
      <c r="G2127" s="76"/>
      <c r="H2127" s="76"/>
      <c r="I2127" s="76"/>
      <c r="J2127" s="76"/>
      <c r="K2127" s="76"/>
      <c r="L2127" s="77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</row>
    <row r="2128" spans="1:23">
      <c r="A2128" s="105" t="s">
        <v>580</v>
      </c>
      <c r="B2128">
        <v>2011</v>
      </c>
      <c r="C2128" s="76">
        <v>0.2571542503934397</v>
      </c>
      <c r="D2128" s="76">
        <v>1.9154294807052368E-2</v>
      </c>
      <c r="E2128" s="76">
        <v>0</v>
      </c>
      <c r="F2128" s="76">
        <v>0.68901216421442013</v>
      </c>
      <c r="G2128" s="76">
        <v>2.4360621970058248E-2</v>
      </c>
      <c r="H2128" s="76">
        <v>0</v>
      </c>
      <c r="I2128" s="76">
        <v>1.0318668615029329E-2</v>
      </c>
      <c r="J2128" s="76">
        <v>0</v>
      </c>
      <c r="K2128" s="76">
        <v>0</v>
      </c>
      <c r="L2128" s="77">
        <v>0</v>
      </c>
      <c r="M2128" s="68">
        <v>55.175177715621651</v>
      </c>
      <c r="N2128" s="68">
        <v>4.1097575419406116</v>
      </c>
      <c r="O2128" s="68">
        <v>0</v>
      </c>
      <c r="P2128" s="68">
        <v>147.83488334566357</v>
      </c>
      <c r="Q2128" s="68">
        <v>5.2268303728388643</v>
      </c>
      <c r="R2128" s="68">
        <v>0</v>
      </c>
      <c r="S2128" s="68">
        <v>2.2139800285306706</v>
      </c>
      <c r="T2128" s="68">
        <v>0</v>
      </c>
      <c r="U2128" s="68">
        <v>0</v>
      </c>
      <c r="V2128" s="68">
        <v>0</v>
      </c>
      <c r="W2128" s="68">
        <v>214.56062900459543</v>
      </c>
    </row>
    <row r="2129" spans="1:23">
      <c r="A2129" s="105"/>
      <c r="B2129">
        <v>2014</v>
      </c>
      <c r="C2129" s="76">
        <v>0.24291781793129713</v>
      </c>
      <c r="D2129" s="76">
        <v>9.8770152882413417E-3</v>
      </c>
      <c r="E2129" s="76">
        <v>0</v>
      </c>
      <c r="F2129" s="76">
        <v>0.73379762345417987</v>
      </c>
      <c r="G2129" s="76">
        <v>1.3407543326281458E-2</v>
      </c>
      <c r="H2129" s="76">
        <v>0</v>
      </c>
      <c r="I2129" s="76">
        <v>0</v>
      </c>
      <c r="J2129" s="76">
        <v>0</v>
      </c>
      <c r="K2129" s="76">
        <v>0</v>
      </c>
      <c r="L2129" s="77">
        <v>0</v>
      </c>
      <c r="M2129" s="68">
        <v>49.61461070850126</v>
      </c>
      <c r="N2129" s="68">
        <v>2.0173253352152436</v>
      </c>
      <c r="O2129" s="68">
        <v>0</v>
      </c>
      <c r="P2129" s="68">
        <v>149.87407567113627</v>
      </c>
      <c r="Q2129" s="68">
        <v>2.7384160139251525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204.24442772877796</v>
      </c>
    </row>
    <row r="2130" spans="1:23">
      <c r="A2130" s="105"/>
      <c r="B2130">
        <v>2017</v>
      </c>
      <c r="C2130" s="76">
        <v>0.33673436902888376</v>
      </c>
      <c r="D2130" s="76">
        <v>1.8314697753858196E-2</v>
      </c>
      <c r="E2130" s="76">
        <v>0</v>
      </c>
      <c r="F2130" s="76">
        <v>0.61412738440413117</v>
      </c>
      <c r="G2130" s="76">
        <v>1.1444338856043441E-2</v>
      </c>
      <c r="H2130" s="76">
        <v>9.2272386545484662E-3</v>
      </c>
      <c r="I2130" s="76">
        <v>0</v>
      </c>
      <c r="J2130" s="76">
        <v>4.6529868469949876E-3</v>
      </c>
      <c r="K2130" s="76">
        <v>0</v>
      </c>
      <c r="L2130" s="77">
        <v>5.4989844555395307E-3</v>
      </c>
      <c r="M2130" s="68">
        <v>72.369508038982545</v>
      </c>
      <c r="N2130" s="68">
        <v>3.936116382036686</v>
      </c>
      <c r="O2130" s="68">
        <v>0</v>
      </c>
      <c r="P2130" s="68">
        <v>131.98562656603031</v>
      </c>
      <c r="Q2130" s="68">
        <v>2.4595682799822387</v>
      </c>
      <c r="R2130" s="68">
        <v>1.9830786026200873</v>
      </c>
      <c r="S2130" s="68">
        <v>0</v>
      </c>
      <c r="T2130" s="68">
        <v>1</v>
      </c>
      <c r="U2130" s="68">
        <v>0</v>
      </c>
      <c r="V2130" s="68">
        <v>1.1818181818181819</v>
      </c>
      <c r="W2130" s="68">
        <v>214.91571605147013</v>
      </c>
    </row>
    <row r="2131" spans="1:23">
      <c r="C2131" s="76"/>
      <c r="D2131" s="76"/>
      <c r="E2131" s="76"/>
      <c r="F2131" s="76"/>
      <c r="G2131" s="76"/>
      <c r="H2131" s="76"/>
      <c r="I2131" s="76"/>
      <c r="J2131" s="76"/>
      <c r="K2131" s="76"/>
      <c r="L2131" s="77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</row>
    <row r="2132" spans="1:23">
      <c r="A2132" s="105" t="s">
        <v>581</v>
      </c>
      <c r="B2132">
        <v>2011</v>
      </c>
      <c r="C2132" s="76">
        <v>0.31251310322509179</v>
      </c>
      <c r="D2132" s="76">
        <v>2.996605718677478E-2</v>
      </c>
      <c r="E2132" s="76">
        <v>0</v>
      </c>
      <c r="F2132" s="76">
        <v>0.58293697218164131</v>
      </c>
      <c r="G2132" s="76">
        <v>7.458386740649188E-2</v>
      </c>
      <c r="H2132" s="76">
        <v>0</v>
      </c>
      <c r="I2132" s="76">
        <v>0</v>
      </c>
      <c r="J2132" s="76">
        <v>0</v>
      </c>
      <c r="K2132" s="76">
        <v>0</v>
      </c>
      <c r="L2132" s="77">
        <v>0</v>
      </c>
      <c r="M2132" s="68">
        <v>21.973594447818979</v>
      </c>
      <c r="N2132" s="68">
        <v>2.1069900142653353</v>
      </c>
      <c r="O2132" s="68">
        <v>0</v>
      </c>
      <c r="P2132" s="68">
        <v>40.987787338097327</v>
      </c>
      <c r="Q2132" s="68">
        <v>5.2441822049289701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70.312554005110627</v>
      </c>
    </row>
    <row r="2133" spans="1:23">
      <c r="A2133" s="105"/>
      <c r="B2133">
        <v>2014</v>
      </c>
      <c r="C2133" s="76">
        <v>0.35986414361532154</v>
      </c>
      <c r="D2133" s="76">
        <v>4.8253410949846962E-2</v>
      </c>
      <c r="E2133" s="76">
        <v>0</v>
      </c>
      <c r="F2133" s="76">
        <v>0.57985648805747303</v>
      </c>
      <c r="G2133" s="76">
        <v>0</v>
      </c>
      <c r="H2133" s="76">
        <v>0</v>
      </c>
      <c r="I2133" s="76">
        <v>1.2025957377358641E-2</v>
      </c>
      <c r="J2133" s="76">
        <v>0</v>
      </c>
      <c r="K2133" s="76">
        <v>0</v>
      </c>
      <c r="L2133" s="77">
        <v>0</v>
      </c>
      <c r="M2133" s="68">
        <v>30.118552671264624</v>
      </c>
      <c r="N2133" s="68">
        <v>4.0385321100917437</v>
      </c>
      <c r="O2133" s="68">
        <v>0</v>
      </c>
      <c r="P2133" s="68">
        <v>48.53064270832779</v>
      </c>
      <c r="Q2133" s="68">
        <v>0</v>
      </c>
      <c r="R2133" s="68">
        <v>0</v>
      </c>
      <c r="S2133" s="68">
        <v>1.0065032516258128</v>
      </c>
      <c r="T2133" s="68">
        <v>0</v>
      </c>
      <c r="U2133" s="68">
        <v>0</v>
      </c>
      <c r="V2133" s="68">
        <v>0</v>
      </c>
      <c r="W2133" s="68">
        <v>83.694230741309951</v>
      </c>
    </row>
    <row r="2134" spans="1:23">
      <c r="A2134" s="105"/>
      <c r="B2134">
        <v>2017</v>
      </c>
      <c r="C2134" s="76">
        <v>0.49076086329770435</v>
      </c>
      <c r="D2134" s="76">
        <v>0</v>
      </c>
      <c r="E2134" s="76">
        <v>0</v>
      </c>
      <c r="F2134" s="76">
        <v>0.50923913670229559</v>
      </c>
      <c r="G2134" s="76">
        <v>0</v>
      </c>
      <c r="H2134" s="76">
        <v>0</v>
      </c>
      <c r="I2134" s="76">
        <v>0</v>
      </c>
      <c r="J2134" s="76">
        <v>0</v>
      </c>
      <c r="K2134" s="76">
        <v>0</v>
      </c>
      <c r="L2134" s="77">
        <v>0</v>
      </c>
      <c r="M2134" s="68">
        <v>37.023032100510882</v>
      </c>
      <c r="N2134" s="68">
        <v>0</v>
      </c>
      <c r="O2134" s="68">
        <v>0</v>
      </c>
      <c r="P2134" s="68">
        <v>38.417034272613996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75.440066373124878</v>
      </c>
    </row>
    <row r="2135" spans="1:23">
      <c r="C2135" s="76"/>
      <c r="D2135" s="76"/>
      <c r="E2135" s="76"/>
      <c r="F2135" s="76"/>
      <c r="G2135" s="76"/>
      <c r="H2135" s="76"/>
      <c r="I2135" s="76"/>
      <c r="J2135" s="76"/>
      <c r="K2135" s="76"/>
      <c r="L2135" s="77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</row>
    <row r="2136" spans="1:23">
      <c r="A2136" s="105" t="s">
        <v>582</v>
      </c>
      <c r="B2136">
        <v>2011</v>
      </c>
      <c r="C2136" s="76">
        <v>0.40871612852039391</v>
      </c>
      <c r="D2136" s="76">
        <v>1.9133519009228279E-2</v>
      </c>
      <c r="E2136" s="76">
        <v>1.2404562332664905E-2</v>
      </c>
      <c r="F2136" s="76">
        <v>0.55974579013771286</v>
      </c>
      <c r="G2136" s="76">
        <v>0</v>
      </c>
      <c r="H2136" s="76">
        <v>0</v>
      </c>
      <c r="I2136" s="76">
        <v>0</v>
      </c>
      <c r="J2136" s="76">
        <v>0</v>
      </c>
      <c r="K2136" s="76">
        <v>0</v>
      </c>
      <c r="L2136" s="77">
        <v>0</v>
      </c>
      <c r="M2136" s="68">
        <v>55.482842431588566</v>
      </c>
      <c r="N2136" s="68">
        <v>2.5973577900972091</v>
      </c>
      <c r="O2136" s="68">
        <v>1.6839080459770115</v>
      </c>
      <c r="P2136" s="68">
        <v>75.984981528337542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135.74908979600033</v>
      </c>
    </row>
    <row r="2137" spans="1:23">
      <c r="A2137" s="105"/>
      <c r="B2137">
        <v>2014</v>
      </c>
      <c r="C2137" s="76">
        <v>0.39073358800646257</v>
      </c>
      <c r="D2137" s="76">
        <v>3.1713165188267278E-2</v>
      </c>
      <c r="E2137" s="76">
        <v>0</v>
      </c>
      <c r="F2137" s="76">
        <v>0.57755324680526987</v>
      </c>
      <c r="G2137" s="76">
        <v>0</v>
      </c>
      <c r="H2137" s="76">
        <v>0</v>
      </c>
      <c r="I2137" s="76">
        <v>0</v>
      </c>
      <c r="J2137" s="76">
        <v>0</v>
      </c>
      <c r="K2137" s="76">
        <v>0</v>
      </c>
      <c r="L2137" s="77">
        <v>0</v>
      </c>
      <c r="M2137" s="68">
        <v>49.656993142721454</v>
      </c>
      <c r="N2137" s="68">
        <v>4.0303175222851193</v>
      </c>
      <c r="O2137" s="68">
        <v>0</v>
      </c>
      <c r="P2137" s="68">
        <v>73.399263581331667</v>
      </c>
      <c r="Q2137" s="68">
        <v>0</v>
      </c>
      <c r="R2137" s="68">
        <v>0</v>
      </c>
      <c r="S2137" s="68">
        <v>0</v>
      </c>
      <c r="T2137" s="68">
        <v>0</v>
      </c>
      <c r="U2137" s="68">
        <v>0</v>
      </c>
      <c r="V2137" s="68">
        <v>0</v>
      </c>
      <c r="W2137" s="68">
        <v>127.08657424633827</v>
      </c>
    </row>
    <row r="2138" spans="1:23">
      <c r="A2138" s="105"/>
      <c r="B2138">
        <v>2017</v>
      </c>
      <c r="C2138" s="76">
        <v>0.36524383831010998</v>
      </c>
      <c r="D2138" s="76">
        <v>2.0517095420799866E-2</v>
      </c>
      <c r="E2138" s="76">
        <v>0</v>
      </c>
      <c r="F2138" s="76">
        <v>0.59688234823517683</v>
      </c>
      <c r="G2138" s="76">
        <v>8.5947144217335316E-3</v>
      </c>
      <c r="H2138" s="76">
        <v>0</v>
      </c>
      <c r="I2138" s="76">
        <v>8.7620036121797661E-3</v>
      </c>
      <c r="J2138" s="76">
        <v>0</v>
      </c>
      <c r="K2138" s="76">
        <v>0</v>
      </c>
      <c r="L2138" s="77">
        <v>0</v>
      </c>
      <c r="M2138" s="68">
        <v>42.508340098633994</v>
      </c>
      <c r="N2138" s="68">
        <v>2.3878504672897196</v>
      </c>
      <c r="O2138" s="68">
        <v>0</v>
      </c>
      <c r="P2138" s="68">
        <v>69.467230371480497</v>
      </c>
      <c r="Q2138" s="68">
        <v>1.0002825656965244</v>
      </c>
      <c r="R2138" s="68">
        <v>0</v>
      </c>
      <c r="S2138" s="68">
        <v>1.019752259792434</v>
      </c>
      <c r="T2138" s="68">
        <v>0</v>
      </c>
      <c r="U2138" s="68">
        <v>0</v>
      </c>
      <c r="V2138" s="68">
        <v>0</v>
      </c>
      <c r="W2138" s="68">
        <v>116.38345576289318</v>
      </c>
    </row>
    <row r="2139" spans="1:23">
      <c r="C2139" s="76"/>
      <c r="D2139" s="76"/>
      <c r="E2139" s="76"/>
      <c r="F2139" s="76"/>
      <c r="G2139" s="76"/>
      <c r="H2139" s="76"/>
      <c r="I2139" s="76"/>
      <c r="J2139" s="76"/>
      <c r="K2139" s="76"/>
      <c r="L2139" s="77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</row>
    <row r="2140" spans="1:23">
      <c r="A2140" s="105" t="s">
        <v>583</v>
      </c>
      <c r="B2140">
        <v>2011</v>
      </c>
      <c r="C2140" s="76">
        <v>0.38849406524544522</v>
      </c>
      <c r="D2140" s="76">
        <v>3.5245664146563632E-2</v>
      </c>
      <c r="E2140" s="76">
        <v>0</v>
      </c>
      <c r="F2140" s="76">
        <v>0.54620249628914419</v>
      </c>
      <c r="G2140" s="76">
        <v>1.6979999732225647E-2</v>
      </c>
      <c r="H2140" s="76">
        <v>0</v>
      </c>
      <c r="I2140" s="76">
        <v>0</v>
      </c>
      <c r="J2140" s="76">
        <v>0</v>
      </c>
      <c r="K2140" s="76">
        <v>0</v>
      </c>
      <c r="L2140" s="77">
        <v>1.3077774586620973E-2</v>
      </c>
      <c r="M2140" s="68">
        <v>69.953863882608445</v>
      </c>
      <c r="N2140" s="68">
        <v>6.3464814851241842</v>
      </c>
      <c r="O2140" s="68">
        <v>0</v>
      </c>
      <c r="P2140" s="68">
        <v>98.351502624916108</v>
      </c>
      <c r="Q2140" s="68">
        <v>3.0574896665265516</v>
      </c>
      <c r="R2140" s="68">
        <v>0</v>
      </c>
      <c r="S2140" s="68">
        <v>0</v>
      </c>
      <c r="T2140" s="68">
        <v>0</v>
      </c>
      <c r="U2140" s="68">
        <v>0</v>
      </c>
      <c r="V2140" s="68">
        <v>2.3548387096774195</v>
      </c>
      <c r="W2140" s="68">
        <v>180.06417636885277</v>
      </c>
    </row>
    <row r="2141" spans="1:23">
      <c r="A2141" s="105"/>
      <c r="B2141">
        <v>2014</v>
      </c>
      <c r="C2141" s="76">
        <v>0.4159703250109627</v>
      </c>
      <c r="D2141" s="76">
        <v>1.5612620462200561E-2</v>
      </c>
      <c r="E2141" s="76">
        <v>0</v>
      </c>
      <c r="F2141" s="76">
        <v>0.56017039560880877</v>
      </c>
      <c r="G2141" s="76">
        <v>8.2466589180277723E-3</v>
      </c>
      <c r="H2141" s="76">
        <v>0</v>
      </c>
      <c r="I2141" s="76">
        <v>0</v>
      </c>
      <c r="J2141" s="76">
        <v>0</v>
      </c>
      <c r="K2141" s="76">
        <v>0</v>
      </c>
      <c r="L2141" s="77">
        <v>0</v>
      </c>
      <c r="M2141" s="68">
        <v>58.296650015586252</v>
      </c>
      <c r="N2141" s="68">
        <v>2.188049041448088</v>
      </c>
      <c r="O2141" s="68">
        <v>0</v>
      </c>
      <c r="P2141" s="68">
        <v>78.505738362558873</v>
      </c>
      <c r="Q2141" s="68">
        <v>1.1557377049180328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140.14617512451127</v>
      </c>
    </row>
    <row r="2142" spans="1:23">
      <c r="A2142" s="105"/>
      <c r="B2142">
        <v>2017</v>
      </c>
      <c r="C2142" s="76">
        <v>0.36627079036287458</v>
      </c>
      <c r="D2142" s="76">
        <v>3.1267686361923473E-2</v>
      </c>
      <c r="E2142" s="76">
        <v>0</v>
      </c>
      <c r="F2142" s="76">
        <v>0.60246152327520186</v>
      </c>
      <c r="G2142" s="76">
        <v>0</v>
      </c>
      <c r="H2142" s="76">
        <v>0</v>
      </c>
      <c r="I2142" s="76">
        <v>0</v>
      </c>
      <c r="J2142" s="76">
        <v>0</v>
      </c>
      <c r="K2142" s="76">
        <v>0</v>
      </c>
      <c r="L2142" s="77">
        <v>0</v>
      </c>
      <c r="M2142" s="68">
        <v>44.513335181519423</v>
      </c>
      <c r="N2142" s="68">
        <v>3.8</v>
      </c>
      <c r="O2142" s="68">
        <v>0</v>
      </c>
      <c r="P2142" s="68">
        <v>73.217882575208677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121.53121775672811</v>
      </c>
    </row>
    <row r="2143" spans="1:23">
      <c r="C2143" s="76"/>
      <c r="D2143" s="76"/>
      <c r="E2143" s="76"/>
      <c r="F2143" s="76"/>
      <c r="G2143" s="76"/>
      <c r="H2143" s="76"/>
      <c r="I2143" s="76"/>
      <c r="J2143" s="76"/>
      <c r="K2143" s="76"/>
      <c r="L2143" s="77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</row>
    <row r="2144" spans="1:23">
      <c r="A2144" s="105" t="s">
        <v>584</v>
      </c>
      <c r="B2144">
        <v>2011</v>
      </c>
      <c r="C2144" s="76">
        <v>0.2244416371254411</v>
      </c>
      <c r="D2144" s="76">
        <v>1.2339586893986157E-2</v>
      </c>
      <c r="E2144" s="76">
        <v>1.1515565406289693E-2</v>
      </c>
      <c r="F2144" s="76">
        <v>0.71129577952955869</v>
      </c>
      <c r="G2144" s="76">
        <v>9.4841601769948877E-3</v>
      </c>
      <c r="H2144" s="76">
        <v>4.8147761847615626E-3</v>
      </c>
      <c r="I2144" s="76">
        <v>1.1089432449812456E-2</v>
      </c>
      <c r="J2144" s="76">
        <v>0</v>
      </c>
      <c r="K2144" s="76">
        <v>2.2851442826796586E-3</v>
      </c>
      <c r="L2144" s="77">
        <v>1.2733917950476075E-2</v>
      </c>
      <c r="M2144" s="68">
        <v>98.217709414064302</v>
      </c>
      <c r="N2144" s="68">
        <v>5.3999158773100433</v>
      </c>
      <c r="O2144" s="68">
        <v>5.0393165515072189</v>
      </c>
      <c r="P2144" s="68">
        <v>311.26952679568342</v>
      </c>
      <c r="Q2144" s="68">
        <v>4.1503550777429918</v>
      </c>
      <c r="R2144" s="68">
        <v>2.1069900142653353</v>
      </c>
      <c r="S2144" s="68">
        <v>4.8528368794326244</v>
      </c>
      <c r="T2144" s="68">
        <v>0</v>
      </c>
      <c r="U2144" s="68">
        <v>1</v>
      </c>
      <c r="V2144" s="68">
        <v>5.572478747619269</v>
      </c>
      <c r="W2144" s="68">
        <v>437.60912935762508</v>
      </c>
    </row>
    <row r="2145" spans="1:23">
      <c r="A2145" s="105"/>
      <c r="B2145">
        <v>2014</v>
      </c>
      <c r="C2145" s="76">
        <v>0.24203752763097089</v>
      </c>
      <c r="D2145" s="76">
        <v>2.2664921429333081E-2</v>
      </c>
      <c r="E2145" s="76">
        <v>6.7899827460632511E-3</v>
      </c>
      <c r="F2145" s="76">
        <v>0.71052413739065901</v>
      </c>
      <c r="G2145" s="76">
        <v>7.5868650138610468E-3</v>
      </c>
      <c r="H2145" s="76">
        <v>2.2477214684528909E-3</v>
      </c>
      <c r="I2145" s="76">
        <v>2.3075012947415315E-3</v>
      </c>
      <c r="J2145" s="76">
        <v>2.2477214684528909E-3</v>
      </c>
      <c r="K2145" s="76">
        <v>0</v>
      </c>
      <c r="L2145" s="77">
        <v>3.5936215574657159E-3</v>
      </c>
      <c r="M2145" s="68">
        <v>107.68128125659875</v>
      </c>
      <c r="N2145" s="68">
        <v>10.083509788663171</v>
      </c>
      <c r="O2145" s="68">
        <v>3.0208292447982017</v>
      </c>
      <c r="P2145" s="68">
        <v>316.10862260425603</v>
      </c>
      <c r="Q2145" s="68">
        <v>3.3753581661891117</v>
      </c>
      <c r="R2145" s="68">
        <v>1</v>
      </c>
      <c r="S2145" s="68">
        <v>1.0265957446808511</v>
      </c>
      <c r="T2145" s="68">
        <v>1</v>
      </c>
      <c r="U2145" s="68">
        <v>0</v>
      </c>
      <c r="V2145" s="68">
        <v>1.5987841945288754</v>
      </c>
      <c r="W2145" s="68">
        <v>444.89498099971485</v>
      </c>
    </row>
    <row r="2146" spans="1:23">
      <c r="A2146" s="105"/>
      <c r="B2146">
        <v>2017</v>
      </c>
      <c r="C2146" s="76">
        <v>0.25424655769141652</v>
      </c>
      <c r="D2146" s="76">
        <v>4.1044029754580017E-3</v>
      </c>
      <c r="E2146" s="76">
        <v>1.0430808881538316E-2</v>
      </c>
      <c r="F2146" s="76">
        <v>0.71382745228475342</v>
      </c>
      <c r="G2146" s="76">
        <v>1.100275001969586E-2</v>
      </c>
      <c r="H2146" s="76">
        <v>0</v>
      </c>
      <c r="I2146" s="76">
        <v>3.4346012486343113E-3</v>
      </c>
      <c r="J2146" s="76">
        <v>0</v>
      </c>
      <c r="K2146" s="76">
        <v>2.9534268985035206E-3</v>
      </c>
      <c r="L2146" s="77">
        <v>0</v>
      </c>
      <c r="M2146" s="68">
        <v>92.623393851781387</v>
      </c>
      <c r="N2146" s="68">
        <v>1.4952561669829223</v>
      </c>
      <c r="O2146" s="68">
        <v>3.8</v>
      </c>
      <c r="P2146" s="68">
        <v>260.05119540470594</v>
      </c>
      <c r="Q2146" s="68">
        <v>4.0083612450080803</v>
      </c>
      <c r="R2146" s="68">
        <v>0</v>
      </c>
      <c r="S2146" s="68">
        <v>1.2512437810945274</v>
      </c>
      <c r="T2146" s="68">
        <v>0</v>
      </c>
      <c r="U2146" s="68">
        <v>1.0759493670886076</v>
      </c>
      <c r="V2146" s="68">
        <v>0</v>
      </c>
      <c r="W2146" s="68">
        <v>364.30539981666146</v>
      </c>
    </row>
    <row r="2147" spans="1:23">
      <c r="C2147" s="76"/>
      <c r="D2147" s="76"/>
      <c r="E2147" s="76"/>
      <c r="F2147" s="76"/>
      <c r="G2147" s="76"/>
      <c r="H2147" s="76"/>
      <c r="I2147" s="76"/>
      <c r="J2147" s="76"/>
      <c r="K2147" s="76"/>
      <c r="L2147" s="77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</row>
    <row r="2148" spans="1:23">
      <c r="A2148" s="105" t="s">
        <v>585</v>
      </c>
      <c r="B2148">
        <v>2011</v>
      </c>
      <c r="C2148" s="76">
        <v>0.3009298164441912</v>
      </c>
      <c r="D2148" s="76">
        <v>1.3240626096229648E-2</v>
      </c>
      <c r="E2148" s="76">
        <v>0</v>
      </c>
      <c r="F2148" s="76">
        <v>0.6548946873597502</v>
      </c>
      <c r="G2148" s="76">
        <v>1.2328519892115853E-2</v>
      </c>
      <c r="H2148" s="76">
        <v>1.8606350207713087E-2</v>
      </c>
      <c r="I2148" s="76">
        <v>0</v>
      </c>
      <c r="J2148" s="76">
        <v>0</v>
      </c>
      <c r="K2148" s="76">
        <v>0</v>
      </c>
      <c r="L2148" s="77">
        <v>0</v>
      </c>
      <c r="M2148" s="68">
        <v>25.15940706861889</v>
      </c>
      <c r="N2148" s="68">
        <v>1.1069900142653353</v>
      </c>
      <c r="O2148" s="68">
        <v>0</v>
      </c>
      <c r="P2148" s="68">
        <v>54.752839785204692</v>
      </c>
      <c r="Q2148" s="68">
        <v>1.0307328605200945</v>
      </c>
      <c r="R2148" s="68">
        <v>1.5555944055944055</v>
      </c>
      <c r="S2148" s="68">
        <v>0</v>
      </c>
      <c r="T2148" s="68">
        <v>0</v>
      </c>
      <c r="U2148" s="68">
        <v>0</v>
      </c>
      <c r="V2148" s="68">
        <v>0</v>
      </c>
      <c r="W2148" s="68">
        <v>83.605564134203419</v>
      </c>
    </row>
    <row r="2149" spans="1:23">
      <c r="A2149" s="105"/>
      <c r="B2149">
        <v>2014</v>
      </c>
      <c r="C2149" s="76">
        <v>0.44978530541857165</v>
      </c>
      <c r="D2149" s="76">
        <v>2.9288652669397404E-2</v>
      </c>
      <c r="E2149" s="76">
        <v>0</v>
      </c>
      <c r="F2149" s="76">
        <v>0.50615120503329469</v>
      </c>
      <c r="G2149" s="76">
        <v>0</v>
      </c>
      <c r="H2149" s="76">
        <v>1.4774836878736194E-2</v>
      </c>
      <c r="I2149" s="76">
        <v>0</v>
      </c>
      <c r="J2149" s="76">
        <v>0</v>
      </c>
      <c r="K2149" s="76">
        <v>0</v>
      </c>
      <c r="L2149" s="77">
        <v>0</v>
      </c>
      <c r="M2149" s="68">
        <v>32.650461932216267</v>
      </c>
      <c r="N2149" s="68">
        <v>2.1260988909767509</v>
      </c>
      <c r="O2149" s="68">
        <v>0</v>
      </c>
      <c r="P2149" s="68">
        <v>36.742131085198004</v>
      </c>
      <c r="Q2149" s="68">
        <v>0</v>
      </c>
      <c r="R2149" s="68">
        <v>1.0725233644859813</v>
      </c>
      <c r="S2149" s="68">
        <v>0</v>
      </c>
      <c r="T2149" s="68">
        <v>0</v>
      </c>
      <c r="U2149" s="68">
        <v>0</v>
      </c>
      <c r="V2149" s="68">
        <v>0</v>
      </c>
      <c r="W2149" s="68">
        <v>72.591215272877008</v>
      </c>
    </row>
    <row r="2150" spans="1:23">
      <c r="A2150" s="105"/>
      <c r="B2150">
        <v>2017</v>
      </c>
      <c r="C2150" s="76">
        <v>0.44915674203278744</v>
      </c>
      <c r="D2150" s="76">
        <v>4.6298590603217407E-2</v>
      </c>
      <c r="E2150" s="76">
        <v>0</v>
      </c>
      <c r="F2150" s="76">
        <v>0.49019284982596084</v>
      </c>
      <c r="G2150" s="76">
        <v>1.435181753803438E-2</v>
      </c>
      <c r="H2150" s="76">
        <v>0</v>
      </c>
      <c r="I2150" s="76">
        <v>0</v>
      </c>
      <c r="J2150" s="76">
        <v>0</v>
      </c>
      <c r="K2150" s="76">
        <v>0</v>
      </c>
      <c r="L2150" s="77">
        <v>0</v>
      </c>
      <c r="M2150" s="68">
        <v>36.864958468217012</v>
      </c>
      <c r="N2150" s="68">
        <v>3.8</v>
      </c>
      <c r="O2150" s="68">
        <v>0</v>
      </c>
      <c r="P2150" s="68">
        <v>40.233035283998582</v>
      </c>
      <c r="Q2150" s="68">
        <v>1.1779388083735909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82.07593256058918</v>
      </c>
    </row>
    <row r="2151" spans="1:23">
      <c r="C2151" s="76"/>
      <c r="D2151" s="76"/>
      <c r="E2151" s="76"/>
      <c r="F2151" s="76"/>
      <c r="G2151" s="76"/>
      <c r="H2151" s="76"/>
      <c r="I2151" s="76"/>
      <c r="J2151" s="76"/>
      <c r="K2151" s="76"/>
      <c r="L2151" s="77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</row>
    <row r="2152" spans="1:23">
      <c r="A2152" s="105" t="s">
        <v>586</v>
      </c>
      <c r="B2152">
        <v>2011</v>
      </c>
      <c r="C2152" s="76">
        <v>0.26238433986027021</v>
      </c>
      <c r="D2152" s="76">
        <v>3.4788093256079608E-2</v>
      </c>
      <c r="E2152" s="76">
        <v>0</v>
      </c>
      <c r="F2152" s="76">
        <v>0.69310458210046288</v>
      </c>
      <c r="G2152" s="76">
        <v>0</v>
      </c>
      <c r="H2152" s="76">
        <v>0</v>
      </c>
      <c r="I2152" s="76">
        <v>9.7229847831873124E-3</v>
      </c>
      <c r="J2152" s="76">
        <v>0</v>
      </c>
      <c r="K2152" s="76">
        <v>0</v>
      </c>
      <c r="L2152" s="77">
        <v>0</v>
      </c>
      <c r="M2152" s="68">
        <v>59.159146959938901</v>
      </c>
      <c r="N2152" s="68">
        <v>7.843585186861592</v>
      </c>
      <c r="O2152" s="68">
        <v>0</v>
      </c>
      <c r="P2152" s="68">
        <v>156.27257271879967</v>
      </c>
      <c r="Q2152" s="68">
        <v>0</v>
      </c>
      <c r="R2152" s="68">
        <v>0</v>
      </c>
      <c r="S2152" s="68">
        <v>2.1922172869926078</v>
      </c>
      <c r="T2152" s="68">
        <v>0</v>
      </c>
      <c r="U2152" s="68">
        <v>0</v>
      </c>
      <c r="V2152" s="68">
        <v>0</v>
      </c>
      <c r="W2152" s="68">
        <v>225.46752215259278</v>
      </c>
    </row>
    <row r="2153" spans="1:23">
      <c r="A2153" s="105"/>
      <c r="B2153">
        <v>2014</v>
      </c>
      <c r="C2153" s="76">
        <v>0.25571893077972691</v>
      </c>
      <c r="D2153" s="76">
        <v>9.3134843645707194E-3</v>
      </c>
      <c r="E2153" s="76">
        <v>8.1798205374225986E-3</v>
      </c>
      <c r="F2153" s="76">
        <v>0.71504885021258413</v>
      </c>
      <c r="G2153" s="76">
        <v>1.173891410569586E-2</v>
      </c>
      <c r="H2153" s="76">
        <v>0</v>
      </c>
      <c r="I2153" s="76">
        <v>0</v>
      </c>
      <c r="J2153" s="76">
        <v>0</v>
      </c>
      <c r="K2153" s="76">
        <v>0</v>
      </c>
      <c r="L2153" s="77">
        <v>0</v>
      </c>
      <c r="M2153" s="68">
        <v>43.636777349050696</v>
      </c>
      <c r="N2153" s="68">
        <v>1.5892857142857142</v>
      </c>
      <c r="O2153" s="68">
        <v>1.3958333333333333</v>
      </c>
      <c r="P2153" s="68">
        <v>122.01844961294091</v>
      </c>
      <c r="Q2153" s="68">
        <v>2.0031695721077654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170.64351558171839</v>
      </c>
    </row>
    <row r="2154" spans="1:23">
      <c r="A2154" s="105"/>
      <c r="B2154">
        <v>2017</v>
      </c>
      <c r="C2154" s="76">
        <v>0.26819861184029131</v>
      </c>
      <c r="D2154" s="76">
        <v>3.7545696974408953E-2</v>
      </c>
      <c r="E2154" s="76">
        <v>0</v>
      </c>
      <c r="F2154" s="76">
        <v>0.69425569118530006</v>
      </c>
      <c r="G2154" s="76">
        <v>0</v>
      </c>
      <c r="H2154" s="76">
        <v>0</v>
      </c>
      <c r="I2154" s="76">
        <v>0</v>
      </c>
      <c r="J2154" s="76">
        <v>0</v>
      </c>
      <c r="K2154" s="76">
        <v>0</v>
      </c>
      <c r="L2154" s="77">
        <v>0</v>
      </c>
      <c r="M2154" s="68">
        <v>44.580076579949278</v>
      </c>
      <c r="N2154" s="68">
        <v>6.2408602150537629</v>
      </c>
      <c r="O2154" s="68">
        <v>0</v>
      </c>
      <c r="P2154" s="68">
        <v>115.39944844135356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166.22038523635655</v>
      </c>
    </row>
    <row r="2155" spans="1:23">
      <c r="C2155" s="76"/>
      <c r="D2155" s="76"/>
      <c r="E2155" s="76"/>
      <c r="F2155" s="76"/>
      <c r="G2155" s="76"/>
      <c r="H2155" s="76"/>
      <c r="I2155" s="76"/>
      <c r="J2155" s="76"/>
      <c r="K2155" s="76"/>
      <c r="L2155" s="77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</row>
    <row r="2156" spans="1:23">
      <c r="A2156" s="105" t="s">
        <v>587</v>
      </c>
      <c r="B2156">
        <v>2011</v>
      </c>
      <c r="C2156" s="76">
        <v>0.34928450285793872</v>
      </c>
      <c r="D2156" s="76">
        <v>2.0002364599161871E-2</v>
      </c>
      <c r="E2156" s="76">
        <v>0</v>
      </c>
      <c r="F2156" s="76">
        <v>0.60580927406882756</v>
      </c>
      <c r="G2156" s="76">
        <v>0</v>
      </c>
      <c r="H2156" s="76">
        <v>0</v>
      </c>
      <c r="I2156" s="76">
        <v>0</v>
      </c>
      <c r="J2156" s="76">
        <v>0</v>
      </c>
      <c r="K2156" s="76">
        <v>2.4903858474071752E-2</v>
      </c>
      <c r="L2156" s="77">
        <v>0</v>
      </c>
      <c r="M2156" s="68">
        <v>43.569076009135763</v>
      </c>
      <c r="N2156" s="68">
        <v>2.4950564266453608</v>
      </c>
      <c r="O2156" s="68">
        <v>0</v>
      </c>
      <c r="P2156" s="68">
        <v>75.567481789134291</v>
      </c>
      <c r="Q2156" s="68">
        <v>0</v>
      </c>
      <c r="R2156" s="68">
        <v>0</v>
      </c>
      <c r="S2156" s="68">
        <v>0</v>
      </c>
      <c r="T2156" s="68">
        <v>0</v>
      </c>
      <c r="U2156" s="68">
        <v>3.1064593301435406</v>
      </c>
      <c r="V2156" s="68">
        <v>0</v>
      </c>
      <c r="W2156" s="68">
        <v>124.73807355505896</v>
      </c>
    </row>
    <row r="2157" spans="1:23">
      <c r="A2157" s="105"/>
      <c r="B2157">
        <v>2014</v>
      </c>
      <c r="C2157" s="76">
        <v>0.36232305561870293</v>
      </c>
      <c r="D2157" s="76">
        <v>3.0074154052000202E-2</v>
      </c>
      <c r="E2157" s="76">
        <v>0</v>
      </c>
      <c r="F2157" s="76">
        <v>0.59808052777201248</v>
      </c>
      <c r="G2157" s="76">
        <v>9.5222625572844062E-3</v>
      </c>
      <c r="H2157" s="76">
        <v>0</v>
      </c>
      <c r="I2157" s="76">
        <v>0</v>
      </c>
      <c r="J2157" s="76">
        <v>0</v>
      </c>
      <c r="K2157" s="76">
        <v>0</v>
      </c>
      <c r="L2157" s="77">
        <v>0</v>
      </c>
      <c r="M2157" s="68">
        <v>37.84461027790806</v>
      </c>
      <c r="N2157" s="68">
        <v>3.1412426614481408</v>
      </c>
      <c r="O2157" s="68">
        <v>0</v>
      </c>
      <c r="P2157" s="68">
        <v>62.469456848908891</v>
      </c>
      <c r="Q2157" s="68">
        <v>0.99459945994599464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104.44990924821109</v>
      </c>
    </row>
    <row r="2158" spans="1:23">
      <c r="A2158" s="105"/>
      <c r="B2158">
        <v>2017</v>
      </c>
      <c r="C2158" s="76">
        <v>0.33056951973140758</v>
      </c>
      <c r="D2158" s="76">
        <v>2.3861169075028558E-2</v>
      </c>
      <c r="E2158" s="76">
        <v>0</v>
      </c>
      <c r="F2158" s="76">
        <v>0.63556699646410553</v>
      </c>
      <c r="G2158" s="76">
        <v>1.0002314729458056E-2</v>
      </c>
      <c r="H2158" s="76">
        <v>0</v>
      </c>
      <c r="I2158" s="76">
        <v>0</v>
      </c>
      <c r="J2158" s="76">
        <v>0</v>
      </c>
      <c r="K2158" s="76">
        <v>0</v>
      </c>
      <c r="L2158" s="77">
        <v>0</v>
      </c>
      <c r="M2158" s="68">
        <v>33.080968483998518</v>
      </c>
      <c r="N2158" s="68">
        <v>2.3878504672897196</v>
      </c>
      <c r="O2158" s="68">
        <v>0</v>
      </c>
      <c r="P2158" s="68">
        <v>63.602874810060896</v>
      </c>
      <c r="Q2158" s="68">
        <v>1.0009581603321622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100.07265192168133</v>
      </c>
    </row>
    <row r="2159" spans="1:23">
      <c r="C2159" s="76"/>
      <c r="D2159" s="76"/>
      <c r="E2159" s="76"/>
      <c r="F2159" s="76"/>
      <c r="G2159" s="76"/>
      <c r="H2159" s="76"/>
      <c r="I2159" s="76"/>
      <c r="J2159" s="76"/>
      <c r="K2159" s="76"/>
      <c r="L2159" s="77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</row>
    <row r="2160" spans="1:23">
      <c r="A2160" s="105" t="s">
        <v>588</v>
      </c>
      <c r="B2160">
        <v>2011</v>
      </c>
      <c r="C2160" s="76">
        <v>0.27238710032207952</v>
      </c>
      <c r="D2160" s="76">
        <v>1.5539104011164191E-2</v>
      </c>
      <c r="E2160" s="76">
        <v>0</v>
      </c>
      <c r="F2160" s="76">
        <v>0.64580645932033443</v>
      </c>
      <c r="G2160" s="76">
        <v>4.5661615239518713E-2</v>
      </c>
      <c r="H2160" s="76">
        <v>0</v>
      </c>
      <c r="I2160" s="76">
        <v>2.0605721106902994E-2</v>
      </c>
      <c r="J2160" s="76">
        <v>0</v>
      </c>
      <c r="K2160" s="76">
        <v>0</v>
      </c>
      <c r="L2160" s="77">
        <v>0</v>
      </c>
      <c r="M2160" s="68">
        <v>37.304756866237774</v>
      </c>
      <c r="N2160" s="68">
        <v>2.1281569368381414</v>
      </c>
      <c r="O2160" s="68">
        <v>0</v>
      </c>
      <c r="P2160" s="68">
        <v>88.446379872997596</v>
      </c>
      <c r="Q2160" s="68">
        <v>6.2535834208587415</v>
      </c>
      <c r="R2160" s="68">
        <v>0</v>
      </c>
      <c r="S2160" s="68">
        <v>2.8220551378446115</v>
      </c>
      <c r="T2160" s="68">
        <v>0</v>
      </c>
      <c r="U2160" s="68">
        <v>0</v>
      </c>
      <c r="V2160" s="68">
        <v>0</v>
      </c>
      <c r="W2160" s="68">
        <v>136.95493223477689</v>
      </c>
    </row>
    <row r="2161" spans="1:23">
      <c r="A2161" s="105"/>
      <c r="B2161">
        <v>2014</v>
      </c>
      <c r="C2161" s="76">
        <v>0.27982100091711698</v>
      </c>
      <c r="D2161" s="76">
        <v>7.288270562394855E-3</v>
      </c>
      <c r="E2161" s="76">
        <v>0</v>
      </c>
      <c r="F2161" s="76">
        <v>0.66132465341531954</v>
      </c>
      <c r="G2161" s="76">
        <v>1.607127642179897E-2</v>
      </c>
      <c r="H2161" s="76">
        <v>0</v>
      </c>
      <c r="I2161" s="76">
        <v>0</v>
      </c>
      <c r="J2161" s="76">
        <v>7.288270562394855E-3</v>
      </c>
      <c r="K2161" s="76">
        <v>0</v>
      </c>
      <c r="L2161" s="77">
        <v>2.8206528120975186E-2</v>
      </c>
      <c r="M2161" s="68">
        <v>38.763177341157167</v>
      </c>
      <c r="N2161" s="68">
        <v>1.0096330275229359</v>
      </c>
      <c r="O2161" s="68">
        <v>0</v>
      </c>
      <c r="P2161" s="68">
        <v>91.612297634552576</v>
      </c>
      <c r="Q2161" s="68">
        <v>2.2263294606021229</v>
      </c>
      <c r="R2161" s="68">
        <v>0</v>
      </c>
      <c r="S2161" s="68">
        <v>0</v>
      </c>
      <c r="T2161" s="68">
        <v>1.0096330275229359</v>
      </c>
      <c r="U2161" s="68">
        <v>0</v>
      </c>
      <c r="V2161" s="68">
        <v>3.907407407407407</v>
      </c>
      <c r="W2161" s="68">
        <v>138.52847789876509</v>
      </c>
    </row>
    <row r="2162" spans="1:23">
      <c r="A2162" s="105"/>
      <c r="B2162">
        <v>2017</v>
      </c>
      <c r="C2162" s="76">
        <v>0.3492644222989133</v>
      </c>
      <c r="D2162" s="76">
        <v>0</v>
      </c>
      <c r="E2162" s="76">
        <v>0</v>
      </c>
      <c r="F2162" s="76">
        <v>0.64352437752870328</v>
      </c>
      <c r="G2162" s="76">
        <v>7.2112001723833707E-3</v>
      </c>
      <c r="H2162" s="76">
        <v>0</v>
      </c>
      <c r="I2162" s="76">
        <v>0</v>
      </c>
      <c r="J2162" s="76">
        <v>0</v>
      </c>
      <c r="K2162" s="76">
        <v>0</v>
      </c>
      <c r="L2162" s="77">
        <v>0</v>
      </c>
      <c r="M2162" s="68">
        <v>48.433605218239016</v>
      </c>
      <c r="N2162" s="68">
        <v>0</v>
      </c>
      <c r="O2162" s="68">
        <v>0</v>
      </c>
      <c r="P2162" s="68">
        <v>89.239566527802026</v>
      </c>
      <c r="Q2162" s="68">
        <v>1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138.67317174604105</v>
      </c>
    </row>
    <row r="2163" spans="1:23">
      <c r="C2163" s="76"/>
      <c r="D2163" s="76"/>
      <c r="E2163" s="76"/>
      <c r="F2163" s="76"/>
      <c r="G2163" s="76"/>
      <c r="H2163" s="76"/>
      <c r="I2163" s="76"/>
      <c r="J2163" s="76"/>
      <c r="K2163" s="76"/>
      <c r="L2163" s="77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</row>
    <row r="2164" spans="1:23">
      <c r="A2164" s="105" t="s">
        <v>589</v>
      </c>
      <c r="B2164">
        <v>2011</v>
      </c>
      <c r="C2164" s="76">
        <v>0.24378654838125882</v>
      </c>
      <c r="D2164" s="76">
        <v>9.9107484292546011E-3</v>
      </c>
      <c r="E2164" s="76">
        <v>4.5148642275044696E-3</v>
      </c>
      <c r="F2164" s="76">
        <v>0.70695139357733827</v>
      </c>
      <c r="G2164" s="76">
        <v>2.0930567043367019E-2</v>
      </c>
      <c r="H2164" s="76">
        <v>0</v>
      </c>
      <c r="I2164" s="76">
        <v>0</v>
      </c>
      <c r="J2164" s="76">
        <v>0</v>
      </c>
      <c r="K2164" s="76">
        <v>0</v>
      </c>
      <c r="L2164" s="77">
        <v>1.3905878341276505E-2</v>
      </c>
      <c r="M2164" s="68">
        <v>54.459918258779524</v>
      </c>
      <c r="N2164" s="68">
        <v>2.2139800285306706</v>
      </c>
      <c r="O2164" s="68">
        <v>1.0085836909871244</v>
      </c>
      <c r="P2164" s="68">
        <v>157.92715128375744</v>
      </c>
      <c r="Q2164" s="68">
        <v>4.6757172529019693</v>
      </c>
      <c r="R2164" s="68">
        <v>0</v>
      </c>
      <c r="S2164" s="68">
        <v>0</v>
      </c>
      <c r="T2164" s="68">
        <v>0</v>
      </c>
      <c r="U2164" s="68">
        <v>0</v>
      </c>
      <c r="V2164" s="68">
        <v>3.1064593301435406</v>
      </c>
      <c r="W2164" s="68">
        <v>223.39180984510034</v>
      </c>
    </row>
    <row r="2165" spans="1:23">
      <c r="A2165" s="105"/>
      <c r="B2165">
        <v>2014</v>
      </c>
      <c r="C2165" s="76">
        <v>0.32031260053939131</v>
      </c>
      <c r="D2165" s="76">
        <v>2.7460150651236782E-2</v>
      </c>
      <c r="E2165" s="76">
        <v>4.1804076980669121E-3</v>
      </c>
      <c r="F2165" s="76">
        <v>0.62403425086109243</v>
      </c>
      <c r="G2165" s="76">
        <v>1.8739367676456873E-2</v>
      </c>
      <c r="H2165" s="76">
        <v>0</v>
      </c>
      <c r="I2165" s="76">
        <v>0</v>
      </c>
      <c r="J2165" s="76">
        <v>0</v>
      </c>
      <c r="K2165" s="76">
        <v>5.2732225737556152E-3</v>
      </c>
      <c r="L2165" s="77">
        <v>0</v>
      </c>
      <c r="M2165" s="68">
        <v>77.104615981240315</v>
      </c>
      <c r="N2165" s="68">
        <v>6.61011888756539</v>
      </c>
      <c r="O2165" s="68">
        <v>1.0062942564909521</v>
      </c>
      <c r="P2165" s="68">
        <v>150.21551194289759</v>
      </c>
      <c r="Q2165" s="68">
        <v>4.5108801401860097</v>
      </c>
      <c r="R2165" s="68">
        <v>0</v>
      </c>
      <c r="S2165" s="68">
        <v>0</v>
      </c>
      <c r="T2165" s="68">
        <v>0</v>
      </c>
      <c r="U2165" s="68">
        <v>1.2693531283138919</v>
      </c>
      <c r="V2165" s="68">
        <v>0</v>
      </c>
      <c r="W2165" s="68">
        <v>240.71677433669416</v>
      </c>
    </row>
    <row r="2166" spans="1:23">
      <c r="A2166" s="105"/>
      <c r="B2166">
        <v>2017</v>
      </c>
      <c r="C2166" s="76">
        <v>0.3498741836963582</v>
      </c>
      <c r="D2166" s="76">
        <v>4.8748428569129712E-2</v>
      </c>
      <c r="E2166" s="76">
        <v>1.3335811027217405E-2</v>
      </c>
      <c r="F2166" s="76">
        <v>0.58398768167173831</v>
      </c>
      <c r="G2166" s="76">
        <v>4.0538950355560807E-3</v>
      </c>
      <c r="H2166" s="76">
        <v>0</v>
      </c>
      <c r="I2166" s="76">
        <v>0</v>
      </c>
      <c r="J2166" s="76">
        <v>0</v>
      </c>
      <c r="K2166" s="76">
        <v>0</v>
      </c>
      <c r="L2166" s="77">
        <v>0</v>
      </c>
      <c r="M2166" s="68">
        <v>86.388378630623521</v>
      </c>
      <c r="N2166" s="68">
        <v>12.036606017586879</v>
      </c>
      <c r="O2166" s="68">
        <v>3.2927810797424466</v>
      </c>
      <c r="P2166" s="68">
        <v>144.19397403628238</v>
      </c>
      <c r="Q2166" s="68">
        <v>1.0009581603321622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246.91269792456745</v>
      </c>
    </row>
    <row r="2167" spans="1:23">
      <c r="C2167" s="76"/>
      <c r="D2167" s="76"/>
      <c r="E2167" s="76"/>
      <c r="F2167" s="76"/>
      <c r="G2167" s="76"/>
      <c r="H2167" s="76"/>
      <c r="I2167" s="76"/>
      <c r="J2167" s="76"/>
      <c r="K2167" s="76"/>
      <c r="L2167" s="77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</row>
    <row r="2168" spans="1:23">
      <c r="A2168" s="105" t="s">
        <v>590</v>
      </c>
      <c r="B2168">
        <v>2011</v>
      </c>
      <c r="C2168" s="76">
        <v>0.32069177914149682</v>
      </c>
      <c r="D2168" s="76">
        <v>2.8374350445001115E-2</v>
      </c>
      <c r="E2168" s="76">
        <v>1.1447305526507698E-2</v>
      </c>
      <c r="F2168" s="76">
        <v>0.59858014131912241</v>
      </c>
      <c r="G2168" s="76">
        <v>2.6402861974818309E-2</v>
      </c>
      <c r="H2168" s="76">
        <v>1.450356159305358E-2</v>
      </c>
      <c r="I2168" s="76">
        <v>0</v>
      </c>
      <c r="J2168" s="76">
        <v>0</v>
      </c>
      <c r="K2168" s="76">
        <v>0</v>
      </c>
      <c r="L2168" s="77">
        <v>0</v>
      </c>
      <c r="M2168" s="68">
        <v>92.683402325263046</v>
      </c>
      <c r="N2168" s="68">
        <v>8.2004950206462919</v>
      </c>
      <c r="O2168" s="68">
        <v>3.3083954521496874</v>
      </c>
      <c r="P2168" s="68">
        <v>172.9961529114054</v>
      </c>
      <c r="Q2168" s="68">
        <v>7.6307134704277928</v>
      </c>
      <c r="R2168" s="68">
        <v>4.1916866028708135</v>
      </c>
      <c r="S2168" s="68">
        <v>0</v>
      </c>
      <c r="T2168" s="68">
        <v>0</v>
      </c>
      <c r="U2168" s="68">
        <v>0</v>
      </c>
      <c r="V2168" s="68">
        <v>0</v>
      </c>
      <c r="W2168" s="68">
        <v>289.01084578276306</v>
      </c>
    </row>
    <row r="2169" spans="1:23">
      <c r="A2169" s="105"/>
      <c r="B2169">
        <v>2014</v>
      </c>
      <c r="C2169" s="76">
        <v>0.30236343229541784</v>
      </c>
      <c r="D2169" s="76">
        <v>1.9009565470918085E-2</v>
      </c>
      <c r="E2169" s="76">
        <v>1.7848942277411649E-2</v>
      </c>
      <c r="F2169" s="76">
        <v>0.63984639632143514</v>
      </c>
      <c r="G2169" s="76">
        <v>9.391195960567528E-3</v>
      </c>
      <c r="H2169" s="76">
        <v>0</v>
      </c>
      <c r="I2169" s="76">
        <v>6.611192786507231E-3</v>
      </c>
      <c r="J2169" s="76">
        <v>0</v>
      </c>
      <c r="K2169" s="76">
        <v>4.9292748877422512E-3</v>
      </c>
      <c r="L2169" s="77">
        <v>0</v>
      </c>
      <c r="M2169" s="68">
        <v>97.209732525009144</v>
      </c>
      <c r="N2169" s="68">
        <v>6.1115683229813662</v>
      </c>
      <c r="O2169" s="68">
        <v>5.738428392181631</v>
      </c>
      <c r="P2169" s="68">
        <v>205.71038161363109</v>
      </c>
      <c r="Q2169" s="68">
        <v>3.0192660550458719</v>
      </c>
      <c r="R2169" s="68">
        <v>0</v>
      </c>
      <c r="S2169" s="68">
        <v>2.1254960547601152</v>
      </c>
      <c r="T2169" s="68">
        <v>0</v>
      </c>
      <c r="U2169" s="68">
        <v>1.5847600675186884</v>
      </c>
      <c r="V2169" s="68">
        <v>0</v>
      </c>
      <c r="W2169" s="68">
        <v>321.49963303112798</v>
      </c>
    </row>
    <row r="2170" spans="1:23">
      <c r="A2170" s="105"/>
      <c r="B2170">
        <v>2017</v>
      </c>
      <c r="C2170" s="76">
        <v>0.29097770131038247</v>
      </c>
      <c r="D2170" s="76">
        <v>2.0307051370124649E-2</v>
      </c>
      <c r="E2170" s="76">
        <v>3.9893217240600944E-2</v>
      </c>
      <c r="F2170" s="76">
        <v>0.63587681474560531</v>
      </c>
      <c r="G2170" s="76">
        <v>1.294521533328645E-2</v>
      </c>
      <c r="H2170" s="76">
        <v>0</v>
      </c>
      <c r="I2170" s="76">
        <v>0</v>
      </c>
      <c r="J2170" s="76">
        <v>0</v>
      </c>
      <c r="K2170" s="76">
        <v>0</v>
      </c>
      <c r="L2170" s="77">
        <v>0</v>
      </c>
      <c r="M2170" s="68">
        <v>78.492291492299415</v>
      </c>
      <c r="N2170" s="68">
        <v>5.4779008436549494</v>
      </c>
      <c r="O2170" s="68">
        <v>10.761340206185567</v>
      </c>
      <c r="P2170" s="68">
        <v>171.53007969833055</v>
      </c>
      <c r="Q2170" s="68">
        <v>3.4920188412892932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269.75363108175981</v>
      </c>
    </row>
    <row r="2171" spans="1:23">
      <c r="C2171" s="76"/>
      <c r="D2171" s="76"/>
      <c r="E2171" s="76"/>
      <c r="F2171" s="76"/>
      <c r="G2171" s="76"/>
      <c r="H2171" s="76"/>
      <c r="I2171" s="76"/>
      <c r="J2171" s="76"/>
      <c r="K2171" s="76"/>
      <c r="L2171" s="77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</row>
    <row r="2172" spans="1:23">
      <c r="A2172" s="105" t="s">
        <v>591</v>
      </c>
      <c r="B2172">
        <v>2011</v>
      </c>
      <c r="C2172" s="76">
        <v>0.51412942221200597</v>
      </c>
      <c r="D2172" s="76">
        <v>5.8592171352381088E-2</v>
      </c>
      <c r="E2172" s="76">
        <v>2.4419729636188311E-3</v>
      </c>
      <c r="F2172" s="76">
        <v>0.39551734703620262</v>
      </c>
      <c r="G2172" s="76">
        <v>2.9319086435791245E-2</v>
      </c>
      <c r="H2172" s="76">
        <v>0</v>
      </c>
      <c r="I2172" s="76">
        <v>0</v>
      </c>
      <c r="J2172" s="76">
        <v>0</v>
      </c>
      <c r="K2172" s="76">
        <v>0</v>
      </c>
      <c r="L2172" s="77">
        <v>0</v>
      </c>
      <c r="M2172" s="68">
        <v>211.38407619512492</v>
      </c>
      <c r="N2172" s="68">
        <v>24.090144384855463</v>
      </c>
      <c r="O2172" s="68">
        <v>1.0040160642570279</v>
      </c>
      <c r="P2172" s="68">
        <v>162.61677587461352</v>
      </c>
      <c r="Q2172" s="68">
        <v>12.054528944190862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411.14954146304188</v>
      </c>
    </row>
    <row r="2173" spans="1:23">
      <c r="A2173" s="105"/>
      <c r="B2173">
        <v>2014</v>
      </c>
      <c r="C2173" s="76">
        <v>0.49396924901959027</v>
      </c>
      <c r="D2173" s="76">
        <v>1.2603722253276342E-2</v>
      </c>
      <c r="E2173" s="76">
        <v>0</v>
      </c>
      <c r="F2173" s="76">
        <v>0.4710278210208495</v>
      </c>
      <c r="G2173" s="76">
        <v>1.4077550625106685E-2</v>
      </c>
      <c r="H2173" s="76">
        <v>2.8569697395451426E-3</v>
      </c>
      <c r="I2173" s="76">
        <v>0</v>
      </c>
      <c r="J2173" s="76">
        <v>0</v>
      </c>
      <c r="K2173" s="76">
        <v>5.4646873416319477E-3</v>
      </c>
      <c r="L2173" s="77">
        <v>0</v>
      </c>
      <c r="M2173" s="68">
        <v>177.49810998258715</v>
      </c>
      <c r="N2173" s="68">
        <v>4.5288990825688078</v>
      </c>
      <c r="O2173" s="68">
        <v>0</v>
      </c>
      <c r="P2173" s="68">
        <v>169.2545601702048</v>
      </c>
      <c r="Q2173" s="68">
        <v>5.0584902483302709</v>
      </c>
      <c r="R2173" s="68">
        <v>1.0265957446808511</v>
      </c>
      <c r="S2173" s="68">
        <v>0</v>
      </c>
      <c r="T2173" s="68">
        <v>0</v>
      </c>
      <c r="U2173" s="68">
        <v>1.9636276483011825</v>
      </c>
      <c r="V2173" s="68">
        <v>0</v>
      </c>
      <c r="W2173" s="68">
        <v>359.3302828766731</v>
      </c>
    </row>
    <row r="2174" spans="1:23">
      <c r="A2174" s="105"/>
      <c r="B2174">
        <v>2017</v>
      </c>
      <c r="C2174" s="76">
        <v>0.45553098164642092</v>
      </c>
      <c r="D2174" s="76">
        <v>2.549186437086462E-2</v>
      </c>
      <c r="E2174" s="76">
        <v>2.833748789910712E-2</v>
      </c>
      <c r="F2174" s="76">
        <v>0.46996261812594725</v>
      </c>
      <c r="G2174" s="76">
        <v>1.80359523486598E-2</v>
      </c>
      <c r="H2174" s="76">
        <v>0</v>
      </c>
      <c r="I2174" s="76">
        <v>2.641095609000475E-3</v>
      </c>
      <c r="J2174" s="76">
        <v>0</v>
      </c>
      <c r="K2174" s="76">
        <v>0</v>
      </c>
      <c r="L2174" s="77">
        <v>0</v>
      </c>
      <c r="M2174" s="68">
        <v>172.75757829428804</v>
      </c>
      <c r="N2174" s="68">
        <v>9.6676470588235297</v>
      </c>
      <c r="O2174" s="68">
        <v>10.746833874393408</v>
      </c>
      <c r="P2174" s="68">
        <v>178.23069575386327</v>
      </c>
      <c r="Q2174" s="68">
        <v>6.8400341042097033</v>
      </c>
      <c r="R2174" s="68">
        <v>0</v>
      </c>
      <c r="S2174" s="68">
        <v>1.0016207455429498</v>
      </c>
      <c r="T2174" s="68">
        <v>0</v>
      </c>
      <c r="U2174" s="68">
        <v>0</v>
      </c>
      <c r="V2174" s="68">
        <v>0</v>
      </c>
      <c r="W2174" s="68">
        <v>379.24440983112083</v>
      </c>
    </row>
    <row r="2175" spans="1:23">
      <c r="C2175" s="76"/>
      <c r="D2175" s="76"/>
      <c r="E2175" s="76"/>
      <c r="F2175" s="76"/>
      <c r="G2175" s="76"/>
      <c r="H2175" s="76"/>
      <c r="I2175" s="76"/>
      <c r="J2175" s="76"/>
      <c r="K2175" s="76"/>
      <c r="L2175" s="77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</row>
    <row r="2176" spans="1:23">
      <c r="A2176" s="105" t="s">
        <v>592</v>
      </c>
      <c r="B2176">
        <v>2011</v>
      </c>
      <c r="C2176" s="76">
        <v>0.29828709729473168</v>
      </c>
      <c r="D2176" s="76">
        <v>0</v>
      </c>
      <c r="E2176" s="76">
        <v>0</v>
      </c>
      <c r="F2176" s="76">
        <v>0.70171290270526832</v>
      </c>
      <c r="G2176" s="76">
        <v>0</v>
      </c>
      <c r="H2176" s="76">
        <v>0</v>
      </c>
      <c r="I2176" s="76">
        <v>0</v>
      </c>
      <c r="J2176" s="76">
        <v>0</v>
      </c>
      <c r="K2176" s="76">
        <v>0</v>
      </c>
      <c r="L2176" s="77">
        <v>0</v>
      </c>
      <c r="M2176" s="68">
        <v>18.399884522804953</v>
      </c>
      <c r="N2176" s="68">
        <v>0</v>
      </c>
      <c r="O2176" s="68">
        <v>0</v>
      </c>
      <c r="P2176" s="68">
        <v>43.285266091082931</v>
      </c>
      <c r="Q2176" s="68">
        <v>0</v>
      </c>
      <c r="R2176" s="68">
        <v>0</v>
      </c>
      <c r="S2176" s="68">
        <v>0</v>
      </c>
      <c r="T2176" s="68">
        <v>0</v>
      </c>
      <c r="U2176" s="68">
        <v>0</v>
      </c>
      <c r="V2176" s="68">
        <v>0</v>
      </c>
      <c r="W2176" s="68">
        <v>61.685150613887885</v>
      </c>
    </row>
    <row r="2177" spans="1:23">
      <c r="A2177" s="105"/>
      <c r="B2177">
        <v>2014</v>
      </c>
      <c r="C2177" s="76">
        <v>0.41796419436447979</v>
      </c>
      <c r="D2177" s="76">
        <v>1.7590284792875565E-2</v>
      </c>
      <c r="E2177" s="76">
        <v>1.7058391903222305E-2</v>
      </c>
      <c r="F2177" s="76">
        <v>0.54738712893942232</v>
      </c>
      <c r="G2177" s="76">
        <v>0</v>
      </c>
      <c r="H2177" s="76">
        <v>0</v>
      </c>
      <c r="I2177" s="76">
        <v>0</v>
      </c>
      <c r="J2177" s="76">
        <v>0</v>
      </c>
      <c r="K2177" s="76">
        <v>0</v>
      </c>
      <c r="L2177" s="77">
        <v>0</v>
      </c>
      <c r="M2177" s="68">
        <v>24.656190958327915</v>
      </c>
      <c r="N2177" s="68">
        <v>1.0376712328767124</v>
      </c>
      <c r="O2177" s="68">
        <v>1.0062942564909521</v>
      </c>
      <c r="P2177" s="68">
        <v>32.290999471337116</v>
      </c>
      <c r="Q2177" s="68">
        <v>0</v>
      </c>
      <c r="R2177" s="68">
        <v>0</v>
      </c>
      <c r="S2177" s="68">
        <v>0</v>
      </c>
      <c r="T2177" s="68">
        <v>0</v>
      </c>
      <c r="U2177" s="68">
        <v>0</v>
      </c>
      <c r="V2177" s="68">
        <v>0</v>
      </c>
      <c r="W2177" s="68">
        <v>58.9911559190327</v>
      </c>
    </row>
    <row r="2178" spans="1:23">
      <c r="A2178" s="105"/>
      <c r="B2178">
        <v>2017</v>
      </c>
      <c r="C2178" s="76">
        <v>0.45567323920399977</v>
      </c>
      <c r="D2178" s="76">
        <v>0.12844904196190757</v>
      </c>
      <c r="E2178" s="76">
        <v>0</v>
      </c>
      <c r="F2178" s="76">
        <v>0.40081412615718437</v>
      </c>
      <c r="G2178" s="76">
        <v>0</v>
      </c>
      <c r="H2178" s="76">
        <v>0</v>
      </c>
      <c r="I2178" s="76">
        <v>1.5063592676908261E-2</v>
      </c>
      <c r="J2178" s="76">
        <v>0</v>
      </c>
      <c r="K2178" s="76">
        <v>0</v>
      </c>
      <c r="L2178" s="77">
        <v>0</v>
      </c>
      <c r="M2178" s="68">
        <v>30.508517598103548</v>
      </c>
      <c r="N2178" s="68">
        <v>8.6</v>
      </c>
      <c r="O2178" s="68">
        <v>0</v>
      </c>
      <c r="P2178" s="68">
        <v>26.835556204257383</v>
      </c>
      <c r="Q2178" s="68">
        <v>0</v>
      </c>
      <c r="R2178" s="68">
        <v>0</v>
      </c>
      <c r="S2178" s="68">
        <v>1.0085470085470085</v>
      </c>
      <c r="T2178" s="68">
        <v>0</v>
      </c>
      <c r="U2178" s="68">
        <v>0</v>
      </c>
      <c r="V2178" s="68">
        <v>0</v>
      </c>
      <c r="W2178" s="68">
        <v>66.952620810907945</v>
      </c>
    </row>
    <row r="2179" spans="1:23">
      <c r="C2179" s="76"/>
      <c r="D2179" s="76"/>
      <c r="E2179" s="76"/>
      <c r="F2179" s="76"/>
      <c r="G2179" s="76"/>
      <c r="H2179" s="76"/>
      <c r="I2179" s="76"/>
      <c r="J2179" s="76"/>
      <c r="K2179" s="76"/>
      <c r="L2179" s="77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</row>
    <row r="2180" spans="1:23">
      <c r="A2180" s="105" t="s">
        <v>593</v>
      </c>
      <c r="B2180">
        <v>2011</v>
      </c>
      <c r="C2180" s="76">
        <v>0</v>
      </c>
      <c r="D2180" s="76">
        <v>0</v>
      </c>
      <c r="E2180" s="76">
        <v>0</v>
      </c>
      <c r="F2180" s="76">
        <v>1</v>
      </c>
      <c r="G2180" s="76">
        <v>0</v>
      </c>
      <c r="H2180" s="76">
        <v>0</v>
      </c>
      <c r="I2180" s="76">
        <v>0</v>
      </c>
      <c r="J2180" s="76">
        <v>0</v>
      </c>
      <c r="K2180" s="76">
        <v>0</v>
      </c>
      <c r="L2180" s="77">
        <v>0</v>
      </c>
      <c r="M2180" s="68">
        <v>0</v>
      </c>
      <c r="N2180" s="68">
        <v>0</v>
      </c>
      <c r="O2180" s="68">
        <v>0</v>
      </c>
      <c r="P2180" s="68">
        <v>3.0222999011431377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3.0222999011431377</v>
      </c>
    </row>
    <row r="2181" spans="1:23">
      <c r="A2181" s="105"/>
      <c r="B2181">
        <v>2014</v>
      </c>
      <c r="C2181" s="76">
        <v>0.15527139668777865</v>
      </c>
      <c r="D2181" s="76">
        <v>0</v>
      </c>
      <c r="E2181" s="76">
        <v>0</v>
      </c>
      <c r="F2181" s="76">
        <v>0.64983115422073134</v>
      </c>
      <c r="G2181" s="76">
        <v>0.19489744909149004</v>
      </c>
      <c r="H2181" s="76">
        <v>0</v>
      </c>
      <c r="I2181" s="76">
        <v>0</v>
      </c>
      <c r="J2181" s="76">
        <v>0</v>
      </c>
      <c r="K2181" s="76">
        <v>0</v>
      </c>
      <c r="L2181" s="77">
        <v>0</v>
      </c>
      <c r="M2181" s="68">
        <v>1.5847600675186884</v>
      </c>
      <c r="N2181" s="68">
        <v>0</v>
      </c>
      <c r="O2181" s="68">
        <v>0</v>
      </c>
      <c r="P2181" s="68">
        <v>6.632428675252914</v>
      </c>
      <c r="Q2181" s="68">
        <v>1.9891989198919893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10.206387662663591</v>
      </c>
    </row>
    <row r="2182" spans="1:23">
      <c r="A2182" s="105"/>
      <c r="B2182">
        <v>2017</v>
      </c>
      <c r="C2182" s="76">
        <v>0</v>
      </c>
      <c r="D2182" s="76">
        <v>0</v>
      </c>
      <c r="E2182" s="76">
        <v>0</v>
      </c>
      <c r="F2182" s="76">
        <v>0.33312054473880198</v>
      </c>
      <c r="G2182" s="76">
        <v>0.66687945526119796</v>
      </c>
      <c r="H2182" s="76">
        <v>0</v>
      </c>
      <c r="I2182" s="76">
        <v>0</v>
      </c>
      <c r="J2182" s="76">
        <v>0</v>
      </c>
      <c r="K2182" s="76">
        <v>0</v>
      </c>
      <c r="L2182" s="77">
        <v>0</v>
      </c>
      <c r="M2182" s="68">
        <v>0</v>
      </c>
      <c r="N2182" s="68">
        <v>0</v>
      </c>
      <c r="O2182" s="68">
        <v>0</v>
      </c>
      <c r="P2182" s="68">
        <v>1</v>
      </c>
      <c r="Q2182" s="68">
        <v>2.0019163206643245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3.0019163206643245</v>
      </c>
    </row>
    <row r="2183" spans="1:23">
      <c r="C2183" s="76"/>
      <c r="D2183" s="76"/>
      <c r="E2183" s="76"/>
      <c r="F2183" s="76"/>
      <c r="G2183" s="76"/>
      <c r="H2183" s="76"/>
      <c r="I2183" s="76"/>
      <c r="J2183" s="76"/>
      <c r="K2183" s="76"/>
      <c r="L2183" s="77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</row>
    <row r="2184" spans="1:23">
      <c r="A2184" s="105" t="s">
        <v>594</v>
      </c>
      <c r="B2184">
        <v>2011</v>
      </c>
      <c r="C2184" s="76">
        <v>1</v>
      </c>
      <c r="D2184" s="76">
        <v>0</v>
      </c>
      <c r="E2184" s="76">
        <v>0</v>
      </c>
      <c r="F2184" s="76">
        <v>0</v>
      </c>
      <c r="G2184" s="76">
        <v>0</v>
      </c>
      <c r="H2184" s="76">
        <v>0</v>
      </c>
      <c r="I2184" s="76">
        <v>0</v>
      </c>
      <c r="J2184" s="76">
        <v>0</v>
      </c>
      <c r="K2184" s="76">
        <v>0</v>
      </c>
      <c r="L2184" s="77">
        <v>0</v>
      </c>
      <c r="M2184" s="68">
        <v>1.0027192386131882</v>
      </c>
      <c r="N2184" s="68">
        <v>0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1.0027192386131882</v>
      </c>
    </row>
    <row r="2185" spans="1:23">
      <c r="A2185" s="105"/>
      <c r="B2185">
        <v>2014</v>
      </c>
      <c r="C2185" s="76">
        <v>1</v>
      </c>
      <c r="D2185" s="76">
        <v>0</v>
      </c>
      <c r="E2185" s="76">
        <v>0</v>
      </c>
      <c r="F2185" s="76">
        <v>0</v>
      </c>
      <c r="G2185" s="76">
        <v>0</v>
      </c>
      <c r="H2185" s="76">
        <v>0</v>
      </c>
      <c r="I2185" s="76">
        <v>0</v>
      </c>
      <c r="J2185" s="76">
        <v>0</v>
      </c>
      <c r="K2185" s="76">
        <v>0</v>
      </c>
      <c r="L2185" s="77">
        <v>0</v>
      </c>
      <c r="M2185" s="68">
        <v>3.4180451127819551</v>
      </c>
      <c r="N2185" s="68">
        <v>0</v>
      </c>
      <c r="O2185" s="68">
        <v>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3.4180451127819551</v>
      </c>
    </row>
    <row r="2186" spans="1:23">
      <c r="A2186" s="105"/>
      <c r="B2186">
        <v>2017</v>
      </c>
      <c r="C2186" s="76">
        <v>0.21656438001960571</v>
      </c>
      <c r="D2186" s="76">
        <v>0</v>
      </c>
      <c r="E2186" s="76">
        <v>0</v>
      </c>
      <c r="F2186" s="76">
        <v>0.78343561998039435</v>
      </c>
      <c r="G2186" s="76">
        <v>0</v>
      </c>
      <c r="H2186" s="76">
        <v>0</v>
      </c>
      <c r="I2186" s="76">
        <v>0</v>
      </c>
      <c r="J2186" s="76">
        <v>0</v>
      </c>
      <c r="K2186" s="76">
        <v>0</v>
      </c>
      <c r="L2186" s="77">
        <v>0</v>
      </c>
      <c r="M2186" s="68">
        <v>1</v>
      </c>
      <c r="N2186" s="68">
        <v>0</v>
      </c>
      <c r="O2186" s="68">
        <v>0</v>
      </c>
      <c r="P2186" s="68">
        <v>3.6175645316624525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4.6175645316624525</v>
      </c>
    </row>
    <row r="2187" spans="1:23">
      <c r="C2187" s="76"/>
      <c r="D2187" s="76"/>
      <c r="E2187" s="76"/>
      <c r="F2187" s="76"/>
      <c r="G2187" s="76"/>
      <c r="H2187" s="76"/>
      <c r="I2187" s="76"/>
      <c r="J2187" s="76"/>
      <c r="K2187" s="76"/>
      <c r="L2187" s="77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</row>
    <row r="2188" spans="1:23">
      <c r="A2188" s="105" t="s">
        <v>595</v>
      </c>
      <c r="B2188">
        <v>2011</v>
      </c>
      <c r="C2188" s="76">
        <v>0.19575030289426598</v>
      </c>
      <c r="D2188" s="76">
        <v>0</v>
      </c>
      <c r="E2188" s="76">
        <v>0</v>
      </c>
      <c r="F2188" s="76">
        <v>0.80424969710573402</v>
      </c>
      <c r="G2188" s="76">
        <v>0</v>
      </c>
      <c r="H2188" s="76">
        <v>0</v>
      </c>
      <c r="I2188" s="76">
        <v>0</v>
      </c>
      <c r="J2188" s="76">
        <v>0</v>
      </c>
      <c r="K2188" s="76">
        <v>0</v>
      </c>
      <c r="L2188" s="77">
        <v>0</v>
      </c>
      <c r="M2188" s="68">
        <v>1.0014423076923078</v>
      </c>
      <c r="N2188" s="68">
        <v>0</v>
      </c>
      <c r="O2188" s="68">
        <v>0</v>
      </c>
      <c r="P2188" s="68">
        <v>4.1144747196914722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5.1159170273837802</v>
      </c>
    </row>
    <row r="2189" spans="1:23">
      <c r="A2189" s="105"/>
      <c r="B2189">
        <v>2014</v>
      </c>
      <c r="C2189" s="76">
        <v>0.75917090707314161</v>
      </c>
      <c r="D2189" s="76">
        <v>0</v>
      </c>
      <c r="E2189" s="76">
        <v>0</v>
      </c>
      <c r="F2189" s="76">
        <v>0.24082909292685825</v>
      </c>
      <c r="G2189" s="76">
        <v>0</v>
      </c>
      <c r="H2189" s="76">
        <v>0</v>
      </c>
      <c r="I2189" s="76">
        <v>0</v>
      </c>
      <c r="J2189" s="76">
        <v>0</v>
      </c>
      <c r="K2189" s="76">
        <v>0</v>
      </c>
      <c r="L2189" s="77">
        <v>0</v>
      </c>
      <c r="M2189" s="68">
        <v>3.1352980032648246</v>
      </c>
      <c r="N2189" s="68">
        <v>0</v>
      </c>
      <c r="O2189" s="68">
        <v>0</v>
      </c>
      <c r="P2189" s="68">
        <v>0.99459945994599464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4.1298974632108196</v>
      </c>
    </row>
    <row r="2190" spans="1:23">
      <c r="A2190" s="105"/>
      <c r="B2190">
        <v>2017</v>
      </c>
      <c r="C2190" s="76">
        <v>0.1586346932377431</v>
      </c>
      <c r="D2190" s="76">
        <v>0</v>
      </c>
      <c r="E2190" s="76">
        <v>0</v>
      </c>
      <c r="F2190" s="76">
        <v>0.84136530676225696</v>
      </c>
      <c r="G2190" s="76">
        <v>0</v>
      </c>
      <c r="H2190" s="76">
        <v>0</v>
      </c>
      <c r="I2190" s="76">
        <v>0</v>
      </c>
      <c r="J2190" s="76">
        <v>0</v>
      </c>
      <c r="K2190" s="76">
        <v>0</v>
      </c>
      <c r="L2190" s="77">
        <v>0</v>
      </c>
      <c r="M2190" s="68">
        <v>1.0025974025974025</v>
      </c>
      <c r="N2190" s="68">
        <v>0</v>
      </c>
      <c r="O2190" s="68">
        <v>0</v>
      </c>
      <c r="P2190" s="68">
        <v>5.3175673869220441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6.3201647895194464</v>
      </c>
    </row>
    <row r="2191" spans="1:23">
      <c r="C2191" s="76"/>
      <c r="D2191" s="76"/>
      <c r="E2191" s="76"/>
      <c r="F2191" s="76"/>
      <c r="G2191" s="76"/>
      <c r="H2191" s="76"/>
      <c r="I2191" s="76"/>
      <c r="J2191" s="76"/>
      <c r="K2191" s="76"/>
      <c r="L2191" s="77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</row>
    <row r="2192" spans="1:23">
      <c r="A2192" s="105" t="s">
        <v>596</v>
      </c>
      <c r="B2192">
        <v>2011</v>
      </c>
      <c r="C2192" s="76">
        <v>0.20950427136843169</v>
      </c>
      <c r="D2192" s="76">
        <v>0</v>
      </c>
      <c r="E2192" s="76">
        <v>4.3058650462990219E-2</v>
      </c>
      <c r="F2192" s="76">
        <v>0.74743707816857807</v>
      </c>
      <c r="G2192" s="76">
        <v>0</v>
      </c>
      <c r="H2192" s="76">
        <v>0</v>
      </c>
      <c r="I2192" s="76">
        <v>0</v>
      </c>
      <c r="J2192" s="76">
        <v>0</v>
      </c>
      <c r="K2192" s="76">
        <v>0</v>
      </c>
      <c r="L2192" s="77">
        <v>0</v>
      </c>
      <c r="M2192" s="68">
        <v>4.9073203414946738</v>
      </c>
      <c r="N2192" s="68">
        <v>0</v>
      </c>
      <c r="O2192" s="68">
        <v>1.0085836909871244</v>
      </c>
      <c r="P2192" s="68">
        <v>17.507581844160399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23.423485876642197</v>
      </c>
    </row>
    <row r="2193" spans="1:23">
      <c r="A2193" s="105"/>
      <c r="B2193">
        <v>2014</v>
      </c>
      <c r="C2193" s="76">
        <v>0.31608939954448939</v>
      </c>
      <c r="D2193" s="76">
        <v>0</v>
      </c>
      <c r="E2193" s="76">
        <v>4.1262545730061051E-2</v>
      </c>
      <c r="F2193" s="76">
        <v>0.64264805472544939</v>
      </c>
      <c r="G2193" s="76">
        <v>0</v>
      </c>
      <c r="H2193" s="76">
        <v>0</v>
      </c>
      <c r="I2193" s="76">
        <v>0</v>
      </c>
      <c r="J2193" s="76">
        <v>0</v>
      </c>
      <c r="K2193" s="76">
        <v>0</v>
      </c>
      <c r="L2193" s="77">
        <v>0</v>
      </c>
      <c r="M2193" s="68">
        <v>7.7086602794738139</v>
      </c>
      <c r="N2193" s="68">
        <v>0</v>
      </c>
      <c r="O2193" s="68">
        <v>1.0062942564909521</v>
      </c>
      <c r="P2193" s="68">
        <v>15.672640526010172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24.387595061974942</v>
      </c>
    </row>
    <row r="2194" spans="1:23">
      <c r="A2194" s="105"/>
      <c r="B2194">
        <v>2017</v>
      </c>
      <c r="C2194" s="76">
        <v>0.38349886626964458</v>
      </c>
      <c r="D2194" s="76">
        <v>3.4784861801372725E-2</v>
      </c>
      <c r="E2194" s="76">
        <v>0.11442386316418635</v>
      </c>
      <c r="F2194" s="76">
        <v>0.46729240876479627</v>
      </c>
      <c r="G2194" s="76">
        <v>0</v>
      </c>
      <c r="H2194" s="76">
        <v>0</v>
      </c>
      <c r="I2194" s="76">
        <v>0</v>
      </c>
      <c r="J2194" s="76">
        <v>0</v>
      </c>
      <c r="K2194" s="76">
        <v>0</v>
      </c>
      <c r="L2194" s="77">
        <v>0</v>
      </c>
      <c r="M2194" s="68">
        <v>11.035441850040201</v>
      </c>
      <c r="N2194" s="68">
        <v>1.0009581603321622</v>
      </c>
      <c r="O2194" s="68">
        <v>3.2926248269988285</v>
      </c>
      <c r="P2194" s="68">
        <v>13.446658275811711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28.775683113182904</v>
      </c>
    </row>
    <row r="2195" spans="1:23">
      <c r="C2195" s="76"/>
      <c r="D2195" s="76"/>
      <c r="E2195" s="76"/>
      <c r="F2195" s="76"/>
      <c r="G2195" s="76"/>
      <c r="H2195" s="76"/>
      <c r="I2195" s="76"/>
      <c r="J2195" s="76"/>
      <c r="K2195" s="76"/>
      <c r="L2195" s="77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</row>
    <row r="2196" spans="1:23">
      <c r="A2196" s="105" t="s">
        <v>597</v>
      </c>
      <c r="B2196">
        <v>2011</v>
      </c>
      <c r="C2196" s="76">
        <v>0.33738250551888282</v>
      </c>
      <c r="D2196" s="76">
        <v>2.3014745867038298E-2</v>
      </c>
      <c r="E2196" s="76">
        <v>0</v>
      </c>
      <c r="F2196" s="76">
        <v>0.60610811466628312</v>
      </c>
      <c r="G2196" s="76">
        <v>1.0918264211898549E-2</v>
      </c>
      <c r="H2196" s="76">
        <v>0</v>
      </c>
      <c r="I2196" s="76">
        <v>0</v>
      </c>
      <c r="J2196" s="76">
        <v>0</v>
      </c>
      <c r="K2196" s="76">
        <v>2.2576369735897005E-2</v>
      </c>
      <c r="L2196" s="77">
        <v>0</v>
      </c>
      <c r="M2196" s="68">
        <v>30.900745665342004</v>
      </c>
      <c r="N2196" s="68">
        <v>2.1079125234904277</v>
      </c>
      <c r="O2196" s="68">
        <v>0</v>
      </c>
      <c r="P2196" s="68">
        <v>55.513230207944247</v>
      </c>
      <c r="Q2196" s="68">
        <v>1</v>
      </c>
      <c r="R2196" s="68">
        <v>0</v>
      </c>
      <c r="S2196" s="68">
        <v>0</v>
      </c>
      <c r="T2196" s="68">
        <v>0</v>
      </c>
      <c r="U2196" s="68">
        <v>2.0677618069815198</v>
      </c>
      <c r="V2196" s="68">
        <v>0</v>
      </c>
      <c r="W2196" s="68">
        <v>91.589650203758211</v>
      </c>
    </row>
    <row r="2197" spans="1:23">
      <c r="A2197" s="105"/>
      <c r="B2197">
        <v>2014</v>
      </c>
      <c r="C2197" s="76">
        <v>0.38853844968563711</v>
      </c>
      <c r="D2197" s="76">
        <v>2.2529659182378103E-2</v>
      </c>
      <c r="E2197" s="76">
        <v>0</v>
      </c>
      <c r="F2197" s="76">
        <v>0.52838622805009294</v>
      </c>
      <c r="G2197" s="76">
        <v>4.9226836361870079E-2</v>
      </c>
      <c r="H2197" s="76">
        <v>0</v>
      </c>
      <c r="I2197" s="76">
        <v>0</v>
      </c>
      <c r="J2197" s="76">
        <v>1.1318826720021503E-2</v>
      </c>
      <c r="K2197" s="76">
        <v>0</v>
      </c>
      <c r="L2197" s="77">
        <v>0</v>
      </c>
      <c r="M2197" s="68">
        <v>34.657412907583804</v>
      </c>
      <c r="N2197" s="68">
        <v>2.0096330275229359</v>
      </c>
      <c r="O2197" s="68">
        <v>0</v>
      </c>
      <c r="P2197" s="68">
        <v>47.131756702661697</v>
      </c>
      <c r="Q2197" s="68">
        <v>4.3910063349142439</v>
      </c>
      <c r="R2197" s="68">
        <v>0</v>
      </c>
      <c r="S2197" s="68">
        <v>0</v>
      </c>
      <c r="T2197" s="68">
        <v>1.0096330275229359</v>
      </c>
      <c r="U2197" s="68">
        <v>0</v>
      </c>
      <c r="V2197" s="68">
        <v>0</v>
      </c>
      <c r="W2197" s="68">
        <v>89.199442000205636</v>
      </c>
    </row>
    <row r="2198" spans="1:23">
      <c r="A2198" s="105"/>
      <c r="B2198">
        <v>2017</v>
      </c>
      <c r="C2198" s="76">
        <v>0.45639024556131214</v>
      </c>
      <c r="D2198" s="76">
        <v>0</v>
      </c>
      <c r="E2198" s="76">
        <v>0</v>
      </c>
      <c r="F2198" s="76">
        <v>0.50401866567140241</v>
      </c>
      <c r="G2198" s="76">
        <v>3.9591088767285586E-2</v>
      </c>
      <c r="H2198" s="76">
        <v>0</v>
      </c>
      <c r="I2198" s="76">
        <v>0</v>
      </c>
      <c r="J2198" s="76">
        <v>0</v>
      </c>
      <c r="K2198" s="76">
        <v>0</v>
      </c>
      <c r="L2198" s="77">
        <v>0</v>
      </c>
      <c r="M2198" s="68">
        <v>48.644569669853233</v>
      </c>
      <c r="N2198" s="68">
        <v>0</v>
      </c>
      <c r="O2198" s="68">
        <v>0</v>
      </c>
      <c r="P2198" s="68">
        <v>53.721067300649061</v>
      </c>
      <c r="Q2198" s="68">
        <v>4.2198348772264467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106.58547184772873</v>
      </c>
    </row>
    <row r="2199" spans="1:23">
      <c r="C2199" s="76"/>
      <c r="D2199" s="76"/>
      <c r="E2199" s="76"/>
      <c r="F2199" s="76"/>
      <c r="G2199" s="76"/>
      <c r="H2199" s="76"/>
      <c r="I2199" s="76"/>
      <c r="J2199" s="76"/>
      <c r="K2199" s="76"/>
      <c r="L2199" s="77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</row>
    <row r="2200" spans="1:23">
      <c r="A2200" s="105" t="s">
        <v>598</v>
      </c>
      <c r="B2200">
        <v>2011</v>
      </c>
      <c r="C2200" s="76">
        <v>0.28266050834644757</v>
      </c>
      <c r="D2200" s="76">
        <v>0</v>
      </c>
      <c r="E2200" s="76">
        <v>0</v>
      </c>
      <c r="F2200" s="76">
        <v>0.71733949165355249</v>
      </c>
      <c r="G2200" s="76">
        <v>0</v>
      </c>
      <c r="H2200" s="76">
        <v>0</v>
      </c>
      <c r="I2200" s="76">
        <v>0</v>
      </c>
      <c r="J2200" s="76">
        <v>0</v>
      </c>
      <c r="K2200" s="76">
        <v>0</v>
      </c>
      <c r="L2200" s="77">
        <v>0</v>
      </c>
      <c r="M2200" s="68">
        <v>4.669182809600267</v>
      </c>
      <c r="N2200" s="68">
        <v>0</v>
      </c>
      <c r="O2200" s="68">
        <v>0</v>
      </c>
      <c r="P2200" s="68">
        <v>11.849512486445141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16.518695296045408</v>
      </c>
    </row>
    <row r="2201" spans="1:23">
      <c r="A2201" s="105"/>
      <c r="B2201">
        <v>2014</v>
      </c>
      <c r="C2201" s="76">
        <v>0.24073712613223647</v>
      </c>
      <c r="D2201" s="76">
        <v>4.9490824613679561E-2</v>
      </c>
      <c r="E2201" s="76">
        <v>0</v>
      </c>
      <c r="F2201" s="76">
        <v>0.61427024180501077</v>
      </c>
      <c r="G2201" s="76">
        <v>9.5501807449073481E-2</v>
      </c>
      <c r="H2201" s="76">
        <v>0</v>
      </c>
      <c r="I2201" s="76">
        <v>0</v>
      </c>
      <c r="J2201" s="76">
        <v>0</v>
      </c>
      <c r="K2201" s="76">
        <v>0</v>
      </c>
      <c r="L2201" s="77">
        <v>0</v>
      </c>
      <c r="M2201" s="68">
        <v>4.9111356577978418</v>
      </c>
      <c r="N2201" s="68">
        <v>1.0096330275229359</v>
      </c>
      <c r="O2201" s="68">
        <v>0</v>
      </c>
      <c r="P2201" s="68">
        <v>12.53136371826416</v>
      </c>
      <c r="Q2201" s="68">
        <v>1.9482758620689655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20.400408265653898</v>
      </c>
    </row>
    <row r="2202" spans="1:23">
      <c r="A2202" s="105"/>
      <c r="B2202">
        <v>2017</v>
      </c>
      <c r="C2202" s="76">
        <v>0.18464649638903963</v>
      </c>
      <c r="D2202" s="76">
        <v>0</v>
      </c>
      <c r="E2202" s="76">
        <v>0</v>
      </c>
      <c r="F2202" s="76">
        <v>0.81535350361096026</v>
      </c>
      <c r="G2202" s="76">
        <v>0</v>
      </c>
      <c r="H2202" s="76">
        <v>0</v>
      </c>
      <c r="I2202" s="76">
        <v>0</v>
      </c>
      <c r="J2202" s="76">
        <v>0</v>
      </c>
      <c r="K2202" s="76">
        <v>0</v>
      </c>
      <c r="L2202" s="77">
        <v>0</v>
      </c>
      <c r="M2202" s="68">
        <v>3.4568858560794045</v>
      </c>
      <c r="N2202" s="68">
        <v>0</v>
      </c>
      <c r="O2202" s="68">
        <v>0</v>
      </c>
      <c r="P2202" s="68">
        <v>15.264757520223512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18.721643376302918</v>
      </c>
    </row>
    <row r="2203" spans="1:23">
      <c r="C2203" s="76"/>
      <c r="D2203" s="76"/>
      <c r="E2203" s="76"/>
      <c r="F2203" s="76"/>
      <c r="G2203" s="76"/>
      <c r="H2203" s="76"/>
      <c r="I2203" s="76"/>
      <c r="J2203" s="76"/>
      <c r="K2203" s="76"/>
      <c r="L2203" s="77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</row>
    <row r="2204" spans="1:23">
      <c r="A2204" s="105" t="s">
        <v>599</v>
      </c>
      <c r="B2204">
        <v>2011</v>
      </c>
      <c r="C2204" s="76">
        <v>0.33214011725353015</v>
      </c>
      <c r="D2204" s="76">
        <v>0</v>
      </c>
      <c r="E2204" s="76">
        <v>0</v>
      </c>
      <c r="F2204" s="76">
        <v>0.6678598827464699</v>
      </c>
      <c r="G2204" s="76">
        <v>0</v>
      </c>
      <c r="H2204" s="76">
        <v>0</v>
      </c>
      <c r="I2204" s="76">
        <v>0</v>
      </c>
      <c r="J2204" s="76">
        <v>0</v>
      </c>
      <c r="K2204" s="76">
        <v>0</v>
      </c>
      <c r="L2204" s="77">
        <v>0</v>
      </c>
      <c r="M2204" s="68">
        <v>1.4784704870973742</v>
      </c>
      <c r="N2204" s="68">
        <v>0</v>
      </c>
      <c r="O2204" s="68">
        <v>0</v>
      </c>
      <c r="P2204" s="68">
        <v>2.972875226039783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4.4513457131371572</v>
      </c>
    </row>
    <row r="2205" spans="1:23">
      <c r="A2205" s="105"/>
      <c r="B2205">
        <v>2014</v>
      </c>
      <c r="C2205" s="76">
        <v>0</v>
      </c>
      <c r="D2205" s="76">
        <v>0</v>
      </c>
      <c r="E2205" s="76">
        <v>0</v>
      </c>
      <c r="F2205" s="76">
        <v>1</v>
      </c>
      <c r="G2205" s="76">
        <v>0</v>
      </c>
      <c r="H2205" s="76">
        <v>0</v>
      </c>
      <c r="I2205" s="76">
        <v>0</v>
      </c>
      <c r="J2205" s="76">
        <v>0</v>
      </c>
      <c r="K2205" s="76">
        <v>0</v>
      </c>
      <c r="L2205" s="77">
        <v>0</v>
      </c>
      <c r="M2205" s="68">
        <v>0</v>
      </c>
      <c r="N2205" s="68">
        <v>0</v>
      </c>
      <c r="O2205" s="68">
        <v>0</v>
      </c>
      <c r="P2205" s="68">
        <v>5.9422097132278271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5.9422097132278271</v>
      </c>
    </row>
    <row r="2206" spans="1:23">
      <c r="A2206" s="105"/>
      <c r="B2206">
        <v>2017</v>
      </c>
      <c r="C2206" s="76">
        <v>0.24785955991067068</v>
      </c>
      <c r="D2206" s="76">
        <v>0</v>
      </c>
      <c r="E2206" s="76">
        <v>0</v>
      </c>
      <c r="F2206" s="76">
        <v>0.75214044008932934</v>
      </c>
      <c r="G2206" s="76">
        <v>0</v>
      </c>
      <c r="H2206" s="76">
        <v>0</v>
      </c>
      <c r="I2206" s="76">
        <v>0</v>
      </c>
      <c r="J2206" s="76">
        <v>0</v>
      </c>
      <c r="K2206" s="76">
        <v>0</v>
      </c>
      <c r="L2206" s="77">
        <v>0</v>
      </c>
      <c r="M2206" s="68">
        <v>1</v>
      </c>
      <c r="N2206" s="68">
        <v>0</v>
      </c>
      <c r="O2206" s="68">
        <v>0</v>
      </c>
      <c r="P2206" s="68">
        <v>3.0345427885065357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4.0345427885065357</v>
      </c>
    </row>
    <row r="2207" spans="1:23">
      <c r="C2207" s="76"/>
      <c r="D2207" s="76"/>
      <c r="E2207" s="76"/>
      <c r="F2207" s="76"/>
      <c r="G2207" s="76"/>
      <c r="H2207" s="76"/>
      <c r="I2207" s="76"/>
      <c r="J2207" s="76"/>
      <c r="K2207" s="76"/>
      <c r="L2207" s="77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</row>
    <row r="2208" spans="1:23">
      <c r="A2208" s="105" t="s">
        <v>600</v>
      </c>
      <c r="B2208">
        <v>2011</v>
      </c>
      <c r="C2208" s="76">
        <v>0</v>
      </c>
      <c r="D2208" s="76">
        <v>0</v>
      </c>
      <c r="E2208" s="76">
        <v>0</v>
      </c>
      <c r="F2208" s="76">
        <v>1</v>
      </c>
      <c r="G2208" s="76">
        <v>0</v>
      </c>
      <c r="H2208" s="76">
        <v>0</v>
      </c>
      <c r="I2208" s="76">
        <v>0</v>
      </c>
      <c r="J2208" s="76">
        <v>0</v>
      </c>
      <c r="K2208" s="76">
        <v>0</v>
      </c>
      <c r="L2208" s="77">
        <v>0</v>
      </c>
      <c r="M2208" s="68">
        <v>0</v>
      </c>
      <c r="N2208" s="68">
        <v>0</v>
      </c>
      <c r="O2208" s="68">
        <v>0</v>
      </c>
      <c r="P2208" s="68">
        <v>1.0422885572139304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1.0422885572139304</v>
      </c>
    </row>
    <row r="2209" spans="1:23">
      <c r="A2209" s="105"/>
      <c r="B2209">
        <v>2014</v>
      </c>
      <c r="C2209" s="76">
        <v>0.5</v>
      </c>
      <c r="D2209" s="76">
        <v>0</v>
      </c>
      <c r="E2209" s="76">
        <v>0</v>
      </c>
      <c r="F2209" s="76">
        <v>0.5</v>
      </c>
      <c r="G2209" s="76">
        <v>0</v>
      </c>
      <c r="H2209" s="76">
        <v>0</v>
      </c>
      <c r="I2209" s="76">
        <v>0</v>
      </c>
      <c r="J2209" s="76">
        <v>0</v>
      </c>
      <c r="K2209" s="76">
        <v>0</v>
      </c>
      <c r="L2209" s="77">
        <v>0</v>
      </c>
      <c r="M2209" s="68">
        <v>1</v>
      </c>
      <c r="N2209" s="68">
        <v>0</v>
      </c>
      <c r="O2209" s="68">
        <v>0</v>
      </c>
      <c r="P2209" s="68">
        <v>1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2</v>
      </c>
    </row>
    <row r="2210" spans="1:23">
      <c r="A2210" s="105"/>
      <c r="B2210">
        <v>2017</v>
      </c>
      <c r="C2210" s="76">
        <v>1</v>
      </c>
      <c r="D2210" s="76">
        <v>0</v>
      </c>
      <c r="E2210" s="76">
        <v>0</v>
      </c>
      <c r="F2210" s="76">
        <v>0</v>
      </c>
      <c r="G2210" s="76">
        <v>0</v>
      </c>
      <c r="H2210" s="76">
        <v>0</v>
      </c>
      <c r="I2210" s="76">
        <v>0</v>
      </c>
      <c r="J2210" s="76">
        <v>0</v>
      </c>
      <c r="K2210" s="76">
        <v>0</v>
      </c>
      <c r="L2210" s="77">
        <v>0</v>
      </c>
      <c r="M2210" s="68">
        <v>1.0011144130757801</v>
      </c>
      <c r="N2210" s="68">
        <v>0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1.0011144130757801</v>
      </c>
    </row>
    <row r="2211" spans="1:23">
      <c r="C2211" s="76"/>
      <c r="D2211" s="76"/>
      <c r="E2211" s="76"/>
      <c r="F2211" s="76"/>
      <c r="G2211" s="76"/>
      <c r="H2211" s="76"/>
      <c r="I2211" s="76"/>
      <c r="J2211" s="76"/>
      <c r="K2211" s="76"/>
      <c r="L2211" s="77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</row>
    <row r="2212" spans="1:23">
      <c r="A2212" s="105" t="s">
        <v>601</v>
      </c>
      <c r="B2212">
        <v>2011</v>
      </c>
      <c r="C2212" s="76">
        <v>1</v>
      </c>
      <c r="D2212" s="76">
        <v>0</v>
      </c>
      <c r="E2212" s="76">
        <v>0</v>
      </c>
      <c r="F2212" s="76">
        <v>0</v>
      </c>
      <c r="G2212" s="76">
        <v>0</v>
      </c>
      <c r="H2212" s="76">
        <v>0</v>
      </c>
      <c r="I2212" s="76">
        <v>0</v>
      </c>
      <c r="J2212" s="76">
        <v>0</v>
      </c>
      <c r="K2212" s="76">
        <v>0</v>
      </c>
      <c r="L2212" s="77">
        <v>0</v>
      </c>
      <c r="M2212" s="68">
        <v>1</v>
      </c>
      <c r="N2212" s="68">
        <v>0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1</v>
      </c>
    </row>
    <row r="2213" spans="1:23">
      <c r="A2213" s="105"/>
      <c r="B2213">
        <v>2014</v>
      </c>
      <c r="C2213" s="76">
        <v>0.49094812776897934</v>
      </c>
      <c r="D2213" s="76">
        <v>0</v>
      </c>
      <c r="E2213" s="76">
        <v>0</v>
      </c>
      <c r="F2213" s="76">
        <v>0.50905187223102066</v>
      </c>
      <c r="G2213" s="76">
        <v>0</v>
      </c>
      <c r="H2213" s="76">
        <v>0</v>
      </c>
      <c r="I2213" s="76">
        <v>0</v>
      </c>
      <c r="J2213" s="76">
        <v>0</v>
      </c>
      <c r="K2213" s="76">
        <v>0</v>
      </c>
      <c r="L2213" s="77">
        <v>0</v>
      </c>
      <c r="M2213" s="68">
        <v>1.000767852572306</v>
      </c>
      <c r="N2213" s="68">
        <v>0</v>
      </c>
      <c r="O2213" s="68">
        <v>0</v>
      </c>
      <c r="P2213" s="68">
        <v>1.0376712328767124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2.0384390854490184</v>
      </c>
    </row>
    <row r="2214" spans="1:23">
      <c r="A2214" s="105"/>
      <c r="B2214">
        <v>2017</v>
      </c>
      <c r="C2214" s="76">
        <v>0.64742527830594188</v>
      </c>
      <c r="D2214" s="76">
        <v>0</v>
      </c>
      <c r="E2214" s="76">
        <v>0</v>
      </c>
      <c r="F2214" s="76">
        <v>0.35257472169405812</v>
      </c>
      <c r="G2214" s="76">
        <v>0</v>
      </c>
      <c r="H2214" s="76">
        <v>0</v>
      </c>
      <c r="I2214" s="76">
        <v>0</v>
      </c>
      <c r="J2214" s="76">
        <v>0</v>
      </c>
      <c r="K2214" s="76">
        <v>0</v>
      </c>
      <c r="L2214" s="77">
        <v>0</v>
      </c>
      <c r="M2214" s="68">
        <v>8.6002825656965243</v>
      </c>
      <c r="N2214" s="68">
        <v>0</v>
      </c>
      <c r="O2214" s="68">
        <v>0</v>
      </c>
      <c r="P2214" s="68">
        <v>4.683540068168023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13.283822633864547</v>
      </c>
    </row>
    <row r="2215" spans="1:23">
      <c r="C2215" s="76"/>
      <c r="D2215" s="76"/>
      <c r="E2215" s="76"/>
      <c r="F2215" s="76"/>
      <c r="G2215" s="76"/>
      <c r="H2215" s="76"/>
      <c r="I2215" s="76"/>
      <c r="J2215" s="76"/>
      <c r="K2215" s="76"/>
      <c r="L2215" s="77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</row>
    <row r="2216" spans="1:23">
      <c r="A2216" s="105" t="s">
        <v>602</v>
      </c>
      <c r="B2216">
        <v>2011</v>
      </c>
      <c r="C2216" s="76">
        <v>1</v>
      </c>
      <c r="D2216" s="76">
        <v>0</v>
      </c>
      <c r="E2216" s="76">
        <v>0</v>
      </c>
      <c r="F2216" s="76">
        <v>0</v>
      </c>
      <c r="G2216" s="76">
        <v>0</v>
      </c>
      <c r="H2216" s="76">
        <v>0</v>
      </c>
      <c r="I2216" s="76">
        <v>0</v>
      </c>
      <c r="J2216" s="76">
        <v>0</v>
      </c>
      <c r="K2216" s="76">
        <v>0</v>
      </c>
      <c r="L2216" s="77">
        <v>0</v>
      </c>
      <c r="M2216" s="68">
        <v>1.746031746031746</v>
      </c>
      <c r="N2216" s="68">
        <v>0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1.746031746031746</v>
      </c>
    </row>
    <row r="2217" spans="1:23">
      <c r="A2217" s="105"/>
      <c r="B2217">
        <v>2014</v>
      </c>
      <c r="C2217" s="76">
        <v>0</v>
      </c>
      <c r="D2217" s="76">
        <v>0</v>
      </c>
      <c r="E2217" s="76">
        <v>0</v>
      </c>
      <c r="F2217" s="76">
        <v>1</v>
      </c>
      <c r="G2217" s="76">
        <v>0</v>
      </c>
      <c r="H2217" s="76">
        <v>0</v>
      </c>
      <c r="I2217" s="76">
        <v>0</v>
      </c>
      <c r="J2217" s="76">
        <v>0</v>
      </c>
      <c r="K2217" s="76">
        <v>0</v>
      </c>
      <c r="L2217" s="77">
        <v>0</v>
      </c>
      <c r="M2217" s="68">
        <v>0</v>
      </c>
      <c r="N2217" s="68">
        <v>0</v>
      </c>
      <c r="O2217" s="68">
        <v>0</v>
      </c>
      <c r="P2217" s="68">
        <v>2.5752646608712118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2.5752646608712118</v>
      </c>
    </row>
    <row r="2218" spans="1:23">
      <c r="A2218" s="105"/>
      <c r="B2218">
        <v>2017</v>
      </c>
      <c r="C2218" s="76">
        <v>0</v>
      </c>
      <c r="D2218" s="76">
        <v>0</v>
      </c>
      <c r="E2218" s="76">
        <v>0</v>
      </c>
      <c r="F2218" s="76">
        <v>1</v>
      </c>
      <c r="G2218" s="76">
        <v>0</v>
      </c>
      <c r="H2218" s="76">
        <v>0</v>
      </c>
      <c r="I2218" s="76">
        <v>0</v>
      </c>
      <c r="J2218" s="76">
        <v>0</v>
      </c>
      <c r="K2218" s="76">
        <v>0</v>
      </c>
      <c r="L2218" s="77">
        <v>0</v>
      </c>
      <c r="M2218" s="68">
        <v>0</v>
      </c>
      <c r="N2218" s="68">
        <v>0</v>
      </c>
      <c r="O2218" s="68">
        <v>0</v>
      </c>
      <c r="P2218" s="68">
        <v>1.392063492063492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1.392063492063492</v>
      </c>
    </row>
    <row r="2219" spans="1:23">
      <c r="C2219" s="76"/>
      <c r="D2219" s="76"/>
      <c r="E2219" s="76"/>
      <c r="F2219" s="76"/>
      <c r="G2219" s="76"/>
      <c r="H2219" s="76"/>
      <c r="I2219" s="76"/>
      <c r="J2219" s="76"/>
      <c r="K2219" s="76"/>
      <c r="L2219" s="77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</row>
    <row r="2220" spans="1:23">
      <c r="A2220" s="105" t="s">
        <v>603</v>
      </c>
      <c r="B2220">
        <v>2011</v>
      </c>
      <c r="C2220" s="76">
        <v>0.23438772872386804</v>
      </c>
      <c r="D2220" s="76">
        <v>2.7854367637386437E-2</v>
      </c>
      <c r="E2220" s="76">
        <v>2.7255811857644592E-2</v>
      </c>
      <c r="F2220" s="76">
        <v>0.68419073743415437</v>
      </c>
      <c r="G2220" s="76">
        <v>2.631135434694655E-2</v>
      </c>
      <c r="H2220" s="76">
        <v>0</v>
      </c>
      <c r="I2220" s="76">
        <v>0</v>
      </c>
      <c r="J2220" s="76">
        <v>0</v>
      </c>
      <c r="K2220" s="76">
        <v>0</v>
      </c>
      <c r="L2220" s="77">
        <v>0</v>
      </c>
      <c r="M2220" s="68">
        <v>8.673366318828009</v>
      </c>
      <c r="N2220" s="68">
        <v>1.0307328605200945</v>
      </c>
      <c r="O2220" s="68">
        <v>1.0085836909871244</v>
      </c>
      <c r="P2220" s="68">
        <v>25.318035760765493</v>
      </c>
      <c r="Q2220" s="68">
        <v>0.97363465160075324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37.004353282701473</v>
      </c>
    </row>
    <row r="2221" spans="1:23">
      <c r="A2221" s="105"/>
      <c r="B2221">
        <v>2014</v>
      </c>
      <c r="C2221" s="76">
        <v>0.15767063278910159</v>
      </c>
      <c r="D2221" s="76">
        <v>0</v>
      </c>
      <c r="E2221" s="76">
        <v>4.9890133869476584E-2</v>
      </c>
      <c r="F2221" s="76">
        <v>0.79243923334142163</v>
      </c>
      <c r="G2221" s="76">
        <v>0</v>
      </c>
      <c r="H2221" s="76">
        <v>0</v>
      </c>
      <c r="I2221" s="76">
        <v>0</v>
      </c>
      <c r="J2221" s="76">
        <v>0</v>
      </c>
      <c r="K2221" s="76">
        <v>0</v>
      </c>
      <c r="L2221" s="77">
        <v>0</v>
      </c>
      <c r="M2221" s="68">
        <v>6.3950949701357214</v>
      </c>
      <c r="N2221" s="68">
        <v>0</v>
      </c>
      <c r="O2221" s="68">
        <v>2.0235356358012968</v>
      </c>
      <c r="P2221" s="68">
        <v>32.141205154281721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40.559835760218746</v>
      </c>
    </row>
    <row r="2222" spans="1:23">
      <c r="A2222" s="105"/>
      <c r="B2222">
        <v>2017</v>
      </c>
      <c r="C2222" s="76">
        <v>0.29338575591543753</v>
      </c>
      <c r="D2222" s="76">
        <v>0</v>
      </c>
      <c r="E2222" s="76">
        <v>0</v>
      </c>
      <c r="F2222" s="76">
        <v>0.6493197263971161</v>
      </c>
      <c r="G2222" s="76">
        <v>3.8296197980959769E-2</v>
      </c>
      <c r="H2222" s="76">
        <v>0</v>
      </c>
      <c r="I2222" s="76">
        <v>0</v>
      </c>
      <c r="J2222" s="76">
        <v>0</v>
      </c>
      <c r="K2222" s="76">
        <v>1.8998319706486834E-2</v>
      </c>
      <c r="L2222" s="77">
        <v>0</v>
      </c>
      <c r="M2222" s="68">
        <v>15.442721274727424</v>
      </c>
      <c r="N2222" s="68">
        <v>0</v>
      </c>
      <c r="O2222" s="68">
        <v>0</v>
      </c>
      <c r="P2222" s="68">
        <v>34.177745002123039</v>
      </c>
      <c r="Q2222" s="68">
        <v>2.0157676348547717</v>
      </c>
      <c r="R2222" s="68">
        <v>0</v>
      </c>
      <c r="S2222" s="68">
        <v>0</v>
      </c>
      <c r="T2222" s="68">
        <v>0</v>
      </c>
      <c r="U2222" s="68">
        <v>1</v>
      </c>
      <c r="V2222" s="68">
        <v>0</v>
      </c>
      <c r="W2222" s="68">
        <v>52.636233911705226</v>
      </c>
    </row>
    <row r="2223" spans="1:23">
      <c r="C2223" s="76"/>
      <c r="D2223" s="76"/>
      <c r="E2223" s="76"/>
      <c r="F2223" s="76"/>
      <c r="G2223" s="76"/>
      <c r="H2223" s="76"/>
      <c r="I2223" s="76"/>
      <c r="J2223" s="76"/>
      <c r="K2223" s="76"/>
      <c r="L2223" s="77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</row>
    <row r="2224" spans="1:23">
      <c r="A2224" s="105" t="s">
        <v>604</v>
      </c>
      <c r="B2224">
        <v>2011</v>
      </c>
      <c r="C2224" s="76">
        <v>0.50990288503854364</v>
      </c>
      <c r="D2224" s="76">
        <v>0</v>
      </c>
      <c r="E2224" s="76">
        <v>0</v>
      </c>
      <c r="F2224" s="76">
        <v>0.4900971149614563</v>
      </c>
      <c r="G2224" s="76">
        <v>0</v>
      </c>
      <c r="H2224" s="76">
        <v>0</v>
      </c>
      <c r="I2224" s="76">
        <v>0</v>
      </c>
      <c r="J2224" s="76">
        <v>0</v>
      </c>
      <c r="K2224" s="76">
        <v>0</v>
      </c>
      <c r="L2224" s="77">
        <v>0</v>
      </c>
      <c r="M2224" s="68">
        <v>2.1069900142653353</v>
      </c>
      <c r="N2224" s="68">
        <v>0</v>
      </c>
      <c r="O2224" s="68">
        <v>0</v>
      </c>
      <c r="P2224" s="68">
        <v>2.0251498031159048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4.1321398173812405</v>
      </c>
    </row>
    <row r="2225" spans="1:23">
      <c r="A2225" s="105"/>
      <c r="B2225">
        <v>2014</v>
      </c>
      <c r="C2225" s="76">
        <v>0.23299770010400736</v>
      </c>
      <c r="D2225" s="76">
        <v>0</v>
      </c>
      <c r="E2225" s="76">
        <v>0</v>
      </c>
      <c r="F2225" s="76">
        <v>0.76700229989599267</v>
      </c>
      <c r="G2225" s="76">
        <v>0</v>
      </c>
      <c r="H2225" s="76">
        <v>0</v>
      </c>
      <c r="I2225" s="76">
        <v>0</v>
      </c>
      <c r="J2225" s="76">
        <v>0</v>
      </c>
      <c r="K2225" s="76">
        <v>0</v>
      </c>
      <c r="L2225" s="77">
        <v>0</v>
      </c>
      <c r="M2225" s="68">
        <v>1.1784160139251523</v>
      </c>
      <c r="N2225" s="68">
        <v>0</v>
      </c>
      <c r="O2225" s="68">
        <v>0</v>
      </c>
      <c r="P2225" s="68">
        <v>3.8792133678203395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5.0576293817454916</v>
      </c>
    </row>
    <row r="2226" spans="1:23">
      <c r="A2226" s="105"/>
      <c r="B2226">
        <v>2017</v>
      </c>
      <c r="C2226" s="76">
        <v>0.49984196903912731</v>
      </c>
      <c r="D2226" s="76">
        <v>0</v>
      </c>
      <c r="E2226" s="76">
        <v>0</v>
      </c>
      <c r="F2226" s="76">
        <v>0.50015803096087263</v>
      </c>
      <c r="G2226" s="76">
        <v>0</v>
      </c>
      <c r="H2226" s="76">
        <v>0</v>
      </c>
      <c r="I2226" s="76">
        <v>0</v>
      </c>
      <c r="J2226" s="76">
        <v>0</v>
      </c>
      <c r="K2226" s="76">
        <v>0</v>
      </c>
      <c r="L2226" s="77">
        <v>0</v>
      </c>
      <c r="M2226" s="68">
        <v>1.0009581603321622</v>
      </c>
      <c r="N2226" s="68">
        <v>0</v>
      </c>
      <c r="O2226" s="68">
        <v>0</v>
      </c>
      <c r="P2226" s="68">
        <v>1.0015910898965792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2.0025492502287414</v>
      </c>
    </row>
    <row r="2227" spans="1:23">
      <c r="C2227" s="76"/>
      <c r="D2227" s="76"/>
      <c r="E2227" s="76"/>
      <c r="F2227" s="76"/>
      <c r="G2227" s="76"/>
      <c r="H2227" s="76"/>
      <c r="I2227" s="76"/>
      <c r="J2227" s="76"/>
      <c r="K2227" s="76"/>
      <c r="L2227" s="77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</row>
    <row r="2228" spans="1:23">
      <c r="A2228" s="105" t="s">
        <v>605</v>
      </c>
      <c r="B2228">
        <v>2011</v>
      </c>
      <c r="C2228" s="76">
        <v>0.34155684734584202</v>
      </c>
      <c r="D2228" s="76">
        <v>0</v>
      </c>
      <c r="E2228" s="76">
        <v>0</v>
      </c>
      <c r="F2228" s="76">
        <v>0.6584431526541582</v>
      </c>
      <c r="G2228" s="76">
        <v>0</v>
      </c>
      <c r="H2228" s="76">
        <v>0</v>
      </c>
      <c r="I2228" s="76">
        <v>0</v>
      </c>
      <c r="J2228" s="76">
        <v>0</v>
      </c>
      <c r="K2228" s="76">
        <v>0</v>
      </c>
      <c r="L2228" s="77">
        <v>0</v>
      </c>
      <c r="M2228" s="68">
        <v>3.1995970364248727</v>
      </c>
      <c r="N2228" s="68">
        <v>0</v>
      </c>
      <c r="O2228" s="68">
        <v>0</v>
      </c>
      <c r="P2228" s="68">
        <v>6.1680882004198576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9.3676852368447285</v>
      </c>
    </row>
    <row r="2229" spans="1:23">
      <c r="A2229" s="105"/>
      <c r="B2229">
        <v>2014</v>
      </c>
      <c r="C2229" s="76">
        <v>0.4764769255611821</v>
      </c>
      <c r="D2229" s="76">
        <v>0</v>
      </c>
      <c r="E2229" s="76">
        <v>0</v>
      </c>
      <c r="F2229" s="76">
        <v>0.31388302006479918</v>
      </c>
      <c r="G2229" s="76">
        <v>0</v>
      </c>
      <c r="H2229" s="76">
        <v>0</v>
      </c>
      <c r="I2229" s="76">
        <v>0</v>
      </c>
      <c r="J2229" s="76">
        <v>0.10478593534700115</v>
      </c>
      <c r="K2229" s="76">
        <v>0.10485411902701743</v>
      </c>
      <c r="L2229" s="77">
        <v>0</v>
      </c>
      <c r="M2229" s="68">
        <v>4.5909485782237134</v>
      </c>
      <c r="N2229" s="68">
        <v>0</v>
      </c>
      <c r="O2229" s="68">
        <v>0</v>
      </c>
      <c r="P2229" s="68">
        <v>3.0243244266191027</v>
      </c>
      <c r="Q2229" s="68">
        <v>0</v>
      </c>
      <c r="R2229" s="68">
        <v>0</v>
      </c>
      <c r="S2229" s="68">
        <v>0</v>
      </c>
      <c r="T2229" s="68">
        <v>1.0096330275229359</v>
      </c>
      <c r="U2229" s="68">
        <v>1.010289990645463</v>
      </c>
      <c r="V2229" s="68">
        <v>0</v>
      </c>
      <c r="W2229" s="68">
        <v>9.6351960230112166</v>
      </c>
    </row>
    <row r="2230" spans="1:23">
      <c r="A2230" s="105"/>
      <c r="B2230">
        <v>2017</v>
      </c>
      <c r="C2230" s="76">
        <v>0.24949620028845562</v>
      </c>
      <c r="D2230" s="76">
        <v>0</v>
      </c>
      <c r="E2230" s="76">
        <v>0</v>
      </c>
      <c r="F2230" s="76">
        <v>0.75050379971154446</v>
      </c>
      <c r="G2230" s="76">
        <v>0</v>
      </c>
      <c r="H2230" s="76">
        <v>0</v>
      </c>
      <c r="I2230" s="76">
        <v>0</v>
      </c>
      <c r="J2230" s="76">
        <v>0</v>
      </c>
      <c r="K2230" s="76">
        <v>0</v>
      </c>
      <c r="L2230" s="77">
        <v>0</v>
      </c>
      <c r="M2230" s="68">
        <v>3.0152681256880753</v>
      </c>
      <c r="N2230" s="68">
        <v>0</v>
      </c>
      <c r="O2230" s="68">
        <v>0</v>
      </c>
      <c r="P2230" s="68">
        <v>9.0701589156935825</v>
      </c>
      <c r="Q2230" s="68">
        <v>0</v>
      </c>
      <c r="R2230" s="68">
        <v>0</v>
      </c>
      <c r="S2230" s="68">
        <v>0</v>
      </c>
      <c r="T2230" s="68">
        <v>0</v>
      </c>
      <c r="U2230" s="68">
        <v>0</v>
      </c>
      <c r="V2230" s="68">
        <v>0</v>
      </c>
      <c r="W2230" s="68">
        <v>12.085427041381656</v>
      </c>
    </row>
    <row r="2231" spans="1:23">
      <c r="C2231" s="76"/>
      <c r="D2231" s="76"/>
      <c r="E2231" s="76"/>
      <c r="F2231" s="76"/>
      <c r="G2231" s="76"/>
      <c r="H2231" s="76"/>
      <c r="I2231" s="76"/>
      <c r="J2231" s="76"/>
      <c r="K2231" s="76"/>
      <c r="L2231" s="77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</row>
    <row r="2232" spans="1:23">
      <c r="A2232" s="105" t="s">
        <v>606</v>
      </c>
      <c r="B2232">
        <v>2011</v>
      </c>
      <c r="C2232" s="76">
        <v>0.7516703802071264</v>
      </c>
      <c r="D2232" s="76">
        <v>0</v>
      </c>
      <c r="E2232" s="76">
        <v>0</v>
      </c>
      <c r="F2232" s="76">
        <v>0.24832961979287357</v>
      </c>
      <c r="G2232" s="76">
        <v>0</v>
      </c>
      <c r="H2232" s="76">
        <v>0</v>
      </c>
      <c r="I2232" s="76">
        <v>0</v>
      </c>
      <c r="J2232" s="76">
        <v>0</v>
      </c>
      <c r="K2232" s="76">
        <v>0</v>
      </c>
      <c r="L2232" s="77">
        <v>0</v>
      </c>
      <c r="M2232" s="68">
        <v>3.0612504754908083</v>
      </c>
      <c r="N2232" s="68">
        <v>0</v>
      </c>
      <c r="O2232" s="68">
        <v>0</v>
      </c>
      <c r="P2232" s="68">
        <v>1.0113464447806355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4.0725969202714438</v>
      </c>
    </row>
    <row r="2233" spans="1:23">
      <c r="A2233" s="105"/>
      <c r="B2233">
        <v>2014</v>
      </c>
      <c r="C2233" s="76">
        <v>0.45774406551846208</v>
      </c>
      <c r="D2233" s="76">
        <v>0</v>
      </c>
      <c r="E2233" s="76">
        <v>0</v>
      </c>
      <c r="F2233" s="76">
        <v>0.54225593448153786</v>
      </c>
      <c r="G2233" s="76">
        <v>0</v>
      </c>
      <c r="H2233" s="76">
        <v>0</v>
      </c>
      <c r="I2233" s="76">
        <v>0</v>
      </c>
      <c r="J2233" s="76">
        <v>0</v>
      </c>
      <c r="K2233" s="76">
        <v>0</v>
      </c>
      <c r="L2233" s="77">
        <v>0</v>
      </c>
      <c r="M2233" s="68">
        <v>3.2394509106069664</v>
      </c>
      <c r="N2233" s="68">
        <v>0</v>
      </c>
      <c r="O2233" s="68">
        <v>0</v>
      </c>
      <c r="P2233" s="68">
        <v>3.8375406980943163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7.0769916087012827</v>
      </c>
    </row>
    <row r="2234" spans="1:23">
      <c r="A2234" s="105"/>
      <c r="B2234">
        <v>2017</v>
      </c>
      <c r="C2234" s="76">
        <v>0.72259680623234945</v>
      </c>
      <c r="D2234" s="76">
        <v>0</v>
      </c>
      <c r="E2234" s="76">
        <v>0</v>
      </c>
      <c r="F2234" s="76">
        <v>0.27740319376765044</v>
      </c>
      <c r="G2234" s="76">
        <v>0</v>
      </c>
      <c r="H2234" s="76">
        <v>0</v>
      </c>
      <c r="I2234" s="76">
        <v>0</v>
      </c>
      <c r="J2234" s="76">
        <v>0</v>
      </c>
      <c r="K2234" s="76">
        <v>0</v>
      </c>
      <c r="L2234" s="77">
        <v>0</v>
      </c>
      <c r="M2234" s="68">
        <v>3.0721008347467489</v>
      </c>
      <c r="N2234" s="68">
        <v>0</v>
      </c>
      <c r="O2234" s="68">
        <v>0</v>
      </c>
      <c r="P2234" s="68">
        <v>1.1793721973094171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4.2514730320561664</v>
      </c>
    </row>
    <row r="2235" spans="1:23">
      <c r="C2235" s="76"/>
      <c r="D2235" s="76"/>
      <c r="E2235" s="76"/>
      <c r="F2235" s="76"/>
      <c r="G2235" s="76"/>
      <c r="H2235" s="76"/>
      <c r="I2235" s="76"/>
      <c r="J2235" s="76"/>
      <c r="K2235" s="76"/>
      <c r="L2235" s="77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</row>
    <row r="2236" spans="1:23">
      <c r="A2236" s="105" t="s">
        <v>607</v>
      </c>
      <c r="B2236">
        <v>2011</v>
      </c>
      <c r="C2236" s="76">
        <v>0.46196307545478577</v>
      </c>
      <c r="D2236" s="76">
        <v>0</v>
      </c>
      <c r="E2236" s="76">
        <v>0</v>
      </c>
      <c r="F2236" s="76">
        <v>0.53803692454521423</v>
      </c>
      <c r="G2236" s="76">
        <v>0</v>
      </c>
      <c r="H2236" s="76">
        <v>0</v>
      </c>
      <c r="I2236" s="76">
        <v>0</v>
      </c>
      <c r="J2236" s="76">
        <v>0</v>
      </c>
      <c r="K2236" s="76">
        <v>0</v>
      </c>
      <c r="L2236" s="77">
        <v>0</v>
      </c>
      <c r="M2236" s="68">
        <v>1.1609756097560975</v>
      </c>
      <c r="N2236" s="68">
        <v>0</v>
      </c>
      <c r="O2236" s="68">
        <v>0</v>
      </c>
      <c r="P2236" s="68">
        <v>1.3521594684385383</v>
      </c>
      <c r="Q2236" s="68">
        <v>0</v>
      </c>
      <c r="R2236" s="68">
        <v>0</v>
      </c>
      <c r="S2236" s="68">
        <v>0</v>
      </c>
      <c r="T2236" s="68">
        <v>0</v>
      </c>
      <c r="U2236" s="68">
        <v>0</v>
      </c>
      <c r="V2236" s="68">
        <v>0</v>
      </c>
      <c r="W2236" s="68">
        <v>2.5131350781946358</v>
      </c>
    </row>
    <row r="2237" spans="1:23">
      <c r="A2237" s="105"/>
      <c r="B2237">
        <v>2014</v>
      </c>
      <c r="C2237" s="76">
        <v>0.43700442540789708</v>
      </c>
      <c r="D2237" s="76">
        <v>0</v>
      </c>
      <c r="E2237" s="76">
        <v>0</v>
      </c>
      <c r="F2237" s="76">
        <v>0.56299557459210303</v>
      </c>
      <c r="G2237" s="76">
        <v>0</v>
      </c>
      <c r="H2237" s="76">
        <v>0</v>
      </c>
      <c r="I2237" s="76">
        <v>0</v>
      </c>
      <c r="J2237" s="76">
        <v>0</v>
      </c>
      <c r="K2237" s="76">
        <v>0</v>
      </c>
      <c r="L2237" s="77">
        <v>0</v>
      </c>
      <c r="M2237" s="68">
        <v>1.5892857142857142</v>
      </c>
      <c r="N2237" s="68">
        <v>0</v>
      </c>
      <c r="O2237" s="68">
        <v>0</v>
      </c>
      <c r="P2237" s="68">
        <v>2.0474868717179295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3.6367725860036435</v>
      </c>
    </row>
    <row r="2238" spans="1:23">
      <c r="A2238" s="105"/>
      <c r="B2238">
        <v>2017</v>
      </c>
      <c r="C2238" s="76">
        <v>0</v>
      </c>
      <c r="D2238" s="76">
        <v>0</v>
      </c>
      <c r="E2238" s="76">
        <v>0</v>
      </c>
      <c r="F2238" s="76">
        <v>1</v>
      </c>
      <c r="G2238" s="76">
        <v>0</v>
      </c>
      <c r="H2238" s="76">
        <v>0</v>
      </c>
      <c r="I2238" s="76">
        <v>0</v>
      </c>
      <c r="J2238" s="76">
        <v>0</v>
      </c>
      <c r="K2238" s="76">
        <v>0</v>
      </c>
      <c r="L2238" s="77">
        <v>0</v>
      </c>
      <c r="M2238" s="68">
        <v>0</v>
      </c>
      <c r="N2238" s="68">
        <v>0</v>
      </c>
      <c r="O2238" s="68">
        <v>0</v>
      </c>
      <c r="P2238" s="68">
        <v>6.9088325657612799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6.9088325657612799</v>
      </c>
    </row>
    <row r="2239" spans="1:23">
      <c r="C2239" s="76"/>
      <c r="D2239" s="76"/>
      <c r="E2239" s="76"/>
      <c r="F2239" s="76"/>
      <c r="G2239" s="76"/>
      <c r="H2239" s="76"/>
      <c r="I2239" s="76"/>
      <c r="J2239" s="76"/>
      <c r="K2239" s="76"/>
      <c r="L2239" s="77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</row>
    <row r="2240" spans="1:23">
      <c r="A2240" s="105" t="s">
        <v>608</v>
      </c>
      <c r="B2240">
        <v>2011</v>
      </c>
      <c r="C2240" s="76">
        <v>0.21467648730852915</v>
      </c>
      <c r="D2240" s="76">
        <v>0</v>
      </c>
      <c r="E2240" s="76">
        <v>0</v>
      </c>
      <c r="F2240" s="76">
        <v>0.78532351269147072</v>
      </c>
      <c r="G2240" s="76">
        <v>0</v>
      </c>
      <c r="H2240" s="76">
        <v>0</v>
      </c>
      <c r="I2240" s="76">
        <v>0</v>
      </c>
      <c r="J2240" s="76">
        <v>0</v>
      </c>
      <c r="K2240" s="76">
        <v>0</v>
      </c>
      <c r="L2240" s="77">
        <v>0</v>
      </c>
      <c r="M2240" s="68">
        <v>4.1302010044964454</v>
      </c>
      <c r="N2240" s="68">
        <v>0</v>
      </c>
      <c r="O2240" s="68">
        <v>0</v>
      </c>
      <c r="P2240" s="68">
        <v>15.108985625945271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19.239186630441719</v>
      </c>
    </row>
    <row r="2241" spans="1:23">
      <c r="A2241" s="105"/>
      <c r="B2241">
        <v>2014</v>
      </c>
      <c r="C2241" s="76">
        <v>0.35933095056434422</v>
      </c>
      <c r="D2241" s="76">
        <v>5.0838132410174368E-2</v>
      </c>
      <c r="E2241" s="76">
        <v>9.3980426083041829E-2</v>
      </c>
      <c r="F2241" s="76">
        <v>0.49585049094243949</v>
      </c>
      <c r="G2241" s="76">
        <v>0</v>
      </c>
      <c r="H2241" s="76">
        <v>0</v>
      </c>
      <c r="I2241" s="76">
        <v>0</v>
      </c>
      <c r="J2241" s="76">
        <v>0</v>
      </c>
      <c r="K2241" s="76">
        <v>0</v>
      </c>
      <c r="L2241" s="77">
        <v>0</v>
      </c>
      <c r="M2241" s="68">
        <v>11.057857868091958</v>
      </c>
      <c r="N2241" s="68">
        <v>1.5644654088050316</v>
      </c>
      <c r="O2241" s="68">
        <v>2.892103205629398</v>
      </c>
      <c r="P2241" s="68">
        <v>15.259036952018091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30.773463434544482</v>
      </c>
    </row>
    <row r="2242" spans="1:23">
      <c r="A2242" s="105"/>
      <c r="B2242">
        <v>2017</v>
      </c>
      <c r="C2242" s="76">
        <v>0.59018023767515748</v>
      </c>
      <c r="D2242" s="76">
        <v>0.15906229792975662</v>
      </c>
      <c r="E2242" s="76">
        <v>0</v>
      </c>
      <c r="F2242" s="76">
        <v>0.25075746439508578</v>
      </c>
      <c r="G2242" s="76">
        <v>0</v>
      </c>
      <c r="H2242" s="76">
        <v>0</v>
      </c>
      <c r="I2242" s="76">
        <v>0</v>
      </c>
      <c r="J2242" s="76">
        <v>0</v>
      </c>
      <c r="K2242" s="76">
        <v>0</v>
      </c>
      <c r="L2242" s="77">
        <v>0</v>
      </c>
      <c r="M2242" s="68">
        <v>10.510937500000001</v>
      </c>
      <c r="N2242" s="68">
        <v>2.8328530259365996</v>
      </c>
      <c r="O2242" s="68">
        <v>0</v>
      </c>
      <c r="P2242" s="68">
        <v>4.4659171345651565</v>
      </c>
      <c r="Q2242" s="68">
        <v>0</v>
      </c>
      <c r="R2242" s="68">
        <v>0</v>
      </c>
      <c r="S2242" s="68">
        <v>0</v>
      </c>
      <c r="T2242" s="68">
        <v>0</v>
      </c>
      <c r="U2242" s="68">
        <v>0</v>
      </c>
      <c r="V2242" s="68">
        <v>0</v>
      </c>
      <c r="W2242" s="68">
        <v>17.809707660501758</v>
      </c>
    </row>
    <row r="2243" spans="1:23">
      <c r="C2243" s="76"/>
      <c r="D2243" s="76"/>
      <c r="E2243" s="76"/>
      <c r="F2243" s="76"/>
      <c r="G2243" s="76"/>
      <c r="H2243" s="76"/>
      <c r="I2243" s="76"/>
      <c r="J2243" s="76"/>
      <c r="K2243" s="76"/>
      <c r="L2243" s="77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</row>
    <row r="2244" spans="1:23">
      <c r="A2244" s="105" t="s">
        <v>609</v>
      </c>
      <c r="B2244">
        <v>2011</v>
      </c>
      <c r="C2244" s="76">
        <v>0</v>
      </c>
      <c r="D2244" s="76">
        <v>0</v>
      </c>
      <c r="E2244" s="76">
        <v>0</v>
      </c>
      <c r="F2244" s="76">
        <v>0</v>
      </c>
      <c r="G2244" s="76">
        <v>0</v>
      </c>
      <c r="H2244" s="76">
        <v>0</v>
      </c>
      <c r="I2244" s="76">
        <v>0</v>
      </c>
      <c r="J2244" s="76">
        <v>0</v>
      </c>
      <c r="K2244" s="76">
        <v>0</v>
      </c>
      <c r="L2244" s="77">
        <v>0</v>
      </c>
      <c r="M2244" s="68">
        <v>0</v>
      </c>
      <c r="N2244" s="68">
        <v>0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</row>
    <row r="2245" spans="1:23">
      <c r="A2245" s="105"/>
      <c r="B2245">
        <v>2014</v>
      </c>
      <c r="C2245" s="76">
        <v>1</v>
      </c>
      <c r="D2245" s="76">
        <v>0</v>
      </c>
      <c r="E2245" s="76">
        <v>0</v>
      </c>
      <c r="F2245" s="76">
        <v>0</v>
      </c>
      <c r="G2245" s="76">
        <v>0</v>
      </c>
      <c r="H2245" s="76">
        <v>0</v>
      </c>
      <c r="I2245" s="76">
        <v>0</v>
      </c>
      <c r="J2245" s="76">
        <v>0</v>
      </c>
      <c r="K2245" s="76">
        <v>0</v>
      </c>
      <c r="L2245" s="77">
        <v>0</v>
      </c>
      <c r="M2245" s="68">
        <v>1.5407066052227343</v>
      </c>
      <c r="N2245" s="68">
        <v>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1.5407066052227343</v>
      </c>
    </row>
    <row r="2246" spans="1:23">
      <c r="A2246" s="105"/>
      <c r="B2246">
        <v>2017</v>
      </c>
      <c r="C2246" s="76">
        <v>0.34857292100092563</v>
      </c>
      <c r="D2246" s="76">
        <v>0</v>
      </c>
      <c r="E2246" s="76">
        <v>0</v>
      </c>
      <c r="F2246" s="76">
        <v>0.65142707899907448</v>
      </c>
      <c r="G2246" s="76">
        <v>0</v>
      </c>
      <c r="H2246" s="76">
        <v>0</v>
      </c>
      <c r="I2246" s="76">
        <v>0</v>
      </c>
      <c r="J2246" s="76">
        <v>0</v>
      </c>
      <c r="K2246" s="76">
        <v>0</v>
      </c>
      <c r="L2246" s="77">
        <v>0</v>
      </c>
      <c r="M2246" s="68">
        <v>1.8676470588235294</v>
      </c>
      <c r="N2246" s="68">
        <v>0</v>
      </c>
      <c r="O2246" s="68">
        <v>0</v>
      </c>
      <c r="P2246" s="68">
        <v>3.4903338579401399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5.3579809167636689</v>
      </c>
    </row>
    <row r="2247" spans="1:23">
      <c r="C2247" s="76"/>
      <c r="D2247" s="76"/>
      <c r="E2247" s="76"/>
      <c r="F2247" s="76"/>
      <c r="G2247" s="76"/>
      <c r="H2247" s="76"/>
      <c r="I2247" s="76"/>
      <c r="J2247" s="76"/>
      <c r="K2247" s="76"/>
      <c r="L2247" s="77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</row>
    <row r="2248" spans="1:23">
      <c r="A2248" s="105" t="s">
        <v>610</v>
      </c>
      <c r="B2248">
        <v>2011</v>
      </c>
      <c r="C2248" s="76">
        <v>1</v>
      </c>
      <c r="D2248" s="76">
        <v>0</v>
      </c>
      <c r="E2248" s="76">
        <v>0</v>
      </c>
      <c r="F2248" s="76">
        <v>0</v>
      </c>
      <c r="G2248" s="76">
        <v>0</v>
      </c>
      <c r="H2248" s="76">
        <v>0</v>
      </c>
      <c r="I2248" s="76">
        <v>0</v>
      </c>
      <c r="J2248" s="76">
        <v>0</v>
      </c>
      <c r="K2248" s="76">
        <v>0</v>
      </c>
      <c r="L2248" s="77">
        <v>0</v>
      </c>
      <c r="M2248" s="68">
        <v>1.0842289975871902</v>
      </c>
      <c r="N2248" s="68">
        <v>0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1.0842289975871902</v>
      </c>
    </row>
    <row r="2249" spans="1:23">
      <c r="A2249" s="105"/>
      <c r="B2249">
        <v>2014</v>
      </c>
      <c r="C2249" s="76">
        <v>1</v>
      </c>
      <c r="D2249" s="76">
        <v>0</v>
      </c>
      <c r="E2249" s="76">
        <v>0</v>
      </c>
      <c r="F2249" s="76">
        <v>0</v>
      </c>
      <c r="G2249" s="76">
        <v>0</v>
      </c>
      <c r="H2249" s="76">
        <v>0</v>
      </c>
      <c r="I2249" s="76">
        <v>0</v>
      </c>
      <c r="J2249" s="76">
        <v>0</v>
      </c>
      <c r="K2249" s="76">
        <v>0</v>
      </c>
      <c r="L2249" s="77">
        <v>0</v>
      </c>
      <c r="M2249" s="68">
        <v>3.7453157021008643</v>
      </c>
      <c r="N2249" s="68">
        <v>0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3.7453157021008643</v>
      </c>
    </row>
    <row r="2250" spans="1:23">
      <c r="A2250" s="105"/>
      <c r="B2250">
        <v>2017</v>
      </c>
      <c r="C2250" s="76">
        <v>1</v>
      </c>
      <c r="D2250" s="76">
        <v>0</v>
      </c>
      <c r="E2250" s="76">
        <v>0</v>
      </c>
      <c r="F2250" s="76">
        <v>0</v>
      </c>
      <c r="G2250" s="76">
        <v>0</v>
      </c>
      <c r="H2250" s="76">
        <v>0</v>
      </c>
      <c r="I2250" s="76">
        <v>0</v>
      </c>
      <c r="J2250" s="76">
        <v>0</v>
      </c>
      <c r="K2250" s="76">
        <v>0</v>
      </c>
      <c r="L2250" s="77">
        <v>0</v>
      </c>
      <c r="M2250" s="68">
        <v>1.0080786793115559</v>
      </c>
      <c r="N2250" s="68">
        <v>0</v>
      </c>
      <c r="O2250" s="68">
        <v>0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1.0080786793115559</v>
      </c>
    </row>
    <row r="2251" spans="1:23">
      <c r="C2251" s="76"/>
      <c r="D2251" s="76"/>
      <c r="E2251" s="76"/>
      <c r="F2251" s="76"/>
      <c r="G2251" s="76"/>
      <c r="H2251" s="76"/>
      <c r="I2251" s="76"/>
      <c r="J2251" s="76"/>
      <c r="K2251" s="76"/>
      <c r="L2251" s="77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</row>
    <row r="2252" spans="1:23">
      <c r="A2252" s="105" t="s">
        <v>611</v>
      </c>
      <c r="B2252">
        <v>2011</v>
      </c>
      <c r="C2252" s="76">
        <v>0.27124607769774284</v>
      </c>
      <c r="D2252" s="76">
        <v>0</v>
      </c>
      <c r="E2252" s="76">
        <v>0</v>
      </c>
      <c r="F2252" s="76">
        <v>0.72875392230225722</v>
      </c>
      <c r="G2252" s="76">
        <v>0</v>
      </c>
      <c r="H2252" s="76">
        <v>0</v>
      </c>
      <c r="I2252" s="76">
        <v>0</v>
      </c>
      <c r="J2252" s="76">
        <v>0</v>
      </c>
      <c r="K2252" s="76">
        <v>0</v>
      </c>
      <c r="L2252" s="77">
        <v>0</v>
      </c>
      <c r="M2252" s="68">
        <v>1.1069900142653353</v>
      </c>
      <c r="N2252" s="68">
        <v>0</v>
      </c>
      <c r="O2252" s="68">
        <v>0</v>
      </c>
      <c r="P2252" s="68">
        <v>2.9741381762734624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4.0811281905387977</v>
      </c>
    </row>
    <row r="2253" spans="1:23">
      <c r="A2253" s="105"/>
      <c r="B2253">
        <v>2014</v>
      </c>
      <c r="C2253" s="76">
        <v>0.18232530485961609</v>
      </c>
      <c r="D2253" s="76">
        <v>0</v>
      </c>
      <c r="E2253" s="76">
        <v>0</v>
      </c>
      <c r="F2253" s="76">
        <v>0.64379596791209204</v>
      </c>
      <c r="G2253" s="76">
        <v>0</v>
      </c>
      <c r="H2253" s="76">
        <v>0</v>
      </c>
      <c r="I2253" s="76">
        <v>0</v>
      </c>
      <c r="J2253" s="76">
        <v>0</v>
      </c>
      <c r="K2253" s="76">
        <v>0.17387872722829187</v>
      </c>
      <c r="L2253" s="77">
        <v>0</v>
      </c>
      <c r="M2253" s="68">
        <v>1.0096330275229359</v>
      </c>
      <c r="N2253" s="68">
        <v>0</v>
      </c>
      <c r="O2253" s="68">
        <v>0</v>
      </c>
      <c r="P2253" s="68">
        <v>3.5650436602347613</v>
      </c>
      <c r="Q2253" s="68">
        <v>0</v>
      </c>
      <c r="R2253" s="68">
        <v>0</v>
      </c>
      <c r="S2253" s="68">
        <v>0</v>
      </c>
      <c r="T2253" s="68">
        <v>0</v>
      </c>
      <c r="U2253" s="68">
        <v>0.96285979572887648</v>
      </c>
      <c r="V2253" s="68">
        <v>0</v>
      </c>
      <c r="W2253" s="68">
        <v>5.5375364834865737</v>
      </c>
    </row>
    <row r="2254" spans="1:23">
      <c r="A2254" s="105"/>
      <c r="B2254">
        <v>2017</v>
      </c>
      <c r="C2254" s="76">
        <v>0</v>
      </c>
      <c r="D2254" s="76">
        <v>0.38461694313193806</v>
      </c>
      <c r="E2254" s="76">
        <v>0</v>
      </c>
      <c r="F2254" s="76">
        <v>0.61538305686806194</v>
      </c>
      <c r="G2254" s="76">
        <v>0</v>
      </c>
      <c r="H2254" s="76">
        <v>0</v>
      </c>
      <c r="I2254" s="76">
        <v>0</v>
      </c>
      <c r="J2254" s="76">
        <v>0</v>
      </c>
      <c r="K2254" s="76">
        <v>0</v>
      </c>
      <c r="L2254" s="77">
        <v>0</v>
      </c>
      <c r="M2254" s="68">
        <v>0</v>
      </c>
      <c r="N2254" s="68">
        <v>3.8</v>
      </c>
      <c r="O2254" s="68">
        <v>0</v>
      </c>
      <c r="P2254" s="68">
        <v>6.0799599649890022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9.879959964989002</v>
      </c>
    </row>
    <row r="2255" spans="1:23">
      <c r="C2255" s="76"/>
      <c r="D2255" s="76"/>
      <c r="E2255" s="76"/>
      <c r="F2255" s="76"/>
      <c r="G2255" s="76"/>
      <c r="H2255" s="76"/>
      <c r="I2255" s="76"/>
      <c r="J2255" s="76"/>
      <c r="K2255" s="76"/>
      <c r="L2255" s="77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</row>
    <row r="2256" spans="1:23">
      <c r="A2256" s="105" t="s">
        <v>612</v>
      </c>
      <c r="B2256">
        <v>2011</v>
      </c>
      <c r="C2256" s="76">
        <v>0.32616590012564417</v>
      </c>
      <c r="D2256" s="76">
        <v>0</v>
      </c>
      <c r="E2256" s="76">
        <v>0</v>
      </c>
      <c r="F2256" s="76">
        <v>0.67383409987435583</v>
      </c>
      <c r="G2256" s="76">
        <v>0</v>
      </c>
      <c r="H2256" s="76">
        <v>0</v>
      </c>
      <c r="I2256" s="76">
        <v>0</v>
      </c>
      <c r="J2256" s="76">
        <v>0</v>
      </c>
      <c r="K2256" s="76">
        <v>0</v>
      </c>
      <c r="L2256" s="77">
        <v>0</v>
      </c>
      <c r="M2256" s="68">
        <v>5.4016840428969193</v>
      </c>
      <c r="N2256" s="68">
        <v>0</v>
      </c>
      <c r="O2256" s="68">
        <v>0</v>
      </c>
      <c r="P2256" s="68">
        <v>11.159471003710058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16.561155046606977</v>
      </c>
    </row>
    <row r="2257" spans="1:23">
      <c r="A2257" s="105"/>
      <c r="B2257">
        <v>2014</v>
      </c>
      <c r="C2257" s="76">
        <v>0.10386049023473089</v>
      </c>
      <c r="D2257" s="76">
        <v>6.973549149701562E-2</v>
      </c>
      <c r="E2257" s="76">
        <v>0</v>
      </c>
      <c r="F2257" s="76">
        <v>0.82640401826825338</v>
      </c>
      <c r="G2257" s="76">
        <v>0</v>
      </c>
      <c r="H2257" s="76">
        <v>0</v>
      </c>
      <c r="I2257" s="76">
        <v>0</v>
      </c>
      <c r="J2257" s="76">
        <v>0</v>
      </c>
      <c r="K2257" s="76">
        <v>0</v>
      </c>
      <c r="L2257" s="77">
        <v>0</v>
      </c>
      <c r="M2257" s="68">
        <v>3.0073920451308576</v>
      </c>
      <c r="N2257" s="68">
        <v>2.0192660550458719</v>
      </c>
      <c r="O2257" s="68">
        <v>0</v>
      </c>
      <c r="P2257" s="68">
        <v>23.929415940432673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28.956074040609405</v>
      </c>
    </row>
    <row r="2258" spans="1:23">
      <c r="A2258" s="105"/>
      <c r="B2258">
        <v>2017</v>
      </c>
      <c r="C2258" s="76">
        <v>0.37450165329310486</v>
      </c>
      <c r="D2258" s="76">
        <v>0</v>
      </c>
      <c r="E2258" s="76">
        <v>0</v>
      </c>
      <c r="F2258" s="76">
        <v>0.54962152233470585</v>
      </c>
      <c r="G2258" s="76">
        <v>7.5876824372189108E-2</v>
      </c>
      <c r="H2258" s="76">
        <v>0</v>
      </c>
      <c r="I2258" s="76">
        <v>0</v>
      </c>
      <c r="J2258" s="76">
        <v>0</v>
      </c>
      <c r="K2258" s="76">
        <v>0</v>
      </c>
      <c r="L2258" s="77">
        <v>0</v>
      </c>
      <c r="M2258" s="68">
        <v>9.5932404646132898</v>
      </c>
      <c r="N2258" s="68">
        <v>0</v>
      </c>
      <c r="O2258" s="68">
        <v>0</v>
      </c>
      <c r="P2258" s="68">
        <v>14.079113888869806</v>
      </c>
      <c r="Q2258" s="68">
        <v>1.943661971830986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25.616016325314085</v>
      </c>
    </row>
    <row r="2259" spans="1:23">
      <c r="C2259" s="76"/>
      <c r="D2259" s="76"/>
      <c r="E2259" s="76"/>
      <c r="F2259" s="76"/>
      <c r="G2259" s="76"/>
      <c r="H2259" s="76"/>
      <c r="I2259" s="76"/>
      <c r="J2259" s="76"/>
      <c r="K2259" s="76"/>
      <c r="L2259" s="77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</row>
    <row r="2260" spans="1:23">
      <c r="A2260" s="105" t="s">
        <v>613</v>
      </c>
      <c r="B2260">
        <v>2011</v>
      </c>
      <c r="C2260" s="76">
        <v>0.55169521285512191</v>
      </c>
      <c r="D2260" s="76">
        <v>3.8685136258539525E-2</v>
      </c>
      <c r="E2260" s="76">
        <v>0</v>
      </c>
      <c r="F2260" s="76">
        <v>0.40961965088633862</v>
      </c>
      <c r="G2260" s="76">
        <v>0</v>
      </c>
      <c r="H2260" s="76">
        <v>0</v>
      </c>
      <c r="I2260" s="76">
        <v>0</v>
      </c>
      <c r="J2260" s="76">
        <v>0</v>
      </c>
      <c r="K2260" s="76">
        <v>0</v>
      </c>
      <c r="L2260" s="77">
        <v>0</v>
      </c>
      <c r="M2260" s="68">
        <v>56.891075313353433</v>
      </c>
      <c r="N2260" s="68">
        <v>3.9892298303662526</v>
      </c>
      <c r="O2260" s="68">
        <v>0</v>
      </c>
      <c r="P2260" s="68">
        <v>42.240175128225928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103.12048027194561</v>
      </c>
    </row>
    <row r="2261" spans="1:23">
      <c r="A2261" s="105"/>
      <c r="B2261">
        <v>2014</v>
      </c>
      <c r="C2261" s="76">
        <v>0.5402321284787468</v>
      </c>
      <c r="D2261" s="76">
        <v>4.4313602742075096E-2</v>
      </c>
      <c r="E2261" s="76">
        <v>0</v>
      </c>
      <c r="F2261" s="76">
        <v>0.39836474503860997</v>
      </c>
      <c r="G2261" s="76">
        <v>0</v>
      </c>
      <c r="H2261" s="76">
        <v>0</v>
      </c>
      <c r="I2261" s="76">
        <v>8.5350118685389876E-3</v>
      </c>
      <c r="J2261" s="76">
        <v>0</v>
      </c>
      <c r="K2261" s="76">
        <v>8.5545118720292759E-3</v>
      </c>
      <c r="L2261" s="77">
        <v>0</v>
      </c>
      <c r="M2261" s="68">
        <v>63.707631848867024</v>
      </c>
      <c r="N2261" s="68">
        <v>5.2257437878393942</v>
      </c>
      <c r="O2261" s="68">
        <v>0</v>
      </c>
      <c r="P2261" s="68">
        <v>46.977721576746184</v>
      </c>
      <c r="Q2261" s="68">
        <v>0</v>
      </c>
      <c r="R2261" s="68">
        <v>0</v>
      </c>
      <c r="S2261" s="68">
        <v>1.0065032516258128</v>
      </c>
      <c r="T2261" s="68">
        <v>0</v>
      </c>
      <c r="U2261" s="68">
        <v>1.0088028169014085</v>
      </c>
      <c r="V2261" s="68">
        <v>0</v>
      </c>
      <c r="W2261" s="68">
        <v>117.92640328197982</v>
      </c>
    </row>
    <row r="2262" spans="1:23">
      <c r="A2262" s="105"/>
      <c r="B2262">
        <v>2017</v>
      </c>
      <c r="C2262" s="76">
        <v>0.51840270273443145</v>
      </c>
      <c r="D2262" s="76">
        <v>6.7281629657385489E-2</v>
      </c>
      <c r="E2262" s="76">
        <v>0</v>
      </c>
      <c r="F2262" s="76">
        <v>0.41431566760818278</v>
      </c>
      <c r="G2262" s="76">
        <v>0</v>
      </c>
      <c r="H2262" s="76">
        <v>0</v>
      </c>
      <c r="I2262" s="76">
        <v>0</v>
      </c>
      <c r="J2262" s="76">
        <v>0</v>
      </c>
      <c r="K2262" s="76">
        <v>0</v>
      </c>
      <c r="L2262" s="77">
        <v>0</v>
      </c>
      <c r="M2262" s="68">
        <v>65.643747351767416</v>
      </c>
      <c r="N2262" s="68">
        <v>8.5196668060335128</v>
      </c>
      <c r="O2262" s="68">
        <v>0</v>
      </c>
      <c r="P2262" s="68">
        <v>52.463524717160006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126.62693887496097</v>
      </c>
    </row>
    <row r="2263" spans="1:23">
      <c r="C2263" s="76"/>
      <c r="D2263" s="76"/>
      <c r="E2263" s="76"/>
      <c r="F2263" s="76"/>
      <c r="G2263" s="76"/>
      <c r="H2263" s="76"/>
      <c r="I2263" s="76"/>
      <c r="J2263" s="76"/>
      <c r="K2263" s="76"/>
      <c r="L2263" s="77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</row>
    <row r="2264" spans="1:23">
      <c r="A2264" s="105" t="s">
        <v>614</v>
      </c>
      <c r="B2264">
        <v>2011</v>
      </c>
      <c r="C2264" s="76">
        <v>0.19898722106294789</v>
      </c>
      <c r="D2264" s="76">
        <v>6.1419307166709618E-2</v>
      </c>
      <c r="E2264" s="76">
        <v>0</v>
      </c>
      <c r="F2264" s="76">
        <v>0.72352059190137341</v>
      </c>
      <c r="G2264" s="76">
        <v>1.6072879868969374E-2</v>
      </c>
      <c r="H2264" s="76">
        <v>0</v>
      </c>
      <c r="I2264" s="76">
        <v>0</v>
      </c>
      <c r="J2264" s="76">
        <v>0</v>
      </c>
      <c r="K2264" s="76">
        <v>0</v>
      </c>
      <c r="L2264" s="77">
        <v>0</v>
      </c>
      <c r="M2264" s="68">
        <v>24.906046403137619</v>
      </c>
      <c r="N2264" s="68">
        <v>7.6874892074537859</v>
      </c>
      <c r="O2264" s="68">
        <v>0</v>
      </c>
      <c r="P2264" s="68">
        <v>90.558767237724865</v>
      </c>
      <c r="Q2264" s="68">
        <v>2.0117467328315142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125.16404958114775</v>
      </c>
    </row>
    <row r="2265" spans="1:23">
      <c r="A2265" s="105"/>
      <c r="B2265">
        <v>2014</v>
      </c>
      <c r="C2265" s="76">
        <v>0.33424712638496784</v>
      </c>
      <c r="D2265" s="76">
        <v>8.7921235236773712E-3</v>
      </c>
      <c r="E2265" s="76">
        <v>0</v>
      </c>
      <c r="F2265" s="76">
        <v>0.60880871324854779</v>
      </c>
      <c r="G2265" s="76">
        <v>2.6182376231180578E-2</v>
      </c>
      <c r="H2265" s="76">
        <v>1.3584849468115402E-2</v>
      </c>
      <c r="I2265" s="76">
        <v>0</v>
      </c>
      <c r="J2265" s="76">
        <v>0</v>
      </c>
      <c r="K2265" s="76">
        <v>8.3848111435109816E-3</v>
      </c>
      <c r="L2265" s="77">
        <v>0</v>
      </c>
      <c r="M2265" s="68">
        <v>38.382870445813353</v>
      </c>
      <c r="N2265" s="68">
        <v>1.0096330275229359</v>
      </c>
      <c r="O2265" s="68">
        <v>0</v>
      </c>
      <c r="P2265" s="68">
        <v>69.91182308621417</v>
      </c>
      <c r="Q2265" s="68">
        <v>3.0066219737293842</v>
      </c>
      <c r="R2265" s="68">
        <v>1.56</v>
      </c>
      <c r="S2265" s="68">
        <v>0</v>
      </c>
      <c r="T2265" s="68">
        <v>0</v>
      </c>
      <c r="U2265" s="68">
        <v>0.96285979572887648</v>
      </c>
      <c r="V2265" s="68">
        <v>0</v>
      </c>
      <c r="W2265" s="68">
        <v>114.83380832900872</v>
      </c>
    </row>
    <row r="2266" spans="1:23">
      <c r="A2266" s="105"/>
      <c r="B2266">
        <v>2017</v>
      </c>
      <c r="C2266" s="76">
        <v>0.2774559262056111</v>
      </c>
      <c r="D2266" s="76">
        <v>6.2245538008358338E-2</v>
      </c>
      <c r="E2266" s="76">
        <v>0</v>
      </c>
      <c r="F2266" s="76">
        <v>0.59514304939211271</v>
      </c>
      <c r="G2266" s="76">
        <v>6.5155486393917703E-2</v>
      </c>
      <c r="H2266" s="76">
        <v>0</v>
      </c>
      <c r="I2266" s="76">
        <v>0</v>
      </c>
      <c r="J2266" s="76">
        <v>0</v>
      </c>
      <c r="K2266" s="76">
        <v>0</v>
      </c>
      <c r="L2266" s="77">
        <v>0</v>
      </c>
      <c r="M2266" s="68">
        <v>16.938282699713291</v>
      </c>
      <c r="N2266" s="68">
        <v>3.8</v>
      </c>
      <c r="O2266" s="68">
        <v>0</v>
      </c>
      <c r="P2266" s="68">
        <v>36.332621743687845</v>
      </c>
      <c r="Q2266" s="68">
        <v>3.9776481370221388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61.048552580423284</v>
      </c>
    </row>
    <row r="2267" spans="1:23">
      <c r="C2267" s="76"/>
      <c r="D2267" s="76"/>
      <c r="E2267" s="76"/>
      <c r="F2267" s="76"/>
      <c r="G2267" s="76"/>
      <c r="H2267" s="76"/>
      <c r="I2267" s="76"/>
      <c r="J2267" s="76"/>
      <c r="K2267" s="76"/>
      <c r="L2267" s="77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</row>
    <row r="2268" spans="1:23">
      <c r="A2268" s="105" t="s">
        <v>615</v>
      </c>
      <c r="B2268">
        <v>2011</v>
      </c>
      <c r="C2268" s="76">
        <v>0.16406588653662413</v>
      </c>
      <c r="D2268" s="76">
        <v>0</v>
      </c>
      <c r="E2268" s="76">
        <v>0</v>
      </c>
      <c r="F2268" s="76">
        <v>0.83593411346337587</v>
      </c>
      <c r="G2268" s="76">
        <v>0</v>
      </c>
      <c r="H2268" s="76">
        <v>0</v>
      </c>
      <c r="I2268" s="76">
        <v>0</v>
      </c>
      <c r="J2268" s="76">
        <v>0</v>
      </c>
      <c r="K2268" s="76">
        <v>0</v>
      </c>
      <c r="L2268" s="77">
        <v>0</v>
      </c>
      <c r="M2268" s="68">
        <v>1.0082342177493138</v>
      </c>
      <c r="N2268" s="68">
        <v>0</v>
      </c>
      <c r="O2268" s="68">
        <v>0</v>
      </c>
      <c r="P2268" s="68">
        <v>5.1370665454550313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6.1453007632043448</v>
      </c>
    </row>
    <row r="2269" spans="1:23">
      <c r="A2269" s="105"/>
      <c r="B2269">
        <v>2014</v>
      </c>
      <c r="C2269" s="76">
        <v>0.3530987763685362</v>
      </c>
      <c r="D2269" s="76">
        <v>0</v>
      </c>
      <c r="E2269" s="76">
        <v>0</v>
      </c>
      <c r="F2269" s="76">
        <v>0.48425270140141902</v>
      </c>
      <c r="G2269" s="76">
        <v>0.16264852223004472</v>
      </c>
      <c r="H2269" s="76">
        <v>0</v>
      </c>
      <c r="I2269" s="76">
        <v>0</v>
      </c>
      <c r="J2269" s="76">
        <v>0</v>
      </c>
      <c r="K2269" s="76">
        <v>0</v>
      </c>
      <c r="L2269" s="77">
        <v>0</v>
      </c>
      <c r="M2269" s="68">
        <v>2.1887060045706153</v>
      </c>
      <c r="N2269" s="68">
        <v>0</v>
      </c>
      <c r="O2269" s="68">
        <v>0</v>
      </c>
      <c r="P2269" s="68">
        <v>3.0016722408026757</v>
      </c>
      <c r="Q2269" s="68">
        <v>1.0081875697804243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6.1985658151537155</v>
      </c>
    </row>
    <row r="2270" spans="1:23">
      <c r="A2270" s="105"/>
      <c r="B2270">
        <v>2017</v>
      </c>
      <c r="C2270" s="76">
        <v>0.2713964626827472</v>
      </c>
      <c r="D2270" s="76">
        <v>0</v>
      </c>
      <c r="E2270" s="76">
        <v>0</v>
      </c>
      <c r="F2270" s="76">
        <v>0.56985502147568334</v>
      </c>
      <c r="G2270" s="76">
        <v>0.15874851584156949</v>
      </c>
      <c r="H2270" s="76">
        <v>0</v>
      </c>
      <c r="I2270" s="76">
        <v>0</v>
      </c>
      <c r="J2270" s="76">
        <v>0</v>
      </c>
      <c r="K2270" s="76">
        <v>0</v>
      </c>
      <c r="L2270" s="77">
        <v>0</v>
      </c>
      <c r="M2270" s="68">
        <v>2.4092446448703493</v>
      </c>
      <c r="N2270" s="68">
        <v>0</v>
      </c>
      <c r="O2270" s="68">
        <v>0</v>
      </c>
      <c r="P2270" s="68">
        <v>5.0587253248310127</v>
      </c>
      <c r="Q2270" s="68">
        <v>1.4092446448703495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8.8772146145717112</v>
      </c>
    </row>
    <row r="2271" spans="1:23">
      <c r="C2271" s="76"/>
      <c r="D2271" s="76"/>
      <c r="E2271" s="76"/>
      <c r="F2271" s="76"/>
      <c r="G2271" s="76"/>
      <c r="H2271" s="76"/>
      <c r="I2271" s="76"/>
      <c r="J2271" s="76"/>
      <c r="K2271" s="76"/>
      <c r="L2271" s="77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</row>
    <row r="2272" spans="1:23">
      <c r="A2272" s="105" t="s">
        <v>616</v>
      </c>
      <c r="B2272">
        <v>2011</v>
      </c>
      <c r="C2272" s="76">
        <v>0.49991161392964462</v>
      </c>
      <c r="D2272" s="76">
        <v>0</v>
      </c>
      <c r="E2272" s="76">
        <v>0</v>
      </c>
      <c r="F2272" s="76">
        <v>0.50008838607035533</v>
      </c>
      <c r="G2272" s="76">
        <v>0</v>
      </c>
      <c r="H2272" s="76">
        <v>0</v>
      </c>
      <c r="I2272" s="76">
        <v>0</v>
      </c>
      <c r="J2272" s="76">
        <v>0</v>
      </c>
      <c r="K2272" s="76">
        <v>0</v>
      </c>
      <c r="L2272" s="77">
        <v>0</v>
      </c>
      <c r="M2272" s="68">
        <v>1.0483091787439613</v>
      </c>
      <c r="N2272" s="68">
        <v>0</v>
      </c>
      <c r="O2272" s="68">
        <v>0</v>
      </c>
      <c r="P2272" s="68">
        <v>1.0486798679867988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2.0969890467307604</v>
      </c>
    </row>
    <row r="2273" spans="1:23">
      <c r="A2273" s="105"/>
      <c r="B2273">
        <v>2014</v>
      </c>
      <c r="C2273" s="76">
        <v>0.26632279588215463</v>
      </c>
      <c r="D2273" s="76">
        <v>0</v>
      </c>
      <c r="E2273" s="76">
        <v>0</v>
      </c>
      <c r="F2273" s="76">
        <v>0.73367720411784543</v>
      </c>
      <c r="G2273" s="76">
        <v>0</v>
      </c>
      <c r="H2273" s="76">
        <v>0</v>
      </c>
      <c r="I2273" s="76">
        <v>0</v>
      </c>
      <c r="J2273" s="76">
        <v>0</v>
      </c>
      <c r="K2273" s="76">
        <v>0</v>
      </c>
      <c r="L2273" s="77">
        <v>0</v>
      </c>
      <c r="M2273" s="68">
        <v>1</v>
      </c>
      <c r="N2273" s="68">
        <v>0</v>
      </c>
      <c r="O2273" s="68">
        <v>0</v>
      </c>
      <c r="P2273" s="68">
        <v>2.7548419266463799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3.7548419266463799</v>
      </c>
    </row>
    <row r="2274" spans="1:23">
      <c r="A2274" s="105"/>
      <c r="B2274">
        <v>2017</v>
      </c>
      <c r="C2274" s="76">
        <v>0</v>
      </c>
      <c r="D2274" s="76">
        <v>0</v>
      </c>
      <c r="E2274" s="76">
        <v>0</v>
      </c>
      <c r="F2274" s="76">
        <v>1</v>
      </c>
      <c r="G2274" s="76">
        <v>0</v>
      </c>
      <c r="H2274" s="76">
        <v>0</v>
      </c>
      <c r="I2274" s="76">
        <v>0</v>
      </c>
      <c r="J2274" s="76">
        <v>0</v>
      </c>
      <c r="K2274" s="76">
        <v>0</v>
      </c>
      <c r="L2274" s="77">
        <v>0</v>
      </c>
      <c r="M2274" s="68">
        <v>0</v>
      </c>
      <c r="N2274" s="68">
        <v>0</v>
      </c>
      <c r="O2274" s="68">
        <v>0</v>
      </c>
      <c r="P2274" s="68">
        <v>5.4159052761464634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5.4159052761464634</v>
      </c>
    </row>
    <row r="2275" spans="1:23">
      <c r="C2275" s="76"/>
      <c r="D2275" s="76"/>
      <c r="E2275" s="76"/>
      <c r="F2275" s="76"/>
      <c r="G2275" s="76"/>
      <c r="H2275" s="76"/>
      <c r="I2275" s="76"/>
      <c r="J2275" s="76"/>
      <c r="K2275" s="76"/>
      <c r="L2275" s="77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</row>
    <row r="2276" spans="1:23">
      <c r="A2276" s="105" t="s">
        <v>617</v>
      </c>
      <c r="B2276">
        <v>2011</v>
      </c>
      <c r="C2276" s="76">
        <v>0.71437973509953334</v>
      </c>
      <c r="D2276" s="76">
        <v>0</v>
      </c>
      <c r="E2276" s="76">
        <v>0.28562026490046671</v>
      </c>
      <c r="F2276" s="76">
        <v>0</v>
      </c>
      <c r="G2276" s="76">
        <v>0</v>
      </c>
      <c r="H2276" s="76">
        <v>0</v>
      </c>
      <c r="I2276" s="76">
        <v>0</v>
      </c>
      <c r="J2276" s="76">
        <v>0</v>
      </c>
      <c r="K2276" s="76">
        <v>0</v>
      </c>
      <c r="L2276" s="77">
        <v>0</v>
      </c>
      <c r="M2276" s="68">
        <v>5.1560393875646611</v>
      </c>
      <c r="N2276" s="68">
        <v>0</v>
      </c>
      <c r="O2276" s="68">
        <v>2.061465721040189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7.2175051086048496</v>
      </c>
    </row>
    <row r="2277" spans="1:23">
      <c r="A2277" s="105"/>
      <c r="B2277">
        <v>2014</v>
      </c>
      <c r="C2277" s="76">
        <v>1</v>
      </c>
      <c r="D2277" s="76">
        <v>0</v>
      </c>
      <c r="E2277" s="76">
        <v>0</v>
      </c>
      <c r="F2277" s="76">
        <v>0</v>
      </c>
      <c r="G2277" s="76">
        <v>0</v>
      </c>
      <c r="H2277" s="76">
        <v>0</v>
      </c>
      <c r="I2277" s="76">
        <v>0</v>
      </c>
      <c r="J2277" s="76">
        <v>0</v>
      </c>
      <c r="K2277" s="76">
        <v>0</v>
      </c>
      <c r="L2277" s="77">
        <v>0</v>
      </c>
      <c r="M2277" s="68">
        <v>6.5253642709895052</v>
      </c>
      <c r="N2277" s="68">
        <v>0</v>
      </c>
      <c r="O2277" s="68">
        <v>0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6.5253642709895052</v>
      </c>
    </row>
    <row r="2278" spans="1:23">
      <c r="A2278" s="105"/>
      <c r="B2278">
        <v>2017</v>
      </c>
      <c r="C2278" s="76">
        <v>0.7958042064169244</v>
      </c>
      <c r="D2278" s="76">
        <v>0</v>
      </c>
      <c r="E2278" s="76">
        <v>0</v>
      </c>
      <c r="F2278" s="76">
        <v>0.20419579358307577</v>
      </c>
      <c r="G2278" s="76">
        <v>0</v>
      </c>
      <c r="H2278" s="76">
        <v>0</v>
      </c>
      <c r="I2278" s="76">
        <v>0</v>
      </c>
      <c r="J2278" s="76">
        <v>0</v>
      </c>
      <c r="K2278" s="76">
        <v>0</v>
      </c>
      <c r="L2278" s="77">
        <v>0</v>
      </c>
      <c r="M2278" s="68">
        <v>4.2515569401811213</v>
      </c>
      <c r="N2278" s="68">
        <v>0</v>
      </c>
      <c r="O2278" s="68">
        <v>0</v>
      </c>
      <c r="P2278" s="68">
        <v>1.0909090909090908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5.3424660310902112</v>
      </c>
    </row>
    <row r="2279" spans="1:23">
      <c r="C2279" s="76"/>
      <c r="D2279" s="76"/>
      <c r="E2279" s="76"/>
      <c r="F2279" s="76"/>
      <c r="G2279" s="76"/>
      <c r="H2279" s="76"/>
      <c r="I2279" s="76"/>
      <c r="J2279" s="76"/>
      <c r="K2279" s="76"/>
      <c r="L2279" s="77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</row>
    <row r="2280" spans="1:23">
      <c r="A2280" s="105" t="s">
        <v>618</v>
      </c>
      <c r="B2280">
        <v>2011</v>
      </c>
      <c r="C2280" s="76">
        <v>0.21842658326187583</v>
      </c>
      <c r="D2280" s="76">
        <v>0.1169166102563407</v>
      </c>
      <c r="E2280" s="76">
        <v>0</v>
      </c>
      <c r="F2280" s="76">
        <v>0.66465680648178338</v>
      </c>
      <c r="G2280" s="76">
        <v>0</v>
      </c>
      <c r="H2280" s="76">
        <v>0</v>
      </c>
      <c r="I2280" s="76">
        <v>0</v>
      </c>
      <c r="J2280" s="76">
        <v>0</v>
      </c>
      <c r="K2280" s="76">
        <v>0</v>
      </c>
      <c r="L2280" s="77">
        <v>0</v>
      </c>
      <c r="M2280" s="68">
        <v>2.1556447149972326</v>
      </c>
      <c r="N2280" s="68">
        <v>1.1538461538461537</v>
      </c>
      <c r="O2280" s="68">
        <v>0</v>
      </c>
      <c r="P2280" s="68">
        <v>6.5594760069181994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9.8689668757615863</v>
      </c>
    </row>
    <row r="2281" spans="1:23">
      <c r="A2281" s="105"/>
      <c r="B2281">
        <v>2014</v>
      </c>
      <c r="C2281" s="76">
        <v>0.21383669403318334</v>
      </c>
      <c r="D2281" s="76">
        <v>0</v>
      </c>
      <c r="E2281" s="76">
        <v>0</v>
      </c>
      <c r="F2281" s="76">
        <v>0.78616330596681672</v>
      </c>
      <c r="G2281" s="76">
        <v>0</v>
      </c>
      <c r="H2281" s="76">
        <v>0</v>
      </c>
      <c r="I2281" s="76">
        <v>0</v>
      </c>
      <c r="J2281" s="76">
        <v>0</v>
      </c>
      <c r="K2281" s="76">
        <v>0</v>
      </c>
      <c r="L2281" s="77">
        <v>0</v>
      </c>
      <c r="M2281" s="68">
        <v>1</v>
      </c>
      <c r="N2281" s="68">
        <v>0</v>
      </c>
      <c r="O2281" s="68">
        <v>0</v>
      </c>
      <c r="P2281" s="68">
        <v>3.6764658634538154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4.6764658634538154</v>
      </c>
    </row>
    <row r="2282" spans="1:23">
      <c r="A2282" s="105"/>
      <c r="B2282">
        <v>2017</v>
      </c>
      <c r="C2282" s="76">
        <v>0.23402379903040987</v>
      </c>
      <c r="D2282" s="76">
        <v>0</v>
      </c>
      <c r="E2282" s="76">
        <v>0</v>
      </c>
      <c r="F2282" s="76">
        <v>0.76597620096959007</v>
      </c>
      <c r="G2282" s="76">
        <v>0</v>
      </c>
      <c r="H2282" s="76">
        <v>0</v>
      </c>
      <c r="I2282" s="76">
        <v>0</v>
      </c>
      <c r="J2282" s="76">
        <v>0</v>
      </c>
      <c r="K2282" s="76">
        <v>0</v>
      </c>
      <c r="L2282" s="77">
        <v>0</v>
      </c>
      <c r="M2282" s="68">
        <v>1</v>
      </c>
      <c r="N2282" s="68">
        <v>0</v>
      </c>
      <c r="O2282" s="68">
        <v>0</v>
      </c>
      <c r="P2282" s="68">
        <v>3.2730696798493408</v>
      </c>
      <c r="Q2282" s="68">
        <v>0</v>
      </c>
      <c r="R2282" s="68">
        <v>0</v>
      </c>
      <c r="S2282" s="68">
        <v>0</v>
      </c>
      <c r="T2282" s="68">
        <v>0</v>
      </c>
      <c r="U2282" s="68">
        <v>0</v>
      </c>
      <c r="V2282" s="68">
        <v>0</v>
      </c>
      <c r="W2282" s="68">
        <v>4.2730696798493408</v>
      </c>
    </row>
    <row r="2283" spans="1:23">
      <c r="C2283" s="76"/>
      <c r="D2283" s="76"/>
      <c r="E2283" s="76"/>
      <c r="F2283" s="76"/>
      <c r="G2283" s="76"/>
      <c r="H2283" s="76"/>
      <c r="I2283" s="76"/>
      <c r="J2283" s="76"/>
      <c r="K2283" s="76"/>
      <c r="L2283" s="77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</row>
    <row r="2284" spans="1:23">
      <c r="A2284" s="105" t="s">
        <v>619</v>
      </c>
      <c r="B2284">
        <v>2011</v>
      </c>
      <c r="C2284" s="76">
        <v>0</v>
      </c>
      <c r="D2284" s="76">
        <v>0</v>
      </c>
      <c r="E2284" s="76">
        <v>0</v>
      </c>
      <c r="F2284" s="76">
        <v>1</v>
      </c>
      <c r="G2284" s="76">
        <v>0</v>
      </c>
      <c r="H2284" s="76">
        <v>0</v>
      </c>
      <c r="I2284" s="76">
        <v>0</v>
      </c>
      <c r="J2284" s="76">
        <v>0</v>
      </c>
      <c r="K2284" s="76">
        <v>0</v>
      </c>
      <c r="L2284" s="77">
        <v>0</v>
      </c>
      <c r="M2284" s="68">
        <v>0</v>
      </c>
      <c r="N2284" s="68">
        <v>0</v>
      </c>
      <c r="O2284" s="68">
        <v>0</v>
      </c>
      <c r="P2284" s="68">
        <v>0.97363465160075324</v>
      </c>
      <c r="Q2284" s="68">
        <v>0</v>
      </c>
      <c r="R2284" s="68">
        <v>0</v>
      </c>
      <c r="S2284" s="68">
        <v>0</v>
      </c>
      <c r="T2284" s="68">
        <v>0</v>
      </c>
      <c r="U2284" s="68">
        <v>0</v>
      </c>
      <c r="V2284" s="68">
        <v>0</v>
      </c>
      <c r="W2284" s="68">
        <v>0.97363465160075324</v>
      </c>
    </row>
    <row r="2285" spans="1:23">
      <c r="A2285" s="105"/>
      <c r="B2285">
        <v>2014</v>
      </c>
      <c r="C2285" s="76">
        <v>0</v>
      </c>
      <c r="D2285" s="76">
        <v>0</v>
      </c>
      <c r="E2285" s="76">
        <v>0</v>
      </c>
      <c r="F2285" s="76">
        <v>1</v>
      </c>
      <c r="G2285" s="76">
        <v>0</v>
      </c>
      <c r="H2285" s="76">
        <v>0</v>
      </c>
      <c r="I2285" s="76">
        <v>0</v>
      </c>
      <c r="J2285" s="76">
        <v>0</v>
      </c>
      <c r="K2285" s="76">
        <v>0</v>
      </c>
      <c r="L2285" s="77">
        <v>0</v>
      </c>
      <c r="M2285" s="68">
        <v>0</v>
      </c>
      <c r="N2285" s="68">
        <v>0</v>
      </c>
      <c r="O2285" s="68">
        <v>0</v>
      </c>
      <c r="P2285" s="68">
        <v>2.4881216833271629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2.4881216833271629</v>
      </c>
    </row>
    <row r="2286" spans="1:23">
      <c r="A2286" s="105"/>
      <c r="B2286">
        <v>2017</v>
      </c>
      <c r="C2286" s="76">
        <v>0.46339285714285711</v>
      </c>
      <c r="D2286" s="76">
        <v>0</v>
      </c>
      <c r="E2286" s="76">
        <v>0</v>
      </c>
      <c r="F2286" s="76">
        <v>0.53660714285714284</v>
      </c>
      <c r="G2286" s="76">
        <v>0</v>
      </c>
      <c r="H2286" s="76">
        <v>0</v>
      </c>
      <c r="I2286" s="76">
        <v>0</v>
      </c>
      <c r="J2286" s="76">
        <v>0</v>
      </c>
      <c r="K2286" s="76">
        <v>0</v>
      </c>
      <c r="L2286" s="77">
        <v>0</v>
      </c>
      <c r="M2286" s="68">
        <v>0.86356073211314477</v>
      </c>
      <c r="N2286" s="68">
        <v>0</v>
      </c>
      <c r="O2286" s="68">
        <v>0</v>
      </c>
      <c r="P2286" s="68">
        <v>1</v>
      </c>
      <c r="Q2286" s="68">
        <v>0</v>
      </c>
      <c r="R2286" s="68">
        <v>0</v>
      </c>
      <c r="S2286" s="68">
        <v>0</v>
      </c>
      <c r="T2286" s="68">
        <v>0</v>
      </c>
      <c r="U2286" s="68">
        <v>0</v>
      </c>
      <c r="V2286" s="68">
        <v>0</v>
      </c>
      <c r="W2286" s="68">
        <v>1.8635607321131449</v>
      </c>
    </row>
    <row r="2287" spans="1:23">
      <c r="C2287" s="76"/>
      <c r="D2287" s="76"/>
      <c r="E2287" s="76"/>
      <c r="F2287" s="76"/>
      <c r="G2287" s="76"/>
      <c r="H2287" s="76"/>
      <c r="I2287" s="76"/>
      <c r="J2287" s="76"/>
      <c r="K2287" s="76"/>
      <c r="L2287" s="77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</row>
    <row r="2288" spans="1:23">
      <c r="A2288" s="105" t="s">
        <v>620</v>
      </c>
      <c r="B2288">
        <v>2011</v>
      </c>
      <c r="C2288" s="76">
        <v>0.67574525266098517</v>
      </c>
      <c r="D2288" s="76">
        <v>0</v>
      </c>
      <c r="E2288" s="76">
        <v>0</v>
      </c>
      <c r="F2288" s="76">
        <v>0.32425474733901483</v>
      </c>
      <c r="G2288" s="76">
        <v>0</v>
      </c>
      <c r="H2288" s="76">
        <v>0</v>
      </c>
      <c r="I2288" s="76">
        <v>0</v>
      </c>
      <c r="J2288" s="76">
        <v>0</v>
      </c>
      <c r="K2288" s="76">
        <v>0</v>
      </c>
      <c r="L2288" s="77">
        <v>0</v>
      </c>
      <c r="M2288" s="68">
        <v>2.083994939801082</v>
      </c>
      <c r="N2288" s="68">
        <v>0</v>
      </c>
      <c r="O2288" s="68">
        <v>0</v>
      </c>
      <c r="P2288" s="68">
        <v>1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3.083994939801082</v>
      </c>
    </row>
    <row r="2289" spans="1:23">
      <c r="A2289" s="105"/>
      <c r="B2289">
        <v>2014</v>
      </c>
      <c r="C2289" s="76">
        <v>0.30422173114384676</v>
      </c>
      <c r="D2289" s="76">
        <v>0.40388251677226616</v>
      </c>
      <c r="E2289" s="76">
        <v>0</v>
      </c>
      <c r="F2289" s="76">
        <v>0.29189575208388718</v>
      </c>
      <c r="G2289" s="76">
        <v>0</v>
      </c>
      <c r="H2289" s="76">
        <v>0</v>
      </c>
      <c r="I2289" s="76">
        <v>0</v>
      </c>
      <c r="J2289" s="76">
        <v>0</v>
      </c>
      <c r="K2289" s="76">
        <v>0</v>
      </c>
      <c r="L2289" s="77">
        <v>0</v>
      </c>
      <c r="M2289" s="68">
        <v>1.0514018691588785</v>
      </c>
      <c r="N2289" s="68">
        <v>1.3958333333333333</v>
      </c>
      <c r="O2289" s="68">
        <v>0</v>
      </c>
      <c r="P2289" s="68">
        <v>1.0088028169014085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3.45603801939362</v>
      </c>
    </row>
    <row r="2290" spans="1:23">
      <c r="A2290" s="105"/>
      <c r="B2290">
        <v>2017</v>
      </c>
      <c r="C2290" s="76">
        <v>0.35794593446912881</v>
      </c>
      <c r="D2290" s="76">
        <v>0</v>
      </c>
      <c r="E2290" s="76">
        <v>0</v>
      </c>
      <c r="F2290" s="76">
        <v>0.64205406553087119</v>
      </c>
      <c r="G2290" s="76">
        <v>0</v>
      </c>
      <c r="H2290" s="76">
        <v>0</v>
      </c>
      <c r="I2290" s="76">
        <v>0</v>
      </c>
      <c r="J2290" s="76">
        <v>0</v>
      </c>
      <c r="K2290" s="76">
        <v>0</v>
      </c>
      <c r="L2290" s="77">
        <v>0</v>
      </c>
      <c r="M2290" s="68">
        <v>2.0697650063239639</v>
      </c>
      <c r="N2290" s="68">
        <v>0</v>
      </c>
      <c r="O2290" s="68">
        <v>0</v>
      </c>
      <c r="P2290" s="68">
        <v>3.7125747467274053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5.7823397530513692</v>
      </c>
    </row>
    <row r="2291" spans="1:23">
      <c r="C2291" s="76"/>
      <c r="D2291" s="76"/>
      <c r="E2291" s="76"/>
      <c r="F2291" s="76"/>
      <c r="G2291" s="76"/>
      <c r="H2291" s="76"/>
      <c r="I2291" s="76"/>
      <c r="J2291" s="76"/>
      <c r="K2291" s="76"/>
      <c r="L2291" s="77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</row>
    <row r="2292" spans="1:23">
      <c r="A2292" s="105" t="s">
        <v>621</v>
      </c>
      <c r="B2292">
        <v>2011</v>
      </c>
      <c r="C2292" s="76">
        <v>0</v>
      </c>
      <c r="D2292" s="76">
        <v>0</v>
      </c>
      <c r="E2292" s="76">
        <v>0</v>
      </c>
      <c r="F2292" s="76">
        <v>1</v>
      </c>
      <c r="G2292" s="76">
        <v>0</v>
      </c>
      <c r="H2292" s="76">
        <v>0</v>
      </c>
      <c r="I2292" s="76">
        <v>0</v>
      </c>
      <c r="J2292" s="76">
        <v>0</v>
      </c>
      <c r="K2292" s="76">
        <v>0</v>
      </c>
      <c r="L2292" s="77">
        <v>0</v>
      </c>
      <c r="M2292" s="68">
        <v>0</v>
      </c>
      <c r="N2292" s="68">
        <v>0</v>
      </c>
      <c r="O2292" s="68">
        <v>0</v>
      </c>
      <c r="P2292" s="68">
        <v>5.0923545555620802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5.0923545555620802</v>
      </c>
    </row>
    <row r="2293" spans="1:23">
      <c r="A2293" s="105"/>
      <c r="B2293">
        <v>2014</v>
      </c>
      <c r="C2293" s="76">
        <v>0</v>
      </c>
      <c r="D2293" s="76">
        <v>0.43725518344578657</v>
      </c>
      <c r="E2293" s="76">
        <v>0</v>
      </c>
      <c r="F2293" s="76">
        <v>0.56274481655421338</v>
      </c>
      <c r="G2293" s="76">
        <v>0</v>
      </c>
      <c r="H2293" s="76">
        <v>0</v>
      </c>
      <c r="I2293" s="76">
        <v>0</v>
      </c>
      <c r="J2293" s="76">
        <v>0</v>
      </c>
      <c r="K2293" s="76">
        <v>0</v>
      </c>
      <c r="L2293" s="77">
        <v>0</v>
      </c>
      <c r="M2293" s="68">
        <v>0</v>
      </c>
      <c r="N2293" s="68">
        <v>1.1035714285714286</v>
      </c>
      <c r="O2293" s="68">
        <v>0</v>
      </c>
      <c r="P2293" s="68">
        <v>1.4202898550724639</v>
      </c>
      <c r="Q2293" s="68">
        <v>0</v>
      </c>
      <c r="R2293" s="68">
        <v>0</v>
      </c>
      <c r="S2293" s="68">
        <v>0</v>
      </c>
      <c r="T2293" s="68">
        <v>0</v>
      </c>
      <c r="U2293" s="68">
        <v>0</v>
      </c>
      <c r="V2293" s="68">
        <v>0</v>
      </c>
      <c r="W2293" s="68">
        <v>2.5238612836438925</v>
      </c>
    </row>
    <row r="2294" spans="1:23">
      <c r="A2294" s="105"/>
      <c r="B2294">
        <v>2017</v>
      </c>
      <c r="C2294" s="76">
        <v>0.28339063292422895</v>
      </c>
      <c r="D2294" s="76">
        <v>0</v>
      </c>
      <c r="E2294" s="76">
        <v>0</v>
      </c>
      <c r="F2294" s="76">
        <v>0.51219751993791685</v>
      </c>
      <c r="G2294" s="76">
        <v>0.20441184713785426</v>
      </c>
      <c r="H2294" s="76">
        <v>0</v>
      </c>
      <c r="I2294" s="76">
        <v>0</v>
      </c>
      <c r="J2294" s="76">
        <v>0</v>
      </c>
      <c r="K2294" s="76">
        <v>0</v>
      </c>
      <c r="L2294" s="77">
        <v>0</v>
      </c>
      <c r="M2294" s="68">
        <v>1.3878504672897196</v>
      </c>
      <c r="N2294" s="68">
        <v>0</v>
      </c>
      <c r="O2294" s="68">
        <v>0</v>
      </c>
      <c r="P2294" s="68">
        <v>2.5083876628361832</v>
      </c>
      <c r="Q2294" s="68">
        <v>1.0010672358591248</v>
      </c>
      <c r="R2294" s="68">
        <v>0</v>
      </c>
      <c r="S2294" s="68">
        <v>0</v>
      </c>
      <c r="T2294" s="68">
        <v>0</v>
      </c>
      <c r="U2294" s="68">
        <v>0</v>
      </c>
      <c r="V2294" s="68">
        <v>0</v>
      </c>
      <c r="W2294" s="68">
        <v>4.8973053659850274</v>
      </c>
    </row>
    <row r="2295" spans="1:23">
      <c r="C2295" s="76"/>
      <c r="D2295" s="76"/>
      <c r="E2295" s="76"/>
      <c r="F2295" s="76"/>
      <c r="G2295" s="76"/>
      <c r="H2295" s="76"/>
      <c r="I2295" s="76"/>
      <c r="J2295" s="76"/>
      <c r="K2295" s="76"/>
      <c r="L2295" s="77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</row>
    <row r="2296" spans="1:23">
      <c r="A2296" s="105" t="s">
        <v>622</v>
      </c>
      <c r="B2296">
        <v>2011</v>
      </c>
      <c r="C2296" s="76">
        <v>0.11895227265877684</v>
      </c>
      <c r="D2296" s="76">
        <v>0</v>
      </c>
      <c r="E2296" s="76">
        <v>0</v>
      </c>
      <c r="F2296" s="76">
        <v>0.88104772734122316</v>
      </c>
      <c r="G2296" s="76">
        <v>0</v>
      </c>
      <c r="H2296" s="76">
        <v>0</v>
      </c>
      <c r="I2296" s="76">
        <v>0</v>
      </c>
      <c r="J2296" s="76">
        <v>0</v>
      </c>
      <c r="K2296" s="76">
        <v>0</v>
      </c>
      <c r="L2296" s="77">
        <v>0</v>
      </c>
      <c r="M2296" s="68">
        <v>3.0050977060322852</v>
      </c>
      <c r="N2296" s="68">
        <v>0</v>
      </c>
      <c r="O2296" s="68">
        <v>0</v>
      </c>
      <c r="P2296" s="68">
        <v>22.257956448911223</v>
      </c>
      <c r="Q2296" s="68">
        <v>0</v>
      </c>
      <c r="R2296" s="68">
        <v>0</v>
      </c>
      <c r="S2296" s="68">
        <v>0</v>
      </c>
      <c r="T2296" s="68">
        <v>0</v>
      </c>
      <c r="U2296" s="68">
        <v>0</v>
      </c>
      <c r="V2296" s="68">
        <v>0</v>
      </c>
      <c r="W2296" s="68">
        <v>25.263054154943507</v>
      </c>
    </row>
    <row r="2297" spans="1:23">
      <c r="A2297" s="105"/>
      <c r="B2297">
        <v>2014</v>
      </c>
      <c r="C2297" s="76">
        <v>0.17734771520657056</v>
      </c>
      <c r="D2297" s="76">
        <v>0</v>
      </c>
      <c r="E2297" s="76">
        <v>0</v>
      </c>
      <c r="F2297" s="76">
        <v>0.82265228479342956</v>
      </c>
      <c r="G2297" s="76">
        <v>0</v>
      </c>
      <c r="H2297" s="76">
        <v>0</v>
      </c>
      <c r="I2297" s="76">
        <v>0</v>
      </c>
      <c r="J2297" s="76">
        <v>0</v>
      </c>
      <c r="K2297" s="76">
        <v>0</v>
      </c>
      <c r="L2297" s="77">
        <v>0</v>
      </c>
      <c r="M2297" s="68">
        <v>1.1439859525899911</v>
      </c>
      <c r="N2297" s="68">
        <v>0</v>
      </c>
      <c r="O2297" s="68">
        <v>0</v>
      </c>
      <c r="P2297" s="68">
        <v>5.3065395095367842</v>
      </c>
      <c r="Q2297" s="68">
        <v>0</v>
      </c>
      <c r="R2297" s="68">
        <v>0</v>
      </c>
      <c r="S2297" s="68">
        <v>0</v>
      </c>
      <c r="T2297" s="68">
        <v>0</v>
      </c>
      <c r="U2297" s="68">
        <v>0</v>
      </c>
      <c r="V2297" s="68">
        <v>0</v>
      </c>
      <c r="W2297" s="68">
        <v>6.4505254621267749</v>
      </c>
    </row>
    <row r="2298" spans="1:23">
      <c r="A2298" s="105"/>
      <c r="B2298">
        <v>2017</v>
      </c>
      <c r="C2298" s="76">
        <v>0</v>
      </c>
      <c r="D2298" s="76">
        <v>0</v>
      </c>
      <c r="E2298" s="76">
        <v>0</v>
      </c>
      <c r="F2298" s="76">
        <v>1</v>
      </c>
      <c r="G2298" s="76">
        <v>0</v>
      </c>
      <c r="H2298" s="76">
        <v>0</v>
      </c>
      <c r="I2298" s="76">
        <v>0</v>
      </c>
      <c r="J2298" s="76">
        <v>0</v>
      </c>
      <c r="K2298" s="76">
        <v>0</v>
      </c>
      <c r="L2298" s="77">
        <v>0</v>
      </c>
      <c r="M2298" s="68">
        <v>0</v>
      </c>
      <c r="N2298" s="68">
        <v>0</v>
      </c>
      <c r="O2298" s="68">
        <v>0</v>
      </c>
      <c r="P2298" s="68">
        <v>2.4613259668508287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2.4613259668508287</v>
      </c>
    </row>
    <row r="2299" spans="1:23">
      <c r="C2299" s="76"/>
      <c r="D2299" s="76"/>
      <c r="E2299" s="76"/>
      <c r="F2299" s="76"/>
      <c r="G2299" s="76"/>
      <c r="H2299" s="76"/>
      <c r="I2299" s="76"/>
      <c r="J2299" s="76"/>
      <c r="K2299" s="76"/>
      <c r="L2299" s="77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</row>
    <row r="2300" spans="1:23">
      <c r="A2300" s="105" t="s">
        <v>623</v>
      </c>
      <c r="B2300">
        <v>2011</v>
      </c>
      <c r="C2300" s="76">
        <v>0.4240781370527491</v>
      </c>
      <c r="D2300" s="76">
        <v>0</v>
      </c>
      <c r="E2300" s="76">
        <v>1.0508273906115199E-2</v>
      </c>
      <c r="F2300" s="76">
        <v>0.55513691870232085</v>
      </c>
      <c r="G2300" s="76">
        <v>1.027667033881528E-2</v>
      </c>
      <c r="H2300" s="76">
        <v>0</v>
      </c>
      <c r="I2300" s="76">
        <v>0</v>
      </c>
      <c r="J2300" s="76">
        <v>0</v>
      </c>
      <c r="K2300" s="76">
        <v>0</v>
      </c>
      <c r="L2300" s="77">
        <v>0</v>
      </c>
      <c r="M2300" s="68">
        <v>41.596866925408143</v>
      </c>
      <c r="N2300" s="68">
        <v>0</v>
      </c>
      <c r="O2300" s="68">
        <v>1.0307328605200945</v>
      </c>
      <c r="P2300" s="68">
        <v>54.452126896061273</v>
      </c>
      <c r="Q2300" s="68">
        <v>1.008015389547932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98.087742071537406</v>
      </c>
    </row>
    <row r="2301" spans="1:23">
      <c r="A2301" s="105"/>
      <c r="B2301">
        <v>2014</v>
      </c>
      <c r="C2301" s="76">
        <v>0.42926563536362267</v>
      </c>
      <c r="D2301" s="76">
        <v>3.9886955160900357E-2</v>
      </c>
      <c r="E2301" s="76">
        <v>1.3615760552668112E-2</v>
      </c>
      <c r="F2301" s="76">
        <v>0.50861273116516437</v>
      </c>
      <c r="G2301" s="76">
        <v>0</v>
      </c>
      <c r="H2301" s="76">
        <v>0</v>
      </c>
      <c r="I2301" s="76">
        <v>0</v>
      </c>
      <c r="J2301" s="76">
        <v>0</v>
      </c>
      <c r="K2301" s="76">
        <v>8.61891775764396E-3</v>
      </c>
      <c r="L2301" s="77">
        <v>0</v>
      </c>
      <c r="M2301" s="68">
        <v>49.962911337259136</v>
      </c>
      <c r="N2301" s="68">
        <v>4.6425062712722731</v>
      </c>
      <c r="O2301" s="68">
        <v>1.5847600675186884</v>
      </c>
      <c r="P2301" s="68">
        <v>59.198246257659314</v>
      </c>
      <c r="Q2301" s="68">
        <v>0</v>
      </c>
      <c r="R2301" s="68">
        <v>0</v>
      </c>
      <c r="S2301" s="68">
        <v>0</v>
      </c>
      <c r="T2301" s="68">
        <v>0</v>
      </c>
      <c r="U2301" s="68">
        <v>1.0031695721077656</v>
      </c>
      <c r="V2301" s="68">
        <v>0</v>
      </c>
      <c r="W2301" s="68">
        <v>116.39159350581724</v>
      </c>
    </row>
    <row r="2302" spans="1:23">
      <c r="A2302" s="105"/>
      <c r="B2302">
        <v>2017</v>
      </c>
      <c r="C2302" s="76">
        <v>0.36050302440416832</v>
      </c>
      <c r="D2302" s="76">
        <v>1.276573488295177E-2</v>
      </c>
      <c r="E2302" s="76">
        <v>1.7529501927807077E-2</v>
      </c>
      <c r="F2302" s="76">
        <v>0.60920173878507267</v>
      </c>
      <c r="G2302" s="76">
        <v>0</v>
      </c>
      <c r="H2302" s="76">
        <v>0</v>
      </c>
      <c r="I2302" s="76">
        <v>0</v>
      </c>
      <c r="J2302" s="76">
        <v>0</v>
      </c>
      <c r="K2302" s="76">
        <v>0</v>
      </c>
      <c r="L2302" s="77">
        <v>0</v>
      </c>
      <c r="M2302" s="68">
        <v>42.550940916200148</v>
      </c>
      <c r="N2302" s="68">
        <v>1.5067669172932332</v>
      </c>
      <c r="O2302" s="68">
        <v>2.069044502617801</v>
      </c>
      <c r="P2302" s="68">
        <v>71.905380643986348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118.03213298009754</v>
      </c>
    </row>
    <row r="2303" spans="1:23">
      <c r="C2303" s="76"/>
      <c r="D2303" s="76"/>
      <c r="E2303" s="76"/>
      <c r="F2303" s="76"/>
      <c r="G2303" s="76"/>
      <c r="H2303" s="76"/>
      <c r="I2303" s="76"/>
      <c r="J2303" s="76"/>
      <c r="K2303" s="76"/>
      <c r="L2303" s="77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</row>
    <row r="2304" spans="1:23">
      <c r="A2304" s="105" t="s">
        <v>624</v>
      </c>
      <c r="B2304">
        <v>2011</v>
      </c>
      <c r="C2304" s="76">
        <v>0.27425852010463614</v>
      </c>
      <c r="D2304" s="76">
        <v>2.6359355063112589E-2</v>
      </c>
      <c r="E2304" s="76">
        <v>0</v>
      </c>
      <c r="F2304" s="76">
        <v>0.69938212483225126</v>
      </c>
      <c r="G2304" s="76">
        <v>0</v>
      </c>
      <c r="H2304" s="76">
        <v>0</v>
      </c>
      <c r="I2304" s="76">
        <v>0</v>
      </c>
      <c r="J2304" s="76">
        <v>0</v>
      </c>
      <c r="K2304" s="76">
        <v>0</v>
      </c>
      <c r="L2304" s="77">
        <v>0</v>
      </c>
      <c r="M2304" s="68">
        <v>10.422263883415592</v>
      </c>
      <c r="N2304" s="68">
        <v>1.0016977928692699</v>
      </c>
      <c r="O2304" s="68">
        <v>0</v>
      </c>
      <c r="P2304" s="68">
        <v>26.577643084942796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38.001604761227661</v>
      </c>
    </row>
    <row r="2305" spans="1:23">
      <c r="A2305" s="105"/>
      <c r="B2305">
        <v>2014</v>
      </c>
      <c r="C2305" s="76">
        <v>0.21740114801276336</v>
      </c>
      <c r="D2305" s="76">
        <v>5.002716701366882E-2</v>
      </c>
      <c r="E2305" s="76">
        <v>0</v>
      </c>
      <c r="F2305" s="76">
        <v>0.73257168497356773</v>
      </c>
      <c r="G2305" s="76">
        <v>0</v>
      </c>
      <c r="H2305" s="76">
        <v>0</v>
      </c>
      <c r="I2305" s="76">
        <v>0</v>
      </c>
      <c r="J2305" s="76">
        <v>0</v>
      </c>
      <c r="K2305" s="76">
        <v>0</v>
      </c>
      <c r="L2305" s="77">
        <v>0</v>
      </c>
      <c r="M2305" s="68">
        <v>8.6913235743836257</v>
      </c>
      <c r="N2305" s="68">
        <v>2</v>
      </c>
      <c r="O2305" s="68">
        <v>0</v>
      </c>
      <c r="P2305" s="68">
        <v>29.286954617014739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39.978278191398367</v>
      </c>
    </row>
    <row r="2306" spans="1:23">
      <c r="A2306" s="105"/>
      <c r="B2306">
        <v>2017</v>
      </c>
      <c r="C2306" s="76">
        <v>0.30825594029023223</v>
      </c>
      <c r="D2306" s="76">
        <v>3.374304600346921E-2</v>
      </c>
      <c r="E2306" s="76">
        <v>4.3656605139524941E-2</v>
      </c>
      <c r="F2306" s="76">
        <v>0.61434440856677364</v>
      </c>
      <c r="G2306" s="76">
        <v>0</v>
      </c>
      <c r="H2306" s="76">
        <v>0</v>
      </c>
      <c r="I2306" s="76">
        <v>0</v>
      </c>
      <c r="J2306" s="76">
        <v>0</v>
      </c>
      <c r="K2306" s="76">
        <v>0</v>
      </c>
      <c r="L2306" s="77">
        <v>0</v>
      </c>
      <c r="M2306" s="68">
        <v>18.270783275377074</v>
      </c>
      <c r="N2306" s="68">
        <v>2</v>
      </c>
      <c r="O2306" s="68">
        <v>2.5875912408759123</v>
      </c>
      <c r="P2306" s="68">
        <v>36.413097294394305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59.271471810647292</v>
      </c>
    </row>
    <row r="2307" spans="1:23">
      <c r="C2307" s="76"/>
      <c r="D2307" s="76"/>
      <c r="E2307" s="76"/>
      <c r="F2307" s="76"/>
      <c r="G2307" s="76"/>
      <c r="H2307" s="76"/>
      <c r="I2307" s="76"/>
      <c r="J2307" s="76"/>
      <c r="K2307" s="76"/>
      <c r="L2307" s="77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</row>
    <row r="2308" spans="1:23">
      <c r="A2308" s="105" t="s">
        <v>625</v>
      </c>
      <c r="B2308">
        <v>2011</v>
      </c>
      <c r="C2308" s="76">
        <v>0.34577683825897965</v>
      </c>
      <c r="D2308" s="76">
        <v>0</v>
      </c>
      <c r="E2308" s="76">
        <v>0</v>
      </c>
      <c r="F2308" s="76">
        <v>0.62549968157810198</v>
      </c>
      <c r="G2308" s="76">
        <v>0</v>
      </c>
      <c r="H2308" s="76">
        <v>2.8723480162918268E-2</v>
      </c>
      <c r="I2308" s="76">
        <v>0</v>
      </c>
      <c r="J2308" s="76">
        <v>0</v>
      </c>
      <c r="K2308" s="76">
        <v>0</v>
      </c>
      <c r="L2308" s="77">
        <v>0</v>
      </c>
      <c r="M2308" s="68">
        <v>7.4841127651943973</v>
      </c>
      <c r="N2308" s="68">
        <v>0</v>
      </c>
      <c r="O2308" s="68">
        <v>0</v>
      </c>
      <c r="P2308" s="68">
        <v>13.538530154577618</v>
      </c>
      <c r="Q2308" s="68">
        <v>0</v>
      </c>
      <c r="R2308" s="68">
        <v>0.6217008797653959</v>
      </c>
      <c r="S2308" s="68">
        <v>0</v>
      </c>
      <c r="T2308" s="68">
        <v>0</v>
      </c>
      <c r="U2308" s="68">
        <v>0</v>
      </c>
      <c r="V2308" s="68">
        <v>0</v>
      </c>
      <c r="W2308" s="68">
        <v>21.644343799537413</v>
      </c>
    </row>
    <row r="2309" spans="1:23">
      <c r="A2309" s="105"/>
      <c r="B2309">
        <v>2014</v>
      </c>
      <c r="C2309" s="76">
        <v>0.7620303242146288</v>
      </c>
      <c r="D2309" s="76">
        <v>0</v>
      </c>
      <c r="E2309" s="76">
        <v>0</v>
      </c>
      <c r="F2309" s="76">
        <v>0.2379696757853714</v>
      </c>
      <c r="G2309" s="76">
        <v>0</v>
      </c>
      <c r="H2309" s="76">
        <v>0</v>
      </c>
      <c r="I2309" s="76">
        <v>0</v>
      </c>
      <c r="J2309" s="76">
        <v>0</v>
      </c>
      <c r="K2309" s="76">
        <v>0</v>
      </c>
      <c r="L2309" s="77">
        <v>0</v>
      </c>
      <c r="M2309" s="68">
        <v>8.276960271378293</v>
      </c>
      <c r="N2309" s="68">
        <v>0</v>
      </c>
      <c r="O2309" s="68">
        <v>0</v>
      </c>
      <c r="P2309" s="68">
        <v>2.5847600675186886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10.86172033889698</v>
      </c>
    </row>
    <row r="2310" spans="1:23">
      <c r="A2310" s="105"/>
      <c r="B2310">
        <v>2017</v>
      </c>
      <c r="C2310" s="76">
        <v>0.35873749251360643</v>
      </c>
      <c r="D2310" s="76">
        <v>0</v>
      </c>
      <c r="E2310" s="76">
        <v>0</v>
      </c>
      <c r="F2310" s="76">
        <v>0.46246846735180847</v>
      </c>
      <c r="G2310" s="76">
        <v>0</v>
      </c>
      <c r="H2310" s="76">
        <v>0</v>
      </c>
      <c r="I2310" s="76">
        <v>0</v>
      </c>
      <c r="J2310" s="76">
        <v>0</v>
      </c>
      <c r="K2310" s="76">
        <v>0</v>
      </c>
      <c r="L2310" s="77">
        <v>0.17879404013458511</v>
      </c>
      <c r="M2310" s="68">
        <v>4.0171400541014215</v>
      </c>
      <c r="N2310" s="68">
        <v>0</v>
      </c>
      <c r="O2310" s="68">
        <v>0</v>
      </c>
      <c r="P2310" s="68">
        <v>5.1787188201059902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2.0021344717182497</v>
      </c>
      <c r="W2310" s="68">
        <v>11.197993345925662</v>
      </c>
    </row>
    <row r="2311" spans="1:23">
      <c r="C2311" s="76"/>
      <c r="D2311" s="76"/>
      <c r="E2311" s="76"/>
      <c r="F2311" s="76"/>
      <c r="G2311" s="76"/>
      <c r="H2311" s="76"/>
      <c r="I2311" s="76"/>
      <c r="J2311" s="76"/>
      <c r="K2311" s="76"/>
      <c r="L2311" s="77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</row>
    <row r="2312" spans="1:23">
      <c r="A2312" s="105" t="s">
        <v>626</v>
      </c>
      <c r="B2312">
        <v>2011</v>
      </c>
      <c r="C2312" s="76">
        <v>0</v>
      </c>
      <c r="D2312" s="76">
        <v>0</v>
      </c>
      <c r="E2312" s="76">
        <v>0</v>
      </c>
      <c r="F2312" s="76">
        <v>0</v>
      </c>
      <c r="G2312" s="76">
        <v>0</v>
      </c>
      <c r="H2312" s="76">
        <v>0</v>
      </c>
      <c r="I2312" s="76">
        <v>0</v>
      </c>
      <c r="J2312" s="76">
        <v>0</v>
      </c>
      <c r="K2312" s="76">
        <v>0</v>
      </c>
      <c r="L2312" s="77">
        <v>0</v>
      </c>
      <c r="M2312" s="68">
        <v>0</v>
      </c>
      <c r="N2312" s="68">
        <v>0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</row>
    <row r="2313" spans="1:23">
      <c r="A2313" s="105"/>
      <c r="B2313">
        <v>2014</v>
      </c>
      <c r="C2313" s="76">
        <v>1</v>
      </c>
      <c r="D2313" s="76">
        <v>0</v>
      </c>
      <c r="E2313" s="76">
        <v>0</v>
      </c>
      <c r="F2313" s="76">
        <v>0</v>
      </c>
      <c r="G2313" s="76">
        <v>0</v>
      </c>
      <c r="H2313" s="76">
        <v>0</v>
      </c>
      <c r="I2313" s="76">
        <v>0</v>
      </c>
      <c r="J2313" s="76">
        <v>0</v>
      </c>
      <c r="K2313" s="76">
        <v>0</v>
      </c>
      <c r="L2313" s="77">
        <v>0</v>
      </c>
      <c r="M2313" s="68">
        <v>2.5390428211586902</v>
      </c>
      <c r="N2313" s="68">
        <v>0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2.5390428211586902</v>
      </c>
    </row>
    <row r="2314" spans="1:23">
      <c r="A2314" s="105"/>
      <c r="B2314">
        <v>2017</v>
      </c>
      <c r="C2314" s="76">
        <v>0</v>
      </c>
      <c r="D2314" s="76">
        <v>0</v>
      </c>
      <c r="E2314" s="76">
        <v>0</v>
      </c>
      <c r="F2314" s="76">
        <v>0</v>
      </c>
      <c r="G2314" s="76">
        <v>0</v>
      </c>
      <c r="H2314" s="76">
        <v>0</v>
      </c>
      <c r="I2314" s="76">
        <v>0</v>
      </c>
      <c r="J2314" s="76">
        <v>0</v>
      </c>
      <c r="K2314" s="76">
        <v>1</v>
      </c>
      <c r="L2314" s="77">
        <v>0</v>
      </c>
      <c r="M2314" s="68">
        <v>0</v>
      </c>
      <c r="N2314" s="68">
        <v>0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1</v>
      </c>
      <c r="V2314" s="68">
        <v>0</v>
      </c>
      <c r="W2314" s="68">
        <v>1</v>
      </c>
    </row>
    <row r="2315" spans="1:23">
      <c r="C2315" s="76"/>
      <c r="D2315" s="76"/>
      <c r="E2315" s="76"/>
      <c r="F2315" s="76"/>
      <c r="G2315" s="76"/>
      <c r="H2315" s="76"/>
      <c r="I2315" s="76"/>
      <c r="J2315" s="76"/>
      <c r="K2315" s="76"/>
      <c r="L2315" s="77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</row>
    <row r="2316" spans="1:23">
      <c r="A2316" s="105" t="s">
        <v>627</v>
      </c>
      <c r="B2316">
        <v>2011</v>
      </c>
      <c r="C2316" s="76">
        <v>0</v>
      </c>
      <c r="D2316" s="76">
        <v>0</v>
      </c>
      <c r="E2316" s="76">
        <v>0</v>
      </c>
      <c r="F2316" s="76">
        <v>0</v>
      </c>
      <c r="G2316" s="76">
        <v>0</v>
      </c>
      <c r="H2316" s="76">
        <v>0</v>
      </c>
      <c r="I2316" s="76">
        <v>0</v>
      </c>
      <c r="J2316" s="76">
        <v>0</v>
      </c>
      <c r="K2316" s="76">
        <v>0</v>
      </c>
      <c r="L2316" s="77">
        <v>0</v>
      </c>
      <c r="M2316" s="68">
        <v>0</v>
      </c>
      <c r="N2316" s="68">
        <v>0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</row>
    <row r="2317" spans="1:23">
      <c r="A2317" s="105"/>
      <c r="B2317">
        <v>2014</v>
      </c>
      <c r="C2317" s="76">
        <v>0</v>
      </c>
      <c r="D2317" s="76">
        <v>0</v>
      </c>
      <c r="E2317" s="76">
        <v>0</v>
      </c>
      <c r="F2317" s="76">
        <v>1</v>
      </c>
      <c r="G2317" s="76">
        <v>0</v>
      </c>
      <c r="H2317" s="76">
        <v>0</v>
      </c>
      <c r="I2317" s="76">
        <v>0</v>
      </c>
      <c r="J2317" s="76">
        <v>0</v>
      </c>
      <c r="K2317" s="76">
        <v>0</v>
      </c>
      <c r="L2317" s="77">
        <v>0</v>
      </c>
      <c r="M2317" s="68">
        <v>0</v>
      </c>
      <c r="N2317" s="68">
        <v>0</v>
      </c>
      <c r="O2317" s="68">
        <v>0</v>
      </c>
      <c r="P2317" s="68">
        <v>1.0081875697804243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1.0081875697804243</v>
      </c>
    </row>
    <row r="2318" spans="1:23">
      <c r="A2318" s="105"/>
      <c r="B2318">
        <v>2017</v>
      </c>
      <c r="C2318" s="76">
        <v>0.63931469792605955</v>
      </c>
      <c r="D2318" s="76">
        <v>0</v>
      </c>
      <c r="E2318" s="76">
        <v>0</v>
      </c>
      <c r="F2318" s="76">
        <v>0.36068530207394045</v>
      </c>
      <c r="G2318" s="76">
        <v>0</v>
      </c>
      <c r="H2318" s="76">
        <v>0</v>
      </c>
      <c r="I2318" s="76">
        <v>0</v>
      </c>
      <c r="J2318" s="76">
        <v>0</v>
      </c>
      <c r="K2318" s="76">
        <v>0</v>
      </c>
      <c r="L2318" s="77">
        <v>0</v>
      </c>
      <c r="M2318" s="68">
        <v>1.7725</v>
      </c>
      <c r="N2318" s="68">
        <v>0</v>
      </c>
      <c r="O2318" s="68">
        <v>0</v>
      </c>
      <c r="P2318" s="68">
        <v>0.99999999999999989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2.7725</v>
      </c>
    </row>
    <row r="2319" spans="1:23">
      <c r="C2319" s="76"/>
      <c r="D2319" s="76"/>
      <c r="E2319" s="76"/>
      <c r="F2319" s="76"/>
      <c r="G2319" s="76"/>
      <c r="H2319" s="76"/>
      <c r="I2319" s="76"/>
      <c r="J2319" s="76"/>
      <c r="K2319" s="76"/>
      <c r="L2319" s="77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</row>
    <row r="2320" spans="1:23">
      <c r="A2320" s="105" t="s">
        <v>628</v>
      </c>
      <c r="B2320">
        <v>2011</v>
      </c>
      <c r="C2320" s="76">
        <v>1</v>
      </c>
      <c r="D2320" s="76">
        <v>0</v>
      </c>
      <c r="E2320" s="76">
        <v>0</v>
      </c>
      <c r="F2320" s="76">
        <v>0</v>
      </c>
      <c r="G2320" s="76">
        <v>0</v>
      </c>
      <c r="H2320" s="76">
        <v>0</v>
      </c>
      <c r="I2320" s="76">
        <v>0</v>
      </c>
      <c r="J2320" s="76">
        <v>0</v>
      </c>
      <c r="K2320" s="76">
        <v>0</v>
      </c>
      <c r="L2320" s="77">
        <v>0</v>
      </c>
      <c r="M2320" s="68">
        <v>9.8778328344694017</v>
      </c>
      <c r="N2320" s="68">
        <v>0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9.8778328344694017</v>
      </c>
    </row>
    <row r="2321" spans="1:23">
      <c r="A2321" s="105"/>
      <c r="B2321">
        <v>2014</v>
      </c>
      <c r="C2321" s="76">
        <v>0</v>
      </c>
      <c r="D2321" s="76">
        <v>0</v>
      </c>
      <c r="E2321" s="76">
        <v>0</v>
      </c>
      <c r="F2321" s="76">
        <v>0</v>
      </c>
      <c r="G2321" s="76">
        <v>0</v>
      </c>
      <c r="H2321" s="76">
        <v>0</v>
      </c>
      <c r="I2321" s="76">
        <v>0</v>
      </c>
      <c r="J2321" s="76">
        <v>0</v>
      </c>
      <c r="K2321" s="76">
        <v>0</v>
      </c>
      <c r="L2321" s="77">
        <v>0</v>
      </c>
      <c r="M2321" s="68">
        <v>0</v>
      </c>
      <c r="N2321" s="68">
        <v>0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</row>
    <row r="2322" spans="1:23">
      <c r="A2322" s="105"/>
      <c r="B2322">
        <v>2017</v>
      </c>
      <c r="C2322" s="76">
        <v>0</v>
      </c>
      <c r="D2322" s="76">
        <v>0</v>
      </c>
      <c r="E2322" s="76">
        <v>0</v>
      </c>
      <c r="F2322" s="76">
        <v>0</v>
      </c>
      <c r="G2322" s="76">
        <v>0</v>
      </c>
      <c r="H2322" s="76">
        <v>0</v>
      </c>
      <c r="I2322" s="76">
        <v>0</v>
      </c>
      <c r="J2322" s="76">
        <v>0</v>
      </c>
      <c r="K2322" s="76">
        <v>0</v>
      </c>
      <c r="L2322" s="77">
        <v>0</v>
      </c>
      <c r="M2322" s="68">
        <v>0</v>
      </c>
      <c r="N2322" s="68">
        <v>0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</row>
    <row r="2323" spans="1:23">
      <c r="C2323" s="76"/>
      <c r="D2323" s="76"/>
      <c r="E2323" s="76"/>
      <c r="F2323" s="76"/>
      <c r="G2323" s="76"/>
      <c r="H2323" s="76"/>
      <c r="I2323" s="76"/>
      <c r="J2323" s="76"/>
      <c r="K2323" s="76"/>
      <c r="L2323" s="77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</row>
    <row r="2324" spans="1:23">
      <c r="A2324" s="105" t="s">
        <v>629</v>
      </c>
      <c r="B2324">
        <v>2011</v>
      </c>
      <c r="C2324" s="76">
        <v>0</v>
      </c>
      <c r="D2324" s="76">
        <v>0</v>
      </c>
      <c r="E2324" s="76">
        <v>0</v>
      </c>
      <c r="F2324" s="76">
        <v>1</v>
      </c>
      <c r="G2324" s="76">
        <v>0</v>
      </c>
      <c r="H2324" s="76">
        <v>0</v>
      </c>
      <c r="I2324" s="76">
        <v>0</v>
      </c>
      <c r="J2324" s="76">
        <v>0</v>
      </c>
      <c r="K2324" s="76">
        <v>0</v>
      </c>
      <c r="L2324" s="77">
        <v>0</v>
      </c>
      <c r="M2324" s="68">
        <v>0</v>
      </c>
      <c r="N2324" s="68">
        <v>0</v>
      </c>
      <c r="O2324" s="68">
        <v>0</v>
      </c>
      <c r="P2324" s="68">
        <v>1.0113464447806355</v>
      </c>
      <c r="Q2324" s="68">
        <v>0</v>
      </c>
      <c r="R2324" s="68">
        <v>0</v>
      </c>
      <c r="S2324" s="68">
        <v>0</v>
      </c>
      <c r="T2324" s="68">
        <v>0</v>
      </c>
      <c r="U2324" s="68">
        <v>0</v>
      </c>
      <c r="V2324" s="68">
        <v>0</v>
      </c>
      <c r="W2324" s="68">
        <v>1.0113464447806355</v>
      </c>
    </row>
    <row r="2325" spans="1:23">
      <c r="A2325" s="105"/>
      <c r="B2325">
        <v>2014</v>
      </c>
      <c r="C2325" s="76">
        <v>0</v>
      </c>
      <c r="D2325" s="76">
        <v>0</v>
      </c>
      <c r="E2325" s="76">
        <v>0</v>
      </c>
      <c r="F2325" s="76">
        <v>1</v>
      </c>
      <c r="G2325" s="76">
        <v>0</v>
      </c>
      <c r="H2325" s="76">
        <v>0</v>
      </c>
      <c r="I2325" s="76">
        <v>0</v>
      </c>
      <c r="J2325" s="76">
        <v>0</v>
      </c>
      <c r="K2325" s="76">
        <v>0</v>
      </c>
      <c r="L2325" s="77">
        <v>0</v>
      </c>
      <c r="M2325" s="68">
        <v>0</v>
      </c>
      <c r="N2325" s="68">
        <v>0</v>
      </c>
      <c r="O2325" s="68">
        <v>0</v>
      </c>
      <c r="P2325" s="68">
        <v>1.0081875697804243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1.0081875697804243</v>
      </c>
    </row>
    <row r="2326" spans="1:23">
      <c r="A2326" s="105"/>
      <c r="B2326">
        <v>2017</v>
      </c>
      <c r="C2326" s="76">
        <v>0</v>
      </c>
      <c r="D2326" s="76">
        <v>0</v>
      </c>
      <c r="E2326" s="76">
        <v>0</v>
      </c>
      <c r="F2326" s="76">
        <v>0</v>
      </c>
      <c r="G2326" s="76">
        <v>0</v>
      </c>
      <c r="H2326" s="76">
        <v>0</v>
      </c>
      <c r="I2326" s="76">
        <v>0</v>
      </c>
      <c r="J2326" s="76">
        <v>0</v>
      </c>
      <c r="K2326" s="76">
        <v>0</v>
      </c>
      <c r="L2326" s="77">
        <v>0</v>
      </c>
      <c r="M2326" s="68">
        <v>0</v>
      </c>
      <c r="N2326" s="68">
        <v>0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</row>
    <row r="2327" spans="1:23">
      <c r="C2327" s="76"/>
      <c r="D2327" s="76"/>
      <c r="E2327" s="76"/>
      <c r="F2327" s="76"/>
      <c r="G2327" s="76"/>
      <c r="H2327" s="76"/>
      <c r="I2327" s="76"/>
      <c r="J2327" s="76"/>
      <c r="K2327" s="76"/>
      <c r="L2327" s="77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</row>
    <row r="2328" spans="1:23">
      <c r="A2328" s="105" t="s">
        <v>630</v>
      </c>
      <c r="B2328">
        <v>2011</v>
      </c>
      <c r="C2328" s="76">
        <v>0.23440968134179999</v>
      </c>
      <c r="D2328" s="76">
        <v>0</v>
      </c>
      <c r="E2328" s="76">
        <v>0</v>
      </c>
      <c r="F2328" s="76">
        <v>0.76559031865819993</v>
      </c>
      <c r="G2328" s="76">
        <v>0</v>
      </c>
      <c r="H2328" s="76">
        <v>0</v>
      </c>
      <c r="I2328" s="76">
        <v>0</v>
      </c>
      <c r="J2328" s="76">
        <v>0</v>
      </c>
      <c r="K2328" s="76">
        <v>0</v>
      </c>
      <c r="L2328" s="77">
        <v>0</v>
      </c>
      <c r="M2328" s="68">
        <v>1.0515151515151515</v>
      </c>
      <c r="N2328" s="68">
        <v>0</v>
      </c>
      <c r="O2328" s="68">
        <v>0</v>
      </c>
      <c r="P2328" s="68">
        <v>3.4342857142857142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4.4858008658008659</v>
      </c>
    </row>
    <row r="2329" spans="1:23">
      <c r="A2329" s="105"/>
      <c r="B2329">
        <v>2014</v>
      </c>
      <c r="C2329" s="76">
        <v>0.36853685368536859</v>
      </c>
      <c r="D2329" s="76">
        <v>0</v>
      </c>
      <c r="E2329" s="76">
        <v>0</v>
      </c>
      <c r="F2329" s="76">
        <v>0.63146314631463152</v>
      </c>
      <c r="G2329" s="76">
        <v>0</v>
      </c>
      <c r="H2329" s="76">
        <v>0</v>
      </c>
      <c r="I2329" s="76">
        <v>0</v>
      </c>
      <c r="J2329" s="76">
        <v>0</v>
      </c>
      <c r="K2329" s="76">
        <v>0</v>
      </c>
      <c r="L2329" s="77">
        <v>0</v>
      </c>
      <c r="M2329" s="68">
        <v>1</v>
      </c>
      <c r="N2329" s="68">
        <v>0</v>
      </c>
      <c r="O2329" s="68">
        <v>0</v>
      </c>
      <c r="P2329" s="68">
        <v>1.7134328358208955</v>
      </c>
      <c r="Q2329" s="68">
        <v>0</v>
      </c>
      <c r="R2329" s="68">
        <v>0</v>
      </c>
      <c r="S2329" s="68">
        <v>0</v>
      </c>
      <c r="T2329" s="68">
        <v>0</v>
      </c>
      <c r="U2329" s="68">
        <v>0</v>
      </c>
      <c r="V2329" s="68">
        <v>0</v>
      </c>
      <c r="W2329" s="68">
        <v>2.7134328358208952</v>
      </c>
    </row>
    <row r="2330" spans="1:23">
      <c r="A2330" s="105"/>
      <c r="B2330">
        <v>2017</v>
      </c>
      <c r="C2330" s="76">
        <v>0</v>
      </c>
      <c r="D2330" s="76">
        <v>0</v>
      </c>
      <c r="E2330" s="76">
        <v>0</v>
      </c>
      <c r="F2330" s="76">
        <v>1</v>
      </c>
      <c r="G2330" s="76">
        <v>0</v>
      </c>
      <c r="H2330" s="76">
        <v>0</v>
      </c>
      <c r="I2330" s="76">
        <v>0</v>
      </c>
      <c r="J2330" s="76">
        <v>0</v>
      </c>
      <c r="K2330" s="76">
        <v>0</v>
      </c>
      <c r="L2330" s="77">
        <v>0</v>
      </c>
      <c r="M2330" s="68">
        <v>0</v>
      </c>
      <c r="N2330" s="68">
        <v>0</v>
      </c>
      <c r="O2330" s="68">
        <v>0</v>
      </c>
      <c r="P2330" s="68">
        <v>5.1625615763546797</v>
      </c>
      <c r="Q2330" s="68">
        <v>0</v>
      </c>
      <c r="R2330" s="68">
        <v>0</v>
      </c>
      <c r="S2330" s="68">
        <v>0</v>
      </c>
      <c r="T2330" s="68">
        <v>0</v>
      </c>
      <c r="U2330" s="68">
        <v>0</v>
      </c>
      <c r="V2330" s="68">
        <v>0</v>
      </c>
      <c r="W2330" s="68">
        <v>5.1625615763546797</v>
      </c>
    </row>
    <row r="2331" spans="1:23">
      <c r="C2331" s="76"/>
      <c r="D2331" s="76"/>
      <c r="E2331" s="76"/>
      <c r="F2331" s="76"/>
      <c r="G2331" s="76"/>
      <c r="H2331" s="76"/>
      <c r="I2331" s="76"/>
      <c r="J2331" s="76"/>
      <c r="K2331" s="76"/>
      <c r="L2331" s="77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</row>
    <row r="2332" spans="1:23">
      <c r="A2332" s="105" t="s">
        <v>631</v>
      </c>
      <c r="B2332">
        <v>2011</v>
      </c>
      <c r="C2332" s="76">
        <v>0.50151371822699831</v>
      </c>
      <c r="D2332" s="76">
        <v>0</v>
      </c>
      <c r="E2332" s="76">
        <v>0</v>
      </c>
      <c r="F2332" s="76">
        <v>0.49848628177300186</v>
      </c>
      <c r="G2332" s="76">
        <v>0</v>
      </c>
      <c r="H2332" s="76">
        <v>0</v>
      </c>
      <c r="I2332" s="76">
        <v>0</v>
      </c>
      <c r="J2332" s="76">
        <v>0</v>
      </c>
      <c r="K2332" s="76">
        <v>0</v>
      </c>
      <c r="L2332" s="77">
        <v>0</v>
      </c>
      <c r="M2332" s="68">
        <v>4.7059026463976501</v>
      </c>
      <c r="N2332" s="68">
        <v>0</v>
      </c>
      <c r="O2332" s="68">
        <v>0</v>
      </c>
      <c r="P2332" s="68">
        <v>4.6774950062815845</v>
      </c>
      <c r="Q2332" s="68">
        <v>0</v>
      </c>
      <c r="R2332" s="68">
        <v>0</v>
      </c>
      <c r="S2332" s="68">
        <v>0</v>
      </c>
      <c r="T2332" s="68">
        <v>0</v>
      </c>
      <c r="U2332" s="68">
        <v>0</v>
      </c>
      <c r="V2332" s="68">
        <v>0</v>
      </c>
      <c r="W2332" s="68">
        <v>9.3833976526792338</v>
      </c>
    </row>
    <row r="2333" spans="1:23">
      <c r="A2333" s="105"/>
      <c r="B2333">
        <v>2014</v>
      </c>
      <c r="C2333" s="76">
        <v>0.32398353298843452</v>
      </c>
      <c r="D2333" s="76">
        <v>0</v>
      </c>
      <c r="E2333" s="76">
        <v>0</v>
      </c>
      <c r="F2333" s="76">
        <v>0.67601646701156537</v>
      </c>
      <c r="G2333" s="76">
        <v>0</v>
      </c>
      <c r="H2333" s="76">
        <v>0</v>
      </c>
      <c r="I2333" s="76">
        <v>0</v>
      </c>
      <c r="J2333" s="76">
        <v>0</v>
      </c>
      <c r="K2333" s="76">
        <v>0</v>
      </c>
      <c r="L2333" s="77">
        <v>0</v>
      </c>
      <c r="M2333" s="68">
        <v>3.0553292793931117</v>
      </c>
      <c r="N2333" s="68">
        <v>0</v>
      </c>
      <c r="O2333" s="68">
        <v>0</v>
      </c>
      <c r="P2333" s="68">
        <v>6.3751786578796752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9.4305079372727878</v>
      </c>
    </row>
    <row r="2334" spans="1:23">
      <c r="A2334" s="105"/>
      <c r="B2334">
        <v>2017</v>
      </c>
      <c r="C2334" s="76">
        <v>0.12786311215500024</v>
      </c>
      <c r="D2334" s="76">
        <v>0</v>
      </c>
      <c r="E2334" s="76">
        <v>0</v>
      </c>
      <c r="F2334" s="76">
        <v>0.60161676246065254</v>
      </c>
      <c r="G2334" s="76">
        <v>0.27052012538434711</v>
      </c>
      <c r="H2334" s="76">
        <v>0</v>
      </c>
      <c r="I2334" s="76">
        <v>0</v>
      </c>
      <c r="J2334" s="76">
        <v>0</v>
      </c>
      <c r="K2334" s="76">
        <v>0</v>
      </c>
      <c r="L2334" s="77">
        <v>0</v>
      </c>
      <c r="M2334" s="68">
        <v>1</v>
      </c>
      <c r="N2334" s="68">
        <v>0</v>
      </c>
      <c r="O2334" s="68">
        <v>0</v>
      </c>
      <c r="P2334" s="68">
        <v>4.7051628285986906</v>
      </c>
      <c r="Q2334" s="68">
        <v>2.115701087084545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7.8208639156832369</v>
      </c>
    </row>
    <row r="2335" spans="1:23">
      <c r="C2335" s="76"/>
      <c r="D2335" s="76"/>
      <c r="E2335" s="76"/>
      <c r="F2335" s="76"/>
      <c r="G2335" s="76"/>
      <c r="H2335" s="76"/>
      <c r="I2335" s="76"/>
      <c r="J2335" s="76"/>
      <c r="K2335" s="76"/>
      <c r="L2335" s="77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</row>
    <row r="2336" spans="1:23">
      <c r="A2336" s="105" t="s">
        <v>632</v>
      </c>
      <c r="B2336">
        <v>2011</v>
      </c>
      <c r="C2336" s="76">
        <v>0.34943066679591889</v>
      </c>
      <c r="D2336" s="76">
        <v>0</v>
      </c>
      <c r="E2336" s="76">
        <v>0</v>
      </c>
      <c r="F2336" s="76">
        <v>0.65056933320408095</v>
      </c>
      <c r="G2336" s="76">
        <v>0</v>
      </c>
      <c r="H2336" s="76">
        <v>0</v>
      </c>
      <c r="I2336" s="76">
        <v>0</v>
      </c>
      <c r="J2336" s="76">
        <v>0</v>
      </c>
      <c r="K2336" s="76">
        <v>0</v>
      </c>
      <c r="L2336" s="77">
        <v>0</v>
      </c>
      <c r="M2336" s="68">
        <v>7.2968770772491993</v>
      </c>
      <c r="N2336" s="68">
        <v>0</v>
      </c>
      <c r="O2336" s="68">
        <v>0</v>
      </c>
      <c r="P2336" s="68">
        <v>13.585311495830044</v>
      </c>
      <c r="Q2336" s="68">
        <v>0</v>
      </c>
      <c r="R2336" s="68">
        <v>0</v>
      </c>
      <c r="S2336" s="68">
        <v>0</v>
      </c>
      <c r="T2336" s="68">
        <v>0</v>
      </c>
      <c r="U2336" s="68">
        <v>0</v>
      </c>
      <c r="V2336" s="68">
        <v>0</v>
      </c>
      <c r="W2336" s="68">
        <v>20.882188573079247</v>
      </c>
    </row>
    <row r="2337" spans="1:23">
      <c r="A2337" s="105"/>
      <c r="B2337">
        <v>2014</v>
      </c>
      <c r="C2337" s="76">
        <v>0.26875394692530924</v>
      </c>
      <c r="D2337" s="76">
        <v>9.5298462985730914E-2</v>
      </c>
      <c r="E2337" s="76">
        <v>0</v>
      </c>
      <c r="F2337" s="76">
        <v>0.63594759008895974</v>
      </c>
      <c r="G2337" s="76">
        <v>0</v>
      </c>
      <c r="H2337" s="76">
        <v>0</v>
      </c>
      <c r="I2337" s="76">
        <v>0</v>
      </c>
      <c r="J2337" s="76">
        <v>0</v>
      </c>
      <c r="K2337" s="76">
        <v>0</v>
      </c>
      <c r="L2337" s="77">
        <v>0</v>
      </c>
      <c r="M2337" s="68">
        <v>5.6945905021273369</v>
      </c>
      <c r="N2337" s="68">
        <v>2.0192660550458719</v>
      </c>
      <c r="O2337" s="68">
        <v>0</v>
      </c>
      <c r="P2337" s="68">
        <v>13.47500621964007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21.188862776813281</v>
      </c>
    </row>
    <row r="2338" spans="1:23">
      <c r="A2338" s="105"/>
      <c r="B2338">
        <v>2017</v>
      </c>
      <c r="C2338" s="76">
        <v>0.19210699279155513</v>
      </c>
      <c r="D2338" s="76">
        <v>0</v>
      </c>
      <c r="E2338" s="76">
        <v>0</v>
      </c>
      <c r="F2338" s="76">
        <v>0.72897511338514909</v>
      </c>
      <c r="G2338" s="76">
        <v>7.8917893823295657E-2</v>
      </c>
      <c r="H2338" s="76">
        <v>0</v>
      </c>
      <c r="I2338" s="76">
        <v>0</v>
      </c>
      <c r="J2338" s="76">
        <v>0</v>
      </c>
      <c r="K2338" s="76">
        <v>0</v>
      </c>
      <c r="L2338" s="77">
        <v>0</v>
      </c>
      <c r="M2338" s="68">
        <v>3.0989877702206465</v>
      </c>
      <c r="N2338" s="68">
        <v>0</v>
      </c>
      <c r="O2338" s="68">
        <v>0</v>
      </c>
      <c r="P2338" s="68">
        <v>11.759514468205728</v>
      </c>
      <c r="Q2338" s="68">
        <v>1.2730696798493408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16.131571918275718</v>
      </c>
    </row>
    <row r="2339" spans="1:23">
      <c r="C2339" s="76"/>
      <c r="D2339" s="76"/>
      <c r="E2339" s="76"/>
      <c r="F2339" s="76"/>
      <c r="G2339" s="76"/>
      <c r="H2339" s="76"/>
      <c r="I2339" s="76"/>
      <c r="J2339" s="76"/>
      <c r="K2339" s="76"/>
      <c r="L2339" s="77"/>
      <c r="M2339" s="68"/>
      <c r="N2339" s="68"/>
      <c r="O2339" s="68"/>
      <c r="P2339" s="68"/>
      <c r="Q2339" s="68"/>
      <c r="R2339" s="68"/>
      <c r="S2339" s="68"/>
      <c r="T2339" s="68"/>
      <c r="U2339" s="68"/>
      <c r="V2339" s="68"/>
      <c r="W2339" s="68"/>
    </row>
    <row r="2340" spans="1:23">
      <c r="A2340" s="105" t="s">
        <v>633</v>
      </c>
      <c r="B2340">
        <v>2011</v>
      </c>
      <c r="C2340" s="76">
        <v>0.45837482481746755</v>
      </c>
      <c r="D2340" s="76">
        <v>0</v>
      </c>
      <c r="E2340" s="76">
        <v>0</v>
      </c>
      <c r="F2340" s="76">
        <v>0.54162517518253239</v>
      </c>
      <c r="G2340" s="76">
        <v>0</v>
      </c>
      <c r="H2340" s="76">
        <v>0</v>
      </c>
      <c r="I2340" s="76">
        <v>0</v>
      </c>
      <c r="J2340" s="76">
        <v>0</v>
      </c>
      <c r="K2340" s="76">
        <v>0</v>
      </c>
      <c r="L2340" s="77">
        <v>0</v>
      </c>
      <c r="M2340" s="68">
        <v>3.0677618069815198</v>
      </c>
      <c r="N2340" s="68">
        <v>0</v>
      </c>
      <c r="O2340" s="68">
        <v>0</v>
      </c>
      <c r="P2340" s="68">
        <v>3.6249308124335045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6.6926926194150242</v>
      </c>
    </row>
    <row r="2341" spans="1:23">
      <c r="A2341" s="105"/>
      <c r="B2341">
        <v>2014</v>
      </c>
      <c r="C2341" s="76">
        <v>0.47646213357411321</v>
      </c>
      <c r="D2341" s="76">
        <v>0</v>
      </c>
      <c r="E2341" s="76">
        <v>0</v>
      </c>
      <c r="F2341" s="76">
        <v>0.52353786642588684</v>
      </c>
      <c r="G2341" s="76">
        <v>0</v>
      </c>
      <c r="H2341" s="76">
        <v>0</v>
      </c>
      <c r="I2341" s="76">
        <v>0</v>
      </c>
      <c r="J2341" s="76">
        <v>0</v>
      </c>
      <c r="K2341" s="76">
        <v>0</v>
      </c>
      <c r="L2341" s="77">
        <v>0</v>
      </c>
      <c r="M2341" s="68">
        <v>3.0107582638678276</v>
      </c>
      <c r="N2341" s="68">
        <v>0</v>
      </c>
      <c r="O2341" s="68">
        <v>0</v>
      </c>
      <c r="P2341" s="68">
        <v>3.3082292310733781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6.3189874949412053</v>
      </c>
    </row>
    <row r="2342" spans="1:23">
      <c r="A2342" s="105"/>
      <c r="B2342">
        <v>2017</v>
      </c>
      <c r="C2342" s="76">
        <v>1</v>
      </c>
      <c r="D2342" s="76">
        <v>0</v>
      </c>
      <c r="E2342" s="76">
        <v>0</v>
      </c>
      <c r="F2342" s="76">
        <v>0</v>
      </c>
      <c r="G2342" s="76">
        <v>0</v>
      </c>
      <c r="H2342" s="76">
        <v>0</v>
      </c>
      <c r="I2342" s="76">
        <v>0</v>
      </c>
      <c r="J2342" s="76">
        <v>0</v>
      </c>
      <c r="K2342" s="76">
        <v>0</v>
      </c>
      <c r="L2342" s="77">
        <v>0</v>
      </c>
      <c r="M2342" s="68">
        <v>3.0064830222106149</v>
      </c>
      <c r="N2342" s="68">
        <v>0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3.0064830222106149</v>
      </c>
    </row>
    <row r="2343" spans="1:23">
      <c r="C2343" s="76"/>
      <c r="D2343" s="76"/>
      <c r="E2343" s="76"/>
      <c r="F2343" s="76"/>
      <c r="G2343" s="76"/>
      <c r="H2343" s="76"/>
      <c r="I2343" s="76"/>
      <c r="J2343" s="76"/>
      <c r="K2343" s="76"/>
      <c r="L2343" s="77"/>
      <c r="M2343" s="68"/>
      <c r="N2343" s="68"/>
      <c r="O2343" s="68"/>
      <c r="P2343" s="68"/>
      <c r="Q2343" s="68"/>
      <c r="R2343" s="68"/>
      <c r="S2343" s="68"/>
      <c r="T2343" s="68"/>
      <c r="U2343" s="68"/>
      <c r="V2343" s="68"/>
      <c r="W2343" s="68"/>
    </row>
    <row r="2344" spans="1:23">
      <c r="A2344" s="105" t="s">
        <v>634</v>
      </c>
      <c r="B2344">
        <v>2011</v>
      </c>
      <c r="C2344" s="76">
        <v>0</v>
      </c>
      <c r="D2344" s="76">
        <v>0</v>
      </c>
      <c r="E2344" s="76">
        <v>0</v>
      </c>
      <c r="F2344" s="76">
        <v>1</v>
      </c>
      <c r="G2344" s="76">
        <v>0</v>
      </c>
      <c r="H2344" s="76">
        <v>0</v>
      </c>
      <c r="I2344" s="76">
        <v>0</v>
      </c>
      <c r="J2344" s="76">
        <v>0</v>
      </c>
      <c r="K2344" s="76">
        <v>0</v>
      </c>
      <c r="L2344" s="77">
        <v>0</v>
      </c>
      <c r="M2344" s="68">
        <v>0</v>
      </c>
      <c r="N2344" s="68">
        <v>0</v>
      </c>
      <c r="O2344" s="68">
        <v>0</v>
      </c>
      <c r="P2344" s="68">
        <v>1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1</v>
      </c>
    </row>
    <row r="2345" spans="1:23">
      <c r="A2345" s="105"/>
      <c r="B2345">
        <v>2014</v>
      </c>
      <c r="C2345" s="76">
        <v>0</v>
      </c>
      <c r="D2345" s="76">
        <v>0</v>
      </c>
      <c r="E2345" s="76">
        <v>0</v>
      </c>
      <c r="F2345" s="76">
        <v>0</v>
      </c>
      <c r="G2345" s="76">
        <v>0</v>
      </c>
      <c r="H2345" s="76">
        <v>0</v>
      </c>
      <c r="I2345" s="76">
        <v>0</v>
      </c>
      <c r="J2345" s="76">
        <v>0</v>
      </c>
      <c r="K2345" s="76">
        <v>0</v>
      </c>
      <c r="L2345" s="77">
        <v>0</v>
      </c>
      <c r="M2345" s="68">
        <v>0</v>
      </c>
      <c r="N2345" s="68">
        <v>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</row>
    <row r="2346" spans="1:23">
      <c r="A2346" s="105"/>
      <c r="B2346">
        <v>2017</v>
      </c>
      <c r="C2346" s="76">
        <v>0</v>
      </c>
      <c r="D2346" s="76">
        <v>0</v>
      </c>
      <c r="E2346" s="76">
        <v>0</v>
      </c>
      <c r="F2346" s="76">
        <v>0</v>
      </c>
      <c r="G2346" s="76">
        <v>0</v>
      </c>
      <c r="H2346" s="76">
        <v>0</v>
      </c>
      <c r="I2346" s="76">
        <v>0</v>
      </c>
      <c r="J2346" s="76">
        <v>0</v>
      </c>
      <c r="K2346" s="76">
        <v>0</v>
      </c>
      <c r="L2346" s="77">
        <v>0</v>
      </c>
      <c r="M2346" s="68">
        <v>0</v>
      </c>
      <c r="N2346" s="68">
        <v>0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68">
        <v>0</v>
      </c>
      <c r="V2346" s="68">
        <v>0</v>
      </c>
      <c r="W2346" s="68">
        <v>0</v>
      </c>
    </row>
    <row r="2347" spans="1:23">
      <c r="C2347" s="76"/>
      <c r="D2347" s="76"/>
      <c r="E2347" s="76"/>
      <c r="F2347" s="76"/>
      <c r="G2347" s="76"/>
      <c r="H2347" s="76"/>
      <c r="I2347" s="76"/>
      <c r="J2347" s="76"/>
      <c r="K2347" s="76"/>
      <c r="L2347" s="77"/>
      <c r="M2347" s="68"/>
      <c r="N2347" s="68"/>
      <c r="O2347" s="68"/>
      <c r="P2347" s="68"/>
      <c r="Q2347" s="68"/>
      <c r="R2347" s="68"/>
      <c r="S2347" s="68"/>
      <c r="T2347" s="68"/>
      <c r="U2347" s="68"/>
      <c r="V2347" s="68"/>
      <c r="W2347" s="68"/>
    </row>
    <row r="2348" spans="1:23">
      <c r="A2348" s="105" t="s">
        <v>635</v>
      </c>
      <c r="B2348">
        <v>2011</v>
      </c>
      <c r="C2348" s="76">
        <v>0</v>
      </c>
      <c r="D2348" s="76">
        <v>0</v>
      </c>
      <c r="E2348" s="76">
        <v>0</v>
      </c>
      <c r="F2348" s="76">
        <v>1</v>
      </c>
      <c r="G2348" s="76">
        <v>0</v>
      </c>
      <c r="H2348" s="76">
        <v>0</v>
      </c>
      <c r="I2348" s="76">
        <v>0</v>
      </c>
      <c r="J2348" s="76">
        <v>0</v>
      </c>
      <c r="K2348" s="76">
        <v>0</v>
      </c>
      <c r="L2348" s="77">
        <v>0</v>
      </c>
      <c r="M2348" s="68">
        <v>0</v>
      </c>
      <c r="N2348" s="68">
        <v>0</v>
      </c>
      <c r="O2348" s="68">
        <v>0</v>
      </c>
      <c r="P2348" s="68">
        <v>2.6159417665592293</v>
      </c>
      <c r="Q2348" s="68">
        <v>0</v>
      </c>
      <c r="R2348" s="68">
        <v>0</v>
      </c>
      <c r="S2348" s="68">
        <v>0</v>
      </c>
      <c r="T2348" s="68">
        <v>0</v>
      </c>
      <c r="U2348" s="68">
        <v>0</v>
      </c>
      <c r="V2348" s="68">
        <v>0</v>
      </c>
      <c r="W2348" s="68">
        <v>2.6159417665592293</v>
      </c>
    </row>
    <row r="2349" spans="1:23">
      <c r="A2349" s="105"/>
      <c r="B2349">
        <v>2014</v>
      </c>
      <c r="C2349" s="76">
        <v>0</v>
      </c>
      <c r="D2349" s="76">
        <v>0</v>
      </c>
      <c r="E2349" s="76">
        <v>0</v>
      </c>
      <c r="F2349" s="76">
        <v>1</v>
      </c>
      <c r="G2349" s="76">
        <v>0</v>
      </c>
      <c r="H2349" s="76">
        <v>0</v>
      </c>
      <c r="I2349" s="76">
        <v>0</v>
      </c>
      <c r="J2349" s="76">
        <v>0</v>
      </c>
      <c r="K2349" s="76">
        <v>0</v>
      </c>
      <c r="L2349" s="77">
        <v>0</v>
      </c>
      <c r="M2349" s="68">
        <v>0</v>
      </c>
      <c r="N2349" s="68">
        <v>0</v>
      </c>
      <c r="O2349" s="68">
        <v>0</v>
      </c>
      <c r="P2349" s="68">
        <v>7.0538958337546065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7.0538958337546065</v>
      </c>
    </row>
    <row r="2350" spans="1:23">
      <c r="A2350" s="105"/>
      <c r="B2350">
        <v>2017</v>
      </c>
      <c r="C2350" s="76">
        <v>0.48614754672624377</v>
      </c>
      <c r="D2350" s="76">
        <v>0</v>
      </c>
      <c r="E2350" s="76">
        <v>0</v>
      </c>
      <c r="F2350" s="76">
        <v>0.51385245327375628</v>
      </c>
      <c r="G2350" s="76">
        <v>0</v>
      </c>
      <c r="H2350" s="76">
        <v>0</v>
      </c>
      <c r="I2350" s="76">
        <v>0</v>
      </c>
      <c r="J2350" s="76">
        <v>0</v>
      </c>
      <c r="K2350" s="76">
        <v>0</v>
      </c>
      <c r="L2350" s="77">
        <v>0</v>
      </c>
      <c r="M2350" s="68">
        <v>1.0062111801242235</v>
      </c>
      <c r="N2350" s="68">
        <v>0</v>
      </c>
      <c r="O2350" s="68">
        <v>0</v>
      </c>
      <c r="P2350" s="68">
        <v>1.0635538261997406</v>
      </c>
      <c r="Q2350" s="68">
        <v>0</v>
      </c>
      <c r="R2350" s="68">
        <v>0</v>
      </c>
      <c r="S2350" s="68">
        <v>0</v>
      </c>
      <c r="T2350" s="68">
        <v>0</v>
      </c>
      <c r="U2350" s="68">
        <v>0</v>
      </c>
      <c r="V2350" s="68">
        <v>0</v>
      </c>
      <c r="W2350" s="68">
        <v>2.0697650063239639</v>
      </c>
    </row>
    <row r="2351" spans="1:23">
      <c r="C2351" s="76"/>
      <c r="D2351" s="76"/>
      <c r="E2351" s="76"/>
      <c r="F2351" s="76"/>
      <c r="G2351" s="76"/>
      <c r="H2351" s="76"/>
      <c r="I2351" s="76"/>
      <c r="J2351" s="76"/>
      <c r="K2351" s="76"/>
      <c r="L2351" s="77"/>
      <c r="M2351" s="68"/>
      <c r="N2351" s="68"/>
      <c r="O2351" s="68"/>
      <c r="P2351" s="68"/>
      <c r="Q2351" s="68"/>
      <c r="R2351" s="68"/>
      <c r="S2351" s="68"/>
      <c r="T2351" s="68"/>
      <c r="U2351" s="68"/>
      <c r="V2351" s="68"/>
      <c r="W2351" s="68"/>
    </row>
    <row r="2352" spans="1:23">
      <c r="A2352" s="105" t="s">
        <v>636</v>
      </c>
      <c r="B2352">
        <v>2011</v>
      </c>
      <c r="C2352" s="76">
        <v>0.46185930696451605</v>
      </c>
      <c r="D2352" s="76">
        <v>0.26809114767285558</v>
      </c>
      <c r="E2352" s="76">
        <v>0</v>
      </c>
      <c r="F2352" s="76">
        <v>0.27004954536262832</v>
      </c>
      <c r="G2352" s="76">
        <v>0</v>
      </c>
      <c r="H2352" s="76">
        <v>0</v>
      </c>
      <c r="I2352" s="76">
        <v>0</v>
      </c>
      <c r="J2352" s="76">
        <v>0</v>
      </c>
      <c r="K2352" s="76">
        <v>0</v>
      </c>
      <c r="L2352" s="77">
        <v>0</v>
      </c>
      <c r="M2352" s="68">
        <v>1.7243589743589742</v>
      </c>
      <c r="N2352" s="68">
        <v>1.0009225092250922</v>
      </c>
      <c r="O2352" s="68">
        <v>0</v>
      </c>
      <c r="P2352" s="68">
        <v>1.0082342177493138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3.7335157013333804</v>
      </c>
    </row>
    <row r="2353" spans="1:23">
      <c r="A2353" s="105"/>
      <c r="B2353">
        <v>2014</v>
      </c>
      <c r="C2353" s="76">
        <v>1</v>
      </c>
      <c r="D2353" s="76">
        <v>0</v>
      </c>
      <c r="E2353" s="76">
        <v>0</v>
      </c>
      <c r="F2353" s="76">
        <v>0</v>
      </c>
      <c r="G2353" s="76">
        <v>0</v>
      </c>
      <c r="H2353" s="76">
        <v>0</v>
      </c>
      <c r="I2353" s="76">
        <v>0</v>
      </c>
      <c r="J2353" s="76">
        <v>0</v>
      </c>
      <c r="K2353" s="76">
        <v>0</v>
      </c>
      <c r="L2353" s="77">
        <v>0</v>
      </c>
      <c r="M2353" s="68">
        <v>2.1784160139251521</v>
      </c>
      <c r="N2353" s="68">
        <v>0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2.1784160139251521</v>
      </c>
    </row>
    <row r="2354" spans="1:23">
      <c r="A2354" s="105"/>
      <c r="B2354">
        <v>2017</v>
      </c>
      <c r="C2354" s="76">
        <v>0.71923731828952231</v>
      </c>
      <c r="D2354" s="76">
        <v>0</v>
      </c>
      <c r="E2354" s="76">
        <v>0</v>
      </c>
      <c r="F2354" s="76">
        <v>0.28076268171047769</v>
      </c>
      <c r="G2354" s="76">
        <v>0</v>
      </c>
      <c r="H2354" s="76">
        <v>0</v>
      </c>
      <c r="I2354" s="76">
        <v>0</v>
      </c>
      <c r="J2354" s="76">
        <v>0</v>
      </c>
      <c r="K2354" s="76">
        <v>0</v>
      </c>
      <c r="L2354" s="77">
        <v>0</v>
      </c>
      <c r="M2354" s="68">
        <v>2.5617269143738959</v>
      </c>
      <c r="N2354" s="68">
        <v>0</v>
      </c>
      <c r="O2354" s="68">
        <v>0</v>
      </c>
      <c r="P2354" s="68">
        <v>1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3.5617269143738959</v>
      </c>
    </row>
    <row r="2355" spans="1:23">
      <c r="C2355" s="76"/>
      <c r="D2355" s="76"/>
      <c r="E2355" s="76"/>
      <c r="F2355" s="76"/>
      <c r="G2355" s="76"/>
      <c r="H2355" s="76"/>
      <c r="I2355" s="76"/>
      <c r="J2355" s="76"/>
      <c r="K2355" s="76"/>
      <c r="L2355" s="77"/>
      <c r="M2355" s="68"/>
      <c r="N2355" s="68"/>
      <c r="O2355" s="68"/>
      <c r="P2355" s="68"/>
      <c r="Q2355" s="68"/>
      <c r="R2355" s="68"/>
      <c r="S2355" s="68"/>
      <c r="T2355" s="68"/>
      <c r="U2355" s="68"/>
      <c r="V2355" s="68"/>
      <c r="W2355" s="68"/>
    </row>
    <row r="2356" spans="1:23">
      <c r="A2356" s="105" t="s">
        <v>637</v>
      </c>
      <c r="B2356">
        <v>2011</v>
      </c>
      <c r="C2356" s="76">
        <v>0.39145498855427069</v>
      </c>
      <c r="D2356" s="76">
        <v>0</v>
      </c>
      <c r="E2356" s="76">
        <v>0</v>
      </c>
      <c r="F2356" s="76">
        <v>0.50850586991785018</v>
      </c>
      <c r="G2356" s="76">
        <v>0.10003914152787892</v>
      </c>
      <c r="H2356" s="76">
        <v>0</v>
      </c>
      <c r="I2356" s="76">
        <v>0</v>
      </c>
      <c r="J2356" s="76">
        <v>0</v>
      </c>
      <c r="K2356" s="76">
        <v>0</v>
      </c>
      <c r="L2356" s="77">
        <v>0</v>
      </c>
      <c r="M2356" s="68">
        <v>7.8530217602970813</v>
      </c>
      <c r="N2356" s="68">
        <v>0</v>
      </c>
      <c r="O2356" s="68">
        <v>0</v>
      </c>
      <c r="P2356" s="68">
        <v>10.201192419214882</v>
      </c>
      <c r="Q2356" s="68">
        <v>2.0068962671833646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20.061110446695331</v>
      </c>
    </row>
    <row r="2357" spans="1:23">
      <c r="A2357" s="105"/>
      <c r="B2357">
        <v>2014</v>
      </c>
      <c r="C2357" s="76">
        <v>0.46137776488337928</v>
      </c>
      <c r="D2357" s="76">
        <v>0</v>
      </c>
      <c r="E2357" s="76">
        <v>0</v>
      </c>
      <c r="F2357" s="76">
        <v>0.49363655011556956</v>
      </c>
      <c r="G2357" s="76">
        <v>4.498568500105115E-2</v>
      </c>
      <c r="H2357" s="76">
        <v>0</v>
      </c>
      <c r="I2357" s="76">
        <v>0</v>
      </c>
      <c r="J2357" s="76">
        <v>0</v>
      </c>
      <c r="K2357" s="76">
        <v>0</v>
      </c>
      <c r="L2357" s="77">
        <v>0</v>
      </c>
      <c r="M2357" s="68">
        <v>10.256101799330132</v>
      </c>
      <c r="N2357" s="68">
        <v>0</v>
      </c>
      <c r="O2357" s="68">
        <v>0</v>
      </c>
      <c r="P2357" s="68">
        <v>10.973191807661372</v>
      </c>
      <c r="Q2357" s="68">
        <v>1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22.229293606991504</v>
      </c>
    </row>
    <row r="2358" spans="1:23">
      <c r="A2358" s="105"/>
      <c r="B2358">
        <v>2017</v>
      </c>
      <c r="C2358" s="76">
        <v>0.65574527874075073</v>
      </c>
      <c r="D2358" s="76">
        <v>0</v>
      </c>
      <c r="E2358" s="76">
        <v>0</v>
      </c>
      <c r="F2358" s="76">
        <v>0.34425472125924922</v>
      </c>
      <c r="G2358" s="76">
        <v>0</v>
      </c>
      <c r="H2358" s="76">
        <v>0</v>
      </c>
      <c r="I2358" s="76">
        <v>0</v>
      </c>
      <c r="J2358" s="76">
        <v>0</v>
      </c>
      <c r="K2358" s="76">
        <v>0</v>
      </c>
      <c r="L2358" s="77">
        <v>0</v>
      </c>
      <c r="M2358" s="68">
        <v>16.139687349631402</v>
      </c>
      <c r="N2358" s="68">
        <v>0</v>
      </c>
      <c r="O2358" s="68">
        <v>0</v>
      </c>
      <c r="P2358" s="68">
        <v>8.4730515794615755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24.612738929092977</v>
      </c>
    </row>
    <row r="2359" spans="1:23">
      <c r="C2359" s="76"/>
      <c r="D2359" s="76"/>
      <c r="E2359" s="76"/>
      <c r="F2359" s="76"/>
      <c r="G2359" s="76"/>
      <c r="H2359" s="76"/>
      <c r="I2359" s="76"/>
      <c r="J2359" s="76"/>
      <c r="K2359" s="76"/>
      <c r="L2359" s="77"/>
      <c r="M2359" s="68"/>
      <c r="N2359" s="68"/>
      <c r="O2359" s="68"/>
      <c r="P2359" s="68"/>
      <c r="Q2359" s="68"/>
      <c r="R2359" s="68"/>
      <c r="S2359" s="68"/>
      <c r="T2359" s="68"/>
      <c r="U2359" s="68"/>
      <c r="V2359" s="68"/>
      <c r="W2359" s="68"/>
    </row>
    <row r="2360" spans="1:23">
      <c r="A2360" s="105" t="s">
        <v>638</v>
      </c>
      <c r="B2360">
        <v>2011</v>
      </c>
      <c r="C2360" s="76">
        <v>0</v>
      </c>
      <c r="D2360" s="76">
        <v>0</v>
      </c>
      <c r="E2360" s="76">
        <v>0</v>
      </c>
      <c r="F2360" s="76">
        <v>1</v>
      </c>
      <c r="G2360" s="76">
        <v>0</v>
      </c>
      <c r="H2360" s="76">
        <v>0</v>
      </c>
      <c r="I2360" s="76">
        <v>0</v>
      </c>
      <c r="J2360" s="76">
        <v>0</v>
      </c>
      <c r="K2360" s="76">
        <v>0</v>
      </c>
      <c r="L2360" s="77">
        <v>0</v>
      </c>
      <c r="M2360" s="68">
        <v>0</v>
      </c>
      <c r="N2360" s="68">
        <v>0</v>
      </c>
      <c r="O2360" s="68">
        <v>0</v>
      </c>
      <c r="P2360" s="68">
        <v>3.0468897595754991</v>
      </c>
      <c r="Q2360" s="68">
        <v>0</v>
      </c>
      <c r="R2360" s="68">
        <v>0</v>
      </c>
      <c r="S2360" s="68">
        <v>0</v>
      </c>
      <c r="T2360" s="68">
        <v>0</v>
      </c>
      <c r="U2360" s="68">
        <v>0</v>
      </c>
      <c r="V2360" s="68">
        <v>0</v>
      </c>
      <c r="W2360" s="68">
        <v>3.0468897595754991</v>
      </c>
    </row>
    <row r="2361" spans="1:23">
      <c r="A2361" s="105"/>
      <c r="B2361">
        <v>2014</v>
      </c>
      <c r="C2361" s="76">
        <v>0</v>
      </c>
      <c r="D2361" s="76">
        <v>0</v>
      </c>
      <c r="E2361" s="76">
        <v>0</v>
      </c>
      <c r="F2361" s="76">
        <v>1</v>
      </c>
      <c r="G2361" s="76">
        <v>0</v>
      </c>
      <c r="H2361" s="76">
        <v>0</v>
      </c>
      <c r="I2361" s="76">
        <v>0</v>
      </c>
      <c r="J2361" s="76">
        <v>0</v>
      </c>
      <c r="K2361" s="76">
        <v>0</v>
      </c>
      <c r="L2361" s="77">
        <v>0</v>
      </c>
      <c r="M2361" s="68">
        <v>0</v>
      </c>
      <c r="N2361" s="68">
        <v>0</v>
      </c>
      <c r="O2361" s="68">
        <v>0</v>
      </c>
      <c r="P2361" s="68">
        <v>3.0479134466769704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3.0479134466769704</v>
      </c>
    </row>
    <row r="2362" spans="1:23">
      <c r="A2362" s="105"/>
      <c r="B2362">
        <v>2017</v>
      </c>
      <c r="C2362" s="76">
        <v>0</v>
      </c>
      <c r="D2362" s="76">
        <v>0</v>
      </c>
      <c r="E2362" s="76">
        <v>0</v>
      </c>
      <c r="F2362" s="76">
        <v>1</v>
      </c>
      <c r="G2362" s="76">
        <v>0</v>
      </c>
      <c r="H2362" s="76">
        <v>0</v>
      </c>
      <c r="I2362" s="76">
        <v>0</v>
      </c>
      <c r="J2362" s="76">
        <v>0</v>
      </c>
      <c r="K2362" s="76">
        <v>0</v>
      </c>
      <c r="L2362" s="77">
        <v>0</v>
      </c>
      <c r="M2362" s="68">
        <v>0</v>
      </c>
      <c r="N2362" s="68">
        <v>0</v>
      </c>
      <c r="O2362" s="68">
        <v>0</v>
      </c>
      <c r="P2362" s="68">
        <v>2.0152475602112991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2.0152475602112991</v>
      </c>
    </row>
    <row r="2363" spans="1:23">
      <c r="C2363" s="76"/>
      <c r="D2363" s="76"/>
      <c r="E2363" s="76"/>
      <c r="F2363" s="76"/>
      <c r="G2363" s="76"/>
      <c r="H2363" s="76"/>
      <c r="I2363" s="76"/>
      <c r="J2363" s="76"/>
      <c r="K2363" s="76"/>
      <c r="L2363" s="77"/>
      <c r="M2363" s="68"/>
      <c r="N2363" s="68"/>
      <c r="O2363" s="68"/>
      <c r="P2363" s="68"/>
      <c r="Q2363" s="68"/>
      <c r="R2363" s="68"/>
      <c r="S2363" s="68"/>
      <c r="T2363" s="68"/>
      <c r="U2363" s="68"/>
      <c r="V2363" s="68"/>
      <c r="W2363" s="68"/>
    </row>
    <row r="2364" spans="1:23">
      <c r="A2364" s="105" t="s">
        <v>639</v>
      </c>
      <c r="B2364">
        <v>2011</v>
      </c>
      <c r="C2364" s="76">
        <v>0</v>
      </c>
      <c r="D2364" s="76">
        <v>0</v>
      </c>
      <c r="E2364" s="76">
        <v>0</v>
      </c>
      <c r="F2364" s="76">
        <v>1</v>
      </c>
      <c r="G2364" s="76">
        <v>0</v>
      </c>
      <c r="H2364" s="76">
        <v>0</v>
      </c>
      <c r="I2364" s="76">
        <v>0</v>
      </c>
      <c r="J2364" s="76">
        <v>0</v>
      </c>
      <c r="K2364" s="76">
        <v>0</v>
      </c>
      <c r="L2364" s="77">
        <v>0</v>
      </c>
      <c r="M2364" s="68">
        <v>0</v>
      </c>
      <c r="N2364" s="68">
        <v>0</v>
      </c>
      <c r="O2364" s="68">
        <v>0</v>
      </c>
      <c r="P2364" s="68">
        <v>2.3521594684385381</v>
      </c>
      <c r="Q2364" s="68">
        <v>0</v>
      </c>
      <c r="R2364" s="68">
        <v>0</v>
      </c>
      <c r="S2364" s="68">
        <v>0</v>
      </c>
      <c r="T2364" s="68">
        <v>0</v>
      </c>
      <c r="U2364" s="68">
        <v>0</v>
      </c>
      <c r="V2364" s="68">
        <v>0</v>
      </c>
      <c r="W2364" s="68">
        <v>2.3521594684385381</v>
      </c>
    </row>
    <row r="2365" spans="1:23">
      <c r="A2365" s="105"/>
      <c r="B2365">
        <v>2014</v>
      </c>
      <c r="C2365" s="76">
        <v>0</v>
      </c>
      <c r="D2365" s="76">
        <v>0</v>
      </c>
      <c r="E2365" s="76">
        <v>0</v>
      </c>
      <c r="F2365" s="76">
        <v>1</v>
      </c>
      <c r="G2365" s="76">
        <v>0</v>
      </c>
      <c r="H2365" s="76">
        <v>0</v>
      </c>
      <c r="I2365" s="76">
        <v>0</v>
      </c>
      <c r="J2365" s="76">
        <v>0</v>
      </c>
      <c r="K2365" s="76">
        <v>0</v>
      </c>
      <c r="L2365" s="77">
        <v>0</v>
      </c>
      <c r="M2365" s="68">
        <v>0</v>
      </c>
      <c r="N2365" s="68">
        <v>0</v>
      </c>
      <c r="O2365" s="68">
        <v>0</v>
      </c>
      <c r="P2365" s="68">
        <v>1.9576264436479489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1.9576264436479489</v>
      </c>
    </row>
    <row r="2366" spans="1:23">
      <c r="A2366" s="105"/>
      <c r="B2366">
        <v>2017</v>
      </c>
      <c r="C2366" s="76">
        <v>0</v>
      </c>
      <c r="D2366" s="76">
        <v>0</v>
      </c>
      <c r="E2366" s="76">
        <v>0</v>
      </c>
      <c r="F2366" s="76">
        <v>1</v>
      </c>
      <c r="G2366" s="76">
        <v>0</v>
      </c>
      <c r="H2366" s="76">
        <v>0</v>
      </c>
      <c r="I2366" s="76">
        <v>0</v>
      </c>
      <c r="J2366" s="76">
        <v>0</v>
      </c>
      <c r="K2366" s="76">
        <v>0</v>
      </c>
      <c r="L2366" s="77">
        <v>0</v>
      </c>
      <c r="M2366" s="68">
        <v>0</v>
      </c>
      <c r="N2366" s="68">
        <v>0</v>
      </c>
      <c r="O2366" s="68">
        <v>0</v>
      </c>
      <c r="P2366" s="68">
        <v>1.0158227848101267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1.0158227848101267</v>
      </c>
    </row>
    <row r="2367" spans="1:23">
      <c r="C2367" s="76"/>
      <c r="D2367" s="76"/>
      <c r="E2367" s="76"/>
      <c r="F2367" s="76"/>
      <c r="G2367" s="76"/>
      <c r="H2367" s="76"/>
      <c r="I2367" s="76"/>
      <c r="J2367" s="76"/>
      <c r="K2367" s="76"/>
      <c r="L2367" s="77"/>
      <c r="M2367" s="68"/>
      <c r="N2367" s="68"/>
      <c r="O2367" s="68"/>
      <c r="P2367" s="68"/>
      <c r="Q2367" s="68"/>
      <c r="R2367" s="68"/>
      <c r="S2367" s="68"/>
      <c r="T2367" s="68"/>
      <c r="U2367" s="68"/>
      <c r="V2367" s="68"/>
      <c r="W2367" s="68"/>
    </row>
    <row r="2368" spans="1:23">
      <c r="A2368" s="105" t="s">
        <v>640</v>
      </c>
      <c r="B2368">
        <v>2011</v>
      </c>
      <c r="C2368" s="76">
        <v>1</v>
      </c>
      <c r="D2368" s="76">
        <v>0</v>
      </c>
      <c r="E2368" s="76">
        <v>0</v>
      </c>
      <c r="F2368" s="76">
        <v>0</v>
      </c>
      <c r="G2368" s="76">
        <v>0</v>
      </c>
      <c r="H2368" s="76">
        <v>0</v>
      </c>
      <c r="I2368" s="76">
        <v>0</v>
      </c>
      <c r="J2368" s="76">
        <v>0</v>
      </c>
      <c r="K2368" s="76">
        <v>0</v>
      </c>
      <c r="L2368" s="77">
        <v>0</v>
      </c>
      <c r="M2368" s="68">
        <v>0.99389567147613767</v>
      </c>
      <c r="N2368" s="68">
        <v>0</v>
      </c>
      <c r="O2368" s="68">
        <v>0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0.99389567147613767</v>
      </c>
    </row>
    <row r="2369" spans="1:23">
      <c r="A2369" s="105"/>
      <c r="B2369">
        <v>2014</v>
      </c>
      <c r="C2369" s="76">
        <v>1</v>
      </c>
      <c r="D2369" s="76">
        <v>0</v>
      </c>
      <c r="E2369" s="76">
        <v>0</v>
      </c>
      <c r="F2369" s="76">
        <v>0</v>
      </c>
      <c r="G2369" s="76">
        <v>0</v>
      </c>
      <c r="H2369" s="76">
        <v>0</v>
      </c>
      <c r="I2369" s="76">
        <v>0</v>
      </c>
      <c r="J2369" s="76">
        <v>0</v>
      </c>
      <c r="K2369" s="76">
        <v>0</v>
      </c>
      <c r="L2369" s="77">
        <v>0</v>
      </c>
      <c r="M2369" s="68">
        <v>1.1439859525899911</v>
      </c>
      <c r="N2369" s="68">
        <v>0</v>
      </c>
      <c r="O2369" s="68">
        <v>0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1.1439859525899911</v>
      </c>
    </row>
    <row r="2370" spans="1:23">
      <c r="A2370" s="105"/>
      <c r="B2370">
        <v>2017</v>
      </c>
      <c r="C2370" s="76">
        <v>1</v>
      </c>
      <c r="D2370" s="76">
        <v>0</v>
      </c>
      <c r="E2370" s="76">
        <v>0</v>
      </c>
      <c r="F2370" s="76">
        <v>0</v>
      </c>
      <c r="G2370" s="76">
        <v>0</v>
      </c>
      <c r="H2370" s="76">
        <v>0</v>
      </c>
      <c r="I2370" s="76">
        <v>0</v>
      </c>
      <c r="J2370" s="76">
        <v>0</v>
      </c>
      <c r="K2370" s="76">
        <v>0</v>
      </c>
      <c r="L2370" s="77">
        <v>0</v>
      </c>
      <c r="M2370" s="68">
        <v>1</v>
      </c>
      <c r="N2370" s="68">
        <v>0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1</v>
      </c>
    </row>
    <row r="2371" spans="1:23">
      <c r="C2371" s="76"/>
      <c r="D2371" s="76"/>
      <c r="E2371" s="76"/>
      <c r="F2371" s="76"/>
      <c r="G2371" s="76"/>
      <c r="H2371" s="76"/>
      <c r="I2371" s="76"/>
      <c r="J2371" s="76"/>
      <c r="K2371" s="76"/>
      <c r="L2371" s="77"/>
      <c r="M2371" s="68"/>
      <c r="N2371" s="68"/>
      <c r="O2371" s="68"/>
      <c r="P2371" s="68"/>
      <c r="Q2371" s="68"/>
      <c r="R2371" s="68"/>
      <c r="S2371" s="68"/>
      <c r="T2371" s="68"/>
      <c r="U2371" s="68"/>
      <c r="V2371" s="68"/>
      <c r="W2371" s="68"/>
    </row>
    <row r="2372" spans="1:23">
      <c r="A2372" s="105" t="s">
        <v>641</v>
      </c>
      <c r="B2372">
        <v>2011</v>
      </c>
      <c r="C2372" s="76">
        <v>0</v>
      </c>
      <c r="D2372" s="76">
        <v>0</v>
      </c>
      <c r="E2372" s="76">
        <v>0</v>
      </c>
      <c r="F2372" s="76">
        <v>1</v>
      </c>
      <c r="G2372" s="76">
        <v>0</v>
      </c>
      <c r="H2372" s="76">
        <v>0</v>
      </c>
      <c r="I2372" s="76">
        <v>0</v>
      </c>
      <c r="J2372" s="76">
        <v>0</v>
      </c>
      <c r="K2372" s="76">
        <v>0</v>
      </c>
      <c r="L2372" s="77">
        <v>0</v>
      </c>
      <c r="M2372" s="68">
        <v>0</v>
      </c>
      <c r="N2372" s="68">
        <v>0</v>
      </c>
      <c r="O2372" s="68">
        <v>0</v>
      </c>
      <c r="P2372" s="68">
        <v>4.5583038869257955</v>
      </c>
      <c r="Q2372" s="68">
        <v>0</v>
      </c>
      <c r="R2372" s="68">
        <v>0</v>
      </c>
      <c r="S2372" s="68">
        <v>0</v>
      </c>
      <c r="T2372" s="68">
        <v>0</v>
      </c>
      <c r="U2372" s="68">
        <v>0</v>
      </c>
      <c r="V2372" s="68">
        <v>0</v>
      </c>
      <c r="W2372" s="68">
        <v>4.5583038869257955</v>
      </c>
    </row>
    <row r="2373" spans="1:23">
      <c r="A2373" s="105"/>
      <c r="B2373">
        <v>2014</v>
      </c>
      <c r="C2373" s="76">
        <v>0</v>
      </c>
      <c r="D2373" s="76">
        <v>0</v>
      </c>
      <c r="E2373" s="76">
        <v>0</v>
      </c>
      <c r="F2373" s="76">
        <v>1</v>
      </c>
      <c r="G2373" s="76">
        <v>0</v>
      </c>
      <c r="H2373" s="76">
        <v>0</v>
      </c>
      <c r="I2373" s="76">
        <v>0</v>
      </c>
      <c r="J2373" s="76">
        <v>0</v>
      </c>
      <c r="K2373" s="76">
        <v>0</v>
      </c>
      <c r="L2373" s="77">
        <v>0</v>
      </c>
      <c r="M2373" s="68">
        <v>0</v>
      </c>
      <c r="N2373" s="68">
        <v>0</v>
      </c>
      <c r="O2373" s="68">
        <v>0</v>
      </c>
      <c r="P2373" s="68">
        <v>1.000767852572306</v>
      </c>
      <c r="Q2373" s="68">
        <v>0</v>
      </c>
      <c r="R2373" s="68">
        <v>0</v>
      </c>
      <c r="S2373" s="68">
        <v>0</v>
      </c>
      <c r="T2373" s="68">
        <v>0</v>
      </c>
      <c r="U2373" s="68">
        <v>0</v>
      </c>
      <c r="V2373" s="68">
        <v>0</v>
      </c>
      <c r="W2373" s="68">
        <v>1.000767852572306</v>
      </c>
    </row>
    <row r="2374" spans="1:23">
      <c r="A2374" s="105"/>
      <c r="B2374">
        <v>2017</v>
      </c>
      <c r="C2374" s="76">
        <v>0</v>
      </c>
      <c r="D2374" s="76">
        <v>0</v>
      </c>
      <c r="E2374" s="76">
        <v>0</v>
      </c>
      <c r="F2374" s="76">
        <v>1</v>
      </c>
      <c r="G2374" s="76">
        <v>0</v>
      </c>
      <c r="H2374" s="76">
        <v>0</v>
      </c>
      <c r="I2374" s="76">
        <v>0</v>
      </c>
      <c r="J2374" s="76">
        <v>0</v>
      </c>
      <c r="K2374" s="76">
        <v>0</v>
      </c>
      <c r="L2374" s="77">
        <v>0</v>
      </c>
      <c r="M2374" s="68">
        <v>0</v>
      </c>
      <c r="N2374" s="68">
        <v>0</v>
      </c>
      <c r="O2374" s="68">
        <v>0</v>
      </c>
      <c r="P2374" s="68">
        <v>1.0002825656965244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1.0002825656965244</v>
      </c>
    </row>
    <row r="2375" spans="1:23">
      <c r="C2375" s="76"/>
      <c r="D2375" s="76"/>
      <c r="E2375" s="76"/>
      <c r="F2375" s="76"/>
      <c r="G2375" s="76"/>
      <c r="H2375" s="76"/>
      <c r="I2375" s="76"/>
      <c r="J2375" s="76"/>
      <c r="K2375" s="76"/>
      <c r="L2375" s="77"/>
      <c r="M2375" s="68"/>
      <c r="N2375" s="68"/>
      <c r="O2375" s="68"/>
      <c r="P2375" s="68"/>
      <c r="Q2375" s="68"/>
      <c r="R2375" s="68"/>
      <c r="S2375" s="68"/>
      <c r="T2375" s="68"/>
      <c r="U2375" s="68"/>
      <c r="V2375" s="68"/>
      <c r="W2375" s="68"/>
    </row>
    <row r="2376" spans="1:23">
      <c r="A2376" s="105" t="s">
        <v>642</v>
      </c>
      <c r="B2376">
        <v>2011</v>
      </c>
      <c r="C2376" s="76">
        <v>0.5960133506462556</v>
      </c>
      <c r="D2376" s="76">
        <v>9.4334782015411914E-2</v>
      </c>
      <c r="E2376" s="76">
        <v>0</v>
      </c>
      <c r="F2376" s="76">
        <v>0.26096599803739928</v>
      </c>
      <c r="G2376" s="76">
        <v>0</v>
      </c>
      <c r="H2376" s="76">
        <v>0</v>
      </c>
      <c r="I2376" s="76">
        <v>4.8685869300933174E-2</v>
      </c>
      <c r="J2376" s="76">
        <v>0</v>
      </c>
      <c r="K2376" s="76">
        <v>0</v>
      </c>
      <c r="L2376" s="77">
        <v>0</v>
      </c>
      <c r="M2376" s="68">
        <v>13.55179309741898</v>
      </c>
      <c r="N2376" s="68">
        <v>2.1449275362318843</v>
      </c>
      <c r="O2376" s="68">
        <v>0</v>
      </c>
      <c r="P2376" s="68">
        <v>5.9336879065369983</v>
      </c>
      <c r="Q2376" s="68">
        <v>0</v>
      </c>
      <c r="R2376" s="68">
        <v>0</v>
      </c>
      <c r="S2376" s="68">
        <v>1.1069900142653353</v>
      </c>
      <c r="T2376" s="68">
        <v>0</v>
      </c>
      <c r="U2376" s="68">
        <v>0</v>
      </c>
      <c r="V2376" s="68">
        <v>0</v>
      </c>
      <c r="W2376" s="68">
        <v>22.737398554453197</v>
      </c>
    </row>
    <row r="2377" spans="1:23">
      <c r="A2377" s="105"/>
      <c r="B2377">
        <v>2014</v>
      </c>
      <c r="C2377" s="76">
        <v>0.71067203682084146</v>
      </c>
      <c r="D2377" s="76">
        <v>0</v>
      </c>
      <c r="E2377" s="76">
        <v>0</v>
      </c>
      <c r="F2377" s="76">
        <v>0.28932796317915865</v>
      </c>
      <c r="G2377" s="76">
        <v>0</v>
      </c>
      <c r="H2377" s="76">
        <v>0</v>
      </c>
      <c r="I2377" s="76">
        <v>0</v>
      </c>
      <c r="J2377" s="76">
        <v>0</v>
      </c>
      <c r="K2377" s="76">
        <v>0</v>
      </c>
      <c r="L2377" s="77">
        <v>0</v>
      </c>
      <c r="M2377" s="68">
        <v>10.851979478813426</v>
      </c>
      <c r="N2377" s="68">
        <v>0</v>
      </c>
      <c r="O2377" s="68">
        <v>0</v>
      </c>
      <c r="P2377" s="68">
        <v>4.4180451127819556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15.27002459159538</v>
      </c>
    </row>
    <row r="2378" spans="1:23">
      <c r="A2378" s="105"/>
      <c r="B2378">
        <v>2017</v>
      </c>
      <c r="C2378" s="76">
        <v>0.76231565520916011</v>
      </c>
      <c r="D2378" s="76">
        <v>0</v>
      </c>
      <c r="E2378" s="76">
        <v>0</v>
      </c>
      <c r="F2378" s="76">
        <v>0.23768434479083991</v>
      </c>
      <c r="G2378" s="76">
        <v>0</v>
      </c>
      <c r="H2378" s="76">
        <v>0</v>
      </c>
      <c r="I2378" s="76">
        <v>0</v>
      </c>
      <c r="J2378" s="76">
        <v>0</v>
      </c>
      <c r="K2378" s="76">
        <v>0</v>
      </c>
      <c r="L2378" s="77">
        <v>0</v>
      </c>
      <c r="M2378" s="68">
        <v>12.937160351611066</v>
      </c>
      <c r="N2378" s="68">
        <v>0</v>
      </c>
      <c r="O2378" s="68">
        <v>0</v>
      </c>
      <c r="P2378" s="68">
        <v>4.0337102624279924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16.970870614039058</v>
      </c>
    </row>
    <row r="2379" spans="1:23">
      <c r="C2379" s="76"/>
      <c r="D2379" s="76"/>
      <c r="E2379" s="76"/>
      <c r="F2379" s="76"/>
      <c r="G2379" s="76"/>
      <c r="H2379" s="76"/>
      <c r="I2379" s="76"/>
      <c r="J2379" s="76"/>
      <c r="K2379" s="76"/>
      <c r="L2379" s="77"/>
      <c r="M2379" s="68"/>
      <c r="N2379" s="68"/>
      <c r="O2379" s="68"/>
      <c r="P2379" s="68"/>
      <c r="Q2379" s="68"/>
      <c r="R2379" s="68"/>
      <c r="S2379" s="68"/>
      <c r="T2379" s="68"/>
      <c r="U2379" s="68"/>
      <c r="V2379" s="68"/>
      <c r="W2379" s="68"/>
    </row>
    <row r="2380" spans="1:23">
      <c r="A2380" s="105" t="s">
        <v>1203</v>
      </c>
      <c r="B2380">
        <v>2011</v>
      </c>
      <c r="C2380" s="76">
        <v>0.5</v>
      </c>
      <c r="D2380" s="76">
        <v>0</v>
      </c>
      <c r="E2380" s="76">
        <v>0</v>
      </c>
      <c r="F2380" s="76">
        <v>0</v>
      </c>
      <c r="G2380" s="76">
        <v>0</v>
      </c>
      <c r="H2380" s="76">
        <v>0</v>
      </c>
      <c r="I2380" s="76">
        <v>0.5</v>
      </c>
      <c r="J2380" s="76">
        <v>0</v>
      </c>
      <c r="K2380" s="76">
        <v>0</v>
      </c>
      <c r="L2380" s="77">
        <v>0</v>
      </c>
      <c r="M2380" s="68">
        <v>1</v>
      </c>
      <c r="N2380" s="68">
        <v>0</v>
      </c>
      <c r="O2380" s="68">
        <v>0</v>
      </c>
      <c r="P2380" s="68">
        <v>0</v>
      </c>
      <c r="Q2380" s="68">
        <v>0</v>
      </c>
      <c r="R2380" s="68">
        <v>0</v>
      </c>
      <c r="S2380" s="68">
        <v>1</v>
      </c>
      <c r="T2380" s="68">
        <v>0</v>
      </c>
      <c r="U2380" s="68">
        <v>0</v>
      </c>
      <c r="V2380" s="68">
        <v>0</v>
      </c>
      <c r="W2380" s="68">
        <v>2</v>
      </c>
    </row>
    <row r="2381" spans="1:23">
      <c r="A2381" s="105"/>
      <c r="B2381">
        <v>2014</v>
      </c>
      <c r="C2381" s="76">
        <v>0</v>
      </c>
      <c r="D2381" s="76">
        <v>0</v>
      </c>
      <c r="E2381" s="76">
        <v>0</v>
      </c>
      <c r="F2381" s="76">
        <v>0</v>
      </c>
      <c r="G2381" s="76">
        <v>0</v>
      </c>
      <c r="H2381" s="76">
        <v>0</v>
      </c>
      <c r="I2381" s="76">
        <v>0</v>
      </c>
      <c r="J2381" s="76">
        <v>0</v>
      </c>
      <c r="K2381" s="76">
        <v>0</v>
      </c>
      <c r="L2381" s="77">
        <v>0</v>
      </c>
      <c r="M2381" s="68">
        <v>0</v>
      </c>
      <c r="N2381" s="68">
        <v>0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</row>
    <row r="2382" spans="1:23">
      <c r="A2382" s="105"/>
      <c r="B2382">
        <v>2017</v>
      </c>
      <c r="C2382" s="76">
        <v>0</v>
      </c>
      <c r="D2382" s="76">
        <v>0</v>
      </c>
      <c r="E2382" s="76">
        <v>0</v>
      </c>
      <c r="F2382" s="76">
        <v>0</v>
      </c>
      <c r="G2382" s="76">
        <v>0</v>
      </c>
      <c r="H2382" s="76">
        <v>0</v>
      </c>
      <c r="I2382" s="76">
        <v>0</v>
      </c>
      <c r="J2382" s="76">
        <v>0</v>
      </c>
      <c r="K2382" s="76">
        <v>0</v>
      </c>
      <c r="L2382" s="77">
        <v>0</v>
      </c>
      <c r="M2382" s="68">
        <v>0</v>
      </c>
      <c r="N2382" s="68">
        <v>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</row>
    <row r="2383" spans="1:23">
      <c r="C2383" s="76"/>
      <c r="D2383" s="76"/>
      <c r="E2383" s="76"/>
      <c r="F2383" s="76"/>
      <c r="G2383" s="76"/>
      <c r="H2383" s="76"/>
      <c r="I2383" s="76"/>
      <c r="J2383" s="76"/>
      <c r="K2383" s="76"/>
      <c r="L2383" s="77"/>
      <c r="M2383" s="68"/>
      <c r="N2383" s="68"/>
      <c r="O2383" s="68"/>
      <c r="P2383" s="68"/>
      <c r="Q2383" s="68"/>
      <c r="R2383" s="68"/>
      <c r="S2383" s="68"/>
      <c r="T2383" s="68"/>
      <c r="U2383" s="68"/>
      <c r="V2383" s="68"/>
      <c r="W2383" s="68"/>
    </row>
    <row r="2384" spans="1:23">
      <c r="A2384" s="105" t="s">
        <v>643</v>
      </c>
      <c r="B2384">
        <v>2011</v>
      </c>
      <c r="C2384" s="76">
        <v>0.37453127066979608</v>
      </c>
      <c r="D2384" s="76">
        <v>2.0713849214553492E-2</v>
      </c>
      <c r="E2384" s="76">
        <v>0</v>
      </c>
      <c r="F2384" s="76">
        <v>0.60475488011565037</v>
      </c>
      <c r="G2384" s="76">
        <v>0</v>
      </c>
      <c r="H2384" s="76">
        <v>0</v>
      </c>
      <c r="I2384" s="76">
        <v>0</v>
      </c>
      <c r="J2384" s="76">
        <v>0</v>
      </c>
      <c r="K2384" s="76">
        <v>0</v>
      </c>
      <c r="L2384" s="77">
        <v>0</v>
      </c>
      <c r="M2384" s="68">
        <v>18.097881052387265</v>
      </c>
      <c r="N2384" s="68">
        <v>1.0009225092250922</v>
      </c>
      <c r="O2384" s="68">
        <v>0</v>
      </c>
      <c r="P2384" s="68">
        <v>29.222611683693511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48.321415245305872</v>
      </c>
    </row>
    <row r="2385" spans="1:23">
      <c r="A2385" s="105"/>
      <c r="B2385">
        <v>2014</v>
      </c>
      <c r="C2385" s="76">
        <v>0.19248440718966756</v>
      </c>
      <c r="D2385" s="76">
        <v>4.3022661085395222E-2</v>
      </c>
      <c r="E2385" s="76">
        <v>0</v>
      </c>
      <c r="F2385" s="76">
        <v>0.74485891195517762</v>
      </c>
      <c r="G2385" s="76">
        <v>1.9634019769759561E-2</v>
      </c>
      <c r="H2385" s="76">
        <v>0</v>
      </c>
      <c r="I2385" s="76">
        <v>0</v>
      </c>
      <c r="J2385" s="76">
        <v>0</v>
      </c>
      <c r="K2385" s="76">
        <v>0</v>
      </c>
      <c r="L2385" s="77">
        <v>0</v>
      </c>
      <c r="M2385" s="68">
        <v>11.086876920684459</v>
      </c>
      <c r="N2385" s="68">
        <v>2.4780550030948274</v>
      </c>
      <c r="O2385" s="68">
        <v>0</v>
      </c>
      <c r="P2385" s="68">
        <v>42.903002901345083</v>
      </c>
      <c r="Q2385" s="68">
        <v>1.1308965948141205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57.598831419938492</v>
      </c>
    </row>
    <row r="2386" spans="1:23">
      <c r="A2386" s="105"/>
      <c r="B2386">
        <v>2017</v>
      </c>
      <c r="C2386" s="76">
        <v>0.22735634330145502</v>
      </c>
      <c r="D2386" s="76">
        <v>2.5336188635476646E-2</v>
      </c>
      <c r="E2386" s="76">
        <v>0</v>
      </c>
      <c r="F2386" s="76">
        <v>0.69250964054870556</v>
      </c>
      <c r="G2386" s="76">
        <v>0</v>
      </c>
      <c r="H2386" s="76">
        <v>1.8007698125840767E-2</v>
      </c>
      <c r="I2386" s="76">
        <v>0</v>
      </c>
      <c r="J2386" s="76">
        <v>0</v>
      </c>
      <c r="K2386" s="76">
        <v>0</v>
      </c>
      <c r="L2386" s="77">
        <v>3.6790129388521935E-2</v>
      </c>
      <c r="M2386" s="68">
        <v>12.645971100256318</v>
      </c>
      <c r="N2386" s="68">
        <v>1.4092446448703495</v>
      </c>
      <c r="O2386" s="68">
        <v>0</v>
      </c>
      <c r="P2386" s="68">
        <v>38.51863895178937</v>
      </c>
      <c r="Q2386" s="68">
        <v>0</v>
      </c>
      <c r="R2386" s="68">
        <v>1.0016207455429498</v>
      </c>
      <c r="S2386" s="68">
        <v>0</v>
      </c>
      <c r="T2386" s="68">
        <v>0</v>
      </c>
      <c r="U2386" s="68">
        <v>0</v>
      </c>
      <c r="V2386" s="68">
        <v>2.0463335496430886</v>
      </c>
      <c r="W2386" s="68">
        <v>55.621808992102082</v>
      </c>
    </row>
    <row r="2387" spans="1:23">
      <c r="C2387" s="76"/>
      <c r="D2387" s="76"/>
      <c r="E2387" s="76"/>
      <c r="F2387" s="76"/>
      <c r="G2387" s="76"/>
      <c r="H2387" s="76"/>
      <c r="I2387" s="76"/>
      <c r="J2387" s="76"/>
      <c r="K2387" s="76"/>
      <c r="L2387" s="77"/>
      <c r="M2387" s="68"/>
      <c r="N2387" s="68"/>
      <c r="O2387" s="68"/>
      <c r="P2387" s="68"/>
      <c r="Q2387" s="68"/>
      <c r="R2387" s="68"/>
      <c r="S2387" s="68"/>
      <c r="T2387" s="68"/>
      <c r="U2387" s="68"/>
      <c r="V2387" s="68"/>
      <c r="W2387" s="68"/>
    </row>
    <row r="2388" spans="1:23">
      <c r="A2388" s="105" t="s">
        <v>644</v>
      </c>
      <c r="B2388">
        <v>2011</v>
      </c>
      <c r="C2388" s="76">
        <v>0.15577370777531876</v>
      </c>
      <c r="D2388" s="76">
        <v>6.2358454471991703E-3</v>
      </c>
      <c r="E2388" s="76">
        <v>0</v>
      </c>
      <c r="F2388" s="76">
        <v>0.81485812815852976</v>
      </c>
      <c r="G2388" s="76">
        <v>1.7499164419871486E-2</v>
      </c>
      <c r="H2388" s="76">
        <v>0</v>
      </c>
      <c r="I2388" s="76">
        <v>5.6331541990806934E-3</v>
      </c>
      <c r="J2388" s="76">
        <v>0</v>
      </c>
      <c r="K2388" s="76">
        <v>0</v>
      </c>
      <c r="L2388" s="77">
        <v>0</v>
      </c>
      <c r="M2388" s="68">
        <v>27.653016812630543</v>
      </c>
      <c r="N2388" s="68">
        <v>1.1069900142653353</v>
      </c>
      <c r="O2388" s="68">
        <v>0</v>
      </c>
      <c r="P2388" s="68">
        <v>144.65397171117934</v>
      </c>
      <c r="Q2388" s="68">
        <v>3.1064593301435406</v>
      </c>
      <c r="R2388" s="68">
        <v>0</v>
      </c>
      <c r="S2388" s="68">
        <v>1</v>
      </c>
      <c r="T2388" s="68">
        <v>0</v>
      </c>
      <c r="U2388" s="68">
        <v>0</v>
      </c>
      <c r="V2388" s="68">
        <v>0</v>
      </c>
      <c r="W2388" s="68">
        <v>177.52043786821878</v>
      </c>
    </row>
    <row r="2389" spans="1:23">
      <c r="A2389" s="105"/>
      <c r="B2389">
        <v>2014</v>
      </c>
      <c r="C2389" s="76">
        <v>0.16408552682323466</v>
      </c>
      <c r="D2389" s="76">
        <v>1.413418361684979E-2</v>
      </c>
      <c r="E2389" s="76">
        <v>1.7898896075543423E-2</v>
      </c>
      <c r="F2389" s="76">
        <v>0.79674622418604946</v>
      </c>
      <c r="G2389" s="76">
        <v>7.1351692983225674E-3</v>
      </c>
      <c r="H2389" s="76">
        <v>0</v>
      </c>
      <c r="I2389" s="76">
        <v>0</v>
      </c>
      <c r="J2389" s="76">
        <v>0</v>
      </c>
      <c r="K2389" s="76">
        <v>0</v>
      </c>
      <c r="L2389" s="77">
        <v>0</v>
      </c>
      <c r="M2389" s="68">
        <v>23.218253175602346</v>
      </c>
      <c r="N2389" s="68">
        <v>2</v>
      </c>
      <c r="O2389" s="68">
        <v>2.5327102803738315</v>
      </c>
      <c r="P2389" s="68">
        <v>112.74032456126069</v>
      </c>
      <c r="Q2389" s="68">
        <v>1.0096330275229359</v>
      </c>
      <c r="R2389" s="68">
        <v>0</v>
      </c>
      <c r="S2389" s="68">
        <v>0</v>
      </c>
      <c r="T2389" s="68">
        <v>0</v>
      </c>
      <c r="U2389" s="68">
        <v>0</v>
      </c>
      <c r="V2389" s="68">
        <v>0</v>
      </c>
      <c r="W2389" s="68">
        <v>141.50092104475982</v>
      </c>
    </row>
    <row r="2390" spans="1:23">
      <c r="A2390" s="105"/>
      <c r="B2390">
        <v>2017</v>
      </c>
      <c r="C2390" s="76">
        <v>0.23265365449810946</v>
      </c>
      <c r="D2390" s="76">
        <v>1.3036259995909662E-2</v>
      </c>
      <c r="E2390" s="76">
        <v>7.6193665729517657E-3</v>
      </c>
      <c r="F2390" s="76">
        <v>0.73557188614121438</v>
      </c>
      <c r="G2390" s="76">
        <v>1.1118832791814613E-2</v>
      </c>
      <c r="H2390" s="76">
        <v>0</v>
      </c>
      <c r="I2390" s="76">
        <v>0</v>
      </c>
      <c r="J2390" s="76">
        <v>0</v>
      </c>
      <c r="K2390" s="76">
        <v>0</v>
      </c>
      <c r="L2390" s="77">
        <v>0</v>
      </c>
      <c r="M2390" s="68">
        <v>30.534513895684473</v>
      </c>
      <c r="N2390" s="68">
        <v>1.7109375</v>
      </c>
      <c r="O2390" s="68">
        <v>1</v>
      </c>
      <c r="P2390" s="68">
        <v>96.539768640669521</v>
      </c>
      <c r="Q2390" s="68">
        <v>1.4592857142857143</v>
      </c>
      <c r="R2390" s="68">
        <v>0</v>
      </c>
      <c r="S2390" s="68">
        <v>0</v>
      </c>
      <c r="T2390" s="68">
        <v>0</v>
      </c>
      <c r="U2390" s="68">
        <v>0</v>
      </c>
      <c r="V2390" s="68">
        <v>0</v>
      </c>
      <c r="W2390" s="68">
        <v>131.24450575063972</v>
      </c>
    </row>
    <row r="2391" spans="1:23">
      <c r="C2391" s="76"/>
      <c r="D2391" s="76"/>
      <c r="E2391" s="76"/>
      <c r="F2391" s="76"/>
      <c r="G2391" s="76"/>
      <c r="H2391" s="76"/>
      <c r="I2391" s="76"/>
      <c r="J2391" s="76"/>
      <c r="K2391" s="76"/>
      <c r="L2391" s="77"/>
      <c r="M2391" s="68"/>
      <c r="N2391" s="68"/>
      <c r="O2391" s="68"/>
      <c r="P2391" s="68"/>
      <c r="Q2391" s="68"/>
      <c r="R2391" s="68"/>
      <c r="S2391" s="68"/>
      <c r="T2391" s="68"/>
      <c r="U2391" s="68"/>
      <c r="V2391" s="68"/>
      <c r="W2391" s="68"/>
    </row>
    <row r="2392" spans="1:23">
      <c r="A2392" s="105" t="s">
        <v>645</v>
      </c>
      <c r="B2392">
        <v>2011</v>
      </c>
      <c r="C2392" s="76">
        <v>0.45884142728332511</v>
      </c>
      <c r="D2392" s="76">
        <v>2.1717319100021309E-2</v>
      </c>
      <c r="E2392" s="76">
        <v>0</v>
      </c>
      <c r="F2392" s="76">
        <v>0.49808901200638966</v>
      </c>
      <c r="G2392" s="76">
        <v>0</v>
      </c>
      <c r="H2392" s="76">
        <v>0</v>
      </c>
      <c r="I2392" s="76">
        <v>2.1352241610264021E-2</v>
      </c>
      <c r="J2392" s="76">
        <v>0</v>
      </c>
      <c r="K2392" s="76">
        <v>0</v>
      </c>
      <c r="L2392" s="77">
        <v>0</v>
      </c>
      <c r="M2392" s="68">
        <v>21.777224651471855</v>
      </c>
      <c r="N2392" s="68">
        <v>1.0307328605200945</v>
      </c>
      <c r="O2392" s="68">
        <v>0</v>
      </c>
      <c r="P2392" s="68">
        <v>23.639967243400221</v>
      </c>
      <c r="Q2392" s="68">
        <v>0</v>
      </c>
      <c r="R2392" s="68">
        <v>0</v>
      </c>
      <c r="S2392" s="68">
        <v>1.0134057971014492</v>
      </c>
      <c r="T2392" s="68">
        <v>0</v>
      </c>
      <c r="U2392" s="68">
        <v>0</v>
      </c>
      <c r="V2392" s="68">
        <v>0</v>
      </c>
      <c r="W2392" s="68">
        <v>47.461330552493614</v>
      </c>
    </row>
    <row r="2393" spans="1:23">
      <c r="A2393" s="105"/>
      <c r="B2393">
        <v>2014</v>
      </c>
      <c r="C2393" s="76">
        <v>0.33681442186192118</v>
      </c>
      <c r="D2393" s="76">
        <v>0</v>
      </c>
      <c r="E2393" s="76">
        <v>0</v>
      </c>
      <c r="F2393" s="76">
        <v>0.66318557813807866</v>
      </c>
      <c r="G2393" s="76">
        <v>0</v>
      </c>
      <c r="H2393" s="76">
        <v>0</v>
      </c>
      <c r="I2393" s="76">
        <v>0</v>
      </c>
      <c r="J2393" s="76">
        <v>0</v>
      </c>
      <c r="K2393" s="76">
        <v>0</v>
      </c>
      <c r="L2393" s="77">
        <v>0</v>
      </c>
      <c r="M2393" s="68">
        <v>14.990843934106557</v>
      </c>
      <c r="N2393" s="68">
        <v>0</v>
      </c>
      <c r="O2393" s="68">
        <v>0</v>
      </c>
      <c r="P2393" s="68">
        <v>29.516881867053257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44.507725801159822</v>
      </c>
    </row>
    <row r="2394" spans="1:23">
      <c r="A2394" s="105"/>
      <c r="B2394">
        <v>2017</v>
      </c>
      <c r="C2394" s="76">
        <v>0.33228500894826657</v>
      </c>
      <c r="D2394" s="76">
        <v>2.3431113220991239E-2</v>
      </c>
      <c r="E2394" s="76">
        <v>5.3696301131438258E-2</v>
      </c>
      <c r="F2394" s="76">
        <v>0.59058757669930362</v>
      </c>
      <c r="G2394" s="76">
        <v>0</v>
      </c>
      <c r="H2394" s="76">
        <v>0</v>
      </c>
      <c r="I2394" s="76">
        <v>0</v>
      </c>
      <c r="J2394" s="76">
        <v>0</v>
      </c>
      <c r="K2394" s="76">
        <v>0</v>
      </c>
      <c r="L2394" s="77">
        <v>0</v>
      </c>
      <c r="M2394" s="68">
        <v>14.181358171688668</v>
      </c>
      <c r="N2394" s="68">
        <v>0.99999999999999989</v>
      </c>
      <c r="O2394" s="68">
        <v>2.2916666666666665</v>
      </c>
      <c r="P2394" s="68">
        <v>25.205271773865771</v>
      </c>
      <c r="Q2394" s="68">
        <v>0</v>
      </c>
      <c r="R2394" s="68">
        <v>0</v>
      </c>
      <c r="S2394" s="68">
        <v>0</v>
      </c>
      <c r="T2394" s="68">
        <v>0</v>
      </c>
      <c r="U2394" s="68">
        <v>0</v>
      </c>
      <c r="V2394" s="68">
        <v>0</v>
      </c>
      <c r="W2394" s="68">
        <v>42.678296612221118</v>
      </c>
    </row>
    <row r="2395" spans="1:23">
      <c r="C2395" s="76"/>
      <c r="D2395" s="76"/>
      <c r="E2395" s="76"/>
      <c r="F2395" s="76"/>
      <c r="G2395" s="76"/>
      <c r="H2395" s="76"/>
      <c r="I2395" s="76"/>
      <c r="J2395" s="76"/>
      <c r="K2395" s="76"/>
      <c r="L2395" s="77"/>
      <c r="M2395" s="68"/>
      <c r="N2395" s="68"/>
      <c r="O2395" s="68"/>
      <c r="P2395" s="68"/>
      <c r="Q2395" s="68"/>
      <c r="R2395" s="68"/>
      <c r="S2395" s="68"/>
      <c r="T2395" s="68"/>
      <c r="U2395" s="68"/>
      <c r="V2395" s="68"/>
      <c r="W2395" s="68"/>
    </row>
    <row r="2396" spans="1:23">
      <c r="A2396" s="105" t="s">
        <v>646</v>
      </c>
      <c r="B2396">
        <v>2011</v>
      </c>
      <c r="C2396" s="76">
        <v>0.26422622209561453</v>
      </c>
      <c r="D2396" s="76">
        <v>0.13189611929067308</v>
      </c>
      <c r="E2396" s="76">
        <v>0</v>
      </c>
      <c r="F2396" s="76">
        <v>0.56543011710510382</v>
      </c>
      <c r="G2396" s="76">
        <v>3.8447541508608372E-2</v>
      </c>
      <c r="H2396" s="76">
        <v>0</v>
      </c>
      <c r="I2396" s="76">
        <v>0</v>
      </c>
      <c r="J2396" s="76">
        <v>0</v>
      </c>
      <c r="K2396" s="76">
        <v>0</v>
      </c>
      <c r="L2396" s="77">
        <v>0</v>
      </c>
      <c r="M2396" s="68">
        <v>14.288528713758652</v>
      </c>
      <c r="N2396" s="68">
        <v>7.1325301204819285</v>
      </c>
      <c r="O2396" s="68">
        <v>0</v>
      </c>
      <c r="P2396" s="68">
        <v>30.576694469622385</v>
      </c>
      <c r="Q2396" s="68">
        <v>2.0791229442034105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54.076876248066384</v>
      </c>
    </row>
    <row r="2397" spans="1:23">
      <c r="A2397" s="105"/>
      <c r="B2397">
        <v>2014</v>
      </c>
      <c r="C2397" s="76">
        <v>0.23333757890100351</v>
      </c>
      <c r="D2397" s="76">
        <v>0</v>
      </c>
      <c r="E2397" s="76">
        <v>0</v>
      </c>
      <c r="F2397" s="76">
        <v>0.60896250898308901</v>
      </c>
      <c r="G2397" s="76">
        <v>4.0496031765857206E-2</v>
      </c>
      <c r="H2397" s="76">
        <v>0</v>
      </c>
      <c r="I2397" s="76">
        <v>0.11720388035005019</v>
      </c>
      <c r="J2397" s="76">
        <v>0</v>
      </c>
      <c r="K2397" s="76">
        <v>0</v>
      </c>
      <c r="L2397" s="77">
        <v>0</v>
      </c>
      <c r="M2397" s="68">
        <v>6.7900168889954404</v>
      </c>
      <c r="N2397" s="68">
        <v>0</v>
      </c>
      <c r="O2397" s="68">
        <v>0</v>
      </c>
      <c r="P2397" s="68">
        <v>17.720530658777779</v>
      </c>
      <c r="Q2397" s="68">
        <v>1.1784160139251523</v>
      </c>
      <c r="R2397" s="68">
        <v>0</v>
      </c>
      <c r="S2397" s="68">
        <v>3.410579345088161</v>
      </c>
      <c r="T2397" s="68">
        <v>0</v>
      </c>
      <c r="U2397" s="68">
        <v>0</v>
      </c>
      <c r="V2397" s="68">
        <v>0</v>
      </c>
      <c r="W2397" s="68">
        <v>29.099542906786535</v>
      </c>
    </row>
    <row r="2398" spans="1:23">
      <c r="A2398" s="105"/>
      <c r="B2398">
        <v>2017</v>
      </c>
      <c r="C2398" s="76">
        <v>0.21957176008039864</v>
      </c>
      <c r="D2398" s="76">
        <v>0.25465653491207846</v>
      </c>
      <c r="E2398" s="76">
        <v>0</v>
      </c>
      <c r="F2398" s="76">
        <v>0.52577170500752302</v>
      </c>
      <c r="G2398" s="76">
        <v>0</v>
      </c>
      <c r="H2398" s="76">
        <v>0</v>
      </c>
      <c r="I2398" s="76">
        <v>0</v>
      </c>
      <c r="J2398" s="76">
        <v>0</v>
      </c>
      <c r="K2398" s="76">
        <v>0</v>
      </c>
      <c r="L2398" s="77">
        <v>0</v>
      </c>
      <c r="M2398" s="68">
        <v>9.8293886932089123</v>
      </c>
      <c r="N2398" s="68">
        <v>11.4</v>
      </c>
      <c r="O2398" s="68">
        <v>0</v>
      </c>
      <c r="P2398" s="68">
        <v>23.536790207073043</v>
      </c>
      <c r="Q2398" s="68">
        <v>0</v>
      </c>
      <c r="R2398" s="68">
        <v>0</v>
      </c>
      <c r="S2398" s="68">
        <v>0</v>
      </c>
      <c r="T2398" s="68">
        <v>0</v>
      </c>
      <c r="U2398" s="68">
        <v>0</v>
      </c>
      <c r="V2398" s="68">
        <v>0</v>
      </c>
      <c r="W2398" s="68">
        <v>44.76617890028195</v>
      </c>
    </row>
    <row r="2399" spans="1:23">
      <c r="C2399" s="76"/>
      <c r="D2399" s="76"/>
      <c r="E2399" s="76"/>
      <c r="F2399" s="76"/>
      <c r="G2399" s="76"/>
      <c r="H2399" s="76"/>
      <c r="I2399" s="76"/>
      <c r="J2399" s="76"/>
      <c r="K2399" s="76"/>
      <c r="L2399" s="77"/>
      <c r="M2399" s="68"/>
      <c r="N2399" s="68"/>
      <c r="O2399" s="68"/>
      <c r="P2399" s="68"/>
      <c r="Q2399" s="68"/>
      <c r="R2399" s="68"/>
      <c r="S2399" s="68"/>
      <c r="T2399" s="68"/>
      <c r="U2399" s="68"/>
      <c r="V2399" s="68"/>
      <c r="W2399" s="68"/>
    </row>
    <row r="2400" spans="1:23">
      <c r="A2400" s="105" t="s">
        <v>647</v>
      </c>
      <c r="B2400">
        <v>2011</v>
      </c>
      <c r="C2400" s="76">
        <v>0.26465519676301591</v>
      </c>
      <c r="D2400" s="76">
        <v>0</v>
      </c>
      <c r="E2400" s="76">
        <v>0</v>
      </c>
      <c r="F2400" s="76">
        <v>0.73534480323698437</v>
      </c>
      <c r="G2400" s="76">
        <v>0</v>
      </c>
      <c r="H2400" s="76">
        <v>0</v>
      </c>
      <c r="I2400" s="76">
        <v>0</v>
      </c>
      <c r="J2400" s="76">
        <v>0</v>
      </c>
      <c r="K2400" s="76">
        <v>0</v>
      </c>
      <c r="L2400" s="77">
        <v>0</v>
      </c>
      <c r="M2400" s="68">
        <v>7.6435628671253744</v>
      </c>
      <c r="N2400" s="68">
        <v>0</v>
      </c>
      <c r="O2400" s="68">
        <v>0</v>
      </c>
      <c r="P2400" s="68">
        <v>21.237649217932468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28.881212085057836</v>
      </c>
    </row>
    <row r="2401" spans="1:23">
      <c r="A2401" s="105"/>
      <c r="B2401">
        <v>2014</v>
      </c>
      <c r="C2401" s="76">
        <v>0.42038503596749405</v>
      </c>
      <c r="D2401" s="76">
        <v>0</v>
      </c>
      <c r="E2401" s="76">
        <v>0</v>
      </c>
      <c r="F2401" s="76">
        <v>0.57961496403250601</v>
      </c>
      <c r="G2401" s="76">
        <v>0</v>
      </c>
      <c r="H2401" s="76">
        <v>0</v>
      </c>
      <c r="I2401" s="76">
        <v>0</v>
      </c>
      <c r="J2401" s="76">
        <v>0</v>
      </c>
      <c r="K2401" s="76">
        <v>0</v>
      </c>
      <c r="L2401" s="77">
        <v>0</v>
      </c>
      <c r="M2401" s="68">
        <v>11.731959338605005</v>
      </c>
      <c r="N2401" s="68">
        <v>0</v>
      </c>
      <c r="O2401" s="68">
        <v>0</v>
      </c>
      <c r="P2401" s="68">
        <v>16.175692777518773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27.907652116123778</v>
      </c>
    </row>
    <row r="2402" spans="1:23">
      <c r="A2402" s="105"/>
      <c r="B2402">
        <v>2017</v>
      </c>
      <c r="C2402" s="76">
        <v>0.36413473874372232</v>
      </c>
      <c r="D2402" s="76">
        <v>3.8927470351607762E-2</v>
      </c>
      <c r="E2402" s="76">
        <v>0</v>
      </c>
      <c r="F2402" s="76">
        <v>0.52123682258897919</v>
      </c>
      <c r="G2402" s="76">
        <v>7.5700968315690856E-2</v>
      </c>
      <c r="H2402" s="76">
        <v>0</v>
      </c>
      <c r="I2402" s="76">
        <v>0</v>
      </c>
      <c r="J2402" s="76">
        <v>0</v>
      </c>
      <c r="K2402" s="76">
        <v>0</v>
      </c>
      <c r="L2402" s="77">
        <v>0</v>
      </c>
      <c r="M2402" s="68">
        <v>9.538950755054703</v>
      </c>
      <c r="N2402" s="68">
        <v>1.019752259792434</v>
      </c>
      <c r="O2402" s="68">
        <v>0</v>
      </c>
      <c r="P2402" s="68">
        <v>13.654430224238459</v>
      </c>
      <c r="Q2402" s="68">
        <v>1.9830786026200873</v>
      </c>
      <c r="R2402" s="68">
        <v>0</v>
      </c>
      <c r="S2402" s="68">
        <v>0</v>
      </c>
      <c r="T2402" s="68">
        <v>0</v>
      </c>
      <c r="U2402" s="68">
        <v>0</v>
      </c>
      <c r="V2402" s="68">
        <v>0</v>
      </c>
      <c r="W2402" s="68">
        <v>26.196211841705679</v>
      </c>
    </row>
    <row r="2403" spans="1:23">
      <c r="C2403" s="76"/>
      <c r="D2403" s="76"/>
      <c r="E2403" s="76"/>
      <c r="F2403" s="76"/>
      <c r="G2403" s="76"/>
      <c r="H2403" s="76"/>
      <c r="I2403" s="76"/>
      <c r="J2403" s="76"/>
      <c r="K2403" s="76"/>
      <c r="L2403" s="77"/>
      <c r="M2403" s="68"/>
      <c r="N2403" s="68"/>
      <c r="O2403" s="68"/>
      <c r="P2403" s="68"/>
      <c r="Q2403" s="68"/>
      <c r="R2403" s="68"/>
      <c r="S2403" s="68"/>
      <c r="T2403" s="68"/>
      <c r="U2403" s="68"/>
      <c r="V2403" s="68"/>
      <c r="W2403" s="68"/>
    </row>
    <row r="2404" spans="1:23">
      <c r="A2404" s="105" t="s">
        <v>648</v>
      </c>
      <c r="B2404">
        <v>2011</v>
      </c>
      <c r="C2404" s="76">
        <v>0.61898294260891074</v>
      </c>
      <c r="D2404" s="76">
        <v>0</v>
      </c>
      <c r="E2404" s="76">
        <v>0</v>
      </c>
      <c r="F2404" s="76">
        <v>0.38101705739108921</v>
      </c>
      <c r="G2404" s="76">
        <v>0</v>
      </c>
      <c r="H2404" s="76">
        <v>0</v>
      </c>
      <c r="I2404" s="76">
        <v>0</v>
      </c>
      <c r="J2404" s="76">
        <v>0</v>
      </c>
      <c r="K2404" s="76">
        <v>0</v>
      </c>
      <c r="L2404" s="77">
        <v>0</v>
      </c>
      <c r="M2404" s="68">
        <v>18.725141945862433</v>
      </c>
      <c r="N2404" s="68">
        <v>0</v>
      </c>
      <c r="O2404" s="68">
        <v>0</v>
      </c>
      <c r="P2404" s="68">
        <v>11.526324866678564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30.251466812540997</v>
      </c>
    </row>
    <row r="2405" spans="1:23">
      <c r="A2405" s="105"/>
      <c r="B2405">
        <v>2014</v>
      </c>
      <c r="C2405" s="76">
        <v>0.31444314571552606</v>
      </c>
      <c r="D2405" s="76">
        <v>0</v>
      </c>
      <c r="E2405" s="76">
        <v>0</v>
      </c>
      <c r="F2405" s="76">
        <v>0.68555685428447422</v>
      </c>
      <c r="G2405" s="76">
        <v>0</v>
      </c>
      <c r="H2405" s="76">
        <v>0</v>
      </c>
      <c r="I2405" s="76">
        <v>0</v>
      </c>
      <c r="J2405" s="76">
        <v>0</v>
      </c>
      <c r="K2405" s="76">
        <v>0</v>
      </c>
      <c r="L2405" s="77">
        <v>0</v>
      </c>
      <c r="M2405" s="68">
        <v>12.02538415328055</v>
      </c>
      <c r="N2405" s="68">
        <v>0</v>
      </c>
      <c r="O2405" s="68">
        <v>0</v>
      </c>
      <c r="P2405" s="68">
        <v>26.218044959846985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38.243429113127526</v>
      </c>
    </row>
    <row r="2406" spans="1:23">
      <c r="A2406" s="105"/>
      <c r="B2406">
        <v>2017</v>
      </c>
      <c r="C2406" s="76">
        <v>0.24446575117886152</v>
      </c>
      <c r="D2406" s="76">
        <v>0.15535293974982411</v>
      </c>
      <c r="E2406" s="76">
        <v>0</v>
      </c>
      <c r="F2406" s="76">
        <v>0.53757139897044315</v>
      </c>
      <c r="G2406" s="76">
        <v>0</v>
      </c>
      <c r="H2406" s="76">
        <v>0</v>
      </c>
      <c r="I2406" s="76">
        <v>6.2609910100871191E-2</v>
      </c>
      <c r="J2406" s="76">
        <v>0</v>
      </c>
      <c r="K2406" s="76">
        <v>0</v>
      </c>
      <c r="L2406" s="77">
        <v>0</v>
      </c>
      <c r="M2406" s="68">
        <v>6.1350058109973125</v>
      </c>
      <c r="N2406" s="68">
        <v>3.8986695826498998</v>
      </c>
      <c r="O2406" s="68">
        <v>0</v>
      </c>
      <c r="P2406" s="68">
        <v>13.49065724178543</v>
      </c>
      <c r="Q2406" s="68">
        <v>0</v>
      </c>
      <c r="R2406" s="68">
        <v>0</v>
      </c>
      <c r="S2406" s="68">
        <v>1.571230982019364</v>
      </c>
      <c r="T2406" s="68">
        <v>0</v>
      </c>
      <c r="U2406" s="68">
        <v>0</v>
      </c>
      <c r="V2406" s="68">
        <v>0</v>
      </c>
      <c r="W2406" s="68">
        <v>25.095563617452008</v>
      </c>
    </row>
    <row r="2407" spans="1:23">
      <c r="C2407" s="76"/>
      <c r="D2407" s="76"/>
      <c r="E2407" s="76"/>
      <c r="F2407" s="76"/>
      <c r="G2407" s="76"/>
      <c r="H2407" s="76"/>
      <c r="I2407" s="76"/>
      <c r="J2407" s="76"/>
      <c r="K2407" s="76"/>
      <c r="L2407" s="77"/>
      <c r="M2407" s="68"/>
      <c r="N2407" s="68"/>
      <c r="O2407" s="68"/>
      <c r="P2407" s="68"/>
      <c r="Q2407" s="68"/>
      <c r="R2407" s="68"/>
      <c r="S2407" s="68"/>
      <c r="T2407" s="68"/>
      <c r="U2407" s="68"/>
      <c r="V2407" s="68"/>
      <c r="W2407" s="68"/>
    </row>
    <row r="2408" spans="1:23">
      <c r="A2408" s="105" t="s">
        <v>649</v>
      </c>
      <c r="B2408">
        <v>2011</v>
      </c>
      <c r="C2408" s="76">
        <v>0.35648974474597067</v>
      </c>
      <c r="D2408" s="76">
        <v>2.708832787503403E-2</v>
      </c>
      <c r="E2408" s="76">
        <v>0</v>
      </c>
      <c r="F2408" s="76">
        <v>0.61642192737899526</v>
      </c>
      <c r="G2408" s="76">
        <v>0</v>
      </c>
      <c r="H2408" s="76">
        <v>0</v>
      </c>
      <c r="I2408" s="76">
        <v>0</v>
      </c>
      <c r="J2408" s="76">
        <v>0</v>
      </c>
      <c r="K2408" s="76">
        <v>0</v>
      </c>
      <c r="L2408" s="77">
        <v>0</v>
      </c>
      <c r="M2408" s="68">
        <v>39.517235408946547</v>
      </c>
      <c r="N2408" s="68">
        <v>3.0027675276752763</v>
      </c>
      <c r="O2408" s="68">
        <v>0</v>
      </c>
      <c r="P2408" s="68">
        <v>68.330971015254249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110.85097395187609</v>
      </c>
    </row>
    <row r="2409" spans="1:23">
      <c r="A2409" s="105"/>
      <c r="B2409">
        <v>2014</v>
      </c>
      <c r="C2409" s="76">
        <v>0.39016783252707188</v>
      </c>
      <c r="D2409" s="76">
        <v>5.7464084298005244E-2</v>
      </c>
      <c r="E2409" s="76">
        <v>0</v>
      </c>
      <c r="F2409" s="76">
        <v>0.55236808317492281</v>
      </c>
      <c r="G2409" s="76">
        <v>0</v>
      </c>
      <c r="H2409" s="76">
        <v>0</v>
      </c>
      <c r="I2409" s="76">
        <v>0</v>
      </c>
      <c r="J2409" s="76">
        <v>0</v>
      </c>
      <c r="K2409" s="76">
        <v>0</v>
      </c>
      <c r="L2409" s="77">
        <v>0</v>
      </c>
      <c r="M2409" s="68">
        <v>32.581244874468553</v>
      </c>
      <c r="N2409" s="68">
        <v>4.7985796006658381</v>
      </c>
      <c r="O2409" s="68">
        <v>0</v>
      </c>
      <c r="P2409" s="68">
        <v>46.125893214208673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83.505717689343072</v>
      </c>
    </row>
    <row r="2410" spans="1:23">
      <c r="A2410" s="105"/>
      <c r="B2410">
        <v>2017</v>
      </c>
      <c r="C2410" s="76">
        <v>0.32345661953410282</v>
      </c>
      <c r="D2410" s="76">
        <v>1.1621048676484894E-2</v>
      </c>
      <c r="E2410" s="76">
        <v>0</v>
      </c>
      <c r="F2410" s="76">
        <v>0.62145887655016785</v>
      </c>
      <c r="G2410" s="76">
        <v>4.3463455239244449E-2</v>
      </c>
      <c r="H2410" s="76">
        <v>0</v>
      </c>
      <c r="I2410" s="76">
        <v>0</v>
      </c>
      <c r="J2410" s="76">
        <v>0</v>
      </c>
      <c r="K2410" s="76">
        <v>0</v>
      </c>
      <c r="L2410" s="77">
        <v>0</v>
      </c>
      <c r="M2410" s="68">
        <v>28.279738632463069</v>
      </c>
      <c r="N2410" s="68">
        <v>1.016025641025641</v>
      </c>
      <c r="O2410" s="68">
        <v>0</v>
      </c>
      <c r="P2410" s="68">
        <v>54.334008142968102</v>
      </c>
      <c r="Q2410" s="68">
        <v>3.8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87.429772416456814</v>
      </c>
    </row>
    <row r="2411" spans="1:23">
      <c r="C2411" s="76"/>
      <c r="D2411" s="76"/>
      <c r="E2411" s="76"/>
      <c r="F2411" s="76"/>
      <c r="G2411" s="76"/>
      <c r="H2411" s="76"/>
      <c r="I2411" s="76"/>
      <c r="J2411" s="76"/>
      <c r="K2411" s="76"/>
      <c r="L2411" s="77"/>
      <c r="M2411" s="68"/>
      <c r="N2411" s="68"/>
      <c r="O2411" s="68"/>
      <c r="P2411" s="68"/>
      <c r="Q2411" s="68"/>
      <c r="R2411" s="68"/>
      <c r="S2411" s="68"/>
      <c r="T2411" s="68"/>
      <c r="U2411" s="68"/>
      <c r="V2411" s="68"/>
      <c r="W2411" s="68"/>
    </row>
    <row r="2412" spans="1:23">
      <c r="A2412" s="105" t="s">
        <v>650</v>
      </c>
      <c r="B2412">
        <v>2011</v>
      </c>
      <c r="C2412" s="76">
        <v>0</v>
      </c>
      <c r="D2412" s="76">
        <v>0</v>
      </c>
      <c r="E2412" s="76">
        <v>0</v>
      </c>
      <c r="F2412" s="76">
        <v>1</v>
      </c>
      <c r="G2412" s="76">
        <v>0</v>
      </c>
      <c r="H2412" s="76">
        <v>0</v>
      </c>
      <c r="I2412" s="76">
        <v>0</v>
      </c>
      <c r="J2412" s="76">
        <v>0</v>
      </c>
      <c r="K2412" s="76">
        <v>0</v>
      </c>
      <c r="L2412" s="77">
        <v>0</v>
      </c>
      <c r="M2412" s="68">
        <v>0</v>
      </c>
      <c r="N2412" s="68">
        <v>0</v>
      </c>
      <c r="O2412" s="68">
        <v>0</v>
      </c>
      <c r="P2412" s="68">
        <v>3.4903677758318739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3.4903677758318739</v>
      </c>
    </row>
    <row r="2413" spans="1:23">
      <c r="A2413" s="105"/>
      <c r="B2413">
        <v>2014</v>
      </c>
      <c r="C2413" s="76">
        <v>0</v>
      </c>
      <c r="D2413" s="76">
        <v>0</v>
      </c>
      <c r="E2413" s="76">
        <v>0</v>
      </c>
      <c r="F2413" s="76">
        <v>1</v>
      </c>
      <c r="G2413" s="76">
        <v>0</v>
      </c>
      <c r="H2413" s="76">
        <v>0</v>
      </c>
      <c r="I2413" s="76">
        <v>0</v>
      </c>
      <c r="J2413" s="76">
        <v>0</v>
      </c>
      <c r="K2413" s="76">
        <v>0</v>
      </c>
      <c r="L2413" s="77">
        <v>0</v>
      </c>
      <c r="M2413" s="68">
        <v>0</v>
      </c>
      <c r="N2413" s="68">
        <v>0</v>
      </c>
      <c r="O2413" s="68">
        <v>0</v>
      </c>
      <c r="P2413" s="68">
        <v>4.1710061874506872</v>
      </c>
      <c r="Q2413" s="68">
        <v>0</v>
      </c>
      <c r="R2413" s="68">
        <v>0</v>
      </c>
      <c r="S2413" s="68">
        <v>0</v>
      </c>
      <c r="T2413" s="68">
        <v>0</v>
      </c>
      <c r="U2413" s="68">
        <v>0</v>
      </c>
      <c r="V2413" s="68">
        <v>0</v>
      </c>
      <c r="W2413" s="68">
        <v>4.1710061874506872</v>
      </c>
    </row>
    <row r="2414" spans="1:23">
      <c r="A2414" s="105"/>
      <c r="B2414">
        <v>2017</v>
      </c>
      <c r="C2414" s="76">
        <v>0</v>
      </c>
      <c r="D2414" s="76">
        <v>0</v>
      </c>
      <c r="E2414" s="76">
        <v>0</v>
      </c>
      <c r="F2414" s="76">
        <v>1</v>
      </c>
      <c r="G2414" s="76">
        <v>0</v>
      </c>
      <c r="H2414" s="76">
        <v>0</v>
      </c>
      <c r="I2414" s="76">
        <v>0</v>
      </c>
      <c r="J2414" s="76">
        <v>0</v>
      </c>
      <c r="K2414" s="76">
        <v>0</v>
      </c>
      <c r="L2414" s="77">
        <v>0</v>
      </c>
      <c r="M2414" s="68">
        <v>0</v>
      </c>
      <c r="N2414" s="68">
        <v>0</v>
      </c>
      <c r="O2414" s="68">
        <v>0</v>
      </c>
      <c r="P2414" s="68">
        <v>4.0082959692810007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4.0082959692810007</v>
      </c>
    </row>
    <row r="2415" spans="1:23">
      <c r="C2415" s="76"/>
      <c r="D2415" s="76"/>
      <c r="E2415" s="76"/>
      <c r="F2415" s="76"/>
      <c r="G2415" s="76"/>
      <c r="H2415" s="76"/>
      <c r="I2415" s="76"/>
      <c r="J2415" s="76"/>
      <c r="K2415" s="76"/>
      <c r="L2415" s="77"/>
      <c r="M2415" s="68"/>
      <c r="N2415" s="68"/>
      <c r="O2415" s="68"/>
      <c r="P2415" s="68"/>
      <c r="Q2415" s="68"/>
      <c r="R2415" s="68"/>
      <c r="S2415" s="68"/>
      <c r="T2415" s="68"/>
      <c r="U2415" s="68"/>
      <c r="V2415" s="68"/>
      <c r="W2415" s="68"/>
    </row>
    <row r="2416" spans="1:23">
      <c r="A2416" s="105" t="s">
        <v>651</v>
      </c>
      <c r="B2416">
        <v>2011</v>
      </c>
      <c r="C2416" s="76">
        <v>0</v>
      </c>
      <c r="D2416" s="76">
        <v>0</v>
      </c>
      <c r="E2416" s="76">
        <v>0</v>
      </c>
      <c r="F2416" s="76">
        <v>1</v>
      </c>
      <c r="G2416" s="76">
        <v>0</v>
      </c>
      <c r="H2416" s="76">
        <v>0</v>
      </c>
      <c r="I2416" s="76">
        <v>0</v>
      </c>
      <c r="J2416" s="76">
        <v>0</v>
      </c>
      <c r="K2416" s="76">
        <v>0</v>
      </c>
      <c r="L2416" s="77">
        <v>0</v>
      </c>
      <c r="M2416" s="68">
        <v>0</v>
      </c>
      <c r="N2416" s="68">
        <v>0</v>
      </c>
      <c r="O2416" s="68">
        <v>0</v>
      </c>
      <c r="P2416" s="68">
        <v>2.2405419100570061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2.2405419100570061</v>
      </c>
    </row>
    <row r="2417" spans="1:23">
      <c r="A2417" s="105"/>
      <c r="B2417">
        <v>2014</v>
      </c>
      <c r="C2417" s="76">
        <v>0.16454573733318015</v>
      </c>
      <c r="D2417" s="76">
        <v>0</v>
      </c>
      <c r="E2417" s="76">
        <v>0</v>
      </c>
      <c r="F2417" s="76">
        <v>0.83545426266681988</v>
      </c>
      <c r="G2417" s="76">
        <v>0</v>
      </c>
      <c r="H2417" s="76">
        <v>0</v>
      </c>
      <c r="I2417" s="76">
        <v>0</v>
      </c>
      <c r="J2417" s="76">
        <v>0</v>
      </c>
      <c r="K2417" s="76">
        <v>0</v>
      </c>
      <c r="L2417" s="77">
        <v>0</v>
      </c>
      <c r="M2417" s="68">
        <v>1.0096330275229359</v>
      </c>
      <c r="N2417" s="68">
        <v>0</v>
      </c>
      <c r="O2417" s="68">
        <v>0</v>
      </c>
      <c r="P2417" s="68">
        <v>5.1262477548432592</v>
      </c>
      <c r="Q2417" s="68">
        <v>0</v>
      </c>
      <c r="R2417" s="68">
        <v>0</v>
      </c>
      <c r="S2417" s="68">
        <v>0</v>
      </c>
      <c r="T2417" s="68">
        <v>0</v>
      </c>
      <c r="U2417" s="68">
        <v>0</v>
      </c>
      <c r="V2417" s="68">
        <v>0</v>
      </c>
      <c r="W2417" s="68">
        <v>6.1358807823661952</v>
      </c>
    </row>
    <row r="2418" spans="1:23">
      <c r="A2418" s="105"/>
      <c r="B2418">
        <v>2017</v>
      </c>
      <c r="C2418" s="76">
        <v>0.20833333333333331</v>
      </c>
      <c r="D2418" s="76">
        <v>0.79166666666666663</v>
      </c>
      <c r="E2418" s="76">
        <v>0</v>
      </c>
      <c r="F2418" s="76">
        <v>0</v>
      </c>
      <c r="G2418" s="76">
        <v>0</v>
      </c>
      <c r="H2418" s="76">
        <v>0</v>
      </c>
      <c r="I2418" s="76">
        <v>0</v>
      </c>
      <c r="J2418" s="76">
        <v>0</v>
      </c>
      <c r="K2418" s="76">
        <v>0</v>
      </c>
      <c r="L2418" s="77">
        <v>0</v>
      </c>
      <c r="M2418" s="68">
        <v>0.99999999999999989</v>
      </c>
      <c r="N2418" s="68">
        <v>3.8</v>
      </c>
      <c r="O2418" s="68">
        <v>0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4.8</v>
      </c>
    </row>
    <row r="2419" spans="1:23">
      <c r="C2419" s="76"/>
      <c r="D2419" s="76"/>
      <c r="E2419" s="76"/>
      <c r="F2419" s="76"/>
      <c r="G2419" s="76"/>
      <c r="H2419" s="76"/>
      <c r="I2419" s="76"/>
      <c r="J2419" s="76"/>
      <c r="K2419" s="76"/>
      <c r="L2419" s="77"/>
      <c r="M2419" s="68"/>
      <c r="N2419" s="68"/>
      <c r="O2419" s="68"/>
      <c r="P2419" s="68"/>
      <c r="Q2419" s="68"/>
      <c r="R2419" s="68"/>
      <c r="S2419" s="68"/>
      <c r="T2419" s="68"/>
      <c r="U2419" s="68"/>
      <c r="V2419" s="68"/>
      <c r="W2419" s="68"/>
    </row>
    <row r="2420" spans="1:23">
      <c r="A2420" s="105" t="s">
        <v>652</v>
      </c>
      <c r="B2420">
        <v>2011</v>
      </c>
      <c r="C2420" s="76">
        <v>0.43320994404187158</v>
      </c>
      <c r="D2420" s="76">
        <v>0</v>
      </c>
      <c r="E2420" s="76">
        <v>0</v>
      </c>
      <c r="F2420" s="76">
        <v>0.56679005595812848</v>
      </c>
      <c r="G2420" s="76">
        <v>0</v>
      </c>
      <c r="H2420" s="76">
        <v>0</v>
      </c>
      <c r="I2420" s="76">
        <v>0</v>
      </c>
      <c r="J2420" s="76">
        <v>0</v>
      </c>
      <c r="K2420" s="76">
        <v>0</v>
      </c>
      <c r="L2420" s="77">
        <v>0</v>
      </c>
      <c r="M2420" s="68">
        <v>3.8832109673017583</v>
      </c>
      <c r="N2420" s="68">
        <v>0</v>
      </c>
      <c r="O2420" s="68">
        <v>0</v>
      </c>
      <c r="P2420" s="68">
        <v>5.0805975064170026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8.9638084737187604</v>
      </c>
    </row>
    <row r="2421" spans="1:23">
      <c r="A2421" s="105"/>
      <c r="B2421">
        <v>2014</v>
      </c>
      <c r="C2421" s="76">
        <v>0.22599804150371408</v>
      </c>
      <c r="D2421" s="76">
        <v>0</v>
      </c>
      <c r="E2421" s="76">
        <v>0</v>
      </c>
      <c r="F2421" s="76">
        <v>0.77400195849628606</v>
      </c>
      <c r="G2421" s="76">
        <v>0</v>
      </c>
      <c r="H2421" s="76">
        <v>0</v>
      </c>
      <c r="I2421" s="76">
        <v>0</v>
      </c>
      <c r="J2421" s="76">
        <v>0</v>
      </c>
      <c r="K2421" s="76">
        <v>0</v>
      </c>
      <c r="L2421" s="77">
        <v>0</v>
      </c>
      <c r="M2421" s="68">
        <v>1</v>
      </c>
      <c r="N2421" s="68">
        <v>0</v>
      </c>
      <c r="O2421" s="68">
        <v>0</v>
      </c>
      <c r="P2421" s="68">
        <v>3.4248171061410106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4.4248171061410098</v>
      </c>
    </row>
    <row r="2422" spans="1:23">
      <c r="A2422" s="105"/>
      <c r="B2422">
        <v>2017</v>
      </c>
      <c r="C2422" s="76">
        <v>0.50128238319866492</v>
      </c>
      <c r="D2422" s="76">
        <v>0</v>
      </c>
      <c r="E2422" s="76">
        <v>0</v>
      </c>
      <c r="F2422" s="76">
        <v>0.49871761680133497</v>
      </c>
      <c r="G2422" s="76">
        <v>0</v>
      </c>
      <c r="H2422" s="76">
        <v>0</v>
      </c>
      <c r="I2422" s="76">
        <v>0</v>
      </c>
      <c r="J2422" s="76">
        <v>0</v>
      </c>
      <c r="K2422" s="76">
        <v>0</v>
      </c>
      <c r="L2422" s="77">
        <v>0</v>
      </c>
      <c r="M2422" s="68">
        <v>4.8447204968944098</v>
      </c>
      <c r="N2422" s="68">
        <v>0</v>
      </c>
      <c r="O2422" s="68">
        <v>0</v>
      </c>
      <c r="P2422" s="68">
        <v>4.8199329185725794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9.6646534154669901</v>
      </c>
    </row>
    <row r="2423" spans="1:23">
      <c r="C2423" s="76"/>
      <c r="D2423" s="76"/>
      <c r="E2423" s="76"/>
      <c r="F2423" s="76"/>
      <c r="G2423" s="76"/>
      <c r="H2423" s="76"/>
      <c r="I2423" s="76"/>
      <c r="J2423" s="76"/>
      <c r="K2423" s="76"/>
      <c r="L2423" s="77"/>
      <c r="M2423" s="68"/>
      <c r="N2423" s="68"/>
      <c r="O2423" s="68"/>
      <c r="P2423" s="68"/>
      <c r="Q2423" s="68"/>
      <c r="R2423" s="68"/>
      <c r="S2423" s="68"/>
      <c r="T2423" s="68"/>
      <c r="U2423" s="68"/>
      <c r="V2423" s="68"/>
      <c r="W2423" s="68"/>
    </row>
    <row r="2424" spans="1:23">
      <c r="A2424" s="105" t="s">
        <v>653</v>
      </c>
      <c r="B2424">
        <v>2011</v>
      </c>
      <c r="C2424" s="76">
        <v>0.34158660094177667</v>
      </c>
      <c r="D2424" s="76">
        <v>1.1357436801193211E-2</v>
      </c>
      <c r="E2424" s="76">
        <v>0</v>
      </c>
      <c r="F2424" s="76">
        <v>0.62069938409338754</v>
      </c>
      <c r="G2424" s="76">
        <v>2.6356578163642497E-2</v>
      </c>
      <c r="H2424" s="76">
        <v>0</v>
      </c>
      <c r="I2424" s="76">
        <v>0</v>
      </c>
      <c r="J2424" s="76">
        <v>0</v>
      </c>
      <c r="K2424" s="76">
        <v>0</v>
      </c>
      <c r="L2424" s="77">
        <v>0</v>
      </c>
      <c r="M2424" s="68">
        <v>27.762488498154223</v>
      </c>
      <c r="N2424" s="68">
        <v>0.92307692307692313</v>
      </c>
      <c r="O2424" s="68">
        <v>0</v>
      </c>
      <c r="P2424" s="68">
        <v>50.447410595713905</v>
      </c>
      <c r="Q2424" s="68">
        <v>2.1421337842333861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81.275109801178445</v>
      </c>
    </row>
    <row r="2425" spans="1:23">
      <c r="A2425" s="105"/>
      <c r="B2425">
        <v>2014</v>
      </c>
      <c r="C2425" s="76">
        <v>0.29747570221358804</v>
      </c>
      <c r="D2425" s="76">
        <v>3.4057654944854548E-2</v>
      </c>
      <c r="E2425" s="76">
        <v>0</v>
      </c>
      <c r="F2425" s="76">
        <v>0.66846664284155721</v>
      </c>
      <c r="G2425" s="76">
        <v>0</v>
      </c>
      <c r="H2425" s="76">
        <v>0</v>
      </c>
      <c r="I2425" s="76">
        <v>0</v>
      </c>
      <c r="J2425" s="76">
        <v>0</v>
      </c>
      <c r="K2425" s="76">
        <v>0</v>
      </c>
      <c r="L2425" s="77">
        <v>0</v>
      </c>
      <c r="M2425" s="68">
        <v>21.279482304228559</v>
      </c>
      <c r="N2425" s="68">
        <v>2.4362637362637365</v>
      </c>
      <c r="O2425" s="68">
        <v>0</v>
      </c>
      <c r="P2425" s="68">
        <v>47.817767943617412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71.533513984109717</v>
      </c>
    </row>
    <row r="2426" spans="1:23">
      <c r="A2426" s="105"/>
      <c r="B2426">
        <v>2017</v>
      </c>
      <c r="C2426" s="76">
        <v>0.26192584978555061</v>
      </c>
      <c r="D2426" s="76">
        <v>6.7198576664384779E-2</v>
      </c>
      <c r="E2426" s="76">
        <v>0</v>
      </c>
      <c r="F2426" s="76">
        <v>0.56060593543727222</v>
      </c>
      <c r="G2426" s="76">
        <v>4.8723793584722161E-2</v>
      </c>
      <c r="H2426" s="76">
        <v>0</v>
      </c>
      <c r="I2426" s="76">
        <v>4.8723793584722161E-2</v>
      </c>
      <c r="J2426" s="76">
        <v>1.2822050943347938E-2</v>
      </c>
      <c r="K2426" s="76">
        <v>0</v>
      </c>
      <c r="L2426" s="77">
        <v>0</v>
      </c>
      <c r="M2426" s="68">
        <v>20.427765491092309</v>
      </c>
      <c r="N2426" s="68">
        <v>5.2408602150537629</v>
      </c>
      <c r="O2426" s="68">
        <v>0</v>
      </c>
      <c r="P2426" s="68">
        <v>43.722017477095875</v>
      </c>
      <c r="Q2426" s="68">
        <v>3.8</v>
      </c>
      <c r="R2426" s="68">
        <v>0</v>
      </c>
      <c r="S2426" s="68">
        <v>3.8</v>
      </c>
      <c r="T2426" s="68">
        <v>1</v>
      </c>
      <c r="U2426" s="68">
        <v>0</v>
      </c>
      <c r="V2426" s="68">
        <v>0</v>
      </c>
      <c r="W2426" s="68">
        <v>77.990643183241957</v>
      </c>
    </row>
    <row r="2427" spans="1:23">
      <c r="C2427" s="76"/>
      <c r="D2427" s="76"/>
      <c r="E2427" s="76"/>
      <c r="F2427" s="76"/>
      <c r="G2427" s="76"/>
      <c r="H2427" s="76"/>
      <c r="I2427" s="76"/>
      <c r="J2427" s="76"/>
      <c r="K2427" s="76"/>
      <c r="L2427" s="77"/>
      <c r="M2427" s="68"/>
      <c r="N2427" s="68"/>
      <c r="O2427" s="68"/>
      <c r="P2427" s="68"/>
      <c r="Q2427" s="68"/>
      <c r="R2427" s="68"/>
      <c r="S2427" s="68"/>
      <c r="T2427" s="68"/>
      <c r="U2427" s="68"/>
      <c r="V2427" s="68"/>
      <c r="W2427" s="68"/>
    </row>
    <row r="2428" spans="1:23">
      <c r="A2428" s="105" t="s">
        <v>654</v>
      </c>
      <c r="B2428">
        <v>2011</v>
      </c>
      <c r="C2428" s="76">
        <v>0.27333452808964614</v>
      </c>
      <c r="D2428" s="76">
        <v>0</v>
      </c>
      <c r="E2428" s="76">
        <v>0</v>
      </c>
      <c r="F2428" s="76">
        <v>0.71567449530534388</v>
      </c>
      <c r="G2428" s="76">
        <v>1.0990976605009995E-2</v>
      </c>
      <c r="H2428" s="76">
        <v>0</v>
      </c>
      <c r="I2428" s="76">
        <v>0</v>
      </c>
      <c r="J2428" s="76">
        <v>0</v>
      </c>
      <c r="K2428" s="76">
        <v>0</v>
      </c>
      <c r="L2428" s="77">
        <v>0</v>
      </c>
      <c r="M2428" s="68">
        <v>24.86899371299295</v>
      </c>
      <c r="N2428" s="68">
        <v>0</v>
      </c>
      <c r="O2428" s="68">
        <v>0</v>
      </c>
      <c r="P2428" s="68">
        <v>65.114731931930365</v>
      </c>
      <c r="Q2428" s="68">
        <v>1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90.983725644923311</v>
      </c>
    </row>
    <row r="2429" spans="1:23">
      <c r="A2429" s="105"/>
      <c r="B2429">
        <v>2014</v>
      </c>
      <c r="C2429" s="76">
        <v>0.348149626513097</v>
      </c>
      <c r="D2429" s="76">
        <v>8.9992388612339606E-3</v>
      </c>
      <c r="E2429" s="76">
        <v>1.5785331572890381E-2</v>
      </c>
      <c r="F2429" s="76">
        <v>0.60904582177269706</v>
      </c>
      <c r="G2429" s="76">
        <v>1.8019981280081383E-2</v>
      </c>
      <c r="H2429" s="76">
        <v>0</v>
      </c>
      <c r="I2429" s="76">
        <v>0</v>
      </c>
      <c r="J2429" s="76">
        <v>0</v>
      </c>
      <c r="K2429" s="76">
        <v>0</v>
      </c>
      <c r="L2429" s="77">
        <v>0</v>
      </c>
      <c r="M2429" s="68">
        <v>38.686563595152684</v>
      </c>
      <c r="N2429" s="68">
        <v>1</v>
      </c>
      <c r="O2429" s="68">
        <v>1.7540740740740739</v>
      </c>
      <c r="P2429" s="68">
        <v>67.677481525274885</v>
      </c>
      <c r="Q2429" s="68">
        <v>2.0023894862604541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111.12050868076211</v>
      </c>
    </row>
    <row r="2430" spans="1:23">
      <c r="A2430" s="105"/>
      <c r="B2430">
        <v>2017</v>
      </c>
      <c r="C2430" s="76">
        <v>0.39949924471544546</v>
      </c>
      <c r="D2430" s="76">
        <v>0</v>
      </c>
      <c r="E2430" s="76">
        <v>0</v>
      </c>
      <c r="F2430" s="76">
        <v>0.58982384298312485</v>
      </c>
      <c r="G2430" s="76">
        <v>1.0676912301429605E-2</v>
      </c>
      <c r="H2430" s="76">
        <v>0</v>
      </c>
      <c r="I2430" s="76">
        <v>0</v>
      </c>
      <c r="J2430" s="76">
        <v>0</v>
      </c>
      <c r="K2430" s="76">
        <v>0</v>
      </c>
      <c r="L2430" s="77">
        <v>0</v>
      </c>
      <c r="M2430" s="68">
        <v>38.156186553054091</v>
      </c>
      <c r="N2430" s="68">
        <v>0</v>
      </c>
      <c r="O2430" s="68">
        <v>0</v>
      </c>
      <c r="P2430" s="68">
        <v>56.334095455758664</v>
      </c>
      <c r="Q2430" s="68">
        <v>1.019752259792434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95.510034268605196</v>
      </c>
    </row>
    <row r="2431" spans="1:23">
      <c r="C2431" s="76"/>
      <c r="D2431" s="76"/>
      <c r="E2431" s="76"/>
      <c r="F2431" s="76"/>
      <c r="G2431" s="76"/>
      <c r="H2431" s="76"/>
      <c r="I2431" s="76"/>
      <c r="J2431" s="76"/>
      <c r="K2431" s="76"/>
      <c r="L2431" s="77"/>
      <c r="M2431" s="68"/>
      <c r="N2431" s="68"/>
      <c r="O2431" s="68"/>
      <c r="P2431" s="68"/>
      <c r="Q2431" s="68"/>
      <c r="R2431" s="68"/>
      <c r="S2431" s="68"/>
      <c r="T2431" s="68"/>
      <c r="U2431" s="68"/>
      <c r="V2431" s="68"/>
      <c r="W2431" s="68"/>
    </row>
    <row r="2432" spans="1:23">
      <c r="A2432" s="105" t="s">
        <v>655</v>
      </c>
      <c r="B2432">
        <v>2011</v>
      </c>
      <c r="C2432" s="76">
        <v>0.24995204255784703</v>
      </c>
      <c r="D2432" s="76">
        <v>3.7684823196391E-2</v>
      </c>
      <c r="E2432" s="76">
        <v>0</v>
      </c>
      <c r="F2432" s="76">
        <v>0.61201059360343935</v>
      </c>
      <c r="G2432" s="76">
        <v>0.10035254064232237</v>
      </c>
      <c r="H2432" s="76">
        <v>0</v>
      </c>
      <c r="I2432" s="76">
        <v>0</v>
      </c>
      <c r="J2432" s="76">
        <v>0</v>
      </c>
      <c r="K2432" s="76">
        <v>0</v>
      </c>
      <c r="L2432" s="77">
        <v>0</v>
      </c>
      <c r="M2432" s="68">
        <v>13.298725667858585</v>
      </c>
      <c r="N2432" s="68">
        <v>2.0050251256281406</v>
      </c>
      <c r="O2432" s="68">
        <v>0</v>
      </c>
      <c r="P2432" s="68">
        <v>32.562090338876942</v>
      </c>
      <c r="Q2432" s="68">
        <v>5.3392678628181791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53.20510899518186</v>
      </c>
    </row>
    <row r="2433" spans="1:23">
      <c r="A2433" s="105"/>
      <c r="B2433">
        <v>2014</v>
      </c>
      <c r="C2433" s="76">
        <v>0.35432016418471546</v>
      </c>
      <c r="D2433" s="76">
        <v>6.7058990686776926E-2</v>
      </c>
      <c r="E2433" s="76">
        <v>0</v>
      </c>
      <c r="F2433" s="76">
        <v>0.47789028496553149</v>
      </c>
      <c r="G2433" s="76">
        <v>3.3529495343388463E-2</v>
      </c>
      <c r="H2433" s="76">
        <v>0</v>
      </c>
      <c r="I2433" s="76">
        <v>0</v>
      </c>
      <c r="J2433" s="76">
        <v>3.3529495343388463E-2</v>
      </c>
      <c r="K2433" s="76">
        <v>0</v>
      </c>
      <c r="L2433" s="77">
        <v>3.3671569476199426E-2</v>
      </c>
      <c r="M2433" s="68">
        <v>10.567417151853505</v>
      </c>
      <c r="N2433" s="68">
        <v>2</v>
      </c>
      <c r="O2433" s="68">
        <v>0</v>
      </c>
      <c r="P2433" s="68">
        <v>14.252832620093837</v>
      </c>
      <c r="Q2433" s="68">
        <v>1</v>
      </c>
      <c r="R2433" s="68">
        <v>0</v>
      </c>
      <c r="S2433" s="68">
        <v>0</v>
      </c>
      <c r="T2433" s="68">
        <v>1</v>
      </c>
      <c r="U2433" s="68">
        <v>0</v>
      </c>
      <c r="V2433" s="68">
        <v>1.0042372881355932</v>
      </c>
      <c r="W2433" s="68">
        <v>29.82448706008293</v>
      </c>
    </row>
    <row r="2434" spans="1:23">
      <c r="A2434" s="105"/>
      <c r="B2434">
        <v>2017</v>
      </c>
      <c r="C2434" s="76">
        <v>0.36279582492160672</v>
      </c>
      <c r="D2434" s="76">
        <v>0.45668291863549637</v>
      </c>
      <c r="E2434" s="76">
        <v>0</v>
      </c>
      <c r="F2434" s="76">
        <v>9.7099362708189599E-2</v>
      </c>
      <c r="G2434" s="76">
        <v>4.2118860983908421E-2</v>
      </c>
      <c r="H2434" s="76">
        <v>0</v>
      </c>
      <c r="I2434" s="76">
        <v>0</v>
      </c>
      <c r="J2434" s="76">
        <v>4.1303032750799225E-2</v>
      </c>
      <c r="K2434" s="76">
        <v>0</v>
      </c>
      <c r="L2434" s="77">
        <v>0</v>
      </c>
      <c r="M2434" s="68">
        <v>8.7837575296353148</v>
      </c>
      <c r="N2434" s="68">
        <v>11.056885856079404</v>
      </c>
      <c r="O2434" s="68">
        <v>0</v>
      </c>
      <c r="P2434" s="68">
        <v>2.3509015256588075</v>
      </c>
      <c r="Q2434" s="68">
        <v>1.019752259792434</v>
      </c>
      <c r="R2434" s="68">
        <v>0</v>
      </c>
      <c r="S2434" s="68">
        <v>0</v>
      </c>
      <c r="T2434" s="68">
        <v>1</v>
      </c>
      <c r="U2434" s="68">
        <v>0</v>
      </c>
      <c r="V2434" s="68">
        <v>0</v>
      </c>
      <c r="W2434" s="68">
        <v>24.211297171165953</v>
      </c>
    </row>
    <row r="2435" spans="1:23">
      <c r="C2435" s="76"/>
      <c r="D2435" s="76"/>
      <c r="E2435" s="76"/>
      <c r="F2435" s="76"/>
      <c r="G2435" s="76"/>
      <c r="H2435" s="76"/>
      <c r="I2435" s="76"/>
      <c r="J2435" s="76"/>
      <c r="K2435" s="76"/>
      <c r="L2435" s="77"/>
      <c r="M2435" s="68"/>
      <c r="N2435" s="68"/>
      <c r="O2435" s="68"/>
      <c r="P2435" s="68"/>
      <c r="Q2435" s="68"/>
      <c r="R2435" s="68"/>
      <c r="S2435" s="68"/>
      <c r="T2435" s="68"/>
      <c r="U2435" s="68"/>
      <c r="V2435" s="68"/>
      <c r="W2435" s="68"/>
    </row>
    <row r="2436" spans="1:23">
      <c r="A2436" s="105" t="s">
        <v>656</v>
      </c>
      <c r="B2436">
        <v>2011</v>
      </c>
      <c r="C2436" s="76">
        <v>0.33209743343369325</v>
      </c>
      <c r="D2436" s="76">
        <v>0</v>
      </c>
      <c r="E2436" s="76">
        <v>0</v>
      </c>
      <c r="F2436" s="76">
        <v>0.6234383272980849</v>
      </c>
      <c r="G2436" s="76">
        <v>4.446423926822176E-2</v>
      </c>
      <c r="H2436" s="76">
        <v>0</v>
      </c>
      <c r="I2436" s="76">
        <v>0</v>
      </c>
      <c r="J2436" s="76">
        <v>0</v>
      </c>
      <c r="K2436" s="76">
        <v>0</v>
      </c>
      <c r="L2436" s="77">
        <v>0</v>
      </c>
      <c r="M2436" s="68">
        <v>8.1054168000249547</v>
      </c>
      <c r="N2436" s="68">
        <v>0</v>
      </c>
      <c r="O2436" s="68">
        <v>0</v>
      </c>
      <c r="P2436" s="68">
        <v>15.21609920201411</v>
      </c>
      <c r="Q2436" s="68">
        <v>1.0852272727272727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24.406743274766338</v>
      </c>
    </row>
    <row r="2437" spans="1:23">
      <c r="A2437" s="105"/>
      <c r="B2437">
        <v>2014</v>
      </c>
      <c r="C2437" s="76">
        <v>0.39595820541134258</v>
      </c>
      <c r="D2437" s="76">
        <v>0</v>
      </c>
      <c r="E2437" s="76">
        <v>0</v>
      </c>
      <c r="F2437" s="76">
        <v>0.5507490066246562</v>
      </c>
      <c r="G2437" s="76">
        <v>5.3292787964000984E-2</v>
      </c>
      <c r="H2437" s="76">
        <v>0</v>
      </c>
      <c r="I2437" s="76">
        <v>0</v>
      </c>
      <c r="J2437" s="76">
        <v>0</v>
      </c>
      <c r="K2437" s="76">
        <v>0</v>
      </c>
      <c r="L2437" s="77">
        <v>0</v>
      </c>
      <c r="M2437" s="68">
        <v>11.590588971606143</v>
      </c>
      <c r="N2437" s="68">
        <v>0</v>
      </c>
      <c r="O2437" s="68">
        <v>0</v>
      </c>
      <c r="P2437" s="68">
        <v>16.121664547083327</v>
      </c>
      <c r="Q2437" s="68">
        <v>1.56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29.272253518689478</v>
      </c>
    </row>
    <row r="2438" spans="1:23">
      <c r="A2438" s="105"/>
      <c r="B2438">
        <v>2017</v>
      </c>
      <c r="C2438" s="76">
        <v>0.44974674764504963</v>
      </c>
      <c r="D2438" s="76">
        <v>0</v>
      </c>
      <c r="E2438" s="76">
        <v>0</v>
      </c>
      <c r="F2438" s="76">
        <v>0.42788855610470794</v>
      </c>
      <c r="G2438" s="76">
        <v>0</v>
      </c>
      <c r="H2438" s="76">
        <v>0</v>
      </c>
      <c r="I2438" s="76">
        <v>0</v>
      </c>
      <c r="J2438" s="76">
        <v>0</v>
      </c>
      <c r="K2438" s="76">
        <v>0.12236469625024252</v>
      </c>
      <c r="L2438" s="77">
        <v>0</v>
      </c>
      <c r="M2438" s="68">
        <v>7.3965811965811969</v>
      </c>
      <c r="N2438" s="68">
        <v>0</v>
      </c>
      <c r="O2438" s="68">
        <v>0</v>
      </c>
      <c r="P2438" s="68">
        <v>7.0370991338756319</v>
      </c>
      <c r="Q2438" s="68">
        <v>0</v>
      </c>
      <c r="R2438" s="68">
        <v>0</v>
      </c>
      <c r="S2438" s="68">
        <v>0</v>
      </c>
      <c r="T2438" s="68">
        <v>0</v>
      </c>
      <c r="U2438" s="68">
        <v>2.012422360248447</v>
      </c>
      <c r="V2438" s="68">
        <v>0</v>
      </c>
      <c r="W2438" s="68">
        <v>16.446102690705274</v>
      </c>
    </row>
    <row r="2439" spans="1:23">
      <c r="C2439" s="76"/>
      <c r="D2439" s="76"/>
      <c r="E2439" s="76"/>
      <c r="F2439" s="76"/>
      <c r="G2439" s="76"/>
      <c r="H2439" s="76"/>
      <c r="I2439" s="76"/>
      <c r="J2439" s="76"/>
      <c r="K2439" s="76"/>
      <c r="L2439" s="77"/>
      <c r="M2439" s="68"/>
      <c r="N2439" s="68"/>
      <c r="O2439" s="68"/>
      <c r="P2439" s="68"/>
      <c r="Q2439" s="68"/>
      <c r="R2439" s="68"/>
      <c r="S2439" s="68"/>
      <c r="T2439" s="68"/>
      <c r="U2439" s="68"/>
      <c r="V2439" s="68"/>
      <c r="W2439" s="68"/>
    </row>
    <row r="2440" spans="1:23">
      <c r="A2440" s="105" t="s">
        <v>657</v>
      </c>
      <c r="B2440">
        <v>2011</v>
      </c>
      <c r="C2440" s="76">
        <v>0.48420362170641024</v>
      </c>
      <c r="D2440" s="76">
        <v>0</v>
      </c>
      <c r="E2440" s="76">
        <v>0</v>
      </c>
      <c r="F2440" s="76">
        <v>0.51579637829358993</v>
      </c>
      <c r="G2440" s="76">
        <v>0</v>
      </c>
      <c r="H2440" s="76">
        <v>0</v>
      </c>
      <c r="I2440" s="76">
        <v>0</v>
      </c>
      <c r="J2440" s="76">
        <v>0</v>
      </c>
      <c r="K2440" s="76">
        <v>0</v>
      </c>
      <c r="L2440" s="77">
        <v>0</v>
      </c>
      <c r="M2440" s="68">
        <v>7.466343679905</v>
      </c>
      <c r="N2440" s="68">
        <v>0</v>
      </c>
      <c r="O2440" s="68">
        <v>0</v>
      </c>
      <c r="P2440" s="68">
        <v>7.95349901683573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15.419842696740728</v>
      </c>
    </row>
    <row r="2441" spans="1:23">
      <c r="A2441" s="105"/>
      <c r="B2441">
        <v>2014</v>
      </c>
      <c r="C2441" s="76">
        <v>0.62927260515275207</v>
      </c>
      <c r="D2441" s="76">
        <v>0</v>
      </c>
      <c r="E2441" s="76">
        <v>0</v>
      </c>
      <c r="F2441" s="76">
        <v>0.37072739484724793</v>
      </c>
      <c r="G2441" s="76">
        <v>0</v>
      </c>
      <c r="H2441" s="76">
        <v>0</v>
      </c>
      <c r="I2441" s="76">
        <v>0</v>
      </c>
      <c r="J2441" s="76">
        <v>0</v>
      </c>
      <c r="K2441" s="76">
        <v>0</v>
      </c>
      <c r="L2441" s="77">
        <v>0</v>
      </c>
      <c r="M2441" s="68">
        <v>7.0745757817547625</v>
      </c>
      <c r="N2441" s="68">
        <v>0</v>
      </c>
      <c r="O2441" s="68">
        <v>0</v>
      </c>
      <c r="P2441" s="68">
        <v>4.1678900809335593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11.242465862688322</v>
      </c>
    </row>
    <row r="2442" spans="1:23">
      <c r="A2442" s="105"/>
      <c r="B2442">
        <v>2017</v>
      </c>
      <c r="C2442" s="76">
        <v>0.78265039697604022</v>
      </c>
      <c r="D2442" s="76">
        <v>0</v>
      </c>
      <c r="E2442" s="76">
        <v>0</v>
      </c>
      <c r="F2442" s="76">
        <v>0.21734960302395973</v>
      </c>
      <c r="G2442" s="76">
        <v>0</v>
      </c>
      <c r="H2442" s="76">
        <v>0</v>
      </c>
      <c r="I2442" s="76">
        <v>0</v>
      </c>
      <c r="J2442" s="76">
        <v>0</v>
      </c>
      <c r="K2442" s="76">
        <v>0</v>
      </c>
      <c r="L2442" s="77">
        <v>0</v>
      </c>
      <c r="M2442" s="68">
        <v>7.8399632975719928</v>
      </c>
      <c r="N2442" s="68">
        <v>0</v>
      </c>
      <c r="O2442" s="68">
        <v>0</v>
      </c>
      <c r="P2442" s="68">
        <v>2.1772338160608546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10.017197113632848</v>
      </c>
    </row>
    <row r="2443" spans="1:23">
      <c r="C2443" s="76"/>
      <c r="D2443" s="76"/>
      <c r="E2443" s="76"/>
      <c r="F2443" s="76"/>
      <c r="G2443" s="76"/>
      <c r="H2443" s="76"/>
      <c r="I2443" s="76"/>
      <c r="J2443" s="76"/>
      <c r="K2443" s="76"/>
      <c r="L2443" s="77"/>
      <c r="M2443" s="68"/>
      <c r="N2443" s="68"/>
      <c r="O2443" s="68"/>
      <c r="P2443" s="68"/>
      <c r="Q2443" s="68"/>
      <c r="R2443" s="68"/>
      <c r="S2443" s="68"/>
      <c r="T2443" s="68"/>
      <c r="U2443" s="68"/>
      <c r="V2443" s="68"/>
      <c r="W2443" s="68"/>
    </row>
    <row r="2444" spans="1:23">
      <c r="A2444" s="105" t="s">
        <v>658</v>
      </c>
      <c r="B2444">
        <v>2011</v>
      </c>
      <c r="C2444" s="76">
        <v>0.1587194214967812</v>
      </c>
      <c r="D2444" s="76">
        <v>5.3970623954159788E-2</v>
      </c>
      <c r="E2444" s="76">
        <v>5.5234878010303242E-3</v>
      </c>
      <c r="F2444" s="76">
        <v>0.7601877874463896</v>
      </c>
      <c r="G2444" s="76">
        <v>1.611059847369228E-2</v>
      </c>
      <c r="H2444" s="76">
        <v>5.4880808279467973E-3</v>
      </c>
      <c r="I2444" s="76">
        <v>0</v>
      </c>
      <c r="J2444" s="76">
        <v>0</v>
      </c>
      <c r="K2444" s="76">
        <v>0</v>
      </c>
      <c r="L2444" s="77">
        <v>0</v>
      </c>
      <c r="M2444" s="68">
        <v>28.920751438014332</v>
      </c>
      <c r="N2444" s="68">
        <v>9.8341525291185086</v>
      </c>
      <c r="O2444" s="68">
        <v>1.0064516129032257</v>
      </c>
      <c r="P2444" s="68">
        <v>138.51614276074562</v>
      </c>
      <c r="Q2444" s="68">
        <v>2.9355614428367636</v>
      </c>
      <c r="R2444" s="68">
        <v>1</v>
      </c>
      <c r="S2444" s="68">
        <v>0</v>
      </c>
      <c r="T2444" s="68">
        <v>0</v>
      </c>
      <c r="U2444" s="68">
        <v>0</v>
      </c>
      <c r="V2444" s="68">
        <v>0</v>
      </c>
      <c r="W2444" s="68">
        <v>182.21305978361846</v>
      </c>
    </row>
    <row r="2445" spans="1:23">
      <c r="A2445" s="105"/>
      <c r="B2445">
        <v>2014</v>
      </c>
      <c r="C2445" s="76">
        <v>0.25654820438067943</v>
      </c>
      <c r="D2445" s="76">
        <v>2.8099980883596349E-2</v>
      </c>
      <c r="E2445" s="76">
        <v>0</v>
      </c>
      <c r="F2445" s="76">
        <v>0.69704524601308604</v>
      </c>
      <c r="G2445" s="76">
        <v>1.2221931117244683E-2</v>
      </c>
      <c r="H2445" s="76">
        <v>0</v>
      </c>
      <c r="I2445" s="76">
        <v>0</v>
      </c>
      <c r="J2445" s="76">
        <v>6.0846376053932377E-3</v>
      </c>
      <c r="K2445" s="76">
        <v>0</v>
      </c>
      <c r="L2445" s="77">
        <v>0</v>
      </c>
      <c r="M2445" s="68">
        <v>42.163267727445742</v>
      </c>
      <c r="N2445" s="68">
        <v>4.6181847968545213</v>
      </c>
      <c r="O2445" s="68">
        <v>0</v>
      </c>
      <c r="P2445" s="68">
        <v>114.55821878286496</v>
      </c>
      <c r="Q2445" s="68">
        <v>2.0086539100392002</v>
      </c>
      <c r="R2445" s="68">
        <v>0</v>
      </c>
      <c r="S2445" s="68">
        <v>0</v>
      </c>
      <c r="T2445" s="68">
        <v>1</v>
      </c>
      <c r="U2445" s="68">
        <v>0</v>
      </c>
      <c r="V2445" s="68">
        <v>0</v>
      </c>
      <c r="W2445" s="68">
        <v>164.34832521720446</v>
      </c>
    </row>
    <row r="2446" spans="1:23">
      <c r="A2446" s="105"/>
      <c r="B2446">
        <v>2017</v>
      </c>
      <c r="C2446" s="76">
        <v>0.28031583977995322</v>
      </c>
      <c r="D2446" s="76">
        <v>1.3562706238734816E-2</v>
      </c>
      <c r="E2446" s="76">
        <v>1.5148474182650635E-2</v>
      </c>
      <c r="F2446" s="76">
        <v>0.65949689786526999</v>
      </c>
      <c r="G2446" s="76">
        <v>9.1825551442015554E-3</v>
      </c>
      <c r="H2446" s="76">
        <v>0</v>
      </c>
      <c r="I2446" s="76">
        <v>1.5683283509487375E-2</v>
      </c>
      <c r="J2446" s="76">
        <v>6.6102432797020957E-3</v>
      </c>
      <c r="K2446" s="76">
        <v>0</v>
      </c>
      <c r="L2446" s="77">
        <v>0</v>
      </c>
      <c r="M2446" s="68">
        <v>42.406281874785435</v>
      </c>
      <c r="N2446" s="68">
        <v>2.0517711171662123</v>
      </c>
      <c r="O2446" s="68">
        <v>2.2916666666666665</v>
      </c>
      <c r="P2446" s="68">
        <v>99.768929819931159</v>
      </c>
      <c r="Q2446" s="68">
        <v>1.3891402714932128</v>
      </c>
      <c r="R2446" s="68">
        <v>0</v>
      </c>
      <c r="S2446" s="68">
        <v>2.3725728155339807</v>
      </c>
      <c r="T2446" s="68">
        <v>1</v>
      </c>
      <c r="U2446" s="68">
        <v>0</v>
      </c>
      <c r="V2446" s="68">
        <v>0</v>
      </c>
      <c r="W2446" s="68">
        <v>151.28036256557672</v>
      </c>
    </row>
    <row r="2447" spans="1:23">
      <c r="C2447" s="76"/>
      <c r="D2447" s="76"/>
      <c r="E2447" s="76"/>
      <c r="F2447" s="76"/>
      <c r="G2447" s="76"/>
      <c r="H2447" s="76"/>
      <c r="I2447" s="76"/>
      <c r="J2447" s="76"/>
      <c r="K2447" s="76"/>
      <c r="L2447" s="77"/>
      <c r="M2447" s="68"/>
      <c r="N2447" s="68"/>
      <c r="O2447" s="68"/>
      <c r="P2447" s="68"/>
      <c r="Q2447" s="68"/>
      <c r="R2447" s="68"/>
      <c r="S2447" s="68"/>
      <c r="T2447" s="68"/>
      <c r="U2447" s="68"/>
      <c r="V2447" s="68"/>
      <c r="W2447" s="68"/>
    </row>
    <row r="2448" spans="1:23">
      <c r="A2448" s="105" t="s">
        <v>659</v>
      </c>
      <c r="B2448">
        <v>2011</v>
      </c>
      <c r="C2448" s="76">
        <v>0.24481381334699795</v>
      </c>
      <c r="D2448" s="76">
        <v>2.7308977226370011E-2</v>
      </c>
      <c r="E2448" s="76">
        <v>4.3748581027473537E-3</v>
      </c>
      <c r="F2448" s="76">
        <v>0.70461090232100687</v>
      </c>
      <c r="G2448" s="76">
        <v>1.889144900287797E-2</v>
      </c>
      <c r="H2448" s="76">
        <v>0</v>
      </c>
      <c r="I2448" s="76">
        <v>0</v>
      </c>
      <c r="J2448" s="76">
        <v>0</v>
      </c>
      <c r="K2448" s="76">
        <v>0</v>
      </c>
      <c r="L2448" s="77">
        <v>0</v>
      </c>
      <c r="M2448" s="68">
        <v>54.788017730147232</v>
      </c>
      <c r="N2448" s="68">
        <v>6.1116025603907964</v>
      </c>
      <c r="O2448" s="68">
        <v>0.97906976744186047</v>
      </c>
      <c r="P2448" s="68">
        <v>157.6881389225407</v>
      </c>
      <c r="Q2448" s="68">
        <v>4.2278049133232969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223.79463389384387</v>
      </c>
    </row>
    <row r="2449" spans="1:23">
      <c r="A2449" s="105"/>
      <c r="B2449">
        <v>2014</v>
      </c>
      <c r="C2449" s="76">
        <v>0.18236283183025756</v>
      </c>
      <c r="D2449" s="76">
        <v>2.5671096524189644E-2</v>
      </c>
      <c r="E2449" s="76">
        <v>0</v>
      </c>
      <c r="F2449" s="76">
        <v>0.75224640796082076</v>
      </c>
      <c r="G2449" s="76">
        <v>2.0092477195718043E-2</v>
      </c>
      <c r="H2449" s="76">
        <v>3.394291470311955E-3</v>
      </c>
      <c r="I2449" s="76">
        <v>6.5338183423463139E-3</v>
      </c>
      <c r="J2449" s="76">
        <v>0</v>
      </c>
      <c r="K2449" s="76">
        <v>0</v>
      </c>
      <c r="L2449" s="77">
        <v>9.6990766763557189E-3</v>
      </c>
      <c r="M2449" s="68">
        <v>54.377560681591582</v>
      </c>
      <c r="N2449" s="68">
        <v>7.6546936401297145</v>
      </c>
      <c r="O2449" s="68">
        <v>0</v>
      </c>
      <c r="P2449" s="68">
        <v>224.3073563064282</v>
      </c>
      <c r="Q2449" s="68">
        <v>5.9912422229252345</v>
      </c>
      <c r="R2449" s="68">
        <v>1.0121212121212122</v>
      </c>
      <c r="S2449" s="68">
        <v>1.9482758620689655</v>
      </c>
      <c r="T2449" s="68">
        <v>0</v>
      </c>
      <c r="U2449" s="68">
        <v>0</v>
      </c>
      <c r="V2449" s="68">
        <v>2.892103205629398</v>
      </c>
      <c r="W2449" s="68">
        <v>298.18335313089432</v>
      </c>
    </row>
    <row r="2450" spans="1:23">
      <c r="A2450" s="105"/>
      <c r="B2450">
        <v>2017</v>
      </c>
      <c r="C2450" s="76">
        <v>0.28169134682543506</v>
      </c>
      <c r="D2450" s="76">
        <v>2.9355438317439031E-2</v>
      </c>
      <c r="E2450" s="76">
        <v>0</v>
      </c>
      <c r="F2450" s="76">
        <v>0.67615388049614622</v>
      </c>
      <c r="G2450" s="76">
        <v>1.2799334360979261E-2</v>
      </c>
      <c r="H2450" s="76">
        <v>0</v>
      </c>
      <c r="I2450" s="76">
        <v>0</v>
      </c>
      <c r="J2450" s="76">
        <v>0</v>
      </c>
      <c r="K2450" s="76">
        <v>0</v>
      </c>
      <c r="L2450" s="77">
        <v>0</v>
      </c>
      <c r="M2450" s="68">
        <v>69.486627328072018</v>
      </c>
      <c r="N2450" s="68">
        <v>7.241295926921631</v>
      </c>
      <c r="O2450" s="68">
        <v>0</v>
      </c>
      <c r="P2450" s="68">
        <v>166.79125305038696</v>
      </c>
      <c r="Q2450" s="68">
        <v>3.1572946304946514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246.67647093587536</v>
      </c>
    </row>
    <row r="2451" spans="1:23">
      <c r="C2451" s="76"/>
      <c r="D2451" s="76"/>
      <c r="E2451" s="76"/>
      <c r="F2451" s="76"/>
      <c r="G2451" s="76"/>
      <c r="H2451" s="76"/>
      <c r="I2451" s="76"/>
      <c r="J2451" s="76"/>
      <c r="K2451" s="76"/>
      <c r="L2451" s="77"/>
      <c r="M2451" s="68"/>
      <c r="N2451" s="68"/>
      <c r="O2451" s="68"/>
      <c r="P2451" s="68"/>
      <c r="Q2451" s="68"/>
      <c r="R2451" s="68"/>
      <c r="S2451" s="68"/>
      <c r="T2451" s="68"/>
      <c r="U2451" s="68"/>
      <c r="V2451" s="68"/>
      <c r="W2451" s="68"/>
    </row>
    <row r="2452" spans="1:23">
      <c r="A2452" s="105" t="s">
        <v>660</v>
      </c>
      <c r="B2452">
        <v>2011</v>
      </c>
      <c r="C2452" s="76">
        <v>0.33384026795848865</v>
      </c>
      <c r="D2452" s="76">
        <v>5.0151525866021014E-2</v>
      </c>
      <c r="E2452" s="76">
        <v>1.1705302718124561E-2</v>
      </c>
      <c r="F2452" s="76">
        <v>0.57373404048767573</v>
      </c>
      <c r="G2452" s="76">
        <v>3.056886296968999E-2</v>
      </c>
      <c r="H2452" s="76">
        <v>0</v>
      </c>
      <c r="I2452" s="76">
        <v>0</v>
      </c>
      <c r="J2452" s="76">
        <v>0</v>
      </c>
      <c r="K2452" s="76">
        <v>0</v>
      </c>
      <c r="L2452" s="77">
        <v>0</v>
      </c>
      <c r="M2452" s="68">
        <v>29.133772681650481</v>
      </c>
      <c r="N2452" s="68">
        <v>4.3766534311560381</v>
      </c>
      <c r="O2452" s="68">
        <v>1.021505376344086</v>
      </c>
      <c r="P2452" s="68">
        <v>50.06896626793754</v>
      </c>
      <c r="Q2452" s="68">
        <v>2.6677018633540373</v>
      </c>
      <c r="R2452" s="68">
        <v>0</v>
      </c>
      <c r="S2452" s="68">
        <v>0</v>
      </c>
      <c r="T2452" s="68">
        <v>0</v>
      </c>
      <c r="U2452" s="68">
        <v>0</v>
      </c>
      <c r="V2452" s="68">
        <v>0</v>
      </c>
      <c r="W2452" s="68">
        <v>87.268599620442188</v>
      </c>
    </row>
    <row r="2453" spans="1:23">
      <c r="A2453" s="105"/>
      <c r="B2453">
        <v>2014</v>
      </c>
      <c r="C2453" s="76">
        <v>0.30540761146414247</v>
      </c>
      <c r="D2453" s="76">
        <v>1.2199816626102556E-2</v>
      </c>
      <c r="E2453" s="76">
        <v>0</v>
      </c>
      <c r="F2453" s="76">
        <v>0.62598244773958989</v>
      </c>
      <c r="G2453" s="76">
        <v>1.5198672618374725E-2</v>
      </c>
      <c r="H2453" s="76">
        <v>0</v>
      </c>
      <c r="I2453" s="76">
        <v>4.1211451551789978E-2</v>
      </c>
      <c r="J2453" s="76">
        <v>0</v>
      </c>
      <c r="K2453" s="76">
        <v>0</v>
      </c>
      <c r="L2453" s="77">
        <v>0</v>
      </c>
      <c r="M2453" s="68">
        <v>25.274938209427688</v>
      </c>
      <c r="N2453" s="68">
        <v>1.0096330275229359</v>
      </c>
      <c r="O2453" s="68">
        <v>0</v>
      </c>
      <c r="P2453" s="68">
        <v>51.805086359683067</v>
      </c>
      <c r="Q2453" s="68">
        <v>1.2578125</v>
      </c>
      <c r="R2453" s="68">
        <v>0</v>
      </c>
      <c r="S2453" s="68">
        <v>3.410579345088161</v>
      </c>
      <c r="T2453" s="68">
        <v>0</v>
      </c>
      <c r="U2453" s="68">
        <v>0</v>
      </c>
      <c r="V2453" s="68">
        <v>0</v>
      </c>
      <c r="W2453" s="68">
        <v>82.75804944172188</v>
      </c>
    </row>
    <row r="2454" spans="1:23">
      <c r="A2454" s="105"/>
      <c r="B2454">
        <v>2017</v>
      </c>
      <c r="C2454" s="76">
        <v>0.22843782714203748</v>
      </c>
      <c r="D2454" s="76">
        <v>6.7574366289003762E-2</v>
      </c>
      <c r="E2454" s="76">
        <v>3.6566170913506432E-2</v>
      </c>
      <c r="F2454" s="76">
        <v>0.66742163565545221</v>
      </c>
      <c r="G2454" s="76">
        <v>0</v>
      </c>
      <c r="H2454" s="76">
        <v>0</v>
      </c>
      <c r="I2454" s="76">
        <v>0</v>
      </c>
      <c r="J2454" s="76">
        <v>0</v>
      </c>
      <c r="K2454" s="76">
        <v>0</v>
      </c>
      <c r="L2454" s="77">
        <v>0</v>
      </c>
      <c r="M2454" s="68">
        <v>19.042083211734077</v>
      </c>
      <c r="N2454" s="68">
        <v>5.6328530259365994</v>
      </c>
      <c r="O2454" s="68">
        <v>3.0480769230769234</v>
      </c>
      <c r="P2454" s="68">
        <v>55.634824067734428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83.35783722848204</v>
      </c>
    </row>
    <row r="2455" spans="1:23">
      <c r="C2455" s="76"/>
      <c r="D2455" s="76"/>
      <c r="E2455" s="76"/>
      <c r="F2455" s="76"/>
      <c r="G2455" s="76"/>
      <c r="H2455" s="76"/>
      <c r="I2455" s="76"/>
      <c r="J2455" s="76"/>
      <c r="K2455" s="76"/>
      <c r="L2455" s="77"/>
      <c r="M2455" s="68"/>
      <c r="N2455" s="68"/>
      <c r="O2455" s="68"/>
      <c r="P2455" s="68"/>
      <c r="Q2455" s="68"/>
      <c r="R2455" s="68"/>
      <c r="S2455" s="68"/>
      <c r="T2455" s="68"/>
      <c r="U2455" s="68"/>
      <c r="V2455" s="68"/>
      <c r="W2455" s="68"/>
    </row>
    <row r="2456" spans="1:23">
      <c r="A2456" s="105" t="s">
        <v>661</v>
      </c>
      <c r="B2456">
        <v>2011</v>
      </c>
      <c r="C2456" s="76">
        <v>0.60273306975606256</v>
      </c>
      <c r="D2456" s="76">
        <v>0</v>
      </c>
      <c r="E2456" s="76">
        <v>0</v>
      </c>
      <c r="F2456" s="76">
        <v>0.39726693024393761</v>
      </c>
      <c r="G2456" s="76">
        <v>0</v>
      </c>
      <c r="H2456" s="76">
        <v>0</v>
      </c>
      <c r="I2456" s="76">
        <v>0</v>
      </c>
      <c r="J2456" s="76">
        <v>0</v>
      </c>
      <c r="K2456" s="76">
        <v>0</v>
      </c>
      <c r="L2456" s="77">
        <v>0</v>
      </c>
      <c r="M2456" s="68">
        <v>15.267862549538673</v>
      </c>
      <c r="N2456" s="68">
        <v>0</v>
      </c>
      <c r="O2456" s="68">
        <v>0</v>
      </c>
      <c r="P2456" s="68">
        <v>10.063189147554816</v>
      </c>
      <c r="Q2456" s="68">
        <v>0</v>
      </c>
      <c r="R2456" s="68">
        <v>0</v>
      </c>
      <c r="S2456" s="68">
        <v>0</v>
      </c>
      <c r="T2456" s="68">
        <v>0</v>
      </c>
      <c r="U2456" s="68">
        <v>0</v>
      </c>
      <c r="V2456" s="68">
        <v>0</v>
      </c>
      <c r="W2456" s="68">
        <v>25.331051697093486</v>
      </c>
    </row>
    <row r="2457" spans="1:23">
      <c r="A2457" s="105"/>
      <c r="B2457">
        <v>2014</v>
      </c>
      <c r="C2457" s="76">
        <v>0.26637158066064504</v>
      </c>
      <c r="D2457" s="76">
        <v>6.024139366777246E-2</v>
      </c>
      <c r="E2457" s="76">
        <v>0</v>
      </c>
      <c r="F2457" s="76">
        <v>0.51184113784452956</v>
      </c>
      <c r="G2457" s="76">
        <v>0</v>
      </c>
      <c r="H2457" s="76">
        <v>0</v>
      </c>
      <c r="I2457" s="76">
        <v>0</v>
      </c>
      <c r="J2457" s="76">
        <v>0</v>
      </c>
      <c r="K2457" s="76">
        <v>0</v>
      </c>
      <c r="L2457" s="77">
        <v>0.16154588782705287</v>
      </c>
      <c r="M2457" s="68">
        <v>7.0149356516615491</v>
      </c>
      <c r="N2457" s="68">
        <v>1.5864661654135337</v>
      </c>
      <c r="O2457" s="68">
        <v>0</v>
      </c>
      <c r="P2457" s="68">
        <v>13.479413370403465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4.2543352601156066</v>
      </c>
      <c r="W2457" s="68">
        <v>26.335150447594156</v>
      </c>
    </row>
    <row r="2458" spans="1:23">
      <c r="A2458" s="105"/>
      <c r="B2458">
        <v>2017</v>
      </c>
      <c r="C2458" s="76">
        <v>0.39057643762725347</v>
      </c>
      <c r="D2458" s="76">
        <v>5.5770570689054749E-2</v>
      </c>
      <c r="E2458" s="76">
        <v>0</v>
      </c>
      <c r="F2458" s="76">
        <v>0.55365299168369175</v>
      </c>
      <c r="G2458" s="76">
        <v>0</v>
      </c>
      <c r="H2458" s="76">
        <v>0</v>
      </c>
      <c r="I2458" s="76">
        <v>0</v>
      </c>
      <c r="J2458" s="76">
        <v>0</v>
      </c>
      <c r="K2458" s="76">
        <v>0</v>
      </c>
      <c r="L2458" s="77">
        <v>0</v>
      </c>
      <c r="M2458" s="68">
        <v>7.115503221623344</v>
      </c>
      <c r="N2458" s="68">
        <v>1.016025641025641</v>
      </c>
      <c r="O2458" s="68">
        <v>0</v>
      </c>
      <c r="P2458" s="68">
        <v>10.086424234700996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18.21795309734998</v>
      </c>
    </row>
    <row r="2459" spans="1:23">
      <c r="C2459" s="76"/>
      <c r="D2459" s="76"/>
      <c r="E2459" s="76"/>
      <c r="F2459" s="76"/>
      <c r="G2459" s="76"/>
      <c r="H2459" s="76"/>
      <c r="I2459" s="76"/>
      <c r="J2459" s="76"/>
      <c r="K2459" s="76"/>
      <c r="L2459" s="77"/>
      <c r="M2459" s="68"/>
      <c r="N2459" s="68"/>
      <c r="O2459" s="68"/>
      <c r="P2459" s="68"/>
      <c r="Q2459" s="68"/>
      <c r="R2459" s="68"/>
      <c r="S2459" s="68"/>
      <c r="T2459" s="68"/>
      <c r="U2459" s="68"/>
      <c r="V2459" s="68"/>
      <c r="W2459" s="68"/>
    </row>
    <row r="2460" spans="1:23">
      <c r="A2460" s="105" t="s">
        <v>662</v>
      </c>
      <c r="B2460">
        <v>2011</v>
      </c>
      <c r="C2460" s="76">
        <v>0.34492870662248015</v>
      </c>
      <c r="D2460" s="76">
        <v>2.8836258102563888E-2</v>
      </c>
      <c r="E2460" s="76">
        <v>0</v>
      </c>
      <c r="F2460" s="76">
        <v>0.61661560745597799</v>
      </c>
      <c r="G2460" s="76">
        <v>0</v>
      </c>
      <c r="H2460" s="76">
        <v>0</v>
      </c>
      <c r="I2460" s="76">
        <v>9.6194278189777899E-3</v>
      </c>
      <c r="J2460" s="76">
        <v>0</v>
      </c>
      <c r="K2460" s="76">
        <v>0</v>
      </c>
      <c r="L2460" s="77">
        <v>0</v>
      </c>
      <c r="M2460" s="68">
        <v>38.68836351877215</v>
      </c>
      <c r="N2460" s="68">
        <v>3.2343716674592988</v>
      </c>
      <c r="O2460" s="68">
        <v>0</v>
      </c>
      <c r="P2460" s="68">
        <v>69.161679832914842</v>
      </c>
      <c r="Q2460" s="68">
        <v>0</v>
      </c>
      <c r="R2460" s="68">
        <v>0</v>
      </c>
      <c r="S2460" s="68">
        <v>1.0789473684210527</v>
      </c>
      <c r="T2460" s="68">
        <v>0</v>
      </c>
      <c r="U2460" s="68">
        <v>0</v>
      </c>
      <c r="V2460" s="68">
        <v>0</v>
      </c>
      <c r="W2460" s="68">
        <v>112.16336238756736</v>
      </c>
    </row>
    <row r="2461" spans="1:23">
      <c r="A2461" s="105"/>
      <c r="B2461">
        <v>2014</v>
      </c>
      <c r="C2461" s="76">
        <v>0.26889024910150638</v>
      </c>
      <c r="D2461" s="76">
        <v>1.1698790244898257E-2</v>
      </c>
      <c r="E2461" s="76">
        <v>0</v>
      </c>
      <c r="F2461" s="76">
        <v>0.69936458505493115</v>
      </c>
      <c r="G2461" s="76">
        <v>2.0046375598664647E-2</v>
      </c>
      <c r="H2461" s="76">
        <v>0</v>
      </c>
      <c r="I2461" s="76">
        <v>0</v>
      </c>
      <c r="J2461" s="76">
        <v>0</v>
      </c>
      <c r="K2461" s="76">
        <v>0</v>
      </c>
      <c r="L2461" s="77">
        <v>0</v>
      </c>
      <c r="M2461" s="68">
        <v>27.085242909429919</v>
      </c>
      <c r="N2461" s="68">
        <v>1.1784160139251523</v>
      </c>
      <c r="O2461" s="68">
        <v>0</v>
      </c>
      <c r="P2461" s="68">
        <v>70.446807691098797</v>
      </c>
      <c r="Q2461" s="68">
        <v>2.0192660550458719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100.7297326694997</v>
      </c>
    </row>
    <row r="2462" spans="1:23">
      <c r="A2462" s="105"/>
      <c r="B2462">
        <v>2017</v>
      </c>
      <c r="C2462" s="76">
        <v>0.26411933033347013</v>
      </c>
      <c r="D2462" s="76">
        <v>5.1613619682561826E-2</v>
      </c>
      <c r="E2462" s="76">
        <v>3.3597119159564613E-2</v>
      </c>
      <c r="F2462" s="76">
        <v>0.65066993082440361</v>
      </c>
      <c r="G2462" s="76">
        <v>0</v>
      </c>
      <c r="H2462" s="76">
        <v>0</v>
      </c>
      <c r="I2462" s="76">
        <v>0</v>
      </c>
      <c r="J2462" s="76">
        <v>0</v>
      </c>
      <c r="K2462" s="76">
        <v>0</v>
      </c>
      <c r="L2462" s="77">
        <v>0</v>
      </c>
      <c r="M2462" s="68">
        <v>28.764853872160614</v>
      </c>
      <c r="N2462" s="68">
        <v>5.6211645929424154</v>
      </c>
      <c r="O2462" s="68">
        <v>3.6590136054421767</v>
      </c>
      <c r="P2462" s="68">
        <v>70.863520120022869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108.90855219056806</v>
      </c>
    </row>
    <row r="2463" spans="1:23">
      <c r="C2463" s="76"/>
      <c r="D2463" s="76"/>
      <c r="E2463" s="76"/>
      <c r="F2463" s="76"/>
      <c r="G2463" s="76"/>
      <c r="H2463" s="76"/>
      <c r="I2463" s="76"/>
      <c r="J2463" s="76"/>
      <c r="K2463" s="76"/>
      <c r="L2463" s="77"/>
      <c r="M2463" s="68"/>
      <c r="N2463" s="68"/>
      <c r="O2463" s="68"/>
      <c r="P2463" s="68"/>
      <c r="Q2463" s="68"/>
      <c r="R2463" s="68"/>
      <c r="S2463" s="68"/>
      <c r="T2463" s="68"/>
      <c r="U2463" s="68"/>
      <c r="V2463" s="68"/>
      <c r="W2463" s="68"/>
    </row>
    <row r="2464" spans="1:23">
      <c r="A2464" s="105" t="s">
        <v>663</v>
      </c>
      <c r="B2464">
        <v>2011</v>
      </c>
      <c r="C2464" s="76">
        <v>0.18673974799731125</v>
      </c>
      <c r="D2464" s="76">
        <v>4.6833629147013639E-2</v>
      </c>
      <c r="E2464" s="76">
        <v>0</v>
      </c>
      <c r="F2464" s="76">
        <v>0.76642662285567498</v>
      </c>
      <c r="G2464" s="76">
        <v>0</v>
      </c>
      <c r="H2464" s="76">
        <v>0</v>
      </c>
      <c r="I2464" s="76">
        <v>0</v>
      </c>
      <c r="J2464" s="76">
        <v>0</v>
      </c>
      <c r="K2464" s="76">
        <v>0</v>
      </c>
      <c r="L2464" s="77">
        <v>0</v>
      </c>
      <c r="M2464" s="68">
        <v>9.0035815371035373</v>
      </c>
      <c r="N2464" s="68">
        <v>2.2580645161290325</v>
      </c>
      <c r="O2464" s="68">
        <v>0</v>
      </c>
      <c r="P2464" s="68">
        <v>36.952950108871995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48.21459616210457</v>
      </c>
    </row>
    <row r="2465" spans="1:23">
      <c r="A2465" s="105"/>
      <c r="B2465">
        <v>2014</v>
      </c>
      <c r="C2465" s="76">
        <v>0.21522317270410804</v>
      </c>
      <c r="D2465" s="76">
        <v>1.9424642505654895E-2</v>
      </c>
      <c r="E2465" s="76">
        <v>0</v>
      </c>
      <c r="F2465" s="76">
        <v>0.68772799671887375</v>
      </c>
      <c r="G2465" s="76">
        <v>7.7624188071363329E-2</v>
      </c>
      <c r="H2465" s="76">
        <v>0</v>
      </c>
      <c r="I2465" s="76">
        <v>0</v>
      </c>
      <c r="J2465" s="76">
        <v>0</v>
      </c>
      <c r="K2465" s="76">
        <v>0</v>
      </c>
      <c r="L2465" s="77">
        <v>0</v>
      </c>
      <c r="M2465" s="68">
        <v>11.18663694258883</v>
      </c>
      <c r="N2465" s="68">
        <v>1.0096330275229359</v>
      </c>
      <c r="O2465" s="68">
        <v>0</v>
      </c>
      <c r="P2465" s="68">
        <v>35.745980871329834</v>
      </c>
      <c r="Q2465" s="68">
        <v>4.034665965599352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51.976916807040951</v>
      </c>
    </row>
    <row r="2466" spans="1:23">
      <c r="A2466" s="105"/>
      <c r="B2466">
        <v>2017</v>
      </c>
      <c r="C2466" s="76">
        <v>0.21746691259166237</v>
      </c>
      <c r="D2466" s="76">
        <v>9.7685229190644096E-2</v>
      </c>
      <c r="E2466" s="76">
        <v>0</v>
      </c>
      <c r="F2466" s="76">
        <v>0.66040523030505038</v>
      </c>
      <c r="G2466" s="76">
        <v>2.4442627912643122E-2</v>
      </c>
      <c r="H2466" s="76">
        <v>0</v>
      </c>
      <c r="I2466" s="76">
        <v>0</v>
      </c>
      <c r="J2466" s="76">
        <v>0</v>
      </c>
      <c r="K2466" s="76">
        <v>0</v>
      </c>
      <c r="L2466" s="77">
        <v>0</v>
      </c>
      <c r="M2466" s="68">
        <v>12.983315869677146</v>
      </c>
      <c r="N2466" s="68">
        <v>5.8320512820512818</v>
      </c>
      <c r="O2466" s="68">
        <v>0</v>
      </c>
      <c r="P2466" s="68">
        <v>39.427835733048823</v>
      </c>
      <c r="Q2466" s="68">
        <v>1.4592857142857143</v>
      </c>
      <c r="R2466" s="68">
        <v>0</v>
      </c>
      <c r="S2466" s="68">
        <v>0</v>
      </c>
      <c r="T2466" s="68">
        <v>0</v>
      </c>
      <c r="U2466" s="68">
        <v>0</v>
      </c>
      <c r="V2466" s="68">
        <v>0</v>
      </c>
      <c r="W2466" s="68">
        <v>59.702488599062967</v>
      </c>
    </row>
    <row r="2467" spans="1:23">
      <c r="C2467" s="76"/>
      <c r="D2467" s="76"/>
      <c r="E2467" s="76"/>
      <c r="F2467" s="76"/>
      <c r="G2467" s="76"/>
      <c r="H2467" s="76"/>
      <c r="I2467" s="76"/>
      <c r="J2467" s="76"/>
      <c r="K2467" s="76"/>
      <c r="L2467" s="77"/>
      <c r="M2467" s="68"/>
      <c r="N2467" s="68"/>
      <c r="O2467" s="68"/>
      <c r="P2467" s="68"/>
      <c r="Q2467" s="68"/>
      <c r="R2467" s="68"/>
      <c r="S2467" s="68"/>
      <c r="T2467" s="68"/>
      <c r="U2467" s="68"/>
      <c r="V2467" s="68"/>
      <c r="W2467" s="68"/>
    </row>
    <row r="2468" spans="1:23">
      <c r="A2468" s="105" t="s">
        <v>664</v>
      </c>
      <c r="B2468">
        <v>2011</v>
      </c>
      <c r="C2468" s="76">
        <v>0.29781008156020078</v>
      </c>
      <c r="D2468" s="76">
        <v>2.8379943954046603E-2</v>
      </c>
      <c r="E2468" s="76">
        <v>0</v>
      </c>
      <c r="F2468" s="76">
        <v>0.65889741032553806</v>
      </c>
      <c r="G2468" s="76">
        <v>1.4912564160214581E-2</v>
      </c>
      <c r="H2468" s="76">
        <v>0</v>
      </c>
      <c r="I2468" s="76">
        <v>0</v>
      </c>
      <c r="J2468" s="76">
        <v>0</v>
      </c>
      <c r="K2468" s="76">
        <v>0</v>
      </c>
      <c r="L2468" s="77">
        <v>0</v>
      </c>
      <c r="M2468" s="68">
        <v>44.2142152135727</v>
      </c>
      <c r="N2468" s="68">
        <v>4.2134132704963418</v>
      </c>
      <c r="O2468" s="68">
        <v>0</v>
      </c>
      <c r="P2468" s="68">
        <v>97.822853246524645</v>
      </c>
      <c r="Q2468" s="68">
        <v>2.213985899038998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148.46446762963268</v>
      </c>
    </row>
    <row r="2469" spans="1:23">
      <c r="A2469" s="105"/>
      <c r="B2469">
        <v>2014</v>
      </c>
      <c r="C2469" s="76">
        <v>0.37190365771796169</v>
      </c>
      <c r="D2469" s="76">
        <v>2.1723155389568208E-2</v>
      </c>
      <c r="E2469" s="76">
        <v>6.8772676633564369E-3</v>
      </c>
      <c r="F2469" s="76">
        <v>0.57662912817544731</v>
      </c>
      <c r="G2469" s="76">
        <v>0</v>
      </c>
      <c r="H2469" s="76">
        <v>9.3995431066545409E-3</v>
      </c>
      <c r="I2469" s="76">
        <v>0</v>
      </c>
      <c r="J2469" s="76">
        <v>6.8868222963644069E-3</v>
      </c>
      <c r="K2469" s="76">
        <v>6.5804256506473719E-3</v>
      </c>
      <c r="L2469" s="77">
        <v>0</v>
      </c>
      <c r="M2469" s="68">
        <v>54.417616566477001</v>
      </c>
      <c r="N2469" s="68">
        <v>3.1785714285714284</v>
      </c>
      <c r="O2469" s="68">
        <v>1.0062942564909521</v>
      </c>
      <c r="P2469" s="68">
        <v>84.373418079985512</v>
      </c>
      <c r="Q2469" s="68">
        <v>0</v>
      </c>
      <c r="R2469" s="68">
        <v>1.3753581661891117</v>
      </c>
      <c r="S2469" s="68">
        <v>0</v>
      </c>
      <c r="T2469" s="68">
        <v>1.0076923076923077</v>
      </c>
      <c r="U2469" s="68">
        <v>0.96285979572887648</v>
      </c>
      <c r="V2469" s="68">
        <v>0</v>
      </c>
      <c r="W2469" s="68">
        <v>146.32181060113518</v>
      </c>
    </row>
    <row r="2470" spans="1:23">
      <c r="A2470" s="105"/>
      <c r="B2470">
        <v>2017</v>
      </c>
      <c r="C2470" s="76">
        <v>0.31591660767140006</v>
      </c>
      <c r="D2470" s="76">
        <v>1.7991927825154404E-2</v>
      </c>
      <c r="E2470" s="76">
        <v>0</v>
      </c>
      <c r="F2470" s="76">
        <v>0.65755992434681954</v>
      </c>
      <c r="G2470" s="76">
        <v>0</v>
      </c>
      <c r="H2470" s="76">
        <v>0</v>
      </c>
      <c r="I2470" s="76">
        <v>0</v>
      </c>
      <c r="J2470" s="76">
        <v>0</v>
      </c>
      <c r="K2470" s="76">
        <v>8.531540156626256E-3</v>
      </c>
      <c r="L2470" s="77">
        <v>0</v>
      </c>
      <c r="M2470" s="68">
        <v>50.022882088034805</v>
      </c>
      <c r="N2470" s="68">
        <v>2.8488786669622401</v>
      </c>
      <c r="O2470" s="68">
        <v>0</v>
      </c>
      <c r="P2470" s="68">
        <v>104.11938392182174</v>
      </c>
      <c r="Q2470" s="68">
        <v>0</v>
      </c>
      <c r="R2470" s="68">
        <v>0</v>
      </c>
      <c r="S2470" s="68">
        <v>0</v>
      </c>
      <c r="T2470" s="68">
        <v>0</v>
      </c>
      <c r="U2470" s="68">
        <v>1.3509015256588073</v>
      </c>
      <c r="V2470" s="68">
        <v>0</v>
      </c>
      <c r="W2470" s="68">
        <v>158.34204620247755</v>
      </c>
    </row>
    <row r="2471" spans="1:23">
      <c r="C2471" s="76"/>
      <c r="D2471" s="76"/>
      <c r="E2471" s="76"/>
      <c r="F2471" s="76"/>
      <c r="G2471" s="76"/>
      <c r="H2471" s="76"/>
      <c r="I2471" s="76"/>
      <c r="J2471" s="76"/>
      <c r="K2471" s="76"/>
      <c r="L2471" s="77"/>
      <c r="M2471" s="68"/>
      <c r="N2471" s="68"/>
      <c r="O2471" s="68"/>
      <c r="P2471" s="68"/>
      <c r="Q2471" s="68"/>
      <c r="R2471" s="68"/>
      <c r="S2471" s="68"/>
      <c r="T2471" s="68"/>
      <c r="U2471" s="68"/>
      <c r="V2471" s="68"/>
      <c r="W2471" s="68"/>
    </row>
    <row r="2472" spans="1:23">
      <c r="A2472" s="105" t="s">
        <v>665</v>
      </c>
      <c r="B2472">
        <v>2011</v>
      </c>
      <c r="C2472" s="76">
        <v>0.39620172119362218</v>
      </c>
      <c r="D2472" s="76">
        <v>3.7282071103563713E-2</v>
      </c>
      <c r="E2472" s="76">
        <v>0</v>
      </c>
      <c r="F2472" s="76">
        <v>0.53575420511571892</v>
      </c>
      <c r="G2472" s="76">
        <v>3.0762002587095102E-2</v>
      </c>
      <c r="H2472" s="76">
        <v>0</v>
      </c>
      <c r="I2472" s="76">
        <v>0</v>
      </c>
      <c r="J2472" s="76">
        <v>0</v>
      </c>
      <c r="K2472" s="76">
        <v>0</v>
      </c>
      <c r="L2472" s="77">
        <v>0</v>
      </c>
      <c r="M2472" s="68">
        <v>84.324684748699525</v>
      </c>
      <c r="N2472" s="68">
        <v>7.934844106975115</v>
      </c>
      <c r="O2472" s="68">
        <v>0</v>
      </c>
      <c r="P2472" s="68">
        <v>114.02601763836138</v>
      </c>
      <c r="Q2472" s="68">
        <v>6.5471602762871344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212.83270677032317</v>
      </c>
    </row>
    <row r="2473" spans="1:23">
      <c r="A2473" s="105"/>
      <c r="B2473">
        <v>2014</v>
      </c>
      <c r="C2473" s="76">
        <v>0.41825513397141079</v>
      </c>
      <c r="D2473" s="76">
        <v>5.9786645779800231E-3</v>
      </c>
      <c r="E2473" s="76">
        <v>0</v>
      </c>
      <c r="F2473" s="76">
        <v>0.56978753687262917</v>
      </c>
      <c r="G2473" s="76">
        <v>5.9786645779800239E-3</v>
      </c>
      <c r="H2473" s="76">
        <v>0</v>
      </c>
      <c r="I2473" s="76">
        <v>0</v>
      </c>
      <c r="J2473" s="76">
        <v>0</v>
      </c>
      <c r="K2473" s="76">
        <v>0</v>
      </c>
      <c r="L2473" s="77">
        <v>0</v>
      </c>
      <c r="M2473" s="68">
        <v>69.957952736114891</v>
      </c>
      <c r="N2473" s="68">
        <v>0.99999999999999989</v>
      </c>
      <c r="O2473" s="68">
        <v>0</v>
      </c>
      <c r="P2473" s="68">
        <v>95.303479471186506</v>
      </c>
      <c r="Q2473" s="68">
        <v>1</v>
      </c>
      <c r="R2473" s="68">
        <v>0</v>
      </c>
      <c r="S2473" s="68">
        <v>0</v>
      </c>
      <c r="T2473" s="68">
        <v>0</v>
      </c>
      <c r="U2473" s="68">
        <v>0</v>
      </c>
      <c r="V2473" s="68">
        <v>0</v>
      </c>
      <c r="W2473" s="68">
        <v>167.2614322073014</v>
      </c>
    </row>
    <row r="2474" spans="1:23">
      <c r="A2474" s="105"/>
      <c r="B2474">
        <v>2017</v>
      </c>
      <c r="C2474" s="76">
        <v>0.40362797699047021</v>
      </c>
      <c r="D2474" s="76">
        <v>7.8166069741482339E-2</v>
      </c>
      <c r="E2474" s="76">
        <v>5.258595523026423E-3</v>
      </c>
      <c r="F2474" s="76">
        <v>0.49183518668990839</v>
      </c>
      <c r="G2474" s="76">
        <v>2.1112171055112941E-2</v>
      </c>
      <c r="H2474" s="76">
        <v>0</v>
      </c>
      <c r="I2474" s="76">
        <v>0</v>
      </c>
      <c r="J2474" s="76">
        <v>0</v>
      </c>
      <c r="K2474" s="76">
        <v>0</v>
      </c>
      <c r="L2474" s="77">
        <v>0</v>
      </c>
      <c r="M2474" s="68">
        <v>76.755851486020845</v>
      </c>
      <c r="N2474" s="68">
        <v>14.864438498684201</v>
      </c>
      <c r="O2474" s="68">
        <v>1</v>
      </c>
      <c r="P2474" s="68">
        <v>93.529761803556212</v>
      </c>
      <c r="Q2474" s="68">
        <v>4.0147927260552034</v>
      </c>
      <c r="R2474" s="68">
        <v>0</v>
      </c>
      <c r="S2474" s="68">
        <v>0</v>
      </c>
      <c r="T2474" s="68">
        <v>0</v>
      </c>
      <c r="U2474" s="68">
        <v>0</v>
      </c>
      <c r="V2474" s="68">
        <v>0</v>
      </c>
      <c r="W2474" s="68">
        <v>190.1648445143164</v>
      </c>
    </row>
    <row r="2475" spans="1:23">
      <c r="C2475" s="76"/>
      <c r="D2475" s="76"/>
      <c r="E2475" s="76"/>
      <c r="F2475" s="76"/>
      <c r="G2475" s="76"/>
      <c r="H2475" s="76"/>
      <c r="I2475" s="76"/>
      <c r="J2475" s="76"/>
      <c r="K2475" s="76"/>
      <c r="L2475" s="77"/>
      <c r="M2475" s="68"/>
      <c r="N2475" s="68"/>
      <c r="O2475" s="68"/>
      <c r="P2475" s="68"/>
      <c r="Q2475" s="68"/>
      <c r="R2475" s="68"/>
      <c r="S2475" s="68"/>
      <c r="T2475" s="68"/>
      <c r="U2475" s="68"/>
      <c r="V2475" s="68"/>
      <c r="W2475" s="68"/>
    </row>
    <row r="2476" spans="1:23">
      <c r="A2476" s="105" t="s">
        <v>666</v>
      </c>
      <c r="B2476">
        <v>2011</v>
      </c>
      <c r="C2476" s="76">
        <v>0.29942833622272969</v>
      </c>
      <c r="D2476" s="76">
        <v>3.517826432394195E-2</v>
      </c>
      <c r="E2476" s="76">
        <v>0</v>
      </c>
      <c r="F2476" s="76">
        <v>0.63953606146137154</v>
      </c>
      <c r="G2476" s="76">
        <v>8.4717648357775701E-3</v>
      </c>
      <c r="H2476" s="76">
        <v>0</v>
      </c>
      <c r="I2476" s="76">
        <v>8.4044002935083472E-3</v>
      </c>
      <c r="J2476" s="76">
        <v>0</v>
      </c>
      <c r="K2476" s="76">
        <v>8.981172862670684E-3</v>
      </c>
      <c r="L2476" s="77">
        <v>0</v>
      </c>
      <c r="M2476" s="68">
        <v>35.627567198817445</v>
      </c>
      <c r="N2476" s="68">
        <v>4.1856959563330216</v>
      </c>
      <c r="O2476" s="68">
        <v>0</v>
      </c>
      <c r="P2476" s="68">
        <v>76.095383266710456</v>
      </c>
      <c r="Q2476" s="68">
        <v>1.008015389547932</v>
      </c>
      <c r="R2476" s="68">
        <v>0</v>
      </c>
      <c r="S2476" s="68">
        <v>1</v>
      </c>
      <c r="T2476" s="68">
        <v>0</v>
      </c>
      <c r="U2476" s="68">
        <v>1.0686274509803921</v>
      </c>
      <c r="V2476" s="68">
        <v>0</v>
      </c>
      <c r="W2476" s="68">
        <v>118.98528926238927</v>
      </c>
    </row>
    <row r="2477" spans="1:23">
      <c r="A2477" s="105"/>
      <c r="B2477">
        <v>2014</v>
      </c>
      <c r="C2477" s="76">
        <v>0.3367796985927245</v>
      </c>
      <c r="D2477" s="76">
        <v>0</v>
      </c>
      <c r="E2477" s="76">
        <v>2.9158824222205237E-2</v>
      </c>
      <c r="F2477" s="76">
        <v>0.60913215260706788</v>
      </c>
      <c r="G2477" s="76">
        <v>2.4929324578002218E-2</v>
      </c>
      <c r="H2477" s="76">
        <v>0</v>
      </c>
      <c r="I2477" s="76">
        <v>0</v>
      </c>
      <c r="J2477" s="76">
        <v>0</v>
      </c>
      <c r="K2477" s="76">
        <v>0</v>
      </c>
      <c r="L2477" s="77">
        <v>0</v>
      </c>
      <c r="M2477" s="68">
        <v>36.147465799981092</v>
      </c>
      <c r="N2477" s="68">
        <v>0</v>
      </c>
      <c r="O2477" s="68">
        <v>3.1296945918776178</v>
      </c>
      <c r="P2477" s="68">
        <v>65.379783122439434</v>
      </c>
      <c r="Q2477" s="68">
        <v>2.6757310828575891</v>
      </c>
      <c r="R2477" s="68">
        <v>0</v>
      </c>
      <c r="S2477" s="68">
        <v>0</v>
      </c>
      <c r="T2477" s="68">
        <v>0</v>
      </c>
      <c r="U2477" s="68">
        <v>0</v>
      </c>
      <c r="V2477" s="68">
        <v>0</v>
      </c>
      <c r="W2477" s="68">
        <v>107.33267459715574</v>
      </c>
    </row>
    <row r="2478" spans="1:23">
      <c r="A2478" s="105"/>
      <c r="B2478">
        <v>2017</v>
      </c>
      <c r="C2478" s="76">
        <v>0.33084098298539477</v>
      </c>
      <c r="D2478" s="76">
        <v>7.6812272717888402E-2</v>
      </c>
      <c r="E2478" s="76">
        <v>0</v>
      </c>
      <c r="F2478" s="76">
        <v>0.58220709170150142</v>
      </c>
      <c r="G2478" s="76">
        <v>0</v>
      </c>
      <c r="H2478" s="76">
        <v>0</v>
      </c>
      <c r="I2478" s="76">
        <v>0</v>
      </c>
      <c r="J2478" s="76">
        <v>0</v>
      </c>
      <c r="K2478" s="76">
        <v>0</v>
      </c>
      <c r="L2478" s="77">
        <v>1.0139652595215435E-2</v>
      </c>
      <c r="M2478" s="68">
        <v>41.538269712416017</v>
      </c>
      <c r="N2478" s="68">
        <v>9.6440558016361493</v>
      </c>
      <c r="O2478" s="68">
        <v>0</v>
      </c>
      <c r="P2478" s="68">
        <v>73.098184467206423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1.2730696798493408</v>
      </c>
      <c r="W2478" s="68">
        <v>125.55357966110793</v>
      </c>
    </row>
    <row r="2479" spans="1:23">
      <c r="C2479" s="76"/>
      <c r="D2479" s="76"/>
      <c r="E2479" s="76"/>
      <c r="F2479" s="76"/>
      <c r="G2479" s="76"/>
      <c r="H2479" s="76"/>
      <c r="I2479" s="76"/>
      <c r="J2479" s="76"/>
      <c r="K2479" s="76"/>
      <c r="L2479" s="77"/>
      <c r="M2479" s="68"/>
      <c r="N2479" s="68"/>
      <c r="O2479" s="68"/>
      <c r="P2479" s="68"/>
      <c r="Q2479" s="68"/>
      <c r="R2479" s="68"/>
      <c r="S2479" s="68"/>
      <c r="T2479" s="68"/>
      <c r="U2479" s="68"/>
      <c r="V2479" s="68"/>
      <c r="W2479" s="68"/>
    </row>
    <row r="2480" spans="1:23">
      <c r="A2480" s="105" t="s">
        <v>667</v>
      </c>
      <c r="B2480">
        <v>2011</v>
      </c>
      <c r="C2480" s="76">
        <v>0.28589271081303635</v>
      </c>
      <c r="D2480" s="76">
        <v>5.3528681374643276E-2</v>
      </c>
      <c r="E2480" s="76">
        <v>0</v>
      </c>
      <c r="F2480" s="76">
        <v>0.66057860781232025</v>
      </c>
      <c r="G2480" s="76">
        <v>0</v>
      </c>
      <c r="H2480" s="76">
        <v>0</v>
      </c>
      <c r="I2480" s="76">
        <v>0</v>
      </c>
      <c r="J2480" s="76">
        <v>0</v>
      </c>
      <c r="K2480" s="76">
        <v>0</v>
      </c>
      <c r="L2480" s="77">
        <v>0</v>
      </c>
      <c r="M2480" s="68">
        <v>13.321770295657677</v>
      </c>
      <c r="N2480" s="68">
        <v>2.4942811430011833</v>
      </c>
      <c r="O2480" s="68">
        <v>0</v>
      </c>
      <c r="P2480" s="68">
        <v>30.781045275603429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46.597096714262292</v>
      </c>
    </row>
    <row r="2481" spans="1:23">
      <c r="A2481" s="105"/>
      <c r="B2481">
        <v>2014</v>
      </c>
      <c r="C2481" s="76">
        <v>0.25349603685715827</v>
      </c>
      <c r="D2481" s="76">
        <v>1.9516054485210429E-2</v>
      </c>
      <c r="E2481" s="76">
        <v>0</v>
      </c>
      <c r="F2481" s="76">
        <v>0.70512784766529213</v>
      </c>
      <c r="G2481" s="76">
        <v>2.1860060992339055E-2</v>
      </c>
      <c r="H2481" s="76">
        <v>0</v>
      </c>
      <c r="I2481" s="76">
        <v>0</v>
      </c>
      <c r="J2481" s="76">
        <v>0</v>
      </c>
      <c r="K2481" s="76">
        <v>0</v>
      </c>
      <c r="L2481" s="77">
        <v>0</v>
      </c>
      <c r="M2481" s="68">
        <v>13.114227127778939</v>
      </c>
      <c r="N2481" s="68">
        <v>1.0096330275229359</v>
      </c>
      <c r="O2481" s="68">
        <v>0</v>
      </c>
      <c r="P2481" s="68">
        <v>36.478703426891173</v>
      </c>
      <c r="Q2481" s="68">
        <v>1.1308965948141205</v>
      </c>
      <c r="R2481" s="68">
        <v>0</v>
      </c>
      <c r="S2481" s="68">
        <v>0</v>
      </c>
      <c r="T2481" s="68">
        <v>0</v>
      </c>
      <c r="U2481" s="68">
        <v>0</v>
      </c>
      <c r="V2481" s="68">
        <v>0</v>
      </c>
      <c r="W2481" s="68">
        <v>51.733460177007174</v>
      </c>
    </row>
    <row r="2482" spans="1:23">
      <c r="A2482" s="105"/>
      <c r="B2482">
        <v>2017</v>
      </c>
      <c r="C2482" s="76">
        <v>0.3228167152949683</v>
      </c>
      <c r="D2482" s="76">
        <v>0.15861869578187593</v>
      </c>
      <c r="E2482" s="76">
        <v>0</v>
      </c>
      <c r="F2482" s="76">
        <v>0.51856458892315571</v>
      </c>
      <c r="G2482" s="76">
        <v>0</v>
      </c>
      <c r="H2482" s="76">
        <v>0</v>
      </c>
      <c r="I2482" s="76">
        <v>0</v>
      </c>
      <c r="J2482" s="76">
        <v>0</v>
      </c>
      <c r="K2482" s="76">
        <v>0</v>
      </c>
      <c r="L2482" s="77">
        <v>0</v>
      </c>
      <c r="M2482" s="68">
        <v>17.142842835103281</v>
      </c>
      <c r="N2482" s="68">
        <v>8.4232793522267215</v>
      </c>
      <c r="O2482" s="68">
        <v>0</v>
      </c>
      <c r="P2482" s="68">
        <v>27.537828205818929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53.103950393148935</v>
      </c>
    </row>
    <row r="2483" spans="1:23">
      <c r="C2483" s="76"/>
      <c r="D2483" s="76"/>
      <c r="E2483" s="76"/>
      <c r="F2483" s="76"/>
      <c r="G2483" s="76"/>
      <c r="H2483" s="76"/>
      <c r="I2483" s="76"/>
      <c r="J2483" s="76"/>
      <c r="K2483" s="76"/>
      <c r="L2483" s="77"/>
      <c r="M2483" s="68"/>
      <c r="N2483" s="68"/>
      <c r="O2483" s="68"/>
      <c r="P2483" s="68"/>
      <c r="Q2483" s="68"/>
      <c r="R2483" s="68"/>
      <c r="S2483" s="68"/>
      <c r="T2483" s="68"/>
      <c r="U2483" s="68"/>
      <c r="V2483" s="68"/>
      <c r="W2483" s="68"/>
    </row>
    <row r="2484" spans="1:23">
      <c r="A2484" s="105" t="s">
        <v>668</v>
      </c>
      <c r="B2484">
        <v>2011</v>
      </c>
      <c r="C2484" s="76">
        <v>0.3586405917176464</v>
      </c>
      <c r="D2484" s="76">
        <v>2.83120730879294E-2</v>
      </c>
      <c r="E2484" s="76">
        <v>0</v>
      </c>
      <c r="F2484" s="76">
        <v>0.61304733519442389</v>
      </c>
      <c r="G2484" s="76">
        <v>0</v>
      </c>
      <c r="H2484" s="76">
        <v>0</v>
      </c>
      <c r="I2484" s="76">
        <v>0</v>
      </c>
      <c r="J2484" s="76">
        <v>0</v>
      </c>
      <c r="K2484" s="76">
        <v>0</v>
      </c>
      <c r="L2484" s="77">
        <v>0</v>
      </c>
      <c r="M2484" s="68">
        <v>25.724122442587966</v>
      </c>
      <c r="N2484" s="68">
        <v>2.0307328605200947</v>
      </c>
      <c r="O2484" s="68">
        <v>0</v>
      </c>
      <c r="P2484" s="68">
        <v>43.971890181519804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71.726745484627884</v>
      </c>
    </row>
    <row r="2485" spans="1:23">
      <c r="A2485" s="105"/>
      <c r="B2485">
        <v>2014</v>
      </c>
      <c r="C2485" s="76">
        <v>0.45371769665050898</v>
      </c>
      <c r="D2485" s="76">
        <v>0</v>
      </c>
      <c r="E2485" s="76">
        <v>1.5458701919659812E-2</v>
      </c>
      <c r="F2485" s="76">
        <v>0.51544500192123588</v>
      </c>
      <c r="G2485" s="76">
        <v>1.5378599508595412E-2</v>
      </c>
      <c r="H2485" s="76">
        <v>0</v>
      </c>
      <c r="I2485" s="76">
        <v>0</v>
      </c>
      <c r="J2485" s="76">
        <v>0</v>
      </c>
      <c r="K2485" s="76">
        <v>0</v>
      </c>
      <c r="L2485" s="77">
        <v>0</v>
      </c>
      <c r="M2485" s="68">
        <v>29.633042547214551</v>
      </c>
      <c r="N2485" s="68">
        <v>0</v>
      </c>
      <c r="O2485" s="68">
        <v>1.0096330275229359</v>
      </c>
      <c r="P2485" s="68">
        <v>33.664553499764693</v>
      </c>
      <c r="Q2485" s="68">
        <v>1.0044014084507042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65.311630482952879</v>
      </c>
    </row>
    <row r="2486" spans="1:23">
      <c r="A2486" s="105"/>
      <c r="B2486">
        <v>2017</v>
      </c>
      <c r="C2486" s="76">
        <v>0.30287648998236122</v>
      </c>
      <c r="D2486" s="76">
        <v>3.1629336004537739E-2</v>
      </c>
      <c r="E2486" s="76">
        <v>0.12392106803120717</v>
      </c>
      <c r="F2486" s="76">
        <v>0.54157310598189401</v>
      </c>
      <c r="G2486" s="76">
        <v>0</v>
      </c>
      <c r="H2486" s="76">
        <v>0</v>
      </c>
      <c r="I2486" s="76">
        <v>0</v>
      </c>
      <c r="J2486" s="76">
        <v>0</v>
      </c>
      <c r="K2486" s="76">
        <v>0</v>
      </c>
      <c r="L2486" s="77">
        <v>0</v>
      </c>
      <c r="M2486" s="68">
        <v>20.608806979719549</v>
      </c>
      <c r="N2486" s="68">
        <v>2.1521739130434785</v>
      </c>
      <c r="O2486" s="68">
        <v>8.4320356853203577</v>
      </c>
      <c r="P2486" s="68">
        <v>36.850584233982808</v>
      </c>
      <c r="Q2486" s="68">
        <v>0</v>
      </c>
      <c r="R2486" s="68">
        <v>0</v>
      </c>
      <c r="S2486" s="68">
        <v>0</v>
      </c>
      <c r="T2486" s="68">
        <v>0</v>
      </c>
      <c r="U2486" s="68">
        <v>0</v>
      </c>
      <c r="V2486" s="68">
        <v>0</v>
      </c>
      <c r="W2486" s="68">
        <v>68.043600812066188</v>
      </c>
    </row>
    <row r="2487" spans="1:23">
      <c r="C2487" s="76"/>
      <c r="D2487" s="76"/>
      <c r="E2487" s="76"/>
      <c r="F2487" s="76"/>
      <c r="G2487" s="76"/>
      <c r="H2487" s="76"/>
      <c r="I2487" s="76"/>
      <c r="J2487" s="76"/>
      <c r="K2487" s="76"/>
      <c r="L2487" s="77"/>
      <c r="M2487" s="68"/>
      <c r="N2487" s="68"/>
      <c r="O2487" s="68"/>
      <c r="P2487" s="68"/>
      <c r="Q2487" s="68"/>
      <c r="R2487" s="68"/>
      <c r="S2487" s="68"/>
      <c r="T2487" s="68"/>
      <c r="U2487" s="68"/>
      <c r="V2487" s="68"/>
      <c r="W2487" s="68"/>
    </row>
    <row r="2488" spans="1:23">
      <c r="A2488" s="105" t="s">
        <v>669</v>
      </c>
      <c r="B2488">
        <v>2011</v>
      </c>
      <c r="C2488" s="76">
        <v>0.46117412712439459</v>
      </c>
      <c r="D2488" s="76">
        <v>1.1948299732681331E-2</v>
      </c>
      <c r="E2488" s="76">
        <v>0</v>
      </c>
      <c r="F2488" s="76">
        <v>0.52687757314292427</v>
      </c>
      <c r="G2488" s="76">
        <v>0</v>
      </c>
      <c r="H2488" s="76">
        <v>0</v>
      </c>
      <c r="I2488" s="76">
        <v>0</v>
      </c>
      <c r="J2488" s="76">
        <v>0</v>
      </c>
      <c r="K2488" s="76">
        <v>0</v>
      </c>
      <c r="L2488" s="77">
        <v>0</v>
      </c>
      <c r="M2488" s="68">
        <v>38.597468881951293</v>
      </c>
      <c r="N2488" s="68">
        <v>1</v>
      </c>
      <c r="O2488" s="68">
        <v>0</v>
      </c>
      <c r="P2488" s="68">
        <v>44.096447605996495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83.693916487947774</v>
      </c>
    </row>
    <row r="2489" spans="1:23">
      <c r="A2489" s="105"/>
      <c r="B2489">
        <v>2014</v>
      </c>
      <c r="C2489" s="76">
        <v>0.27217586468160432</v>
      </c>
      <c r="D2489" s="76">
        <v>5.8315593770690587E-2</v>
      </c>
      <c r="E2489" s="76">
        <v>0</v>
      </c>
      <c r="F2489" s="76">
        <v>0.65163492381853716</v>
      </c>
      <c r="G2489" s="76">
        <v>0</v>
      </c>
      <c r="H2489" s="76">
        <v>0</v>
      </c>
      <c r="I2489" s="76">
        <v>0</v>
      </c>
      <c r="J2489" s="76">
        <v>0</v>
      </c>
      <c r="K2489" s="76">
        <v>0</v>
      </c>
      <c r="L2489" s="77">
        <v>1.7873617729167863E-2</v>
      </c>
      <c r="M2489" s="68">
        <v>24.132408347633277</v>
      </c>
      <c r="N2489" s="68">
        <v>5.170538260456274</v>
      </c>
      <c r="O2489" s="68">
        <v>0</v>
      </c>
      <c r="P2489" s="68">
        <v>57.777055631158944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1.5847600675186884</v>
      </c>
      <c r="W2489" s="68">
        <v>88.664762306767187</v>
      </c>
    </row>
    <row r="2490" spans="1:23">
      <c r="A2490" s="105"/>
      <c r="B2490">
        <v>2017</v>
      </c>
      <c r="C2490" s="76">
        <v>0.38887883040191162</v>
      </c>
      <c r="D2490" s="76">
        <v>2.1920409937990444E-2</v>
      </c>
      <c r="E2490" s="76">
        <v>0</v>
      </c>
      <c r="F2490" s="76">
        <v>0.56670387134956324</v>
      </c>
      <c r="G2490" s="76">
        <v>0</v>
      </c>
      <c r="H2490" s="76">
        <v>0</v>
      </c>
      <c r="I2490" s="76">
        <v>0</v>
      </c>
      <c r="J2490" s="76">
        <v>0</v>
      </c>
      <c r="K2490" s="76">
        <v>0</v>
      </c>
      <c r="L2490" s="77">
        <v>2.2496888310534587E-2</v>
      </c>
      <c r="M2490" s="68">
        <v>35.765284297150686</v>
      </c>
      <c r="N2490" s="68">
        <v>2.016025641025641</v>
      </c>
      <c r="O2490" s="68">
        <v>0</v>
      </c>
      <c r="P2490" s="68">
        <v>52.119898247393522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2.069044502617801</v>
      </c>
      <c r="W2490" s="68">
        <v>91.970252688187657</v>
      </c>
    </row>
    <row r="2491" spans="1:23">
      <c r="C2491" s="76"/>
      <c r="D2491" s="76"/>
      <c r="E2491" s="76"/>
      <c r="F2491" s="76"/>
      <c r="G2491" s="76"/>
      <c r="H2491" s="76"/>
      <c r="I2491" s="76"/>
      <c r="J2491" s="76"/>
      <c r="K2491" s="76"/>
      <c r="L2491" s="77"/>
      <c r="M2491" s="68"/>
      <c r="N2491" s="68"/>
      <c r="O2491" s="68"/>
      <c r="P2491" s="68"/>
      <c r="Q2491" s="68"/>
      <c r="R2491" s="68"/>
      <c r="S2491" s="68"/>
      <c r="T2491" s="68"/>
      <c r="U2491" s="68"/>
      <c r="V2491" s="68"/>
      <c r="W2491" s="68"/>
    </row>
    <row r="2492" spans="1:23">
      <c r="A2492" s="105" t="s">
        <v>670</v>
      </c>
      <c r="B2492">
        <v>2011</v>
      </c>
      <c r="C2492" s="76">
        <v>0.28641227048479556</v>
      </c>
      <c r="D2492" s="76">
        <v>3.2522231587144824E-2</v>
      </c>
      <c r="E2492" s="76">
        <v>0</v>
      </c>
      <c r="F2492" s="76">
        <v>0.6810654979280597</v>
      </c>
      <c r="G2492" s="76">
        <v>0</v>
      </c>
      <c r="H2492" s="76">
        <v>0</v>
      </c>
      <c r="I2492" s="76">
        <v>0</v>
      </c>
      <c r="J2492" s="76">
        <v>0</v>
      </c>
      <c r="K2492" s="76">
        <v>0</v>
      </c>
      <c r="L2492" s="77">
        <v>0</v>
      </c>
      <c r="M2492" s="68">
        <v>32.243921326772657</v>
      </c>
      <c r="N2492" s="68">
        <v>3.6613105817428542</v>
      </c>
      <c r="O2492" s="68">
        <v>0</v>
      </c>
      <c r="P2492" s="68">
        <v>76.673468969749962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112.57870087826547</v>
      </c>
    </row>
    <row r="2493" spans="1:23">
      <c r="A2493" s="105"/>
      <c r="B2493">
        <v>2014</v>
      </c>
      <c r="C2493" s="76">
        <v>0.33389292505633084</v>
      </c>
      <c r="D2493" s="76">
        <v>3.8192286047060452E-2</v>
      </c>
      <c r="E2493" s="76">
        <v>0</v>
      </c>
      <c r="F2493" s="76">
        <v>0.58766107678063662</v>
      </c>
      <c r="G2493" s="76">
        <v>1.0118461300044944E-2</v>
      </c>
      <c r="H2493" s="76">
        <v>0</v>
      </c>
      <c r="I2493" s="76">
        <v>0</v>
      </c>
      <c r="J2493" s="76">
        <v>2.0392591235475193E-2</v>
      </c>
      <c r="K2493" s="76">
        <v>9.7426595804518158E-3</v>
      </c>
      <c r="L2493" s="77">
        <v>0</v>
      </c>
      <c r="M2493" s="68">
        <v>32.998389296092654</v>
      </c>
      <c r="N2493" s="68">
        <v>3.7745152068616217</v>
      </c>
      <c r="O2493" s="68">
        <v>0</v>
      </c>
      <c r="P2493" s="68">
        <v>58.078106873623796</v>
      </c>
      <c r="Q2493" s="68">
        <v>1</v>
      </c>
      <c r="R2493" s="68">
        <v>0</v>
      </c>
      <c r="S2493" s="68">
        <v>0</v>
      </c>
      <c r="T2493" s="68">
        <v>2.0153846153846153</v>
      </c>
      <c r="U2493" s="68">
        <v>0.96285979572887648</v>
      </c>
      <c r="V2493" s="68">
        <v>0</v>
      </c>
      <c r="W2493" s="68">
        <v>98.829255787691579</v>
      </c>
    </row>
    <row r="2494" spans="1:23">
      <c r="A2494" s="105"/>
      <c r="B2494">
        <v>2017</v>
      </c>
      <c r="C2494" s="76">
        <v>0.24451034547356287</v>
      </c>
      <c r="D2494" s="76">
        <v>0.12585368824864088</v>
      </c>
      <c r="E2494" s="76">
        <v>0</v>
      </c>
      <c r="F2494" s="76">
        <v>0.62963596627779617</v>
      </c>
      <c r="G2494" s="76">
        <v>0</v>
      </c>
      <c r="H2494" s="76">
        <v>0</v>
      </c>
      <c r="I2494" s="76">
        <v>0</v>
      </c>
      <c r="J2494" s="76">
        <v>0</v>
      </c>
      <c r="K2494" s="76">
        <v>0</v>
      </c>
      <c r="L2494" s="77">
        <v>0</v>
      </c>
      <c r="M2494" s="68">
        <v>25.054832131527515</v>
      </c>
      <c r="N2494" s="68">
        <v>12.896153846153847</v>
      </c>
      <c r="O2494" s="68">
        <v>0</v>
      </c>
      <c r="P2494" s="68">
        <v>64.518429306166041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102.46941528384741</v>
      </c>
    </row>
    <row r="2495" spans="1:23">
      <c r="C2495" s="76"/>
      <c r="D2495" s="76"/>
      <c r="E2495" s="76"/>
      <c r="F2495" s="76"/>
      <c r="G2495" s="76"/>
      <c r="H2495" s="76"/>
      <c r="I2495" s="76"/>
      <c r="J2495" s="76"/>
      <c r="K2495" s="76"/>
      <c r="L2495" s="77"/>
      <c r="M2495" s="68"/>
      <c r="N2495" s="68"/>
      <c r="O2495" s="68"/>
      <c r="P2495" s="68"/>
      <c r="Q2495" s="68"/>
      <c r="R2495" s="68"/>
      <c r="S2495" s="68"/>
      <c r="T2495" s="68"/>
      <c r="U2495" s="68"/>
      <c r="V2495" s="68"/>
      <c r="W2495" s="68"/>
    </row>
    <row r="2496" spans="1:23">
      <c r="A2496" s="105" t="s">
        <v>671</v>
      </c>
      <c r="B2496">
        <v>2011</v>
      </c>
      <c r="C2496" s="76">
        <v>0.26262136917692824</v>
      </c>
      <c r="D2496" s="76">
        <v>5.2017664861393267E-2</v>
      </c>
      <c r="E2496" s="76">
        <v>0</v>
      </c>
      <c r="F2496" s="76">
        <v>0.65202711172623673</v>
      </c>
      <c r="G2496" s="76">
        <v>3.333385423544185E-2</v>
      </c>
      <c r="H2496" s="76">
        <v>0</v>
      </c>
      <c r="I2496" s="76">
        <v>0</v>
      </c>
      <c r="J2496" s="76">
        <v>0</v>
      </c>
      <c r="K2496" s="76">
        <v>0</v>
      </c>
      <c r="L2496" s="77">
        <v>0</v>
      </c>
      <c r="M2496" s="68">
        <v>31.00639149909026</v>
      </c>
      <c r="N2496" s="68">
        <v>6.1414655121770831</v>
      </c>
      <c r="O2496" s="68">
        <v>0</v>
      </c>
      <c r="P2496" s="68">
        <v>76.981579821802498</v>
      </c>
      <c r="Q2496" s="68">
        <v>3.9355614428367636</v>
      </c>
      <c r="R2496" s="68">
        <v>0</v>
      </c>
      <c r="S2496" s="68">
        <v>0</v>
      </c>
      <c r="T2496" s="68">
        <v>0</v>
      </c>
      <c r="U2496" s="68">
        <v>0</v>
      </c>
      <c r="V2496" s="68">
        <v>0</v>
      </c>
      <c r="W2496" s="68">
        <v>118.06499827590659</v>
      </c>
    </row>
    <row r="2497" spans="1:23">
      <c r="A2497" s="105"/>
      <c r="B2497">
        <v>2014</v>
      </c>
      <c r="C2497" s="76">
        <v>0.30512903184788503</v>
      </c>
      <c r="D2497" s="76">
        <v>1.4309561441141089E-2</v>
      </c>
      <c r="E2497" s="76">
        <v>0</v>
      </c>
      <c r="F2497" s="76">
        <v>0.6446669320098235</v>
      </c>
      <c r="G2497" s="76">
        <v>1.4111927072052406E-2</v>
      </c>
      <c r="H2497" s="76">
        <v>0</v>
      </c>
      <c r="I2497" s="76">
        <v>9.373827534640224E-3</v>
      </c>
      <c r="J2497" s="76">
        <v>0</v>
      </c>
      <c r="K2497" s="76">
        <v>1.2408720094457676E-2</v>
      </c>
      <c r="L2497" s="77">
        <v>0</v>
      </c>
      <c r="M2497" s="68">
        <v>32.817682632986475</v>
      </c>
      <c r="N2497" s="68">
        <v>1.5390428211586902</v>
      </c>
      <c r="O2497" s="68">
        <v>0</v>
      </c>
      <c r="P2497" s="68">
        <v>69.336158052723491</v>
      </c>
      <c r="Q2497" s="68">
        <v>1.5177865612648223</v>
      </c>
      <c r="R2497" s="68">
        <v>0</v>
      </c>
      <c r="S2497" s="68">
        <v>1.0081875697804243</v>
      </c>
      <c r="T2497" s="68">
        <v>0</v>
      </c>
      <c r="U2497" s="68">
        <v>1.3346007604562737</v>
      </c>
      <c r="V2497" s="68">
        <v>0</v>
      </c>
      <c r="W2497" s="68">
        <v>107.55345839837018</v>
      </c>
    </row>
    <row r="2498" spans="1:23">
      <c r="A2498" s="105"/>
      <c r="B2498">
        <v>2017</v>
      </c>
      <c r="C2498" s="76">
        <v>0.30541006799380427</v>
      </c>
      <c r="D2498" s="76">
        <v>1.4206006777882502E-2</v>
      </c>
      <c r="E2498" s="76">
        <v>8.7153415815230065E-3</v>
      </c>
      <c r="F2498" s="76">
        <v>0.67166858364678994</v>
      </c>
      <c r="G2498" s="76">
        <v>0</v>
      </c>
      <c r="H2498" s="76">
        <v>0</v>
      </c>
      <c r="I2498" s="76">
        <v>0</v>
      </c>
      <c r="J2498" s="76">
        <v>0</v>
      </c>
      <c r="K2498" s="76">
        <v>0</v>
      </c>
      <c r="L2498" s="77">
        <v>0</v>
      </c>
      <c r="M2498" s="68">
        <v>35.042811017446532</v>
      </c>
      <c r="N2498" s="68">
        <v>1.6300000000000001</v>
      </c>
      <c r="O2498" s="68">
        <v>1</v>
      </c>
      <c r="P2498" s="68">
        <v>77.067384836730156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114.74019585417672</v>
      </c>
    </row>
    <row r="2499" spans="1:23">
      <c r="C2499" s="76"/>
      <c r="D2499" s="76"/>
      <c r="E2499" s="76"/>
      <c r="F2499" s="76"/>
      <c r="G2499" s="76"/>
      <c r="H2499" s="76"/>
      <c r="I2499" s="76"/>
      <c r="J2499" s="76"/>
      <c r="K2499" s="76"/>
      <c r="L2499" s="77"/>
      <c r="M2499" s="68"/>
      <c r="N2499" s="68"/>
      <c r="O2499" s="68"/>
      <c r="P2499" s="68"/>
      <c r="Q2499" s="68"/>
      <c r="R2499" s="68"/>
      <c r="S2499" s="68"/>
      <c r="T2499" s="68"/>
      <c r="U2499" s="68"/>
      <c r="V2499" s="68"/>
      <c r="W2499" s="68"/>
    </row>
    <row r="2500" spans="1:23">
      <c r="A2500" s="105" t="s">
        <v>672</v>
      </c>
      <c r="B2500">
        <v>2011</v>
      </c>
      <c r="C2500" s="76">
        <v>0.35059704648865897</v>
      </c>
      <c r="D2500" s="76">
        <v>2.3814705022275198E-2</v>
      </c>
      <c r="E2500" s="76">
        <v>0</v>
      </c>
      <c r="F2500" s="76">
        <v>0.60980379378243643</v>
      </c>
      <c r="G2500" s="76">
        <v>1.5784454706629352E-2</v>
      </c>
      <c r="H2500" s="76">
        <v>0</v>
      </c>
      <c r="I2500" s="76">
        <v>0</v>
      </c>
      <c r="J2500" s="76">
        <v>0</v>
      </c>
      <c r="K2500" s="76">
        <v>0</v>
      </c>
      <c r="L2500" s="77">
        <v>0</v>
      </c>
      <c r="M2500" s="68">
        <v>44.618062184712926</v>
      </c>
      <c r="N2500" s="68">
        <v>3.0307328605200947</v>
      </c>
      <c r="O2500" s="68">
        <v>0</v>
      </c>
      <c r="P2500" s="68">
        <v>77.605512835769801</v>
      </c>
      <c r="Q2500" s="68">
        <v>2.0087784215688043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127.26308630257164</v>
      </c>
    </row>
    <row r="2501" spans="1:23">
      <c r="A2501" s="105"/>
      <c r="B2501">
        <v>2014</v>
      </c>
      <c r="C2501" s="76">
        <v>0.37697042971348055</v>
      </c>
      <c r="D2501" s="76">
        <v>2.5066951029827918E-2</v>
      </c>
      <c r="E2501" s="76">
        <v>0</v>
      </c>
      <c r="F2501" s="76">
        <v>0.57572934307398571</v>
      </c>
      <c r="G2501" s="76">
        <v>0</v>
      </c>
      <c r="H2501" s="76">
        <v>0</v>
      </c>
      <c r="I2501" s="76">
        <v>2.2233276182706107E-2</v>
      </c>
      <c r="J2501" s="76">
        <v>0</v>
      </c>
      <c r="K2501" s="76">
        <v>0</v>
      </c>
      <c r="L2501" s="77">
        <v>0</v>
      </c>
      <c r="M2501" s="68">
        <v>51.290145329598595</v>
      </c>
      <c r="N2501" s="68">
        <v>3.410579345088161</v>
      </c>
      <c r="O2501" s="68">
        <v>0</v>
      </c>
      <c r="P2501" s="68">
        <v>78.333045112379224</v>
      </c>
      <c r="Q2501" s="68">
        <v>0</v>
      </c>
      <c r="R2501" s="68">
        <v>0</v>
      </c>
      <c r="S2501" s="68">
        <v>3.0250329380764165</v>
      </c>
      <c r="T2501" s="68">
        <v>0</v>
      </c>
      <c r="U2501" s="68">
        <v>0</v>
      </c>
      <c r="V2501" s="68">
        <v>0</v>
      </c>
      <c r="W2501" s="68">
        <v>136.05880272514236</v>
      </c>
    </row>
    <row r="2502" spans="1:23">
      <c r="A2502" s="105"/>
      <c r="B2502">
        <v>2017</v>
      </c>
      <c r="C2502" s="76">
        <v>0.28175414182658165</v>
      </c>
      <c r="D2502" s="76">
        <v>1.6824593350156982E-2</v>
      </c>
      <c r="E2502" s="76">
        <v>0</v>
      </c>
      <c r="F2502" s="76">
        <v>0.64923002419702602</v>
      </c>
      <c r="G2502" s="76">
        <v>2.5091498185382595E-2</v>
      </c>
      <c r="H2502" s="76">
        <v>0</v>
      </c>
      <c r="I2502" s="76">
        <v>1.8820131833204169E-2</v>
      </c>
      <c r="J2502" s="76">
        <v>0</v>
      </c>
      <c r="K2502" s="76">
        <v>8.2796106076482301E-3</v>
      </c>
      <c r="L2502" s="77">
        <v>0</v>
      </c>
      <c r="M2502" s="68">
        <v>34.029878357602144</v>
      </c>
      <c r="N2502" s="68">
        <v>2.0320512820512819</v>
      </c>
      <c r="O2502" s="68">
        <v>0</v>
      </c>
      <c r="P2502" s="68">
        <v>78.413110828823818</v>
      </c>
      <c r="Q2502" s="68">
        <v>3.030516696305078</v>
      </c>
      <c r="R2502" s="68">
        <v>0</v>
      </c>
      <c r="S2502" s="68">
        <v>2.2730696798493408</v>
      </c>
      <c r="T2502" s="68">
        <v>0</v>
      </c>
      <c r="U2502" s="68">
        <v>1</v>
      </c>
      <c r="V2502" s="68">
        <v>0</v>
      </c>
      <c r="W2502" s="68">
        <v>120.7786268446317</v>
      </c>
    </row>
    <row r="2503" spans="1:23">
      <c r="C2503" s="76"/>
      <c r="D2503" s="76"/>
      <c r="E2503" s="76"/>
      <c r="F2503" s="76"/>
      <c r="G2503" s="76"/>
      <c r="H2503" s="76"/>
      <c r="I2503" s="76"/>
      <c r="J2503" s="76"/>
      <c r="K2503" s="76"/>
      <c r="L2503" s="77"/>
      <c r="M2503" s="68"/>
      <c r="N2503" s="68"/>
      <c r="O2503" s="68"/>
      <c r="P2503" s="68"/>
      <c r="Q2503" s="68"/>
      <c r="R2503" s="68"/>
      <c r="S2503" s="68"/>
      <c r="T2503" s="68"/>
      <c r="U2503" s="68"/>
      <c r="V2503" s="68"/>
      <c r="W2503" s="68"/>
    </row>
    <row r="2504" spans="1:23">
      <c r="A2504" s="105" t="s">
        <v>673</v>
      </c>
      <c r="B2504">
        <v>2011</v>
      </c>
      <c r="C2504" s="76">
        <v>0.47024197733426848</v>
      </c>
      <c r="D2504" s="76">
        <v>0</v>
      </c>
      <c r="E2504" s="76">
        <v>0</v>
      </c>
      <c r="F2504" s="76">
        <v>0.52975802266573169</v>
      </c>
      <c r="G2504" s="76">
        <v>0</v>
      </c>
      <c r="H2504" s="76">
        <v>0</v>
      </c>
      <c r="I2504" s="76">
        <v>0</v>
      </c>
      <c r="J2504" s="76">
        <v>0</v>
      </c>
      <c r="K2504" s="76">
        <v>0</v>
      </c>
      <c r="L2504" s="77">
        <v>0</v>
      </c>
      <c r="M2504" s="68">
        <v>5.1733058667084482</v>
      </c>
      <c r="N2504" s="68">
        <v>0</v>
      </c>
      <c r="O2504" s="68">
        <v>0</v>
      </c>
      <c r="P2504" s="68">
        <v>5.8280638877212763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11.001369754429723</v>
      </c>
    </row>
    <row r="2505" spans="1:23">
      <c r="A2505" s="105"/>
      <c r="B2505">
        <v>2014</v>
      </c>
      <c r="C2505" s="76">
        <v>0.27865208634076905</v>
      </c>
      <c r="D2505" s="76">
        <v>0</v>
      </c>
      <c r="E2505" s="76">
        <v>0</v>
      </c>
      <c r="F2505" s="76">
        <v>0.72134791365923112</v>
      </c>
      <c r="G2505" s="76">
        <v>0</v>
      </c>
      <c r="H2505" s="76">
        <v>0</v>
      </c>
      <c r="I2505" s="76">
        <v>0</v>
      </c>
      <c r="J2505" s="76">
        <v>0</v>
      </c>
      <c r="K2505" s="76">
        <v>0</v>
      </c>
      <c r="L2505" s="77">
        <v>0</v>
      </c>
      <c r="M2505" s="68">
        <v>2.004401408450704</v>
      </c>
      <c r="N2505" s="68">
        <v>0</v>
      </c>
      <c r="O2505" s="68">
        <v>0</v>
      </c>
      <c r="P2505" s="68">
        <v>5.188802973301109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7.1932043817518121</v>
      </c>
    </row>
    <row r="2506" spans="1:23">
      <c r="A2506" s="105"/>
      <c r="B2506">
        <v>2017</v>
      </c>
      <c r="C2506" s="76">
        <v>0.29492352942679678</v>
      </c>
      <c r="D2506" s="76">
        <v>0</v>
      </c>
      <c r="E2506" s="76">
        <v>0</v>
      </c>
      <c r="F2506" s="76">
        <v>0.42014148297918891</v>
      </c>
      <c r="G2506" s="76">
        <v>0</v>
      </c>
      <c r="H2506" s="76">
        <v>0</v>
      </c>
      <c r="I2506" s="76">
        <v>0</v>
      </c>
      <c r="J2506" s="76">
        <v>0</v>
      </c>
      <c r="K2506" s="76">
        <v>0.28493498759401426</v>
      </c>
      <c r="L2506" s="77">
        <v>0</v>
      </c>
      <c r="M2506" s="68">
        <v>3.4408602150537635</v>
      </c>
      <c r="N2506" s="68">
        <v>0</v>
      </c>
      <c r="O2506" s="68">
        <v>0</v>
      </c>
      <c r="P2506" s="68">
        <v>4.9017727282949952</v>
      </c>
      <c r="Q2506" s="68">
        <v>0</v>
      </c>
      <c r="R2506" s="68">
        <v>0</v>
      </c>
      <c r="S2506" s="68">
        <v>0</v>
      </c>
      <c r="T2506" s="68">
        <v>0</v>
      </c>
      <c r="U2506" s="68">
        <v>3.3243243243243246</v>
      </c>
      <c r="V2506" s="68">
        <v>0</v>
      </c>
      <c r="W2506" s="68">
        <v>11.666957267673084</v>
      </c>
    </row>
    <row r="2507" spans="1:23">
      <c r="C2507" s="76"/>
      <c r="D2507" s="76"/>
      <c r="E2507" s="76"/>
      <c r="F2507" s="76"/>
      <c r="G2507" s="76"/>
      <c r="H2507" s="76"/>
      <c r="I2507" s="76"/>
      <c r="J2507" s="76"/>
      <c r="K2507" s="76"/>
      <c r="L2507" s="77"/>
      <c r="M2507" s="68"/>
      <c r="N2507" s="68"/>
      <c r="O2507" s="68"/>
      <c r="P2507" s="68"/>
      <c r="Q2507" s="68"/>
      <c r="R2507" s="68"/>
      <c r="S2507" s="68"/>
      <c r="T2507" s="68"/>
      <c r="U2507" s="68"/>
      <c r="V2507" s="68"/>
      <c r="W2507" s="68"/>
    </row>
    <row r="2508" spans="1:23">
      <c r="A2508" s="105" t="s">
        <v>674</v>
      </c>
      <c r="B2508">
        <v>2011</v>
      </c>
      <c r="C2508" s="76">
        <v>0.28496466520335173</v>
      </c>
      <c r="D2508" s="76">
        <v>3.5556602032214779E-2</v>
      </c>
      <c r="E2508" s="76">
        <v>0</v>
      </c>
      <c r="F2508" s="76">
        <v>0.66245049161706149</v>
      </c>
      <c r="G2508" s="76">
        <v>0</v>
      </c>
      <c r="H2508" s="76">
        <v>0</v>
      </c>
      <c r="I2508" s="76">
        <v>0</v>
      </c>
      <c r="J2508" s="76">
        <v>0</v>
      </c>
      <c r="K2508" s="76">
        <v>0</v>
      </c>
      <c r="L2508" s="77">
        <v>1.7028241147372253E-2</v>
      </c>
      <c r="M2508" s="68">
        <v>44.643528463910243</v>
      </c>
      <c r="N2508" s="68">
        <v>5.5704175595677992</v>
      </c>
      <c r="O2508" s="68">
        <v>0</v>
      </c>
      <c r="P2508" s="68">
        <v>103.78173503488028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2.6677018633540373</v>
      </c>
      <c r="W2508" s="68">
        <v>156.66338292171233</v>
      </c>
    </row>
    <row r="2509" spans="1:23">
      <c r="A2509" s="105"/>
      <c r="B2509">
        <v>2014</v>
      </c>
      <c r="C2509" s="76">
        <v>0.41716226791076588</v>
      </c>
      <c r="D2509" s="76">
        <v>6.1482338455544445E-3</v>
      </c>
      <c r="E2509" s="76">
        <v>1.5452827165504963E-2</v>
      </c>
      <c r="F2509" s="76">
        <v>0.54886125254956175</v>
      </c>
      <c r="G2509" s="76">
        <v>0</v>
      </c>
      <c r="H2509" s="76">
        <v>0</v>
      </c>
      <c r="I2509" s="76">
        <v>6.1600747609373684E-3</v>
      </c>
      <c r="J2509" s="76">
        <v>0</v>
      </c>
      <c r="K2509" s="76">
        <v>0</v>
      </c>
      <c r="L2509" s="77">
        <v>6.2153437676754283E-3</v>
      </c>
      <c r="M2509" s="68">
        <v>68.37267725870754</v>
      </c>
      <c r="N2509" s="68">
        <v>1.0076923076923077</v>
      </c>
      <c r="O2509" s="68">
        <v>2.5327102803738315</v>
      </c>
      <c r="P2509" s="68">
        <v>89.958071875303176</v>
      </c>
      <c r="Q2509" s="68">
        <v>0</v>
      </c>
      <c r="R2509" s="68">
        <v>0</v>
      </c>
      <c r="S2509" s="68">
        <v>1.0096330275229359</v>
      </c>
      <c r="T2509" s="68">
        <v>0</v>
      </c>
      <c r="U2509" s="68">
        <v>0</v>
      </c>
      <c r="V2509" s="68">
        <v>1.0186915887850467</v>
      </c>
      <c r="W2509" s="68">
        <v>163.89947633838486</v>
      </c>
    </row>
    <row r="2510" spans="1:23">
      <c r="A2510" s="105"/>
      <c r="B2510">
        <v>2017</v>
      </c>
      <c r="C2510" s="76">
        <v>0.43093171489417337</v>
      </c>
      <c r="D2510" s="76">
        <v>0</v>
      </c>
      <c r="E2510" s="76">
        <v>2.9914439420839156E-2</v>
      </c>
      <c r="F2510" s="76">
        <v>0.53265509692027335</v>
      </c>
      <c r="G2510" s="76">
        <v>6.4987487647143252E-3</v>
      </c>
      <c r="H2510" s="76">
        <v>0</v>
      </c>
      <c r="I2510" s="76">
        <v>0</v>
      </c>
      <c r="J2510" s="76">
        <v>0</v>
      </c>
      <c r="K2510" s="76">
        <v>0</v>
      </c>
      <c r="L2510" s="77">
        <v>0</v>
      </c>
      <c r="M2510" s="68">
        <v>66.309951422336056</v>
      </c>
      <c r="N2510" s="68">
        <v>0</v>
      </c>
      <c r="O2510" s="68">
        <v>4.6031075371405201</v>
      </c>
      <c r="P2510" s="68">
        <v>81.962715624949695</v>
      </c>
      <c r="Q2510" s="68">
        <v>1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153.87577458442624</v>
      </c>
    </row>
    <row r="2511" spans="1:23">
      <c r="C2511" s="76"/>
      <c r="D2511" s="76"/>
      <c r="E2511" s="76"/>
      <c r="F2511" s="76"/>
      <c r="G2511" s="76"/>
      <c r="H2511" s="76"/>
      <c r="I2511" s="76"/>
      <c r="J2511" s="76"/>
      <c r="K2511" s="76"/>
      <c r="L2511" s="77"/>
      <c r="M2511" s="68"/>
      <c r="N2511" s="68"/>
      <c r="O2511" s="68"/>
      <c r="P2511" s="68"/>
      <c r="Q2511" s="68"/>
      <c r="R2511" s="68"/>
      <c r="S2511" s="68"/>
      <c r="T2511" s="68"/>
      <c r="U2511" s="68"/>
      <c r="V2511" s="68"/>
      <c r="W2511" s="68"/>
    </row>
    <row r="2512" spans="1:23">
      <c r="A2512" s="105" t="s">
        <v>675</v>
      </c>
      <c r="B2512">
        <v>2011</v>
      </c>
      <c r="C2512" s="76">
        <v>0.37975351791972733</v>
      </c>
      <c r="D2512" s="76">
        <v>0</v>
      </c>
      <c r="E2512" s="76">
        <v>0</v>
      </c>
      <c r="F2512" s="76">
        <v>0.60683695762022549</v>
      </c>
      <c r="G2512" s="76">
        <v>1.3409524460047069E-2</v>
      </c>
      <c r="H2512" s="76">
        <v>0</v>
      </c>
      <c r="I2512" s="76">
        <v>0</v>
      </c>
      <c r="J2512" s="76">
        <v>0</v>
      </c>
      <c r="K2512" s="76">
        <v>0</v>
      </c>
      <c r="L2512" s="77">
        <v>0</v>
      </c>
      <c r="M2512" s="68">
        <v>28.319685686929599</v>
      </c>
      <c r="N2512" s="68">
        <v>0</v>
      </c>
      <c r="O2512" s="68">
        <v>0</v>
      </c>
      <c r="P2512" s="68">
        <v>45.254174331704483</v>
      </c>
      <c r="Q2512" s="68">
        <v>1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74.573860018634093</v>
      </c>
    </row>
    <row r="2513" spans="1:23">
      <c r="A2513" s="105"/>
      <c r="B2513">
        <v>2014</v>
      </c>
      <c r="C2513" s="76">
        <v>0.20960832588950987</v>
      </c>
      <c r="D2513" s="76">
        <v>1.5829943620695754E-2</v>
      </c>
      <c r="E2513" s="76">
        <v>0</v>
      </c>
      <c r="F2513" s="76">
        <v>0.75896911337405248</v>
      </c>
      <c r="G2513" s="76">
        <v>1.5592617115741886E-2</v>
      </c>
      <c r="H2513" s="76">
        <v>0</v>
      </c>
      <c r="I2513" s="76">
        <v>0</v>
      </c>
      <c r="J2513" s="76">
        <v>0</v>
      </c>
      <c r="K2513" s="76">
        <v>0</v>
      </c>
      <c r="L2513" s="77">
        <v>0</v>
      </c>
      <c r="M2513" s="68">
        <v>13.463797471610247</v>
      </c>
      <c r="N2513" s="68">
        <v>1.0168067226890756</v>
      </c>
      <c r="O2513" s="68">
        <v>0</v>
      </c>
      <c r="P2513" s="68">
        <v>48.750956749028845</v>
      </c>
      <c r="Q2513" s="68">
        <v>1.0015625000000001</v>
      </c>
      <c r="R2513" s="68">
        <v>0</v>
      </c>
      <c r="S2513" s="68">
        <v>0</v>
      </c>
      <c r="T2513" s="68">
        <v>0</v>
      </c>
      <c r="U2513" s="68">
        <v>0</v>
      </c>
      <c r="V2513" s="68">
        <v>0</v>
      </c>
      <c r="W2513" s="68">
        <v>64.233123443328168</v>
      </c>
    </row>
    <row r="2514" spans="1:23">
      <c r="A2514" s="105"/>
      <c r="B2514">
        <v>2017</v>
      </c>
      <c r="C2514" s="76">
        <v>0.37658939168317151</v>
      </c>
      <c r="D2514" s="76">
        <v>0</v>
      </c>
      <c r="E2514" s="76">
        <v>1.9569566722110819E-2</v>
      </c>
      <c r="F2514" s="76">
        <v>0.57854578668649559</v>
      </c>
      <c r="G2514" s="76">
        <v>1.2746559080965045E-2</v>
      </c>
      <c r="H2514" s="76">
        <v>0</v>
      </c>
      <c r="I2514" s="76">
        <v>0</v>
      </c>
      <c r="J2514" s="76">
        <v>1.2548695827257256E-2</v>
      </c>
      <c r="K2514" s="76">
        <v>0</v>
      </c>
      <c r="L2514" s="77">
        <v>0</v>
      </c>
      <c r="M2514" s="68">
        <v>30.010241451958276</v>
      </c>
      <c r="N2514" s="68">
        <v>0</v>
      </c>
      <c r="O2514" s="68">
        <v>1.5594900849858357</v>
      </c>
      <c r="P2514" s="68">
        <v>46.104056919590441</v>
      </c>
      <c r="Q2514" s="68">
        <v>1.0157676348547717</v>
      </c>
      <c r="R2514" s="68">
        <v>0</v>
      </c>
      <c r="S2514" s="68">
        <v>0</v>
      </c>
      <c r="T2514" s="68">
        <v>1</v>
      </c>
      <c r="U2514" s="68">
        <v>0</v>
      </c>
      <c r="V2514" s="68">
        <v>0</v>
      </c>
      <c r="W2514" s="68">
        <v>79.689556091389306</v>
      </c>
    </row>
    <row r="2515" spans="1:23">
      <c r="C2515" s="76"/>
      <c r="D2515" s="76"/>
      <c r="E2515" s="76"/>
      <c r="F2515" s="76"/>
      <c r="G2515" s="76"/>
      <c r="H2515" s="76"/>
      <c r="I2515" s="76"/>
      <c r="J2515" s="76"/>
      <c r="K2515" s="76"/>
      <c r="L2515" s="77"/>
      <c r="M2515" s="68"/>
      <c r="N2515" s="68"/>
      <c r="O2515" s="68"/>
      <c r="P2515" s="68"/>
      <c r="Q2515" s="68"/>
      <c r="R2515" s="68"/>
      <c r="S2515" s="68"/>
      <c r="T2515" s="68"/>
      <c r="U2515" s="68"/>
      <c r="V2515" s="68"/>
      <c r="W2515" s="68"/>
    </row>
    <row r="2516" spans="1:23">
      <c r="A2516" s="105" t="s">
        <v>676</v>
      </c>
      <c r="B2516">
        <v>2011</v>
      </c>
      <c r="C2516" s="76">
        <v>0.54165926162311739</v>
      </c>
      <c r="D2516" s="76">
        <v>0.11763135242044934</v>
      </c>
      <c r="E2516" s="76">
        <v>0</v>
      </c>
      <c r="F2516" s="76">
        <v>0.34070938595643346</v>
      </c>
      <c r="G2516" s="76">
        <v>0</v>
      </c>
      <c r="H2516" s="76">
        <v>0</v>
      </c>
      <c r="I2516" s="76">
        <v>0</v>
      </c>
      <c r="J2516" s="76">
        <v>0</v>
      </c>
      <c r="K2516" s="76">
        <v>0</v>
      </c>
      <c r="L2516" s="77">
        <v>0</v>
      </c>
      <c r="M2516" s="68">
        <v>18.587087873084528</v>
      </c>
      <c r="N2516" s="68">
        <v>4.0365307841629123</v>
      </c>
      <c r="O2516" s="68">
        <v>0</v>
      </c>
      <c r="P2516" s="68">
        <v>11.69147422492189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34.315092882169324</v>
      </c>
    </row>
    <row r="2517" spans="1:23">
      <c r="A2517" s="105"/>
      <c r="B2517">
        <v>2014</v>
      </c>
      <c r="C2517" s="76">
        <v>0.50710588969845427</v>
      </c>
      <c r="D2517" s="76">
        <v>4.1283904015855737E-2</v>
      </c>
      <c r="E2517" s="76">
        <v>0</v>
      </c>
      <c r="F2517" s="76">
        <v>0.45161020628569004</v>
      </c>
      <c r="G2517" s="76">
        <v>0</v>
      </c>
      <c r="H2517" s="76">
        <v>0</v>
      </c>
      <c r="I2517" s="76">
        <v>0</v>
      </c>
      <c r="J2517" s="76">
        <v>0</v>
      </c>
      <c r="K2517" s="76">
        <v>0</v>
      </c>
      <c r="L2517" s="77">
        <v>0</v>
      </c>
      <c r="M2517" s="68">
        <v>23.721345593278429</v>
      </c>
      <c r="N2517" s="68">
        <v>1.931174089068826</v>
      </c>
      <c r="O2517" s="68">
        <v>0</v>
      </c>
      <c r="P2517" s="68">
        <v>21.12537439295939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46.777894075306641</v>
      </c>
    </row>
    <row r="2518" spans="1:23">
      <c r="A2518" s="105"/>
      <c r="B2518">
        <v>2017</v>
      </c>
      <c r="C2518" s="76">
        <v>0.54247389101831001</v>
      </c>
      <c r="D2518" s="76">
        <v>2.9595462887832387E-2</v>
      </c>
      <c r="E2518" s="76">
        <v>0</v>
      </c>
      <c r="F2518" s="76">
        <v>0.39844333791355407</v>
      </c>
      <c r="G2518" s="76">
        <v>0</v>
      </c>
      <c r="H2518" s="76">
        <v>0</v>
      </c>
      <c r="I2518" s="76">
        <v>0</v>
      </c>
      <c r="J2518" s="76">
        <v>0</v>
      </c>
      <c r="K2518" s="76">
        <v>2.9487308180303547E-2</v>
      </c>
      <c r="L2518" s="77">
        <v>0</v>
      </c>
      <c r="M2518" s="68">
        <v>18.691681841264572</v>
      </c>
      <c r="N2518" s="68">
        <v>1.019752259792434</v>
      </c>
      <c r="O2518" s="68">
        <v>0</v>
      </c>
      <c r="P2518" s="68">
        <v>13.728911616504408</v>
      </c>
      <c r="Q2518" s="68">
        <v>0</v>
      </c>
      <c r="R2518" s="68">
        <v>0</v>
      </c>
      <c r="S2518" s="68">
        <v>0</v>
      </c>
      <c r="T2518" s="68">
        <v>0</v>
      </c>
      <c r="U2518" s="68">
        <v>1.016025641025641</v>
      </c>
      <c r="V2518" s="68">
        <v>0</v>
      </c>
      <c r="W2518" s="68">
        <v>34.456371358587056</v>
      </c>
    </row>
    <row r="2519" spans="1:23">
      <c r="C2519" s="76"/>
      <c r="D2519" s="76"/>
      <c r="E2519" s="76"/>
      <c r="F2519" s="76"/>
      <c r="G2519" s="76"/>
      <c r="H2519" s="76"/>
      <c r="I2519" s="76"/>
      <c r="J2519" s="76"/>
      <c r="K2519" s="76"/>
      <c r="L2519" s="77"/>
      <c r="M2519" s="68"/>
      <c r="N2519" s="68"/>
      <c r="O2519" s="68"/>
      <c r="P2519" s="68"/>
      <c r="Q2519" s="68"/>
      <c r="R2519" s="68"/>
      <c r="S2519" s="68"/>
      <c r="T2519" s="68"/>
      <c r="U2519" s="68"/>
      <c r="V2519" s="68"/>
      <c r="W2519" s="68"/>
    </row>
    <row r="2520" spans="1:23">
      <c r="A2520" s="105" t="s">
        <v>677</v>
      </c>
      <c r="B2520">
        <v>2011</v>
      </c>
      <c r="C2520" s="76">
        <v>0.26214947156790136</v>
      </c>
      <c r="D2520" s="76">
        <v>7.3813897430655237E-2</v>
      </c>
      <c r="E2520" s="76">
        <v>0</v>
      </c>
      <c r="F2520" s="76">
        <v>0.66403663100144328</v>
      </c>
      <c r="G2520" s="76">
        <v>0</v>
      </c>
      <c r="H2520" s="76">
        <v>0</v>
      </c>
      <c r="I2520" s="76">
        <v>0</v>
      </c>
      <c r="J2520" s="76">
        <v>0</v>
      </c>
      <c r="K2520" s="76">
        <v>0</v>
      </c>
      <c r="L2520" s="77">
        <v>0</v>
      </c>
      <c r="M2520" s="68">
        <v>7.8629325200780187</v>
      </c>
      <c r="N2520" s="68">
        <v>2.2139800285306706</v>
      </c>
      <c r="O2520" s="68">
        <v>0</v>
      </c>
      <c r="P2520" s="68">
        <v>19.917168587814199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29.994081136422892</v>
      </c>
    </row>
    <row r="2521" spans="1:23">
      <c r="A2521" s="105"/>
      <c r="B2521">
        <v>2014</v>
      </c>
      <c r="C2521" s="76">
        <v>0.28898991682923375</v>
      </c>
      <c r="D2521" s="76">
        <v>0.11137756943442613</v>
      </c>
      <c r="E2521" s="76">
        <v>0</v>
      </c>
      <c r="F2521" s="76">
        <v>0.55687258274462115</v>
      </c>
      <c r="G2521" s="76">
        <v>0</v>
      </c>
      <c r="H2521" s="76">
        <v>0</v>
      </c>
      <c r="I2521" s="76">
        <v>0</v>
      </c>
      <c r="J2521" s="76">
        <v>0</v>
      </c>
      <c r="K2521" s="76">
        <v>0</v>
      </c>
      <c r="L2521" s="77">
        <v>4.2759930991719118E-2</v>
      </c>
      <c r="M2521" s="68">
        <v>7.8776581674435953</v>
      </c>
      <c r="N2521" s="68">
        <v>3.0360727777349474</v>
      </c>
      <c r="O2521" s="68">
        <v>0</v>
      </c>
      <c r="P2521" s="68">
        <v>15.179947791312721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1.1656050955414012</v>
      </c>
      <c r="W2521" s="68">
        <v>27.259283832032661</v>
      </c>
    </row>
    <row r="2522" spans="1:23">
      <c r="A2522" s="105"/>
      <c r="B2522">
        <v>2017</v>
      </c>
      <c r="C2522" s="76">
        <v>0.17742320987518584</v>
      </c>
      <c r="D2522" s="76">
        <v>0.13394764859160349</v>
      </c>
      <c r="E2522" s="76">
        <v>0</v>
      </c>
      <c r="F2522" s="76">
        <v>0.68862914153321075</v>
      </c>
      <c r="G2522" s="76">
        <v>0</v>
      </c>
      <c r="H2522" s="76">
        <v>0</v>
      </c>
      <c r="I2522" s="76">
        <v>0</v>
      </c>
      <c r="J2522" s="76">
        <v>0</v>
      </c>
      <c r="K2522" s="76">
        <v>0</v>
      </c>
      <c r="L2522" s="77">
        <v>0</v>
      </c>
      <c r="M2522" s="68">
        <v>5.0333709073260202</v>
      </c>
      <c r="N2522" s="68">
        <v>3.8</v>
      </c>
      <c r="O2522" s="68">
        <v>0</v>
      </c>
      <c r="P2522" s="68">
        <v>19.535921424082648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28.369292331408666</v>
      </c>
    </row>
    <row r="2523" spans="1:23">
      <c r="C2523" s="76"/>
      <c r="D2523" s="76"/>
      <c r="E2523" s="76"/>
      <c r="F2523" s="76"/>
      <c r="G2523" s="76"/>
      <c r="H2523" s="76"/>
      <c r="I2523" s="76"/>
      <c r="J2523" s="76"/>
      <c r="K2523" s="76"/>
      <c r="L2523" s="77"/>
      <c r="M2523" s="68"/>
      <c r="N2523" s="68"/>
      <c r="O2523" s="68"/>
      <c r="P2523" s="68"/>
      <c r="Q2523" s="68"/>
      <c r="R2523" s="68"/>
      <c r="S2523" s="68"/>
      <c r="T2523" s="68"/>
      <c r="U2523" s="68"/>
      <c r="V2523" s="68"/>
      <c r="W2523" s="68"/>
    </row>
    <row r="2524" spans="1:23">
      <c r="A2524" s="105" t="s">
        <v>678</v>
      </c>
      <c r="B2524">
        <v>2011</v>
      </c>
      <c r="C2524" s="76">
        <v>0.54216122067473305</v>
      </c>
      <c r="D2524" s="76">
        <v>6.4632854168189924E-2</v>
      </c>
      <c r="E2524" s="76">
        <v>1.2721730809904597E-2</v>
      </c>
      <c r="F2524" s="76">
        <v>0.38048419434717251</v>
      </c>
      <c r="G2524" s="76">
        <v>0</v>
      </c>
      <c r="H2524" s="76">
        <v>0</v>
      </c>
      <c r="I2524" s="76">
        <v>0</v>
      </c>
      <c r="J2524" s="76">
        <v>0</v>
      </c>
      <c r="K2524" s="76">
        <v>0</v>
      </c>
      <c r="L2524" s="77">
        <v>0</v>
      </c>
      <c r="M2524" s="68">
        <v>42.982749220922074</v>
      </c>
      <c r="N2524" s="68">
        <v>5.1241174326085588</v>
      </c>
      <c r="O2524" s="68">
        <v>1.0085836909871244</v>
      </c>
      <c r="P2524" s="68">
        <v>30.164932651944035</v>
      </c>
      <c r="Q2524" s="68">
        <v>0</v>
      </c>
      <c r="R2524" s="68">
        <v>0</v>
      </c>
      <c r="S2524" s="68">
        <v>0</v>
      </c>
      <c r="T2524" s="68">
        <v>0</v>
      </c>
      <c r="U2524" s="68">
        <v>0</v>
      </c>
      <c r="V2524" s="68">
        <v>0</v>
      </c>
      <c r="W2524" s="68">
        <v>79.280382996461782</v>
      </c>
    </row>
    <row r="2525" spans="1:23">
      <c r="A2525" s="105"/>
      <c r="B2525">
        <v>2014</v>
      </c>
      <c r="C2525" s="76">
        <v>0.51608696588062142</v>
      </c>
      <c r="D2525" s="76">
        <v>1.2619298280778969E-2</v>
      </c>
      <c r="E2525" s="76">
        <v>1.2619298280778969E-2</v>
      </c>
      <c r="F2525" s="76">
        <v>0.44576332944507902</v>
      </c>
      <c r="G2525" s="76">
        <v>1.2911108112741571E-2</v>
      </c>
      <c r="H2525" s="76">
        <v>0</v>
      </c>
      <c r="I2525" s="76">
        <v>0</v>
      </c>
      <c r="J2525" s="76">
        <v>0</v>
      </c>
      <c r="K2525" s="76">
        <v>0</v>
      </c>
      <c r="L2525" s="77">
        <v>0</v>
      </c>
      <c r="M2525" s="68">
        <v>50.738991487190567</v>
      </c>
      <c r="N2525" s="68">
        <v>1.2406639004149378</v>
      </c>
      <c r="O2525" s="68">
        <v>1.2406639004149378</v>
      </c>
      <c r="P2525" s="68">
        <v>43.825136601584646</v>
      </c>
      <c r="Q2525" s="68">
        <v>1.2693531283138919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98.314809017918989</v>
      </c>
    </row>
    <row r="2526" spans="1:23">
      <c r="A2526" s="105"/>
      <c r="B2526">
        <v>2017</v>
      </c>
      <c r="C2526" s="76">
        <v>0.3086082234589802</v>
      </c>
      <c r="D2526" s="76">
        <v>2.4626442293554263E-2</v>
      </c>
      <c r="E2526" s="76">
        <v>2.479952918450894E-2</v>
      </c>
      <c r="F2526" s="76">
        <v>0.60944035473476832</v>
      </c>
      <c r="G2526" s="76">
        <v>1.2179299865883234E-2</v>
      </c>
      <c r="H2526" s="76">
        <v>0</v>
      </c>
      <c r="I2526" s="76">
        <v>2.0346150462304466E-2</v>
      </c>
      <c r="J2526" s="76">
        <v>0</v>
      </c>
      <c r="K2526" s="76">
        <v>0</v>
      </c>
      <c r="L2526" s="77">
        <v>0</v>
      </c>
      <c r="M2526" s="68">
        <v>25.464812523712723</v>
      </c>
      <c r="N2526" s="68">
        <v>2.0320512820512819</v>
      </c>
      <c r="O2526" s="68">
        <v>2.0463335496430886</v>
      </c>
      <c r="P2526" s="68">
        <v>50.287980675824912</v>
      </c>
      <c r="Q2526" s="68">
        <v>1.0049751243781095</v>
      </c>
      <c r="R2526" s="68">
        <v>0</v>
      </c>
      <c r="S2526" s="68">
        <v>1.6788629327329017</v>
      </c>
      <c r="T2526" s="68">
        <v>0</v>
      </c>
      <c r="U2526" s="68">
        <v>0</v>
      </c>
      <c r="V2526" s="68">
        <v>0</v>
      </c>
      <c r="W2526" s="68">
        <v>82.51501608834306</v>
      </c>
    </row>
    <row r="2527" spans="1:23">
      <c r="C2527" s="76"/>
      <c r="D2527" s="76"/>
      <c r="E2527" s="76"/>
      <c r="F2527" s="76"/>
      <c r="G2527" s="76"/>
      <c r="H2527" s="76"/>
      <c r="I2527" s="76"/>
      <c r="J2527" s="76"/>
      <c r="K2527" s="76"/>
      <c r="L2527" s="77"/>
      <c r="M2527" s="68"/>
      <c r="N2527" s="68"/>
      <c r="O2527" s="68"/>
      <c r="P2527" s="68"/>
      <c r="Q2527" s="68"/>
      <c r="R2527" s="68"/>
      <c r="S2527" s="68"/>
      <c r="T2527" s="68"/>
      <c r="U2527" s="68"/>
      <c r="V2527" s="68"/>
      <c r="W2527" s="68"/>
    </row>
    <row r="2528" spans="1:23">
      <c r="A2528" s="105" t="s">
        <v>679</v>
      </c>
      <c r="B2528">
        <v>2011</v>
      </c>
      <c r="C2528" s="76">
        <v>0.39785421160224854</v>
      </c>
      <c r="D2528" s="76">
        <v>3.7729120887118439E-2</v>
      </c>
      <c r="E2528" s="76">
        <v>0</v>
      </c>
      <c r="F2528" s="76">
        <v>0.55390430302998095</v>
      </c>
      <c r="G2528" s="76">
        <v>5.37858935062037E-3</v>
      </c>
      <c r="H2528" s="76">
        <v>0</v>
      </c>
      <c r="I2528" s="76">
        <v>0</v>
      </c>
      <c r="J2528" s="76">
        <v>5.1337751300319298E-3</v>
      </c>
      <c r="K2528" s="76">
        <v>0</v>
      </c>
      <c r="L2528" s="77">
        <v>0</v>
      </c>
      <c r="M2528" s="68">
        <v>81.884042574527172</v>
      </c>
      <c r="N2528" s="68">
        <v>7.7651884809225136</v>
      </c>
      <c r="O2528" s="68">
        <v>0</v>
      </c>
      <c r="P2528" s="68">
        <v>114.00136584921958</v>
      </c>
      <c r="Q2528" s="68">
        <v>1.1069900142653353</v>
      </c>
      <c r="R2528" s="68">
        <v>0</v>
      </c>
      <c r="S2528" s="68">
        <v>0</v>
      </c>
      <c r="T2528" s="68">
        <v>1.0566037735849056</v>
      </c>
      <c r="U2528" s="68">
        <v>0</v>
      </c>
      <c r="V2528" s="68">
        <v>0</v>
      </c>
      <c r="W2528" s="68">
        <v>205.81419069251947</v>
      </c>
    </row>
    <row r="2529" spans="1:23">
      <c r="A2529" s="105"/>
      <c r="B2529">
        <v>2014</v>
      </c>
      <c r="C2529" s="76">
        <v>0.39111160692946179</v>
      </c>
      <c r="D2529" s="76">
        <v>2.9953816932424538E-2</v>
      </c>
      <c r="E2529" s="76">
        <v>1.7328957502250157E-2</v>
      </c>
      <c r="F2529" s="76">
        <v>0.52927075342269592</v>
      </c>
      <c r="G2529" s="76">
        <v>2.7286627498437004E-2</v>
      </c>
      <c r="H2529" s="76">
        <v>0</v>
      </c>
      <c r="I2529" s="76">
        <v>0</v>
      </c>
      <c r="J2529" s="76">
        <v>5.0482377147308037E-3</v>
      </c>
      <c r="K2529" s="76">
        <v>0</v>
      </c>
      <c r="L2529" s="77">
        <v>0</v>
      </c>
      <c r="M2529" s="68">
        <v>77.474879161929024</v>
      </c>
      <c r="N2529" s="68">
        <v>5.9335195022649243</v>
      </c>
      <c r="O2529" s="68">
        <v>3.4326746245891115</v>
      </c>
      <c r="P2529" s="68">
        <v>104.84267646079324</v>
      </c>
      <c r="Q2529" s="68">
        <v>5.405178805034156</v>
      </c>
      <c r="R2529" s="68">
        <v>0</v>
      </c>
      <c r="S2529" s="68">
        <v>0</v>
      </c>
      <c r="T2529" s="68">
        <v>1</v>
      </c>
      <c r="U2529" s="68">
        <v>0</v>
      </c>
      <c r="V2529" s="68">
        <v>0</v>
      </c>
      <c r="W2529" s="68">
        <v>198.08892855461042</v>
      </c>
    </row>
    <row r="2530" spans="1:23">
      <c r="A2530" s="105"/>
      <c r="B2530">
        <v>2017</v>
      </c>
      <c r="C2530" s="76">
        <v>0.35669716193581197</v>
      </c>
      <c r="D2530" s="76">
        <v>7.3195835467606385E-2</v>
      </c>
      <c r="E2530" s="76">
        <v>2.8855511401917163E-2</v>
      </c>
      <c r="F2530" s="76">
        <v>0.5142052753009273</v>
      </c>
      <c r="G2530" s="76">
        <v>1.7341992437954489E-2</v>
      </c>
      <c r="H2530" s="76">
        <v>0</v>
      </c>
      <c r="I2530" s="76">
        <v>4.8716322053693499E-3</v>
      </c>
      <c r="J2530" s="76">
        <v>4.8325912504134285E-3</v>
      </c>
      <c r="K2530" s="76">
        <v>0</v>
      </c>
      <c r="L2530" s="77">
        <v>0</v>
      </c>
      <c r="M2530" s="68">
        <v>73.810745302594441</v>
      </c>
      <c r="N2530" s="68">
        <v>15.146291435540814</v>
      </c>
      <c r="O2530" s="68">
        <v>5.9710225646434658</v>
      </c>
      <c r="P2530" s="68">
        <v>106.40363495607806</v>
      </c>
      <c r="Q2530" s="68">
        <v>3.5885494012080743</v>
      </c>
      <c r="R2530" s="68">
        <v>0</v>
      </c>
      <c r="S2530" s="68">
        <v>1.0080786793115559</v>
      </c>
      <c r="T2530" s="68">
        <v>1</v>
      </c>
      <c r="U2530" s="68">
        <v>0</v>
      </c>
      <c r="V2530" s="68">
        <v>0</v>
      </c>
      <c r="W2530" s="68">
        <v>206.92832233937639</v>
      </c>
    </row>
    <row r="2531" spans="1:23">
      <c r="C2531" s="76"/>
      <c r="D2531" s="76"/>
      <c r="E2531" s="76"/>
      <c r="F2531" s="76"/>
      <c r="G2531" s="76"/>
      <c r="H2531" s="76"/>
      <c r="I2531" s="76"/>
      <c r="J2531" s="76"/>
      <c r="K2531" s="76"/>
      <c r="L2531" s="77"/>
      <c r="M2531" s="68"/>
      <c r="N2531" s="68"/>
      <c r="O2531" s="68"/>
      <c r="P2531" s="68"/>
      <c r="Q2531" s="68"/>
      <c r="R2531" s="68"/>
      <c r="S2531" s="68"/>
      <c r="T2531" s="68"/>
      <c r="U2531" s="68"/>
      <c r="V2531" s="68"/>
      <c r="W2531" s="68"/>
    </row>
    <row r="2532" spans="1:23">
      <c r="A2532" s="105" t="s">
        <v>680</v>
      </c>
      <c r="B2532">
        <v>2011</v>
      </c>
      <c r="C2532" s="76">
        <v>0.25213551350825852</v>
      </c>
      <c r="D2532" s="76">
        <v>0</v>
      </c>
      <c r="E2532" s="76">
        <v>0</v>
      </c>
      <c r="F2532" s="76">
        <v>0.74786448649174153</v>
      </c>
      <c r="G2532" s="76">
        <v>0</v>
      </c>
      <c r="H2532" s="76">
        <v>0</v>
      </c>
      <c r="I2532" s="76">
        <v>0</v>
      </c>
      <c r="J2532" s="76">
        <v>0</v>
      </c>
      <c r="K2532" s="76">
        <v>0</v>
      </c>
      <c r="L2532" s="77">
        <v>0</v>
      </c>
      <c r="M2532" s="68">
        <v>12.125293892851269</v>
      </c>
      <c r="N2532" s="68">
        <v>0</v>
      </c>
      <c r="O2532" s="68">
        <v>0</v>
      </c>
      <c r="P2532" s="68">
        <v>35.965091012225244</v>
      </c>
      <c r="Q2532" s="68">
        <v>0</v>
      </c>
      <c r="R2532" s="68">
        <v>0</v>
      </c>
      <c r="S2532" s="68">
        <v>0</v>
      </c>
      <c r="T2532" s="68">
        <v>0</v>
      </c>
      <c r="U2532" s="68">
        <v>0</v>
      </c>
      <c r="V2532" s="68">
        <v>0</v>
      </c>
      <c r="W2532" s="68">
        <v>48.090384905076512</v>
      </c>
    </row>
    <row r="2533" spans="1:23">
      <c r="A2533" s="105"/>
      <c r="B2533">
        <v>2014</v>
      </c>
      <c r="C2533" s="76">
        <v>0.37239305079911</v>
      </c>
      <c r="D2533" s="76">
        <v>0</v>
      </c>
      <c r="E2533" s="76">
        <v>0</v>
      </c>
      <c r="F2533" s="76">
        <v>0.61227213781366296</v>
      </c>
      <c r="G2533" s="76">
        <v>0</v>
      </c>
      <c r="H2533" s="76">
        <v>1.533481138722714E-2</v>
      </c>
      <c r="I2533" s="76">
        <v>0</v>
      </c>
      <c r="J2533" s="76">
        <v>0</v>
      </c>
      <c r="K2533" s="76">
        <v>0</v>
      </c>
      <c r="L2533" s="77">
        <v>0</v>
      </c>
      <c r="M2533" s="68">
        <v>24.518092450747329</v>
      </c>
      <c r="N2533" s="68">
        <v>0</v>
      </c>
      <c r="O2533" s="68">
        <v>0</v>
      </c>
      <c r="P2533" s="68">
        <v>40.311560185451171</v>
      </c>
      <c r="Q2533" s="68">
        <v>0</v>
      </c>
      <c r="R2533" s="68">
        <v>1.0096330275229359</v>
      </c>
      <c r="S2533" s="68">
        <v>0</v>
      </c>
      <c r="T2533" s="68">
        <v>0</v>
      </c>
      <c r="U2533" s="68">
        <v>0</v>
      </c>
      <c r="V2533" s="68">
        <v>0</v>
      </c>
      <c r="W2533" s="68">
        <v>65.839285663721427</v>
      </c>
    </row>
    <row r="2534" spans="1:23">
      <c r="A2534" s="105"/>
      <c r="B2534">
        <v>2017</v>
      </c>
      <c r="C2534" s="76">
        <v>0.26089314895209909</v>
      </c>
      <c r="D2534" s="76">
        <v>3.0804725650899263E-2</v>
      </c>
      <c r="E2534" s="76">
        <v>0</v>
      </c>
      <c r="F2534" s="76">
        <v>0.70830212539700155</v>
      </c>
      <c r="G2534" s="76">
        <v>0</v>
      </c>
      <c r="H2534" s="76">
        <v>0</v>
      </c>
      <c r="I2534" s="76">
        <v>0</v>
      </c>
      <c r="J2534" s="76">
        <v>0</v>
      </c>
      <c r="K2534" s="76">
        <v>0</v>
      </c>
      <c r="L2534" s="77">
        <v>0</v>
      </c>
      <c r="M2534" s="68">
        <v>17.209965244116134</v>
      </c>
      <c r="N2534" s="68">
        <v>2.0320512820512819</v>
      </c>
      <c r="O2534" s="68">
        <v>0</v>
      </c>
      <c r="P2534" s="68">
        <v>46.723553337362972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65.965569863530391</v>
      </c>
    </row>
    <row r="2535" spans="1:23">
      <c r="C2535" s="76"/>
      <c r="D2535" s="76"/>
      <c r="E2535" s="76"/>
      <c r="F2535" s="76"/>
      <c r="G2535" s="76"/>
      <c r="H2535" s="76"/>
      <c r="I2535" s="76"/>
      <c r="J2535" s="76"/>
      <c r="K2535" s="76"/>
      <c r="L2535" s="77"/>
      <c r="M2535" s="68"/>
      <c r="N2535" s="68"/>
      <c r="O2535" s="68"/>
      <c r="P2535" s="68"/>
      <c r="Q2535" s="68"/>
      <c r="R2535" s="68"/>
      <c r="S2535" s="68"/>
      <c r="T2535" s="68"/>
      <c r="U2535" s="68"/>
      <c r="V2535" s="68"/>
      <c r="W2535" s="68"/>
    </row>
    <row r="2536" spans="1:23">
      <c r="A2536" s="105" t="s">
        <v>681</v>
      </c>
      <c r="B2536">
        <v>2011</v>
      </c>
      <c r="C2536" s="76">
        <v>0.3592898174697004</v>
      </c>
      <c r="D2536" s="76">
        <v>0</v>
      </c>
      <c r="E2536" s="76">
        <v>0</v>
      </c>
      <c r="F2536" s="76">
        <v>0.64071018253029954</v>
      </c>
      <c r="G2536" s="76">
        <v>0</v>
      </c>
      <c r="H2536" s="76">
        <v>0</v>
      </c>
      <c r="I2536" s="76">
        <v>0</v>
      </c>
      <c r="J2536" s="76">
        <v>0</v>
      </c>
      <c r="K2536" s="76">
        <v>0</v>
      </c>
      <c r="L2536" s="77">
        <v>0</v>
      </c>
      <c r="M2536" s="68">
        <v>10.045157483071961</v>
      </c>
      <c r="N2536" s="68">
        <v>0</v>
      </c>
      <c r="O2536" s="68">
        <v>0</v>
      </c>
      <c r="P2536" s="68">
        <v>17.913212041049295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27.958369524121256</v>
      </c>
    </row>
    <row r="2537" spans="1:23">
      <c r="A2537" s="105"/>
      <c r="B2537">
        <v>2014</v>
      </c>
      <c r="C2537" s="76">
        <v>0.18734853359106332</v>
      </c>
      <c r="D2537" s="76">
        <v>0</v>
      </c>
      <c r="E2537" s="76">
        <v>0</v>
      </c>
      <c r="F2537" s="76">
        <v>0.81265146640893682</v>
      </c>
      <c r="G2537" s="76">
        <v>0</v>
      </c>
      <c r="H2537" s="76">
        <v>0</v>
      </c>
      <c r="I2537" s="76">
        <v>0</v>
      </c>
      <c r="J2537" s="76">
        <v>0</v>
      </c>
      <c r="K2537" s="76">
        <v>0</v>
      </c>
      <c r="L2537" s="77">
        <v>0</v>
      </c>
      <c r="M2537" s="68">
        <v>6.4443908065873785</v>
      </c>
      <c r="N2537" s="68">
        <v>0</v>
      </c>
      <c r="O2537" s="68">
        <v>0</v>
      </c>
      <c r="P2537" s="68">
        <v>27.95348081302151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34.397871619608885</v>
      </c>
    </row>
    <row r="2538" spans="1:23">
      <c r="A2538" s="105"/>
      <c r="B2538">
        <v>2017</v>
      </c>
      <c r="C2538" s="76">
        <v>0.19299170324517936</v>
      </c>
      <c r="D2538" s="76">
        <v>0</v>
      </c>
      <c r="E2538" s="76">
        <v>0</v>
      </c>
      <c r="F2538" s="76">
        <v>0.80700829675482044</v>
      </c>
      <c r="G2538" s="76">
        <v>0</v>
      </c>
      <c r="H2538" s="76">
        <v>0</v>
      </c>
      <c r="I2538" s="76">
        <v>0</v>
      </c>
      <c r="J2538" s="76">
        <v>0</v>
      </c>
      <c r="K2538" s="76">
        <v>0</v>
      </c>
      <c r="L2538" s="77">
        <v>0</v>
      </c>
      <c r="M2538" s="68">
        <v>6.5930634370523382</v>
      </c>
      <c r="N2538" s="68">
        <v>0</v>
      </c>
      <c r="O2538" s="68">
        <v>0</v>
      </c>
      <c r="P2538" s="68">
        <v>27.569355600601405</v>
      </c>
      <c r="Q2538" s="68">
        <v>0</v>
      </c>
      <c r="R2538" s="68">
        <v>0</v>
      </c>
      <c r="S2538" s="68">
        <v>0</v>
      </c>
      <c r="T2538" s="68">
        <v>0</v>
      </c>
      <c r="U2538" s="68">
        <v>0</v>
      </c>
      <c r="V2538" s="68">
        <v>0</v>
      </c>
      <c r="W2538" s="68">
        <v>34.162419037653748</v>
      </c>
    </row>
    <row r="2539" spans="1:23">
      <c r="C2539" s="76"/>
      <c r="D2539" s="76"/>
      <c r="E2539" s="76"/>
      <c r="F2539" s="76"/>
      <c r="G2539" s="76"/>
      <c r="H2539" s="76"/>
      <c r="I2539" s="76"/>
      <c r="J2539" s="76"/>
      <c r="K2539" s="76"/>
      <c r="L2539" s="77"/>
      <c r="M2539" s="68"/>
      <c r="N2539" s="68"/>
      <c r="O2539" s="68"/>
      <c r="P2539" s="68"/>
      <c r="Q2539" s="68"/>
      <c r="R2539" s="68"/>
      <c r="S2539" s="68"/>
      <c r="T2539" s="68"/>
      <c r="U2539" s="68"/>
      <c r="V2539" s="68"/>
      <c r="W2539" s="68"/>
    </row>
    <row r="2540" spans="1:23">
      <c r="A2540" s="105" t="s">
        <v>682</v>
      </c>
      <c r="B2540">
        <v>2011</v>
      </c>
      <c r="C2540" s="76">
        <v>0.43569986027031837</v>
      </c>
      <c r="D2540" s="76">
        <v>4.5390100847460139E-2</v>
      </c>
      <c r="E2540" s="76">
        <v>0</v>
      </c>
      <c r="F2540" s="76">
        <v>0.51891003888222154</v>
      </c>
      <c r="G2540" s="76">
        <v>0</v>
      </c>
      <c r="H2540" s="76">
        <v>0</v>
      </c>
      <c r="I2540" s="76">
        <v>0</v>
      </c>
      <c r="J2540" s="76">
        <v>0</v>
      </c>
      <c r="K2540" s="76">
        <v>0</v>
      </c>
      <c r="L2540" s="77">
        <v>0</v>
      </c>
      <c r="M2540" s="68">
        <v>22.288517411694443</v>
      </c>
      <c r="N2540" s="68">
        <v>2.3219609306955329</v>
      </c>
      <c r="O2540" s="68">
        <v>0</v>
      </c>
      <c r="P2540" s="68">
        <v>26.545189685288818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51.155668027678793</v>
      </c>
    </row>
    <row r="2541" spans="1:23">
      <c r="A2541" s="105"/>
      <c r="B2541">
        <v>2014</v>
      </c>
      <c r="C2541" s="76">
        <v>0.35407317322712545</v>
      </c>
      <c r="D2541" s="76">
        <v>0</v>
      </c>
      <c r="E2541" s="76">
        <v>0</v>
      </c>
      <c r="F2541" s="76">
        <v>0.64592682677287461</v>
      </c>
      <c r="G2541" s="76">
        <v>0</v>
      </c>
      <c r="H2541" s="76">
        <v>0</v>
      </c>
      <c r="I2541" s="76">
        <v>0</v>
      </c>
      <c r="J2541" s="76">
        <v>0</v>
      </c>
      <c r="K2541" s="76">
        <v>0</v>
      </c>
      <c r="L2541" s="77">
        <v>0</v>
      </c>
      <c r="M2541" s="68">
        <v>21.60461376926709</v>
      </c>
      <c r="N2541" s="68">
        <v>0</v>
      </c>
      <c r="O2541" s="68">
        <v>0</v>
      </c>
      <c r="P2541" s="68">
        <v>39.412756093454739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61.017369862721829</v>
      </c>
    </row>
    <row r="2542" spans="1:23">
      <c r="A2542" s="105"/>
      <c r="B2542">
        <v>2017</v>
      </c>
      <c r="C2542" s="76">
        <v>0.26212927854374818</v>
      </c>
      <c r="D2542" s="76">
        <v>0</v>
      </c>
      <c r="E2542" s="76">
        <v>0</v>
      </c>
      <c r="F2542" s="76">
        <v>0.73787072145625177</v>
      </c>
      <c r="G2542" s="76">
        <v>0</v>
      </c>
      <c r="H2542" s="76">
        <v>0</v>
      </c>
      <c r="I2542" s="76">
        <v>0</v>
      </c>
      <c r="J2542" s="76">
        <v>0</v>
      </c>
      <c r="K2542" s="76">
        <v>0</v>
      </c>
      <c r="L2542" s="77">
        <v>0</v>
      </c>
      <c r="M2542" s="68">
        <v>14.695710116574121</v>
      </c>
      <c r="N2542" s="68">
        <v>0</v>
      </c>
      <c r="O2542" s="68">
        <v>0</v>
      </c>
      <c r="P2542" s="68">
        <v>41.367123452478992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56.062833569053119</v>
      </c>
    </row>
    <row r="2543" spans="1:23">
      <c r="C2543" s="76"/>
      <c r="D2543" s="76"/>
      <c r="E2543" s="76"/>
      <c r="F2543" s="76"/>
      <c r="G2543" s="76"/>
      <c r="H2543" s="76"/>
      <c r="I2543" s="76"/>
      <c r="J2543" s="76"/>
      <c r="K2543" s="76"/>
      <c r="L2543" s="77"/>
      <c r="M2543" s="68"/>
      <c r="N2543" s="68"/>
      <c r="O2543" s="68"/>
      <c r="P2543" s="68"/>
      <c r="Q2543" s="68"/>
      <c r="R2543" s="68"/>
      <c r="S2543" s="68"/>
      <c r="T2543" s="68"/>
      <c r="U2543" s="68"/>
      <c r="V2543" s="68"/>
      <c r="W2543" s="68"/>
    </row>
    <row r="2544" spans="1:23">
      <c r="A2544" s="105" t="s">
        <v>683</v>
      </c>
      <c r="B2544">
        <v>2011</v>
      </c>
      <c r="C2544" s="76">
        <v>0.31440212079703761</v>
      </c>
      <c r="D2544" s="76">
        <v>7.8253531601449211E-2</v>
      </c>
      <c r="E2544" s="76">
        <v>4.6216292731640629E-3</v>
      </c>
      <c r="F2544" s="76">
        <v>0.55184284303902253</v>
      </c>
      <c r="G2544" s="76">
        <v>3.7077013486479987E-2</v>
      </c>
      <c r="H2544" s="76">
        <v>1.3802861802846832E-2</v>
      </c>
      <c r="I2544" s="76">
        <v>0</v>
      </c>
      <c r="J2544" s="76">
        <v>0</v>
      </c>
      <c r="K2544" s="76">
        <v>0</v>
      </c>
      <c r="L2544" s="77">
        <v>0</v>
      </c>
      <c r="M2544" s="68">
        <v>70.759050950248223</v>
      </c>
      <c r="N2544" s="68">
        <v>17.611667553598693</v>
      </c>
      <c r="O2544" s="68">
        <v>1.0401396160558465</v>
      </c>
      <c r="P2544" s="68">
        <v>124.19724061701034</v>
      </c>
      <c r="Q2544" s="68">
        <v>8.3445184139406656</v>
      </c>
      <c r="R2544" s="68">
        <v>3.1064593301435406</v>
      </c>
      <c r="S2544" s="68">
        <v>0</v>
      </c>
      <c r="T2544" s="68">
        <v>0</v>
      </c>
      <c r="U2544" s="68">
        <v>0</v>
      </c>
      <c r="V2544" s="68">
        <v>0</v>
      </c>
      <c r="W2544" s="68">
        <v>225.05907648099725</v>
      </c>
    </row>
    <row r="2545" spans="1:23">
      <c r="A2545" s="105"/>
      <c r="B2545">
        <v>2014</v>
      </c>
      <c r="C2545" s="76">
        <v>0.35907906116208704</v>
      </c>
      <c r="D2545" s="76">
        <v>5.0784645436871667E-2</v>
      </c>
      <c r="E2545" s="76">
        <v>0</v>
      </c>
      <c r="F2545" s="76">
        <v>0.57341539010243703</v>
      </c>
      <c r="G2545" s="76">
        <v>4.0769929425402791E-3</v>
      </c>
      <c r="H2545" s="76">
        <v>0</v>
      </c>
      <c r="I2545" s="76">
        <v>4.1162667277665852E-3</v>
      </c>
      <c r="J2545" s="76">
        <v>4.108354426713666E-3</v>
      </c>
      <c r="K2545" s="76">
        <v>4.4192892015841407E-3</v>
      </c>
      <c r="L2545" s="77">
        <v>0</v>
      </c>
      <c r="M2545" s="68">
        <v>88.074486814871264</v>
      </c>
      <c r="N2545" s="68">
        <v>12.45639768148064</v>
      </c>
      <c r="O2545" s="68">
        <v>0</v>
      </c>
      <c r="P2545" s="68">
        <v>140.64664770921954</v>
      </c>
      <c r="Q2545" s="68">
        <v>1</v>
      </c>
      <c r="R2545" s="68">
        <v>0</v>
      </c>
      <c r="S2545" s="68">
        <v>1.0096330275229359</v>
      </c>
      <c r="T2545" s="68">
        <v>1.0076923076923077</v>
      </c>
      <c r="U2545" s="68">
        <v>1.0839580209895052</v>
      </c>
      <c r="V2545" s="68">
        <v>0</v>
      </c>
      <c r="W2545" s="68">
        <v>245.2788155617761</v>
      </c>
    </row>
    <row r="2546" spans="1:23">
      <c r="A2546" s="105"/>
      <c r="B2546">
        <v>2017</v>
      </c>
      <c r="C2546" s="76">
        <v>0.31713785144244955</v>
      </c>
      <c r="D2546" s="76">
        <v>0.11417722579733428</v>
      </c>
      <c r="E2546" s="76">
        <v>1.4488493078317387E-2</v>
      </c>
      <c r="F2546" s="76">
        <v>0.54102354371543571</v>
      </c>
      <c r="G2546" s="76">
        <v>0</v>
      </c>
      <c r="H2546" s="76">
        <v>0</v>
      </c>
      <c r="I2546" s="76">
        <v>4.3906095303523534E-3</v>
      </c>
      <c r="J2546" s="76">
        <v>4.3802420934447913E-3</v>
      </c>
      <c r="K2546" s="76">
        <v>4.4020343426659104E-3</v>
      </c>
      <c r="L2546" s="77">
        <v>0</v>
      </c>
      <c r="M2546" s="68">
        <v>72.401900323513871</v>
      </c>
      <c r="N2546" s="68">
        <v>26.066419015561966</v>
      </c>
      <c r="O2546" s="68">
        <v>3.3076923076923075</v>
      </c>
      <c r="P2546" s="68">
        <v>123.51453005876073</v>
      </c>
      <c r="Q2546" s="68">
        <v>0</v>
      </c>
      <c r="R2546" s="68">
        <v>0</v>
      </c>
      <c r="S2546" s="68">
        <v>1.0023668639053254</v>
      </c>
      <c r="T2546" s="68">
        <v>1</v>
      </c>
      <c r="U2546" s="68">
        <v>1.0049751243781095</v>
      </c>
      <c r="V2546" s="68">
        <v>0</v>
      </c>
      <c r="W2546" s="68">
        <v>228.29788369381231</v>
      </c>
    </row>
    <row r="2547" spans="1:23">
      <c r="C2547" s="76"/>
      <c r="D2547" s="76"/>
      <c r="E2547" s="76"/>
      <c r="F2547" s="76"/>
      <c r="G2547" s="76"/>
      <c r="H2547" s="76"/>
      <c r="I2547" s="76"/>
      <c r="J2547" s="76"/>
      <c r="K2547" s="76"/>
      <c r="L2547" s="77"/>
      <c r="M2547" s="68"/>
      <c r="N2547" s="68"/>
      <c r="O2547" s="68"/>
      <c r="P2547" s="68"/>
      <c r="Q2547" s="68"/>
      <c r="R2547" s="68"/>
      <c r="S2547" s="68"/>
      <c r="T2547" s="68"/>
      <c r="U2547" s="68"/>
      <c r="V2547" s="68"/>
      <c r="W2547" s="68"/>
    </row>
    <row r="2548" spans="1:23">
      <c r="A2548" s="105" t="s">
        <v>684</v>
      </c>
      <c r="B2548">
        <v>2011</v>
      </c>
      <c r="C2548" s="76">
        <v>0.56380309404666007</v>
      </c>
      <c r="D2548" s="76">
        <v>5.1496023840992252E-3</v>
      </c>
      <c r="E2548" s="76">
        <v>5.1496023840992252E-3</v>
      </c>
      <c r="F2548" s="76">
        <v>0.42589770118514109</v>
      </c>
      <c r="G2548" s="76">
        <v>0</v>
      </c>
      <c r="H2548" s="76">
        <v>0</v>
      </c>
      <c r="I2548" s="76">
        <v>0</v>
      </c>
      <c r="J2548" s="76">
        <v>0</v>
      </c>
      <c r="K2548" s="76">
        <v>0</v>
      </c>
      <c r="L2548" s="77">
        <v>0</v>
      </c>
      <c r="M2548" s="68">
        <v>109.48478192948507</v>
      </c>
      <c r="N2548" s="68">
        <v>1</v>
      </c>
      <c r="O2548" s="68">
        <v>1</v>
      </c>
      <c r="P2548" s="68">
        <v>82.704968154476191</v>
      </c>
      <c r="Q2548" s="68">
        <v>0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194.18975008396134</v>
      </c>
    </row>
    <row r="2549" spans="1:23">
      <c r="A2549" s="105"/>
      <c r="B2549">
        <v>2014</v>
      </c>
      <c r="C2549" s="76">
        <v>0.53360955837678892</v>
      </c>
      <c r="D2549" s="76">
        <v>5.4647133569080495E-3</v>
      </c>
      <c r="E2549" s="76">
        <v>2.2828941537320881E-2</v>
      </c>
      <c r="F2549" s="76">
        <v>0.41314032512910503</v>
      </c>
      <c r="G2549" s="76">
        <v>1.5713332950614663E-2</v>
      </c>
      <c r="H2549" s="76">
        <v>0</v>
      </c>
      <c r="I2549" s="76">
        <v>0</v>
      </c>
      <c r="J2549" s="76">
        <v>0</v>
      </c>
      <c r="K2549" s="76">
        <v>0</v>
      </c>
      <c r="L2549" s="77">
        <v>9.2431286492621386E-3</v>
      </c>
      <c r="M2549" s="68">
        <v>98.587025293484089</v>
      </c>
      <c r="N2549" s="68">
        <v>1.0096330275229359</v>
      </c>
      <c r="O2549" s="68">
        <v>4.2177607230455898</v>
      </c>
      <c r="P2549" s="68">
        <v>76.3297340609126</v>
      </c>
      <c r="Q2549" s="68">
        <v>2.9031165741475018</v>
      </c>
      <c r="R2549" s="68">
        <v>0</v>
      </c>
      <c r="S2549" s="68">
        <v>0</v>
      </c>
      <c r="T2549" s="68">
        <v>0</v>
      </c>
      <c r="U2549" s="68">
        <v>0</v>
      </c>
      <c r="V2549" s="68">
        <v>1.707714083510262</v>
      </c>
      <c r="W2549" s="68">
        <v>184.75498376262303</v>
      </c>
    </row>
    <row r="2550" spans="1:23">
      <c r="A2550" s="105"/>
      <c r="B2550">
        <v>2017</v>
      </c>
      <c r="C2550" s="76">
        <v>0.46673306739307835</v>
      </c>
      <c r="D2550" s="76">
        <v>0</v>
      </c>
      <c r="E2550" s="76">
        <v>0</v>
      </c>
      <c r="F2550" s="76">
        <v>0.50098933764874276</v>
      </c>
      <c r="G2550" s="76">
        <v>3.2277594958178925E-2</v>
      </c>
      <c r="H2550" s="76">
        <v>0</v>
      </c>
      <c r="I2550" s="76">
        <v>0</v>
      </c>
      <c r="J2550" s="76">
        <v>0</v>
      </c>
      <c r="K2550" s="76">
        <v>0</v>
      </c>
      <c r="L2550" s="77">
        <v>0</v>
      </c>
      <c r="M2550" s="68">
        <v>72.055169050702574</v>
      </c>
      <c r="N2550" s="68">
        <v>0</v>
      </c>
      <c r="O2550" s="68">
        <v>0</v>
      </c>
      <c r="P2550" s="68">
        <v>77.343719437983452</v>
      </c>
      <c r="Q2550" s="68">
        <v>4.9830786026200871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154.38196709130611</v>
      </c>
    </row>
    <row r="2551" spans="1:23">
      <c r="C2551" s="76"/>
      <c r="D2551" s="76"/>
      <c r="E2551" s="76"/>
      <c r="F2551" s="76"/>
      <c r="G2551" s="76"/>
      <c r="H2551" s="76"/>
      <c r="I2551" s="76"/>
      <c r="J2551" s="76"/>
      <c r="K2551" s="76"/>
      <c r="L2551" s="77"/>
      <c r="M2551" s="68"/>
      <c r="N2551" s="68"/>
      <c r="O2551" s="68"/>
      <c r="P2551" s="68"/>
      <c r="Q2551" s="68"/>
      <c r="R2551" s="68"/>
      <c r="S2551" s="68"/>
      <c r="T2551" s="68"/>
      <c r="U2551" s="68"/>
      <c r="V2551" s="68"/>
      <c r="W2551" s="68"/>
    </row>
    <row r="2552" spans="1:23">
      <c r="A2552" s="105" t="s">
        <v>685</v>
      </c>
      <c r="B2552">
        <v>2011</v>
      </c>
      <c r="C2552" s="76">
        <v>0.45266292612610171</v>
      </c>
      <c r="D2552" s="76">
        <v>0</v>
      </c>
      <c r="E2552" s="76">
        <v>0</v>
      </c>
      <c r="F2552" s="76">
        <v>0.54733707387389818</v>
      </c>
      <c r="G2552" s="76">
        <v>0</v>
      </c>
      <c r="H2552" s="76">
        <v>0</v>
      </c>
      <c r="I2552" s="76">
        <v>0</v>
      </c>
      <c r="J2552" s="76">
        <v>0</v>
      </c>
      <c r="K2552" s="76">
        <v>0</v>
      </c>
      <c r="L2552" s="77">
        <v>0</v>
      </c>
      <c r="M2552" s="68">
        <v>12.431278325585636</v>
      </c>
      <c r="N2552" s="68">
        <v>0</v>
      </c>
      <c r="O2552" s="68">
        <v>0</v>
      </c>
      <c r="P2552" s="68">
        <v>15.031271859322947</v>
      </c>
      <c r="Q2552" s="68">
        <v>0</v>
      </c>
      <c r="R2552" s="68">
        <v>0</v>
      </c>
      <c r="S2552" s="68">
        <v>0</v>
      </c>
      <c r="T2552" s="68">
        <v>0</v>
      </c>
      <c r="U2552" s="68">
        <v>0</v>
      </c>
      <c r="V2552" s="68">
        <v>0</v>
      </c>
      <c r="W2552" s="68">
        <v>27.462550184908586</v>
      </c>
    </row>
    <row r="2553" spans="1:23">
      <c r="A2553" s="105"/>
      <c r="B2553">
        <v>2014</v>
      </c>
      <c r="C2553" s="76">
        <v>0.3769929917517279</v>
      </c>
      <c r="D2553" s="76">
        <v>0</v>
      </c>
      <c r="E2553" s="76">
        <v>0</v>
      </c>
      <c r="F2553" s="76">
        <v>0.58965927560216913</v>
      </c>
      <c r="G2553" s="76">
        <v>3.3347732646102975E-2</v>
      </c>
      <c r="H2553" s="76">
        <v>0</v>
      </c>
      <c r="I2553" s="76">
        <v>0</v>
      </c>
      <c r="J2553" s="76">
        <v>0</v>
      </c>
      <c r="K2553" s="76">
        <v>0</v>
      </c>
      <c r="L2553" s="77">
        <v>0</v>
      </c>
      <c r="M2553" s="68">
        <v>11.304906266117118</v>
      </c>
      <c r="N2553" s="68">
        <v>0</v>
      </c>
      <c r="O2553" s="68">
        <v>0</v>
      </c>
      <c r="P2553" s="68">
        <v>17.682139948158571</v>
      </c>
      <c r="Q2553" s="68">
        <v>1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29.98704621427569</v>
      </c>
    </row>
    <row r="2554" spans="1:23">
      <c r="A2554" s="105"/>
      <c r="B2554">
        <v>2017</v>
      </c>
      <c r="C2554" s="76">
        <v>0.52536834557117462</v>
      </c>
      <c r="D2554" s="76">
        <v>2.379219246502446E-2</v>
      </c>
      <c r="E2554" s="76">
        <v>0</v>
      </c>
      <c r="F2554" s="76">
        <v>0.42742254067330326</v>
      </c>
      <c r="G2554" s="76">
        <v>2.3416921290497262E-2</v>
      </c>
      <c r="H2554" s="76">
        <v>0</v>
      </c>
      <c r="I2554" s="76">
        <v>0</v>
      </c>
      <c r="J2554" s="76">
        <v>0</v>
      </c>
      <c r="K2554" s="76">
        <v>0</v>
      </c>
      <c r="L2554" s="77">
        <v>0</v>
      </c>
      <c r="M2554" s="68">
        <v>22.435414931525283</v>
      </c>
      <c r="N2554" s="68">
        <v>1.016025641025641</v>
      </c>
      <c r="O2554" s="68">
        <v>0</v>
      </c>
      <c r="P2554" s="68">
        <v>18.252721413329176</v>
      </c>
      <c r="Q2554" s="68">
        <v>1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42.70416198588012</v>
      </c>
    </row>
    <row r="2555" spans="1:23">
      <c r="C2555" s="76"/>
      <c r="D2555" s="76"/>
      <c r="E2555" s="76"/>
      <c r="F2555" s="76"/>
      <c r="G2555" s="76"/>
      <c r="H2555" s="76"/>
      <c r="I2555" s="76"/>
      <c r="J2555" s="76"/>
      <c r="K2555" s="76"/>
      <c r="L2555" s="77"/>
      <c r="M2555" s="68"/>
      <c r="N2555" s="68"/>
      <c r="O2555" s="68"/>
      <c r="P2555" s="68"/>
      <c r="Q2555" s="68"/>
      <c r="R2555" s="68"/>
      <c r="S2555" s="68"/>
      <c r="T2555" s="68"/>
      <c r="U2555" s="68"/>
      <c r="V2555" s="68"/>
      <c r="W2555" s="68"/>
    </row>
    <row r="2556" spans="1:23">
      <c r="A2556" s="105" t="s">
        <v>686</v>
      </c>
      <c r="B2556">
        <v>2011</v>
      </c>
      <c r="C2556" s="76">
        <v>0.38210447824374927</v>
      </c>
      <c r="D2556" s="76">
        <v>4.0226947234722046E-2</v>
      </c>
      <c r="E2556" s="76">
        <v>7.2167133927395254E-3</v>
      </c>
      <c r="F2556" s="76">
        <v>0.57045186112878921</v>
      </c>
      <c r="G2556" s="76">
        <v>0</v>
      </c>
      <c r="H2556" s="76">
        <v>0</v>
      </c>
      <c r="I2556" s="76">
        <v>0</v>
      </c>
      <c r="J2556" s="76">
        <v>0</v>
      </c>
      <c r="K2556" s="76">
        <v>0</v>
      </c>
      <c r="L2556" s="77">
        <v>0</v>
      </c>
      <c r="M2556" s="68">
        <v>56.580788562923097</v>
      </c>
      <c r="N2556" s="68">
        <v>5.9566755314700526</v>
      </c>
      <c r="O2556" s="68">
        <v>1.0686274509803921</v>
      </c>
      <c r="P2556" s="68">
        <v>84.470656528825955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148.07674807419949</v>
      </c>
    </row>
    <row r="2557" spans="1:23">
      <c r="A2557" s="105"/>
      <c r="B2557">
        <v>2014</v>
      </c>
      <c r="C2557" s="76">
        <v>0.38872156916537925</v>
      </c>
      <c r="D2557" s="76">
        <v>1.9121872682359774E-2</v>
      </c>
      <c r="E2557" s="76">
        <v>1.5357315517646724E-2</v>
      </c>
      <c r="F2557" s="76">
        <v>0.57679924263461424</v>
      </c>
      <c r="G2557" s="76">
        <v>0</v>
      </c>
      <c r="H2557" s="76">
        <v>0</v>
      </c>
      <c r="I2557" s="76">
        <v>0</v>
      </c>
      <c r="J2557" s="76">
        <v>0</v>
      </c>
      <c r="K2557" s="76">
        <v>0</v>
      </c>
      <c r="L2557" s="77">
        <v>0</v>
      </c>
      <c r="M2557" s="68">
        <v>52.996496016657403</v>
      </c>
      <c r="N2557" s="68">
        <v>2.6069874424965809</v>
      </c>
      <c r="O2557" s="68">
        <v>2.0937451770556459</v>
      </c>
      <c r="P2557" s="68">
        <v>78.638133794143087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136.33536243035272</v>
      </c>
    </row>
    <row r="2558" spans="1:23">
      <c r="A2558" s="105"/>
      <c r="B2558">
        <v>2017</v>
      </c>
      <c r="C2558" s="76">
        <v>0.36792878751865732</v>
      </c>
      <c r="D2558" s="76">
        <v>3.64560278126854E-2</v>
      </c>
      <c r="E2558" s="76">
        <v>1.5285049195218578E-2</v>
      </c>
      <c r="F2558" s="76">
        <v>0.58033013547343903</v>
      </c>
      <c r="G2558" s="76">
        <v>0</v>
      </c>
      <c r="H2558" s="76">
        <v>0</v>
      </c>
      <c r="I2558" s="76">
        <v>0</v>
      </c>
      <c r="J2558" s="76">
        <v>0</v>
      </c>
      <c r="K2558" s="76">
        <v>0</v>
      </c>
      <c r="L2558" s="77">
        <v>0</v>
      </c>
      <c r="M2558" s="68">
        <v>55.1630634154156</v>
      </c>
      <c r="N2558" s="68">
        <v>5.4658027377195717</v>
      </c>
      <c r="O2558" s="68">
        <v>2.2916666666666665</v>
      </c>
      <c r="P2558" s="68">
        <v>87.008109044402261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149.92864186420405</v>
      </c>
    </row>
    <row r="2559" spans="1:23">
      <c r="C2559" s="76"/>
      <c r="D2559" s="76"/>
      <c r="E2559" s="76"/>
      <c r="F2559" s="76"/>
      <c r="G2559" s="76"/>
      <c r="H2559" s="76"/>
      <c r="I2559" s="76"/>
      <c r="J2559" s="76"/>
      <c r="K2559" s="76"/>
      <c r="L2559" s="77"/>
      <c r="M2559" s="68"/>
      <c r="N2559" s="68"/>
      <c r="O2559" s="68"/>
      <c r="P2559" s="68"/>
      <c r="Q2559" s="68"/>
      <c r="R2559" s="68"/>
      <c r="S2559" s="68"/>
      <c r="T2559" s="68"/>
      <c r="U2559" s="68"/>
      <c r="V2559" s="68"/>
      <c r="W2559" s="68"/>
    </row>
    <row r="2560" spans="1:23">
      <c r="A2560" s="105" t="s">
        <v>687</v>
      </c>
      <c r="B2560">
        <v>2011</v>
      </c>
      <c r="C2560" s="76">
        <v>0.50657284442413597</v>
      </c>
      <c r="D2560" s="76">
        <v>0</v>
      </c>
      <c r="E2560" s="76">
        <v>0</v>
      </c>
      <c r="F2560" s="76">
        <v>0.49342715557586381</v>
      </c>
      <c r="G2560" s="76">
        <v>0</v>
      </c>
      <c r="H2560" s="76">
        <v>0</v>
      </c>
      <c r="I2560" s="76">
        <v>0</v>
      </c>
      <c r="J2560" s="76">
        <v>0</v>
      </c>
      <c r="K2560" s="76">
        <v>0</v>
      </c>
      <c r="L2560" s="77">
        <v>0</v>
      </c>
      <c r="M2560" s="68">
        <v>9.1787524049209246</v>
      </c>
      <c r="N2560" s="68">
        <v>0</v>
      </c>
      <c r="O2560" s="68">
        <v>0</v>
      </c>
      <c r="P2560" s="68">
        <v>8.9405615416353363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18.119313946556264</v>
      </c>
    </row>
    <row r="2561" spans="1:23">
      <c r="A2561" s="105"/>
      <c r="B2561">
        <v>2014</v>
      </c>
      <c r="C2561" s="76">
        <v>0.52739663149060589</v>
      </c>
      <c r="D2561" s="76">
        <v>4.9396703765890573E-2</v>
      </c>
      <c r="E2561" s="76">
        <v>0</v>
      </c>
      <c r="F2561" s="76">
        <v>0.42320666474350355</v>
      </c>
      <c r="G2561" s="76">
        <v>0</v>
      </c>
      <c r="H2561" s="76">
        <v>0</v>
      </c>
      <c r="I2561" s="76">
        <v>0</v>
      </c>
      <c r="J2561" s="76">
        <v>0</v>
      </c>
      <c r="K2561" s="76">
        <v>0</v>
      </c>
      <c r="L2561" s="77">
        <v>0</v>
      </c>
      <c r="M2561" s="68">
        <v>10.779607082303835</v>
      </c>
      <c r="N2561" s="68">
        <v>1.0096330275229359</v>
      </c>
      <c r="O2561" s="68">
        <v>0</v>
      </c>
      <c r="P2561" s="68">
        <v>8.6500392458963127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20.439279355723084</v>
      </c>
    </row>
    <row r="2562" spans="1:23">
      <c r="A2562" s="105"/>
      <c r="B2562">
        <v>2017</v>
      </c>
      <c r="C2562" s="76">
        <v>0.42417745478017671</v>
      </c>
      <c r="D2562" s="76">
        <v>0.17832353472571569</v>
      </c>
      <c r="E2562" s="76">
        <v>0</v>
      </c>
      <c r="F2562" s="76">
        <v>0.39749901049410769</v>
      </c>
      <c r="G2562" s="76">
        <v>0</v>
      </c>
      <c r="H2562" s="76">
        <v>0</v>
      </c>
      <c r="I2562" s="76">
        <v>0</v>
      </c>
      <c r="J2562" s="76">
        <v>0</v>
      </c>
      <c r="K2562" s="76">
        <v>0</v>
      </c>
      <c r="L2562" s="77">
        <v>0</v>
      </c>
      <c r="M2562" s="68">
        <v>9.0390442890442895</v>
      </c>
      <c r="N2562" s="68">
        <v>3.8</v>
      </c>
      <c r="O2562" s="68">
        <v>0</v>
      </c>
      <c r="P2562" s="68">
        <v>8.4705377907685868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21.309582079812873</v>
      </c>
    </row>
    <row r="2563" spans="1:23">
      <c r="C2563" s="76"/>
      <c r="D2563" s="76"/>
      <c r="E2563" s="76"/>
      <c r="F2563" s="76"/>
      <c r="G2563" s="76"/>
      <c r="H2563" s="76"/>
      <c r="I2563" s="76"/>
      <c r="J2563" s="76"/>
      <c r="K2563" s="76"/>
      <c r="L2563" s="77"/>
      <c r="M2563" s="68"/>
      <c r="N2563" s="68"/>
      <c r="O2563" s="68"/>
      <c r="P2563" s="68"/>
      <c r="Q2563" s="68"/>
      <c r="R2563" s="68"/>
      <c r="S2563" s="68"/>
      <c r="T2563" s="68"/>
      <c r="U2563" s="68"/>
      <c r="V2563" s="68"/>
      <c r="W2563" s="68"/>
    </row>
    <row r="2564" spans="1:23">
      <c r="A2564" s="105" t="s">
        <v>688</v>
      </c>
      <c r="B2564">
        <v>2011</v>
      </c>
      <c r="C2564" s="76">
        <v>0.34211155288456585</v>
      </c>
      <c r="D2564" s="76">
        <v>0</v>
      </c>
      <c r="E2564" s="76">
        <v>0</v>
      </c>
      <c r="F2564" s="76">
        <v>0.65788844711543404</v>
      </c>
      <c r="G2564" s="76">
        <v>0</v>
      </c>
      <c r="H2564" s="76">
        <v>0</v>
      </c>
      <c r="I2564" s="76">
        <v>0</v>
      </c>
      <c r="J2564" s="76">
        <v>0</v>
      </c>
      <c r="K2564" s="76">
        <v>0</v>
      </c>
      <c r="L2564" s="77">
        <v>0</v>
      </c>
      <c r="M2564" s="68">
        <v>2.0677618069815198</v>
      </c>
      <c r="N2564" s="68">
        <v>0</v>
      </c>
      <c r="O2564" s="68">
        <v>0</v>
      </c>
      <c r="P2564" s="68">
        <v>3.9763538902139417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6.0441156971954619</v>
      </c>
    </row>
    <row r="2565" spans="1:23">
      <c r="A2565" s="105"/>
      <c r="B2565">
        <v>2014</v>
      </c>
      <c r="C2565" s="76">
        <v>0.49940011997600486</v>
      </c>
      <c r="D2565" s="76">
        <v>0</v>
      </c>
      <c r="E2565" s="76">
        <v>0</v>
      </c>
      <c r="F2565" s="76">
        <v>0.50059988002399525</v>
      </c>
      <c r="G2565" s="76">
        <v>0</v>
      </c>
      <c r="H2565" s="76">
        <v>0</v>
      </c>
      <c r="I2565" s="76">
        <v>0</v>
      </c>
      <c r="J2565" s="76">
        <v>0</v>
      </c>
      <c r="K2565" s="76">
        <v>0</v>
      </c>
      <c r="L2565" s="77">
        <v>0</v>
      </c>
      <c r="M2565" s="68">
        <v>1</v>
      </c>
      <c r="N2565" s="68">
        <v>0</v>
      </c>
      <c r="O2565" s="68">
        <v>0</v>
      </c>
      <c r="P2565" s="68">
        <v>1.0024024024024023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2.0024024024024021</v>
      </c>
    </row>
    <row r="2566" spans="1:23">
      <c r="A2566" s="105"/>
      <c r="B2566">
        <v>2017</v>
      </c>
      <c r="C2566" s="76">
        <v>0.33333333333333331</v>
      </c>
      <c r="D2566" s="76">
        <v>0</v>
      </c>
      <c r="E2566" s="76">
        <v>0</v>
      </c>
      <c r="F2566" s="76">
        <v>0.66666666666666663</v>
      </c>
      <c r="G2566" s="76">
        <v>0</v>
      </c>
      <c r="H2566" s="76">
        <v>0</v>
      </c>
      <c r="I2566" s="76">
        <v>0</v>
      </c>
      <c r="J2566" s="76">
        <v>0</v>
      </c>
      <c r="K2566" s="76">
        <v>0</v>
      </c>
      <c r="L2566" s="77">
        <v>0</v>
      </c>
      <c r="M2566" s="68">
        <v>1</v>
      </c>
      <c r="N2566" s="68">
        <v>0</v>
      </c>
      <c r="O2566" s="68">
        <v>0</v>
      </c>
      <c r="P2566" s="68">
        <v>2</v>
      </c>
      <c r="Q2566" s="68">
        <v>0</v>
      </c>
      <c r="R2566" s="68">
        <v>0</v>
      </c>
      <c r="S2566" s="68">
        <v>0</v>
      </c>
      <c r="T2566" s="68">
        <v>0</v>
      </c>
      <c r="U2566" s="68">
        <v>0</v>
      </c>
      <c r="V2566" s="68">
        <v>0</v>
      </c>
      <c r="W2566" s="68">
        <v>3</v>
      </c>
    </row>
    <row r="2567" spans="1:23">
      <c r="C2567" s="76"/>
      <c r="D2567" s="76"/>
      <c r="E2567" s="76"/>
      <c r="F2567" s="76"/>
      <c r="G2567" s="76"/>
      <c r="H2567" s="76"/>
      <c r="I2567" s="76"/>
      <c r="J2567" s="76"/>
      <c r="K2567" s="76"/>
      <c r="L2567" s="77"/>
      <c r="M2567" s="68"/>
      <c r="N2567" s="68"/>
      <c r="O2567" s="68"/>
      <c r="P2567" s="68"/>
      <c r="Q2567" s="68"/>
      <c r="R2567" s="68"/>
      <c r="S2567" s="68"/>
      <c r="T2567" s="68"/>
      <c r="U2567" s="68"/>
      <c r="V2567" s="68"/>
      <c r="W2567" s="68"/>
    </row>
    <row r="2568" spans="1:23">
      <c r="A2568" s="105" t="s">
        <v>689</v>
      </c>
      <c r="B2568">
        <v>2011</v>
      </c>
      <c r="C2568" s="76">
        <v>0.31097131052170446</v>
      </c>
      <c r="D2568" s="76">
        <v>0</v>
      </c>
      <c r="E2568" s="76">
        <v>7.1332919231296393E-2</v>
      </c>
      <c r="F2568" s="76">
        <v>0.61769577024699918</v>
      </c>
      <c r="G2568" s="76">
        <v>0</v>
      </c>
      <c r="H2568" s="76">
        <v>0</v>
      </c>
      <c r="I2568" s="76">
        <v>0</v>
      </c>
      <c r="J2568" s="76">
        <v>0</v>
      </c>
      <c r="K2568" s="76">
        <v>0</v>
      </c>
      <c r="L2568" s="77">
        <v>0</v>
      </c>
      <c r="M2568" s="68">
        <v>5.0065400137245932</v>
      </c>
      <c r="N2568" s="68">
        <v>0</v>
      </c>
      <c r="O2568" s="68">
        <v>1.1484375</v>
      </c>
      <c r="P2568" s="68">
        <v>9.9447070691564328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16.099684582881025</v>
      </c>
    </row>
    <row r="2569" spans="1:23">
      <c r="A2569" s="105"/>
      <c r="B2569">
        <v>2014</v>
      </c>
      <c r="C2569" s="76">
        <v>0.35349438820058343</v>
      </c>
      <c r="D2569" s="76">
        <v>0</v>
      </c>
      <c r="E2569" s="76">
        <v>5.944865675198778E-2</v>
      </c>
      <c r="F2569" s="76">
        <v>0.58705695504742872</v>
      </c>
      <c r="G2569" s="76">
        <v>0</v>
      </c>
      <c r="H2569" s="76">
        <v>0</v>
      </c>
      <c r="I2569" s="76">
        <v>0</v>
      </c>
      <c r="J2569" s="76">
        <v>0</v>
      </c>
      <c r="K2569" s="76">
        <v>0</v>
      </c>
      <c r="L2569" s="77">
        <v>0</v>
      </c>
      <c r="M2569" s="68">
        <v>6.8976073256519097</v>
      </c>
      <c r="N2569" s="68">
        <v>0</v>
      </c>
      <c r="O2569" s="68">
        <v>1.1599999999999999</v>
      </c>
      <c r="P2569" s="68">
        <v>11.455028676190354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19.512636001842264</v>
      </c>
    </row>
    <row r="2570" spans="1:23">
      <c r="A2570" s="105"/>
      <c r="B2570">
        <v>2017</v>
      </c>
      <c r="C2570" s="76">
        <v>0.43669168979008804</v>
      </c>
      <c r="D2570" s="76">
        <v>0</v>
      </c>
      <c r="E2570" s="76">
        <v>5.1834714161712807E-2</v>
      </c>
      <c r="F2570" s="76">
        <v>0.51147359604819909</v>
      </c>
      <c r="G2570" s="76">
        <v>0</v>
      </c>
      <c r="H2570" s="76">
        <v>0</v>
      </c>
      <c r="I2570" s="76">
        <v>0</v>
      </c>
      <c r="J2570" s="76">
        <v>0</v>
      </c>
      <c r="K2570" s="76">
        <v>0</v>
      </c>
      <c r="L2570" s="77">
        <v>0</v>
      </c>
      <c r="M2570" s="68">
        <v>8.4853049493227211</v>
      </c>
      <c r="N2570" s="68">
        <v>0</v>
      </c>
      <c r="O2570" s="68">
        <v>1.0071942446043165</v>
      </c>
      <c r="P2570" s="68">
        <v>9.9383833891637821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19.430882583090821</v>
      </c>
    </row>
    <row r="2571" spans="1:23">
      <c r="C2571" s="76"/>
      <c r="D2571" s="76"/>
      <c r="E2571" s="76"/>
      <c r="F2571" s="76"/>
      <c r="G2571" s="76"/>
      <c r="H2571" s="76"/>
      <c r="I2571" s="76"/>
      <c r="J2571" s="76"/>
      <c r="K2571" s="76"/>
      <c r="L2571" s="77"/>
      <c r="M2571" s="68"/>
      <c r="N2571" s="68"/>
      <c r="O2571" s="68"/>
      <c r="P2571" s="68"/>
      <c r="Q2571" s="68"/>
      <c r="R2571" s="68"/>
      <c r="S2571" s="68"/>
      <c r="T2571" s="68"/>
      <c r="U2571" s="68"/>
      <c r="V2571" s="68"/>
      <c r="W2571" s="68"/>
    </row>
    <row r="2572" spans="1:23">
      <c r="A2572" s="105" t="s">
        <v>690</v>
      </c>
      <c r="B2572">
        <v>2011</v>
      </c>
      <c r="C2572" s="76">
        <v>0.37615776824380914</v>
      </c>
      <c r="D2572" s="76">
        <v>9.7105909070192217E-2</v>
      </c>
      <c r="E2572" s="76">
        <v>1.6230454143662421E-2</v>
      </c>
      <c r="F2572" s="76">
        <v>0.47637452833844807</v>
      </c>
      <c r="G2572" s="76">
        <v>1.6542976550628488E-2</v>
      </c>
      <c r="H2572" s="76">
        <v>0</v>
      </c>
      <c r="I2572" s="76">
        <v>1.758836365325963E-2</v>
      </c>
      <c r="J2572" s="76">
        <v>0</v>
      </c>
      <c r="K2572" s="76">
        <v>0</v>
      </c>
      <c r="L2572" s="77">
        <v>0</v>
      </c>
      <c r="M2572" s="68">
        <v>23.209474001906496</v>
      </c>
      <c r="N2572" s="68">
        <v>5.991573914632867</v>
      </c>
      <c r="O2572" s="68">
        <v>1.0014423076923078</v>
      </c>
      <c r="P2572" s="68">
        <v>29.392991888114882</v>
      </c>
      <c r="Q2572" s="68">
        <v>1.0207253886010363</v>
      </c>
      <c r="R2572" s="68">
        <v>0</v>
      </c>
      <c r="S2572" s="68">
        <v>1.0852272727272727</v>
      </c>
      <c r="T2572" s="68">
        <v>0</v>
      </c>
      <c r="U2572" s="68">
        <v>0</v>
      </c>
      <c r="V2572" s="68">
        <v>0</v>
      </c>
      <c r="W2572" s="68">
        <v>61.701434773674862</v>
      </c>
    </row>
    <row r="2573" spans="1:23">
      <c r="A2573" s="105"/>
      <c r="B2573">
        <v>2014</v>
      </c>
      <c r="C2573" s="76">
        <v>0.47599721558241009</v>
      </c>
      <c r="D2573" s="76">
        <v>5.7174579101295642E-2</v>
      </c>
      <c r="E2573" s="76">
        <v>0</v>
      </c>
      <c r="F2573" s="76">
        <v>0.46682820531629421</v>
      </c>
      <c r="G2573" s="76">
        <v>0</v>
      </c>
      <c r="H2573" s="76">
        <v>0</v>
      </c>
      <c r="I2573" s="76">
        <v>0</v>
      </c>
      <c r="J2573" s="76">
        <v>0</v>
      </c>
      <c r="K2573" s="76">
        <v>0</v>
      </c>
      <c r="L2573" s="77">
        <v>0</v>
      </c>
      <c r="M2573" s="68">
        <v>30.478294438854196</v>
      </c>
      <c r="N2573" s="68">
        <v>3.6609114491031138</v>
      </c>
      <c r="O2573" s="68">
        <v>0</v>
      </c>
      <c r="P2573" s="68">
        <v>29.891198999101199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64.030404887058509</v>
      </c>
    </row>
    <row r="2574" spans="1:23">
      <c r="A2574" s="105"/>
      <c r="B2574">
        <v>2017</v>
      </c>
      <c r="C2574" s="76">
        <v>0.42474116603962081</v>
      </c>
      <c r="D2574" s="76">
        <v>2.8893590730835975E-2</v>
      </c>
      <c r="E2574" s="76">
        <v>0</v>
      </c>
      <c r="F2574" s="76">
        <v>0.43409411497101014</v>
      </c>
      <c r="G2574" s="76">
        <v>0</v>
      </c>
      <c r="H2574" s="76">
        <v>0</v>
      </c>
      <c r="I2574" s="76">
        <v>0.11227112825853292</v>
      </c>
      <c r="J2574" s="76">
        <v>0</v>
      </c>
      <c r="K2574" s="76">
        <v>0</v>
      </c>
      <c r="L2574" s="77">
        <v>0</v>
      </c>
      <c r="M2574" s="68">
        <v>29.635952468211272</v>
      </c>
      <c r="N2574" s="68">
        <v>2.016025641025641</v>
      </c>
      <c r="O2574" s="68">
        <v>0</v>
      </c>
      <c r="P2574" s="68">
        <v>30.288546499895983</v>
      </c>
      <c r="Q2574" s="68">
        <v>0</v>
      </c>
      <c r="R2574" s="68">
        <v>0</v>
      </c>
      <c r="S2574" s="68">
        <v>7.8336221837088384</v>
      </c>
      <c r="T2574" s="68">
        <v>0</v>
      </c>
      <c r="U2574" s="68">
        <v>0</v>
      </c>
      <c r="V2574" s="68">
        <v>0</v>
      </c>
      <c r="W2574" s="68">
        <v>69.774146792841748</v>
      </c>
    </row>
    <row r="2575" spans="1:23">
      <c r="C2575" s="76"/>
      <c r="D2575" s="76"/>
      <c r="E2575" s="76"/>
      <c r="F2575" s="76"/>
      <c r="G2575" s="76"/>
      <c r="H2575" s="76"/>
      <c r="I2575" s="76"/>
      <c r="J2575" s="76"/>
      <c r="K2575" s="76"/>
      <c r="L2575" s="77"/>
      <c r="M2575" s="68"/>
      <c r="N2575" s="68"/>
      <c r="O2575" s="68"/>
      <c r="P2575" s="68"/>
      <c r="Q2575" s="68"/>
      <c r="R2575" s="68"/>
      <c r="S2575" s="68"/>
      <c r="T2575" s="68"/>
      <c r="U2575" s="68"/>
      <c r="V2575" s="68"/>
      <c r="W2575" s="68"/>
    </row>
    <row r="2576" spans="1:23">
      <c r="A2576" s="105" t="s">
        <v>691</v>
      </c>
      <c r="B2576">
        <v>2011</v>
      </c>
      <c r="C2576" s="76">
        <v>0.2594017963389893</v>
      </c>
      <c r="D2576" s="76">
        <v>4.6557840736620344E-2</v>
      </c>
      <c r="E2576" s="76">
        <v>2.5088267143444335E-3</v>
      </c>
      <c r="F2576" s="76">
        <v>0.68155241415420054</v>
      </c>
      <c r="G2576" s="76">
        <v>4.9184905531373443E-3</v>
      </c>
      <c r="H2576" s="76">
        <v>0</v>
      </c>
      <c r="I2576" s="76">
        <v>2.6414673260533495E-3</v>
      </c>
      <c r="J2576" s="76">
        <v>0</v>
      </c>
      <c r="K2576" s="76">
        <v>2.4191641766543072E-3</v>
      </c>
      <c r="L2576" s="77">
        <v>0</v>
      </c>
      <c r="M2576" s="68">
        <v>106.5733053764948</v>
      </c>
      <c r="N2576" s="68">
        <v>19.127943786518276</v>
      </c>
      <c r="O2576" s="68">
        <v>1.0307328605200945</v>
      </c>
      <c r="P2576" s="68">
        <v>280.01075778527849</v>
      </c>
      <c r="Q2576" s="68">
        <v>2.0207253886010363</v>
      </c>
      <c r="R2576" s="68">
        <v>0</v>
      </c>
      <c r="S2576" s="68">
        <v>1.0852272727272727</v>
      </c>
      <c r="T2576" s="68">
        <v>0</v>
      </c>
      <c r="U2576" s="68">
        <v>0.99389567147613767</v>
      </c>
      <c r="V2576" s="68">
        <v>0</v>
      </c>
      <c r="W2576" s="68">
        <v>410.84258814161626</v>
      </c>
    </row>
    <row r="2577" spans="1:23">
      <c r="A2577" s="105"/>
      <c r="B2577">
        <v>2014</v>
      </c>
      <c r="C2577" s="76">
        <v>0.29270405482946349</v>
      </c>
      <c r="D2577" s="76">
        <v>3.1471255386392116E-2</v>
      </c>
      <c r="E2577" s="76">
        <v>7.0078160213111751E-3</v>
      </c>
      <c r="F2577" s="76">
        <v>0.65387797772640655</v>
      </c>
      <c r="G2577" s="76">
        <v>1.2270999816700994E-2</v>
      </c>
      <c r="H2577" s="76">
        <v>0</v>
      </c>
      <c r="I2577" s="76">
        <v>0</v>
      </c>
      <c r="J2577" s="76">
        <v>0</v>
      </c>
      <c r="K2577" s="76">
        <v>2.6678962197255419E-3</v>
      </c>
      <c r="L2577" s="77">
        <v>0</v>
      </c>
      <c r="M2577" s="68">
        <v>129.28806713004366</v>
      </c>
      <c r="N2577" s="68">
        <v>13.900927274250531</v>
      </c>
      <c r="O2577" s="68">
        <v>3.0953687632586711</v>
      </c>
      <c r="P2577" s="68">
        <v>288.81943548203697</v>
      </c>
      <c r="Q2577" s="68">
        <v>5.4201293828290886</v>
      </c>
      <c r="R2577" s="68">
        <v>0</v>
      </c>
      <c r="S2577" s="68">
        <v>0</v>
      </c>
      <c r="T2577" s="68">
        <v>0</v>
      </c>
      <c r="U2577" s="68">
        <v>1.1784160139251523</v>
      </c>
      <c r="V2577" s="68">
        <v>0</v>
      </c>
      <c r="W2577" s="68">
        <v>441.70234404634414</v>
      </c>
    </row>
    <row r="2578" spans="1:23">
      <c r="A2578" s="105"/>
      <c r="B2578">
        <v>2017</v>
      </c>
      <c r="C2578" s="76">
        <v>0.28727240644473045</v>
      </c>
      <c r="D2578" s="76">
        <v>3.3404826715078544E-2</v>
      </c>
      <c r="E2578" s="76">
        <v>2.0419723187117742E-2</v>
      </c>
      <c r="F2578" s="76">
        <v>0.64242487017418726</v>
      </c>
      <c r="G2578" s="76">
        <v>8.9003759621955163E-3</v>
      </c>
      <c r="H2578" s="76">
        <v>0</v>
      </c>
      <c r="I2578" s="76">
        <v>0</v>
      </c>
      <c r="J2578" s="76">
        <v>2.2123210386909798E-3</v>
      </c>
      <c r="K2578" s="76">
        <v>5.3654764779997874E-3</v>
      </c>
      <c r="L2578" s="77">
        <v>0</v>
      </c>
      <c r="M2578" s="68">
        <v>129.85113888114006</v>
      </c>
      <c r="N2578" s="68">
        <v>15.099448104893504</v>
      </c>
      <c r="O2578" s="68">
        <v>9.23</v>
      </c>
      <c r="P2578" s="68">
        <v>290.38501146032002</v>
      </c>
      <c r="Q2578" s="68">
        <v>4.023094210351057</v>
      </c>
      <c r="R2578" s="68">
        <v>0</v>
      </c>
      <c r="S2578" s="68">
        <v>0</v>
      </c>
      <c r="T2578" s="68">
        <v>1</v>
      </c>
      <c r="U2578" s="68">
        <v>2.4252702858959907</v>
      </c>
      <c r="V2578" s="68">
        <v>0</v>
      </c>
      <c r="W2578" s="68">
        <v>452.01396294260053</v>
      </c>
    </row>
    <row r="2579" spans="1:23">
      <c r="C2579" s="76"/>
      <c r="D2579" s="76"/>
      <c r="E2579" s="76"/>
      <c r="F2579" s="76"/>
      <c r="G2579" s="76"/>
      <c r="H2579" s="76"/>
      <c r="I2579" s="76"/>
      <c r="J2579" s="76"/>
      <c r="K2579" s="76"/>
      <c r="L2579" s="77"/>
      <c r="M2579" s="68"/>
      <c r="N2579" s="68"/>
      <c r="O2579" s="68"/>
      <c r="P2579" s="68"/>
      <c r="Q2579" s="68"/>
      <c r="R2579" s="68"/>
      <c r="S2579" s="68"/>
      <c r="T2579" s="68"/>
      <c r="U2579" s="68"/>
      <c r="V2579" s="68"/>
      <c r="W2579" s="68"/>
    </row>
    <row r="2580" spans="1:23">
      <c r="A2580" s="105" t="s">
        <v>692</v>
      </c>
      <c r="B2580">
        <v>2011</v>
      </c>
      <c r="C2580" s="76">
        <v>0.31033283635586123</v>
      </c>
      <c r="D2580" s="76">
        <v>7.6168983383200382E-3</v>
      </c>
      <c r="E2580" s="76">
        <v>0</v>
      </c>
      <c r="F2580" s="76">
        <v>0.68205026530581891</v>
      </c>
      <c r="G2580" s="76">
        <v>0</v>
      </c>
      <c r="H2580" s="76">
        <v>0</v>
      </c>
      <c r="I2580" s="76">
        <v>0</v>
      </c>
      <c r="J2580" s="76">
        <v>0</v>
      </c>
      <c r="K2580" s="76">
        <v>0</v>
      </c>
      <c r="L2580" s="77">
        <v>0</v>
      </c>
      <c r="M2580" s="68">
        <v>40.742677999862522</v>
      </c>
      <c r="N2580" s="68">
        <v>1</v>
      </c>
      <c r="O2580" s="68">
        <v>0</v>
      </c>
      <c r="P2580" s="68">
        <v>89.544357166285877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131.28703516614837</v>
      </c>
    </row>
    <row r="2581" spans="1:23">
      <c r="A2581" s="105"/>
      <c r="B2581">
        <v>2014</v>
      </c>
      <c r="C2581" s="76">
        <v>0.2424547805769964</v>
      </c>
      <c r="D2581" s="76">
        <v>0</v>
      </c>
      <c r="E2581" s="76">
        <v>0</v>
      </c>
      <c r="F2581" s="76">
        <v>0.75754521942300335</v>
      </c>
      <c r="G2581" s="76">
        <v>0</v>
      </c>
      <c r="H2581" s="76">
        <v>0</v>
      </c>
      <c r="I2581" s="76">
        <v>0</v>
      </c>
      <c r="J2581" s="76">
        <v>0</v>
      </c>
      <c r="K2581" s="76">
        <v>0</v>
      </c>
      <c r="L2581" s="77">
        <v>0</v>
      </c>
      <c r="M2581" s="68">
        <v>30.357431566855734</v>
      </c>
      <c r="N2581" s="68">
        <v>0</v>
      </c>
      <c r="O2581" s="68">
        <v>0</v>
      </c>
      <c r="P2581" s="68">
        <v>94.851201129974555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125.20863269683032</v>
      </c>
    </row>
    <row r="2582" spans="1:23">
      <c r="A2582" s="105"/>
      <c r="B2582">
        <v>2017</v>
      </c>
      <c r="C2582" s="76">
        <v>0.20755629368131831</v>
      </c>
      <c r="D2582" s="76">
        <v>8.3754048417132108E-3</v>
      </c>
      <c r="E2582" s="76">
        <v>0</v>
      </c>
      <c r="F2582" s="76">
        <v>0.75745669959146289</v>
      </c>
      <c r="G2582" s="76">
        <v>6.6099531643324235E-3</v>
      </c>
      <c r="H2582" s="76">
        <v>0</v>
      </c>
      <c r="I2582" s="76">
        <v>0</v>
      </c>
      <c r="J2582" s="76">
        <v>0</v>
      </c>
      <c r="K2582" s="76">
        <v>8.2433006643991228E-3</v>
      </c>
      <c r="L2582" s="77">
        <v>1.1758348056774308E-2</v>
      </c>
      <c r="M2582" s="68">
        <v>25.178784825562065</v>
      </c>
      <c r="N2582" s="68">
        <v>1.016025641025641</v>
      </c>
      <c r="O2582" s="68">
        <v>0</v>
      </c>
      <c r="P2582" s="68">
        <v>91.887549712063802</v>
      </c>
      <c r="Q2582" s="68">
        <v>0.80185758513931893</v>
      </c>
      <c r="R2582" s="68">
        <v>0</v>
      </c>
      <c r="S2582" s="68">
        <v>0</v>
      </c>
      <c r="T2582" s="68">
        <v>0</v>
      </c>
      <c r="U2582" s="68">
        <v>1</v>
      </c>
      <c r="V2582" s="68">
        <v>1.4264126149802892</v>
      </c>
      <c r="W2582" s="68">
        <v>121.31063037877108</v>
      </c>
    </row>
    <row r="2583" spans="1:23">
      <c r="C2583" s="76"/>
      <c r="D2583" s="76"/>
      <c r="E2583" s="76"/>
      <c r="F2583" s="76"/>
      <c r="G2583" s="76"/>
      <c r="H2583" s="76"/>
      <c r="I2583" s="76"/>
      <c r="J2583" s="76"/>
      <c r="K2583" s="76"/>
      <c r="L2583" s="77"/>
      <c r="M2583" s="68"/>
      <c r="N2583" s="68"/>
      <c r="O2583" s="68"/>
      <c r="P2583" s="68"/>
      <c r="Q2583" s="68"/>
      <c r="R2583" s="68"/>
      <c r="S2583" s="68"/>
      <c r="T2583" s="68"/>
      <c r="U2583" s="68"/>
      <c r="V2583" s="68"/>
      <c r="W2583" s="68"/>
    </row>
    <row r="2584" spans="1:23">
      <c r="A2584" s="105" t="s">
        <v>693</v>
      </c>
      <c r="B2584">
        <v>2011</v>
      </c>
      <c r="C2584" s="76">
        <v>0.17562217481877404</v>
      </c>
      <c r="D2584" s="76">
        <v>5.4037597397915173E-2</v>
      </c>
      <c r="E2584" s="76">
        <v>0</v>
      </c>
      <c r="F2584" s="76">
        <v>0.74821937351936241</v>
      </c>
      <c r="G2584" s="76">
        <v>2.2120854263948223E-2</v>
      </c>
      <c r="H2584" s="76">
        <v>0</v>
      </c>
      <c r="I2584" s="76">
        <v>0</v>
      </c>
      <c r="J2584" s="76">
        <v>0</v>
      </c>
      <c r="K2584" s="76">
        <v>0</v>
      </c>
      <c r="L2584" s="77">
        <v>0</v>
      </c>
      <c r="M2584" s="68">
        <v>7.2587090730163508</v>
      </c>
      <c r="N2584" s="68">
        <v>2.2334491582342069</v>
      </c>
      <c r="O2584" s="68">
        <v>0</v>
      </c>
      <c r="P2584" s="68">
        <v>30.924948747366383</v>
      </c>
      <c r="Q2584" s="68">
        <v>0.91428571428571426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41.331392692902661</v>
      </c>
    </row>
    <row r="2585" spans="1:23">
      <c r="A2585" s="105"/>
      <c r="B2585">
        <v>2014</v>
      </c>
      <c r="C2585" s="76">
        <v>0.23620326590649854</v>
      </c>
      <c r="D2585" s="76">
        <v>6.510091676975123E-2</v>
      </c>
      <c r="E2585" s="76">
        <v>0</v>
      </c>
      <c r="F2585" s="76">
        <v>0.68034236317128405</v>
      </c>
      <c r="G2585" s="76">
        <v>1.8353454152466381E-2</v>
      </c>
      <c r="H2585" s="76">
        <v>0</v>
      </c>
      <c r="I2585" s="76">
        <v>0</v>
      </c>
      <c r="J2585" s="76">
        <v>0</v>
      </c>
      <c r="K2585" s="76">
        <v>0</v>
      </c>
      <c r="L2585" s="77">
        <v>0</v>
      </c>
      <c r="M2585" s="68">
        <v>12.910481439704183</v>
      </c>
      <c r="N2585" s="68">
        <v>3.558308876204562</v>
      </c>
      <c r="O2585" s="68">
        <v>0</v>
      </c>
      <c r="P2585" s="68">
        <v>37.18639290891231</v>
      </c>
      <c r="Q2585" s="68">
        <v>1.0031695721077656</v>
      </c>
      <c r="R2585" s="68">
        <v>0</v>
      </c>
      <c r="S2585" s="68">
        <v>0</v>
      </c>
      <c r="T2585" s="68">
        <v>0</v>
      </c>
      <c r="U2585" s="68">
        <v>0</v>
      </c>
      <c r="V2585" s="68">
        <v>0</v>
      </c>
      <c r="W2585" s="68">
        <v>54.65835279692881</v>
      </c>
    </row>
    <row r="2586" spans="1:23">
      <c r="A2586" s="105"/>
      <c r="B2586">
        <v>2017</v>
      </c>
      <c r="C2586" s="76">
        <v>0.39214654012729633</v>
      </c>
      <c r="D2586" s="76">
        <v>7.0713271922786411E-2</v>
      </c>
      <c r="E2586" s="76">
        <v>0</v>
      </c>
      <c r="F2586" s="76">
        <v>0.53714018794991714</v>
      </c>
      <c r="G2586" s="76">
        <v>0</v>
      </c>
      <c r="H2586" s="76">
        <v>0</v>
      </c>
      <c r="I2586" s="76">
        <v>0</v>
      </c>
      <c r="J2586" s="76">
        <v>0</v>
      </c>
      <c r="K2586" s="76">
        <v>0</v>
      </c>
      <c r="L2586" s="77">
        <v>0</v>
      </c>
      <c r="M2586" s="68">
        <v>14.673763099935901</v>
      </c>
      <c r="N2586" s="68">
        <v>2.6460256410256413</v>
      </c>
      <c r="O2586" s="68">
        <v>0</v>
      </c>
      <c r="P2586" s="68">
        <v>20.099292134194432</v>
      </c>
      <c r="Q2586" s="68">
        <v>0</v>
      </c>
      <c r="R2586" s="68">
        <v>0</v>
      </c>
      <c r="S2586" s="68">
        <v>0</v>
      </c>
      <c r="T2586" s="68">
        <v>0</v>
      </c>
      <c r="U2586" s="68">
        <v>0</v>
      </c>
      <c r="V2586" s="68">
        <v>0</v>
      </c>
      <c r="W2586" s="68">
        <v>37.419080875155977</v>
      </c>
    </row>
    <row r="2587" spans="1:23">
      <c r="C2587" s="76"/>
      <c r="D2587" s="76"/>
      <c r="E2587" s="76"/>
      <c r="F2587" s="76"/>
      <c r="G2587" s="76"/>
      <c r="H2587" s="76"/>
      <c r="I2587" s="76"/>
      <c r="J2587" s="76"/>
      <c r="K2587" s="76"/>
      <c r="L2587" s="77"/>
      <c r="M2587" s="68"/>
      <c r="N2587" s="68"/>
      <c r="O2587" s="68"/>
      <c r="P2587" s="68"/>
      <c r="Q2587" s="68"/>
      <c r="R2587" s="68"/>
      <c r="S2587" s="68"/>
      <c r="T2587" s="68"/>
      <c r="U2587" s="68"/>
      <c r="V2587" s="68"/>
      <c r="W2587" s="68"/>
    </row>
    <row r="2588" spans="1:23">
      <c r="A2588" s="105" t="s">
        <v>694</v>
      </c>
      <c r="B2588">
        <v>2011</v>
      </c>
      <c r="C2588" s="76">
        <v>0.40922471257207249</v>
      </c>
      <c r="D2588" s="76">
        <v>5.9820643808357055E-2</v>
      </c>
      <c r="E2588" s="76">
        <v>0</v>
      </c>
      <c r="F2588" s="76">
        <v>0.53095464361957045</v>
      </c>
      <c r="G2588" s="76">
        <v>0</v>
      </c>
      <c r="H2588" s="76">
        <v>0</v>
      </c>
      <c r="I2588" s="76">
        <v>0</v>
      </c>
      <c r="J2588" s="76">
        <v>0</v>
      </c>
      <c r="K2588" s="76">
        <v>0</v>
      </c>
      <c r="L2588" s="77">
        <v>0</v>
      </c>
      <c r="M2588" s="68">
        <v>28.827251867841092</v>
      </c>
      <c r="N2588" s="68">
        <v>4.2139800285306706</v>
      </c>
      <c r="O2588" s="68">
        <v>0</v>
      </c>
      <c r="P2588" s="68">
        <v>37.40234343576082</v>
      </c>
      <c r="Q2588" s="68">
        <v>0</v>
      </c>
      <c r="R2588" s="68">
        <v>0</v>
      </c>
      <c r="S2588" s="68">
        <v>0</v>
      </c>
      <c r="T2588" s="68">
        <v>0</v>
      </c>
      <c r="U2588" s="68">
        <v>0</v>
      </c>
      <c r="V2588" s="68">
        <v>0</v>
      </c>
      <c r="W2588" s="68">
        <v>70.443575332132582</v>
      </c>
    </row>
    <row r="2589" spans="1:23">
      <c r="A2589" s="105"/>
      <c r="B2589">
        <v>2014</v>
      </c>
      <c r="C2589" s="76">
        <v>0.28269803377139063</v>
      </c>
      <c r="D2589" s="76">
        <v>2.8380618929002673E-2</v>
      </c>
      <c r="E2589" s="76">
        <v>0</v>
      </c>
      <c r="F2589" s="76">
        <v>0.66479877039453439</v>
      </c>
      <c r="G2589" s="76">
        <v>0</v>
      </c>
      <c r="H2589" s="76">
        <v>0</v>
      </c>
      <c r="I2589" s="76">
        <v>0</v>
      </c>
      <c r="J2589" s="76">
        <v>2.4122576905072707E-2</v>
      </c>
      <c r="K2589" s="76">
        <v>0</v>
      </c>
      <c r="L2589" s="77">
        <v>0</v>
      </c>
      <c r="M2589" s="68">
        <v>23.618756416630188</v>
      </c>
      <c r="N2589" s="68">
        <v>2.3711340206185567</v>
      </c>
      <c r="O2589" s="68">
        <v>0</v>
      </c>
      <c r="P2589" s="68">
        <v>55.542375072623514</v>
      </c>
      <c r="Q2589" s="68">
        <v>0</v>
      </c>
      <c r="R2589" s="68">
        <v>0</v>
      </c>
      <c r="S2589" s="68">
        <v>0</v>
      </c>
      <c r="T2589" s="68">
        <v>2.0153846153846153</v>
      </c>
      <c r="U2589" s="68">
        <v>0</v>
      </c>
      <c r="V2589" s="68">
        <v>0</v>
      </c>
      <c r="W2589" s="68">
        <v>83.547650125256837</v>
      </c>
    </row>
    <row r="2590" spans="1:23">
      <c r="A2590" s="105"/>
      <c r="B2590">
        <v>2017</v>
      </c>
      <c r="C2590" s="76">
        <v>0.30714966317289499</v>
      </c>
      <c r="D2590" s="76">
        <v>3.7560818402267479E-2</v>
      </c>
      <c r="E2590" s="76">
        <v>0</v>
      </c>
      <c r="F2590" s="76">
        <v>0.65528951842483751</v>
      </c>
      <c r="G2590" s="76">
        <v>0</v>
      </c>
      <c r="H2590" s="76">
        <v>0</v>
      </c>
      <c r="I2590" s="76">
        <v>0</v>
      </c>
      <c r="J2590" s="76">
        <v>0</v>
      </c>
      <c r="K2590" s="76">
        <v>0</v>
      </c>
      <c r="L2590" s="77">
        <v>0</v>
      </c>
      <c r="M2590" s="68">
        <v>24.532186164054902</v>
      </c>
      <c r="N2590" s="68">
        <v>3</v>
      </c>
      <c r="O2590" s="68">
        <v>0</v>
      </c>
      <c r="P2590" s="68">
        <v>52.338277995450618</v>
      </c>
      <c r="Q2590" s="68">
        <v>0</v>
      </c>
      <c r="R2590" s="68">
        <v>0</v>
      </c>
      <c r="S2590" s="68">
        <v>0</v>
      </c>
      <c r="T2590" s="68">
        <v>0</v>
      </c>
      <c r="U2590" s="68">
        <v>0</v>
      </c>
      <c r="V2590" s="68">
        <v>0</v>
      </c>
      <c r="W2590" s="68">
        <v>79.870464159505516</v>
      </c>
    </row>
    <row r="2591" spans="1:23">
      <c r="C2591" s="76"/>
      <c r="D2591" s="76"/>
      <c r="E2591" s="76"/>
      <c r="F2591" s="76"/>
      <c r="G2591" s="76"/>
      <c r="H2591" s="76"/>
      <c r="I2591" s="76"/>
      <c r="J2591" s="76"/>
      <c r="K2591" s="76"/>
      <c r="L2591" s="77"/>
      <c r="M2591" s="68"/>
      <c r="N2591" s="68"/>
      <c r="O2591" s="68"/>
      <c r="P2591" s="68"/>
      <c r="Q2591" s="68"/>
      <c r="R2591" s="68"/>
      <c r="S2591" s="68"/>
      <c r="T2591" s="68"/>
      <c r="U2591" s="68"/>
      <c r="V2591" s="68"/>
      <c r="W2591" s="68"/>
    </row>
    <row r="2592" spans="1:23">
      <c r="A2592" s="105" t="s">
        <v>695</v>
      </c>
      <c r="B2592">
        <v>2011</v>
      </c>
      <c r="C2592" s="76">
        <v>0.41218785621188697</v>
      </c>
      <c r="D2592" s="76">
        <v>1.5198077399164213E-2</v>
      </c>
      <c r="E2592" s="76">
        <v>0</v>
      </c>
      <c r="F2592" s="76">
        <v>0.51182692635275306</v>
      </c>
      <c r="G2592" s="76">
        <v>3.364822104198914E-2</v>
      </c>
      <c r="H2592" s="76">
        <v>8.4081816458859392E-3</v>
      </c>
      <c r="I2592" s="76">
        <v>0</v>
      </c>
      <c r="J2592" s="76">
        <v>0</v>
      </c>
      <c r="K2592" s="76">
        <v>0</v>
      </c>
      <c r="L2592" s="77">
        <v>1.8730737348320679E-2</v>
      </c>
      <c r="M2592" s="68">
        <v>54.267124575175295</v>
      </c>
      <c r="N2592" s="68">
        <v>2.0009225092250924</v>
      </c>
      <c r="O2592" s="68">
        <v>0</v>
      </c>
      <c r="P2592" s="68">
        <v>67.385235044469312</v>
      </c>
      <c r="Q2592" s="68">
        <v>4.43</v>
      </c>
      <c r="R2592" s="68">
        <v>1.1069900142653353</v>
      </c>
      <c r="S2592" s="68">
        <v>0</v>
      </c>
      <c r="T2592" s="68">
        <v>0</v>
      </c>
      <c r="U2592" s="68">
        <v>0</v>
      </c>
      <c r="V2592" s="68">
        <v>2.4660194174757284</v>
      </c>
      <c r="W2592" s="68">
        <v>131.65629156061075</v>
      </c>
    </row>
    <row r="2593" spans="1:23">
      <c r="A2593" s="105"/>
      <c r="B2593">
        <v>2014</v>
      </c>
      <c r="C2593" s="76">
        <v>0.35401968910504999</v>
      </c>
      <c r="D2593" s="76">
        <v>3.9791900731996968E-2</v>
      </c>
      <c r="E2593" s="76">
        <v>1.1754777214523594E-2</v>
      </c>
      <c r="F2593" s="76">
        <v>0.58701624690025112</v>
      </c>
      <c r="G2593" s="76">
        <v>7.4173860481785365E-3</v>
      </c>
      <c r="H2593" s="76">
        <v>0</v>
      </c>
      <c r="I2593" s="76">
        <v>0</v>
      </c>
      <c r="J2593" s="76">
        <v>0</v>
      </c>
      <c r="K2593" s="76">
        <v>0</v>
      </c>
      <c r="L2593" s="77">
        <v>0</v>
      </c>
      <c r="M2593" s="68">
        <v>47.728362364526717</v>
      </c>
      <c r="N2593" s="68">
        <v>5.3646797501888877</v>
      </c>
      <c r="O2593" s="68">
        <v>1.5847600675186884</v>
      </c>
      <c r="P2593" s="68">
        <v>79.140581747717292</v>
      </c>
      <c r="Q2593" s="68">
        <v>1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134.81838392995155</v>
      </c>
    </row>
    <row r="2594" spans="1:23">
      <c r="A2594" s="105"/>
      <c r="B2594">
        <v>2017</v>
      </c>
      <c r="C2594" s="76">
        <v>0.32169664722502123</v>
      </c>
      <c r="D2594" s="76">
        <v>5.0676938085532565E-2</v>
      </c>
      <c r="E2594" s="76">
        <v>2.4064770909325767E-2</v>
      </c>
      <c r="F2594" s="76">
        <v>0.58994159835762672</v>
      </c>
      <c r="G2594" s="76">
        <v>7.3556976079814044E-3</v>
      </c>
      <c r="H2594" s="76">
        <v>0</v>
      </c>
      <c r="I2594" s="76">
        <v>0</v>
      </c>
      <c r="J2594" s="76">
        <v>6.2643478145123534E-3</v>
      </c>
      <c r="K2594" s="76">
        <v>0</v>
      </c>
      <c r="L2594" s="77">
        <v>0</v>
      </c>
      <c r="M2594" s="68">
        <v>51.353573707986016</v>
      </c>
      <c r="N2594" s="68">
        <v>8.0897388820160039</v>
      </c>
      <c r="O2594" s="68">
        <v>3.841544502617801</v>
      </c>
      <c r="P2594" s="68">
        <v>94.174464098390828</v>
      </c>
      <c r="Q2594" s="68">
        <v>1.1742160278745644</v>
      </c>
      <c r="R2594" s="68">
        <v>0</v>
      </c>
      <c r="S2594" s="68">
        <v>0</v>
      </c>
      <c r="T2594" s="68">
        <v>1</v>
      </c>
      <c r="U2594" s="68">
        <v>0</v>
      </c>
      <c r="V2594" s="68">
        <v>0</v>
      </c>
      <c r="W2594" s="68">
        <v>159.63353721888521</v>
      </c>
    </row>
    <row r="2595" spans="1:23">
      <c r="C2595" s="76"/>
      <c r="D2595" s="76"/>
      <c r="E2595" s="76"/>
      <c r="F2595" s="76"/>
      <c r="G2595" s="76"/>
      <c r="H2595" s="76"/>
      <c r="I2595" s="76"/>
      <c r="J2595" s="76"/>
      <c r="K2595" s="76"/>
      <c r="L2595" s="77"/>
      <c r="M2595" s="68"/>
      <c r="N2595" s="68"/>
      <c r="O2595" s="68"/>
      <c r="P2595" s="68"/>
      <c r="Q2595" s="68"/>
      <c r="R2595" s="68"/>
      <c r="S2595" s="68"/>
      <c r="T2595" s="68"/>
      <c r="U2595" s="68"/>
      <c r="V2595" s="68"/>
      <c r="W2595" s="68"/>
    </row>
    <row r="2596" spans="1:23">
      <c r="A2596" s="105" t="s">
        <v>696</v>
      </c>
      <c r="B2596">
        <v>2011</v>
      </c>
      <c r="C2596" s="76">
        <v>0.34212709160549776</v>
      </c>
      <c r="D2596" s="76">
        <v>0</v>
      </c>
      <c r="E2596" s="76">
        <v>0</v>
      </c>
      <c r="F2596" s="76">
        <v>0.65787290839450219</v>
      </c>
      <c r="G2596" s="76">
        <v>0</v>
      </c>
      <c r="H2596" s="76">
        <v>0</v>
      </c>
      <c r="I2596" s="76">
        <v>0</v>
      </c>
      <c r="J2596" s="76">
        <v>0</v>
      </c>
      <c r="K2596" s="76">
        <v>0</v>
      </c>
      <c r="L2596" s="77">
        <v>0</v>
      </c>
      <c r="M2596" s="68">
        <v>7.3850289495450783</v>
      </c>
      <c r="N2596" s="68">
        <v>0</v>
      </c>
      <c r="O2596" s="68">
        <v>0</v>
      </c>
      <c r="P2596" s="68">
        <v>14.200601451395686</v>
      </c>
      <c r="Q2596" s="68">
        <v>0</v>
      </c>
      <c r="R2596" s="68">
        <v>0</v>
      </c>
      <c r="S2596" s="68">
        <v>0</v>
      </c>
      <c r="T2596" s="68">
        <v>0</v>
      </c>
      <c r="U2596" s="68">
        <v>0</v>
      </c>
      <c r="V2596" s="68">
        <v>0</v>
      </c>
      <c r="W2596" s="68">
        <v>21.585630400940765</v>
      </c>
    </row>
    <row r="2597" spans="1:23">
      <c r="A2597" s="105"/>
      <c r="B2597">
        <v>2014</v>
      </c>
      <c r="C2597" s="76">
        <v>9.205647846517262E-2</v>
      </c>
      <c r="D2597" s="76">
        <v>0</v>
      </c>
      <c r="E2597" s="76">
        <v>0.19422680500135173</v>
      </c>
      <c r="F2597" s="76">
        <v>0.55598412358120997</v>
      </c>
      <c r="G2597" s="76">
        <v>0.15773259295226591</v>
      </c>
      <c r="H2597" s="76">
        <v>0</v>
      </c>
      <c r="I2597" s="76">
        <v>0</v>
      </c>
      <c r="J2597" s="76">
        <v>0</v>
      </c>
      <c r="K2597" s="76">
        <v>0</v>
      </c>
      <c r="L2597" s="77">
        <v>0</v>
      </c>
      <c r="M2597" s="68">
        <v>1</v>
      </c>
      <c r="N2597" s="68">
        <v>0</v>
      </c>
      <c r="O2597" s="68">
        <v>2.1098656850623807</v>
      </c>
      <c r="P2597" s="68">
        <v>6.0395980038662174</v>
      </c>
      <c r="Q2597" s="68">
        <v>1.7134328358208955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10.862896524749491</v>
      </c>
    </row>
    <row r="2598" spans="1:23">
      <c r="A2598" s="105"/>
      <c r="B2598">
        <v>2017</v>
      </c>
      <c r="C2598" s="76">
        <v>0.24679110625668607</v>
      </c>
      <c r="D2598" s="76">
        <v>0</v>
      </c>
      <c r="E2598" s="76">
        <v>0</v>
      </c>
      <c r="F2598" s="76">
        <v>0.75320889374331412</v>
      </c>
      <c r="G2598" s="76">
        <v>0</v>
      </c>
      <c r="H2598" s="76">
        <v>0</v>
      </c>
      <c r="I2598" s="76">
        <v>0</v>
      </c>
      <c r="J2598" s="76">
        <v>0</v>
      </c>
      <c r="K2598" s="76">
        <v>0</v>
      </c>
      <c r="L2598" s="77">
        <v>0</v>
      </c>
      <c r="M2598" s="68">
        <v>4.5359172614327257</v>
      </c>
      <c r="N2598" s="68">
        <v>0</v>
      </c>
      <c r="O2598" s="68">
        <v>0</v>
      </c>
      <c r="P2598" s="68">
        <v>13.843664281165264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18.379581542597986</v>
      </c>
    </row>
    <row r="2599" spans="1:23">
      <c r="C2599" s="76"/>
      <c r="D2599" s="76"/>
      <c r="E2599" s="76"/>
      <c r="F2599" s="76"/>
      <c r="G2599" s="76"/>
      <c r="H2599" s="76"/>
      <c r="I2599" s="76"/>
      <c r="J2599" s="76"/>
      <c r="K2599" s="76"/>
      <c r="L2599" s="77"/>
      <c r="M2599" s="68"/>
      <c r="N2599" s="68"/>
      <c r="O2599" s="68"/>
      <c r="P2599" s="68"/>
      <c r="Q2599" s="68"/>
      <c r="R2599" s="68"/>
      <c r="S2599" s="68"/>
      <c r="T2599" s="68"/>
      <c r="U2599" s="68"/>
      <c r="V2599" s="68"/>
      <c r="W2599" s="68"/>
    </row>
    <row r="2600" spans="1:23">
      <c r="A2600" s="105" t="s">
        <v>697</v>
      </c>
      <c r="B2600">
        <v>2011</v>
      </c>
      <c r="C2600" s="76">
        <v>0</v>
      </c>
      <c r="D2600" s="76">
        <v>0</v>
      </c>
      <c r="E2600" s="76">
        <v>0</v>
      </c>
      <c r="F2600" s="76">
        <v>1</v>
      </c>
      <c r="G2600" s="76">
        <v>0</v>
      </c>
      <c r="H2600" s="76">
        <v>0</v>
      </c>
      <c r="I2600" s="76">
        <v>0</v>
      </c>
      <c r="J2600" s="76">
        <v>0</v>
      </c>
      <c r="K2600" s="76">
        <v>0</v>
      </c>
      <c r="L2600" s="77">
        <v>0</v>
      </c>
      <c r="M2600" s="68">
        <v>0</v>
      </c>
      <c r="N2600" s="68">
        <v>0</v>
      </c>
      <c r="O2600" s="68">
        <v>0</v>
      </c>
      <c r="P2600" s="68">
        <v>1</v>
      </c>
      <c r="Q2600" s="68">
        <v>0</v>
      </c>
      <c r="R2600" s="68">
        <v>0</v>
      </c>
      <c r="S2600" s="68">
        <v>0</v>
      </c>
      <c r="T2600" s="68">
        <v>0</v>
      </c>
      <c r="U2600" s="68">
        <v>0</v>
      </c>
      <c r="V2600" s="68">
        <v>0</v>
      </c>
      <c r="W2600" s="68">
        <v>1</v>
      </c>
    </row>
    <row r="2601" spans="1:23">
      <c r="A2601" s="105"/>
      <c r="B2601">
        <v>2014</v>
      </c>
      <c r="C2601" s="76">
        <v>0</v>
      </c>
      <c r="D2601" s="76">
        <v>0</v>
      </c>
      <c r="E2601" s="76">
        <v>0.30601189399320605</v>
      </c>
      <c r="F2601" s="76">
        <v>0.69398810600679395</v>
      </c>
      <c r="G2601" s="76">
        <v>0</v>
      </c>
      <c r="H2601" s="76">
        <v>0</v>
      </c>
      <c r="I2601" s="76">
        <v>0</v>
      </c>
      <c r="J2601" s="76">
        <v>0</v>
      </c>
      <c r="K2601" s="76">
        <v>0</v>
      </c>
      <c r="L2601" s="77">
        <v>0</v>
      </c>
      <c r="M2601" s="68">
        <v>0</v>
      </c>
      <c r="N2601" s="68">
        <v>0</v>
      </c>
      <c r="O2601" s="68">
        <v>1.8953846153846154</v>
      </c>
      <c r="P2601" s="68">
        <v>4.298442005703178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6.1938266210877932</v>
      </c>
    </row>
    <row r="2602" spans="1:23">
      <c r="A2602" s="105"/>
      <c r="B2602">
        <v>2017</v>
      </c>
      <c r="C2602" s="76">
        <v>1</v>
      </c>
      <c r="D2602" s="76">
        <v>0</v>
      </c>
      <c r="E2602" s="76">
        <v>0</v>
      </c>
      <c r="F2602" s="76">
        <v>0</v>
      </c>
      <c r="G2602" s="76">
        <v>0</v>
      </c>
      <c r="H2602" s="76">
        <v>0</v>
      </c>
      <c r="I2602" s="76">
        <v>0</v>
      </c>
      <c r="J2602" s="76">
        <v>0</v>
      </c>
      <c r="K2602" s="76">
        <v>0</v>
      </c>
      <c r="L2602" s="77">
        <v>0</v>
      </c>
      <c r="M2602" s="68">
        <v>2</v>
      </c>
      <c r="N2602" s="68">
        <v>0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0</v>
      </c>
      <c r="U2602" s="68">
        <v>0</v>
      </c>
      <c r="V2602" s="68">
        <v>0</v>
      </c>
      <c r="W2602" s="68">
        <v>2</v>
      </c>
    </row>
    <row r="2603" spans="1:23">
      <c r="C2603" s="76"/>
      <c r="D2603" s="76"/>
      <c r="E2603" s="76"/>
      <c r="F2603" s="76"/>
      <c r="G2603" s="76"/>
      <c r="H2603" s="76"/>
      <c r="I2603" s="76"/>
      <c r="J2603" s="76"/>
      <c r="K2603" s="76"/>
      <c r="L2603" s="77"/>
      <c r="M2603" s="68"/>
      <c r="N2603" s="68"/>
      <c r="O2603" s="68"/>
      <c r="P2603" s="68"/>
      <c r="Q2603" s="68"/>
      <c r="R2603" s="68"/>
      <c r="S2603" s="68"/>
      <c r="T2603" s="68"/>
      <c r="U2603" s="68"/>
      <c r="V2603" s="68"/>
      <c r="W2603" s="68"/>
    </row>
    <row r="2604" spans="1:23">
      <c r="A2604" s="105" t="s">
        <v>698</v>
      </c>
      <c r="B2604">
        <v>2011</v>
      </c>
      <c r="C2604" s="76">
        <v>0.49360236727876361</v>
      </c>
      <c r="D2604" s="76">
        <v>0</v>
      </c>
      <c r="E2604" s="76">
        <v>0</v>
      </c>
      <c r="F2604" s="76">
        <v>0.5063976327212365</v>
      </c>
      <c r="G2604" s="76">
        <v>0</v>
      </c>
      <c r="H2604" s="76">
        <v>0</v>
      </c>
      <c r="I2604" s="76">
        <v>0</v>
      </c>
      <c r="J2604" s="76">
        <v>0</v>
      </c>
      <c r="K2604" s="76">
        <v>0</v>
      </c>
      <c r="L2604" s="77">
        <v>0</v>
      </c>
      <c r="M2604" s="68">
        <v>2</v>
      </c>
      <c r="N2604" s="68">
        <v>0</v>
      </c>
      <c r="O2604" s="68">
        <v>0</v>
      </c>
      <c r="P2604" s="68">
        <v>2.0518444249488241</v>
      </c>
      <c r="Q2604" s="68">
        <v>0</v>
      </c>
      <c r="R2604" s="68">
        <v>0</v>
      </c>
      <c r="S2604" s="68">
        <v>0</v>
      </c>
      <c r="T2604" s="68">
        <v>0</v>
      </c>
      <c r="U2604" s="68">
        <v>0</v>
      </c>
      <c r="V2604" s="68">
        <v>0</v>
      </c>
      <c r="W2604" s="68">
        <v>4.0518444249488237</v>
      </c>
    </row>
    <row r="2605" spans="1:23">
      <c r="A2605" s="105"/>
      <c r="B2605">
        <v>2014</v>
      </c>
      <c r="C2605" s="76">
        <v>1</v>
      </c>
      <c r="D2605" s="76">
        <v>0</v>
      </c>
      <c r="E2605" s="76">
        <v>0</v>
      </c>
      <c r="F2605" s="76">
        <v>0</v>
      </c>
      <c r="G2605" s="76">
        <v>0</v>
      </c>
      <c r="H2605" s="76">
        <v>0</v>
      </c>
      <c r="I2605" s="76">
        <v>0</v>
      </c>
      <c r="J2605" s="76">
        <v>0</v>
      </c>
      <c r="K2605" s="76">
        <v>0</v>
      </c>
      <c r="L2605" s="77">
        <v>0</v>
      </c>
      <c r="M2605" s="68">
        <v>3.1536189801129271</v>
      </c>
      <c r="N2605" s="68">
        <v>0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3.1536189801129271</v>
      </c>
    </row>
    <row r="2606" spans="1:23">
      <c r="A2606" s="105"/>
      <c r="B2606">
        <v>2017</v>
      </c>
      <c r="C2606" s="76">
        <v>0.63438300310430928</v>
      </c>
      <c r="D2606" s="76">
        <v>0</v>
      </c>
      <c r="E2606" s="76">
        <v>0</v>
      </c>
      <c r="F2606" s="76">
        <v>0.36561699689569077</v>
      </c>
      <c r="G2606" s="76">
        <v>0</v>
      </c>
      <c r="H2606" s="76">
        <v>0</v>
      </c>
      <c r="I2606" s="76">
        <v>0</v>
      </c>
      <c r="J2606" s="76">
        <v>0</v>
      </c>
      <c r="K2606" s="76">
        <v>0</v>
      </c>
      <c r="L2606" s="77">
        <v>0</v>
      </c>
      <c r="M2606" s="68">
        <v>2.001067235859125</v>
      </c>
      <c r="N2606" s="68">
        <v>0</v>
      </c>
      <c r="O2606" s="68">
        <v>0</v>
      </c>
      <c r="P2606" s="68">
        <v>1.1532846715328466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3.1543519073919715</v>
      </c>
    </row>
    <row r="2607" spans="1:23">
      <c r="C2607" s="76"/>
      <c r="D2607" s="76"/>
      <c r="E2607" s="76"/>
      <c r="F2607" s="76"/>
      <c r="G2607" s="76"/>
      <c r="H2607" s="76"/>
      <c r="I2607" s="76"/>
      <c r="J2607" s="76"/>
      <c r="K2607" s="76"/>
      <c r="L2607" s="77"/>
      <c r="M2607" s="68"/>
      <c r="N2607" s="68"/>
      <c r="O2607" s="68"/>
      <c r="P2607" s="68"/>
      <c r="Q2607" s="68"/>
      <c r="R2607" s="68"/>
      <c r="S2607" s="68"/>
      <c r="T2607" s="68"/>
      <c r="U2607" s="68"/>
      <c r="V2607" s="68"/>
      <c r="W2607" s="68"/>
    </row>
    <row r="2608" spans="1:23">
      <c r="A2608" s="105" t="s">
        <v>699</v>
      </c>
      <c r="B2608">
        <v>2011</v>
      </c>
      <c r="C2608" s="76">
        <v>0.59984338292873929</v>
      </c>
      <c r="D2608" s="76">
        <v>0</v>
      </c>
      <c r="E2608" s="76">
        <v>0</v>
      </c>
      <c r="F2608" s="76">
        <v>0.40015661707126077</v>
      </c>
      <c r="G2608" s="76">
        <v>0</v>
      </c>
      <c r="H2608" s="76">
        <v>0</v>
      </c>
      <c r="I2608" s="76">
        <v>0</v>
      </c>
      <c r="J2608" s="76">
        <v>0</v>
      </c>
      <c r="K2608" s="76">
        <v>0</v>
      </c>
      <c r="L2608" s="77">
        <v>0</v>
      </c>
      <c r="M2608" s="68">
        <v>2.9980430528375734</v>
      </c>
      <c r="N2608" s="68">
        <v>0</v>
      </c>
      <c r="O2608" s="68">
        <v>0</v>
      </c>
      <c r="P2608" s="68">
        <v>2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4.9980430528375734</v>
      </c>
    </row>
    <row r="2609" spans="1:23">
      <c r="A2609" s="105"/>
      <c r="B2609">
        <v>2014</v>
      </c>
      <c r="C2609" s="76">
        <v>0.60948421339590519</v>
      </c>
      <c r="D2609" s="76">
        <v>0</v>
      </c>
      <c r="E2609" s="76">
        <v>0</v>
      </c>
      <c r="F2609" s="76">
        <v>0.39051578660409486</v>
      </c>
      <c r="G2609" s="76">
        <v>0</v>
      </c>
      <c r="H2609" s="76">
        <v>0</v>
      </c>
      <c r="I2609" s="76">
        <v>0</v>
      </c>
      <c r="J2609" s="76">
        <v>0</v>
      </c>
      <c r="K2609" s="76">
        <v>0</v>
      </c>
      <c r="L2609" s="77">
        <v>0</v>
      </c>
      <c r="M2609" s="68">
        <v>1.5644654088050316</v>
      </c>
      <c r="N2609" s="68">
        <v>0</v>
      </c>
      <c r="O2609" s="68">
        <v>0</v>
      </c>
      <c r="P2609" s="68">
        <v>1.0024024024024023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2.5668678112074339</v>
      </c>
    </row>
    <row r="2610" spans="1:23">
      <c r="A2610" s="105"/>
      <c r="B2610">
        <v>2017</v>
      </c>
      <c r="C2610" s="76">
        <v>1</v>
      </c>
      <c r="D2610" s="76">
        <v>0</v>
      </c>
      <c r="E2610" s="76">
        <v>0</v>
      </c>
      <c r="F2610" s="76">
        <v>0</v>
      </c>
      <c r="G2610" s="76">
        <v>0</v>
      </c>
      <c r="H2610" s="76">
        <v>0</v>
      </c>
      <c r="I2610" s="76">
        <v>0</v>
      </c>
      <c r="J2610" s="76">
        <v>0</v>
      </c>
      <c r="K2610" s="76">
        <v>0</v>
      </c>
      <c r="L2610" s="77">
        <v>0</v>
      </c>
      <c r="M2610" s="68">
        <v>1</v>
      </c>
      <c r="N2610" s="68">
        <v>0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1</v>
      </c>
    </row>
    <row r="2611" spans="1:23">
      <c r="C2611" s="76"/>
      <c r="D2611" s="76"/>
      <c r="E2611" s="76"/>
      <c r="F2611" s="76"/>
      <c r="G2611" s="76"/>
      <c r="H2611" s="76"/>
      <c r="I2611" s="76"/>
      <c r="J2611" s="76"/>
      <c r="K2611" s="76"/>
      <c r="L2611" s="77"/>
      <c r="M2611" s="68"/>
      <c r="N2611" s="68"/>
      <c r="O2611" s="68"/>
      <c r="P2611" s="68"/>
      <c r="Q2611" s="68"/>
      <c r="R2611" s="68"/>
      <c r="S2611" s="68"/>
      <c r="T2611" s="68"/>
      <c r="U2611" s="68"/>
      <c r="V2611" s="68"/>
      <c r="W2611" s="68"/>
    </row>
    <row r="2612" spans="1:23">
      <c r="A2612" s="105" t="s">
        <v>700</v>
      </c>
      <c r="B2612">
        <v>2011</v>
      </c>
      <c r="C2612" s="76">
        <v>0</v>
      </c>
      <c r="D2612" s="76">
        <v>0</v>
      </c>
      <c r="E2612" s="76">
        <v>0</v>
      </c>
      <c r="F2612" s="76">
        <v>1</v>
      </c>
      <c r="G2612" s="76">
        <v>0</v>
      </c>
      <c r="H2612" s="76">
        <v>0</v>
      </c>
      <c r="I2612" s="76">
        <v>0</v>
      </c>
      <c r="J2612" s="76">
        <v>0</v>
      </c>
      <c r="K2612" s="76">
        <v>0</v>
      </c>
      <c r="L2612" s="77">
        <v>0</v>
      </c>
      <c r="M2612" s="68">
        <v>0</v>
      </c>
      <c r="N2612" s="68">
        <v>0</v>
      </c>
      <c r="O2612" s="68">
        <v>0</v>
      </c>
      <c r="P2612" s="68">
        <v>1.0842289975871902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1.0842289975871902</v>
      </c>
    </row>
    <row r="2613" spans="1:23">
      <c r="A2613" s="105"/>
      <c r="B2613">
        <v>2014</v>
      </c>
      <c r="C2613" s="76">
        <v>0.12538560580012051</v>
      </c>
      <c r="D2613" s="76">
        <v>0</v>
      </c>
      <c r="E2613" s="76">
        <v>0</v>
      </c>
      <c r="F2613" s="76">
        <v>0.74901911347367178</v>
      </c>
      <c r="G2613" s="76">
        <v>0.12559528072620765</v>
      </c>
      <c r="H2613" s="76">
        <v>0</v>
      </c>
      <c r="I2613" s="76">
        <v>0</v>
      </c>
      <c r="J2613" s="76">
        <v>0</v>
      </c>
      <c r="K2613" s="76">
        <v>0</v>
      </c>
      <c r="L2613" s="77">
        <v>0</v>
      </c>
      <c r="M2613" s="68">
        <v>1</v>
      </c>
      <c r="N2613" s="68">
        <v>0</v>
      </c>
      <c r="O2613" s="68">
        <v>0</v>
      </c>
      <c r="P2613" s="68">
        <v>5.9737248840803705</v>
      </c>
      <c r="Q2613" s="68">
        <v>1.0016722408026755</v>
      </c>
      <c r="R2613" s="68">
        <v>0</v>
      </c>
      <c r="S2613" s="68">
        <v>0</v>
      </c>
      <c r="T2613" s="68">
        <v>0</v>
      </c>
      <c r="U2613" s="68">
        <v>0</v>
      </c>
      <c r="V2613" s="68">
        <v>0</v>
      </c>
      <c r="W2613" s="68">
        <v>7.9753971248830462</v>
      </c>
    </row>
    <row r="2614" spans="1:23">
      <c r="A2614" s="105"/>
      <c r="B2614">
        <v>2017</v>
      </c>
      <c r="C2614" s="76">
        <v>0</v>
      </c>
      <c r="D2614" s="76">
        <v>0</v>
      </c>
      <c r="E2614" s="76">
        <v>0</v>
      </c>
      <c r="F2614" s="76">
        <v>0.50155072077320972</v>
      </c>
      <c r="G2614" s="76">
        <v>0.49844927922679017</v>
      </c>
      <c r="H2614" s="76">
        <v>0</v>
      </c>
      <c r="I2614" s="76">
        <v>0</v>
      </c>
      <c r="J2614" s="76">
        <v>0</v>
      </c>
      <c r="K2614" s="76">
        <v>0</v>
      </c>
      <c r="L2614" s="77">
        <v>0</v>
      </c>
      <c r="M2614" s="68">
        <v>0</v>
      </c>
      <c r="N2614" s="68">
        <v>0</v>
      </c>
      <c r="O2614" s="68">
        <v>0</v>
      </c>
      <c r="P2614" s="68">
        <v>1.0080786793115559</v>
      </c>
      <c r="Q2614" s="68">
        <v>1.0018450184501844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2.0099236977617405</v>
      </c>
    </row>
    <row r="2615" spans="1:23">
      <c r="C2615" s="76"/>
      <c r="D2615" s="76"/>
      <c r="E2615" s="76"/>
      <c r="F2615" s="76"/>
      <c r="G2615" s="76"/>
      <c r="H2615" s="76"/>
      <c r="I2615" s="76"/>
      <c r="J2615" s="76"/>
      <c r="K2615" s="76"/>
      <c r="L2615" s="77"/>
      <c r="M2615" s="68"/>
      <c r="N2615" s="68"/>
      <c r="O2615" s="68"/>
      <c r="P2615" s="68"/>
      <c r="Q2615" s="68"/>
      <c r="R2615" s="68"/>
      <c r="S2615" s="68"/>
      <c r="T2615" s="68"/>
      <c r="U2615" s="68"/>
      <c r="V2615" s="68"/>
      <c r="W2615" s="68"/>
    </row>
    <row r="2616" spans="1:23">
      <c r="A2616" s="105" t="s">
        <v>701</v>
      </c>
      <c r="B2616">
        <v>2011</v>
      </c>
      <c r="C2616" s="76">
        <v>0.79851926030524334</v>
      </c>
      <c r="D2616" s="76">
        <v>0</v>
      </c>
      <c r="E2616" s="76">
        <v>0</v>
      </c>
      <c r="F2616" s="76">
        <v>0.20148073969475674</v>
      </c>
      <c r="G2616" s="76">
        <v>0</v>
      </c>
      <c r="H2616" s="76">
        <v>0</v>
      </c>
      <c r="I2616" s="76">
        <v>0</v>
      </c>
      <c r="J2616" s="76">
        <v>0</v>
      </c>
      <c r="K2616" s="76">
        <v>0</v>
      </c>
      <c r="L2616" s="77">
        <v>0</v>
      </c>
      <c r="M2616" s="68">
        <v>2.4639582294242595</v>
      </c>
      <c r="N2616" s="68">
        <v>0</v>
      </c>
      <c r="O2616" s="68">
        <v>0</v>
      </c>
      <c r="P2616" s="68">
        <v>0.6217008797653959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3.0856591091896552</v>
      </c>
    </row>
    <row r="2617" spans="1:23">
      <c r="A2617" s="105"/>
      <c r="B2617">
        <v>2014</v>
      </c>
      <c r="C2617" s="76">
        <v>0.71180523703148502</v>
      </c>
      <c r="D2617" s="76">
        <v>0</v>
      </c>
      <c r="E2617" s="76">
        <v>0</v>
      </c>
      <c r="F2617" s="76">
        <v>0.28819476296851498</v>
      </c>
      <c r="G2617" s="76">
        <v>0</v>
      </c>
      <c r="H2617" s="76">
        <v>0</v>
      </c>
      <c r="I2617" s="76">
        <v>0</v>
      </c>
      <c r="J2617" s="76">
        <v>0</v>
      </c>
      <c r="K2617" s="76">
        <v>0</v>
      </c>
      <c r="L2617" s="77">
        <v>0</v>
      </c>
      <c r="M2617" s="68">
        <v>5.060915078804987</v>
      </c>
      <c r="N2617" s="68">
        <v>0</v>
      </c>
      <c r="O2617" s="68">
        <v>0</v>
      </c>
      <c r="P2617" s="68">
        <v>2.0490566037735851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7.1099716825785721</v>
      </c>
    </row>
    <row r="2618" spans="1:23">
      <c r="A2618" s="105"/>
      <c r="B2618">
        <v>2017</v>
      </c>
      <c r="C2618" s="76">
        <v>0</v>
      </c>
      <c r="D2618" s="76">
        <v>0</v>
      </c>
      <c r="E2618" s="76">
        <v>0</v>
      </c>
      <c r="F2618" s="76">
        <v>1</v>
      </c>
      <c r="G2618" s="76">
        <v>0</v>
      </c>
      <c r="H2618" s="76">
        <v>0</v>
      </c>
      <c r="I2618" s="76">
        <v>0</v>
      </c>
      <c r="J2618" s="76">
        <v>0</v>
      </c>
      <c r="K2618" s="76">
        <v>0</v>
      </c>
      <c r="L2618" s="77">
        <v>0</v>
      </c>
      <c r="M2618" s="68">
        <v>0</v>
      </c>
      <c r="N2618" s="68">
        <v>0</v>
      </c>
      <c r="O2618" s="68">
        <v>0</v>
      </c>
      <c r="P2618" s="68">
        <v>4.0690445026178015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4.0690445026178015</v>
      </c>
    </row>
    <row r="2619" spans="1:23">
      <c r="C2619" s="76"/>
      <c r="D2619" s="76"/>
      <c r="E2619" s="76"/>
      <c r="F2619" s="76"/>
      <c r="G2619" s="76"/>
      <c r="H2619" s="76"/>
      <c r="I2619" s="76"/>
      <c r="J2619" s="76"/>
      <c r="K2619" s="76"/>
      <c r="L2619" s="77"/>
      <c r="M2619" s="68"/>
      <c r="N2619" s="68"/>
      <c r="O2619" s="68"/>
      <c r="P2619" s="68"/>
      <c r="Q2619" s="68"/>
      <c r="R2619" s="68"/>
      <c r="S2619" s="68"/>
      <c r="T2619" s="68"/>
      <c r="U2619" s="68"/>
      <c r="V2619" s="68"/>
      <c r="W2619" s="68"/>
    </row>
    <row r="2620" spans="1:23">
      <c r="A2620" s="105" t="s">
        <v>702</v>
      </c>
      <c r="B2620">
        <v>2011</v>
      </c>
      <c r="C2620" s="76">
        <v>0.39258399265285238</v>
      </c>
      <c r="D2620" s="76">
        <v>4.4225119960390191E-2</v>
      </c>
      <c r="E2620" s="76">
        <v>0</v>
      </c>
      <c r="F2620" s="76">
        <v>0.56319088738675749</v>
      </c>
      <c r="G2620" s="76">
        <v>0</v>
      </c>
      <c r="H2620" s="76">
        <v>0</v>
      </c>
      <c r="I2620" s="76">
        <v>0</v>
      </c>
      <c r="J2620" s="76">
        <v>0</v>
      </c>
      <c r="K2620" s="76">
        <v>0</v>
      </c>
      <c r="L2620" s="77">
        <v>0</v>
      </c>
      <c r="M2620" s="68">
        <v>10.305917556783204</v>
      </c>
      <c r="N2620" s="68">
        <v>1.1609756097560975</v>
      </c>
      <c r="O2620" s="68">
        <v>0</v>
      </c>
      <c r="P2620" s="68">
        <v>14.784603964410582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26.251497130949883</v>
      </c>
    </row>
    <row r="2621" spans="1:23">
      <c r="A2621" s="105"/>
      <c r="B2621">
        <v>2014</v>
      </c>
      <c r="C2621" s="76">
        <v>0.28453303682756359</v>
      </c>
      <c r="D2621" s="76">
        <v>5.3300279276859444E-2</v>
      </c>
      <c r="E2621" s="76">
        <v>0</v>
      </c>
      <c r="F2621" s="76">
        <v>0.66216668389557687</v>
      </c>
      <c r="G2621" s="76">
        <v>0</v>
      </c>
      <c r="H2621" s="76">
        <v>0</v>
      </c>
      <c r="I2621" s="76">
        <v>0</v>
      </c>
      <c r="J2621" s="76">
        <v>0</v>
      </c>
      <c r="K2621" s="76">
        <v>0</v>
      </c>
      <c r="L2621" s="77">
        <v>0</v>
      </c>
      <c r="M2621" s="68">
        <v>8.4840885790387297</v>
      </c>
      <c r="N2621" s="68">
        <v>1.5892857142857142</v>
      </c>
      <c r="O2621" s="68">
        <v>0</v>
      </c>
      <c r="P2621" s="68">
        <v>19.744212703367143</v>
      </c>
      <c r="Q2621" s="68">
        <v>0</v>
      </c>
      <c r="R2621" s="68">
        <v>0</v>
      </c>
      <c r="S2621" s="68">
        <v>0</v>
      </c>
      <c r="T2621" s="68">
        <v>0</v>
      </c>
      <c r="U2621" s="68">
        <v>0</v>
      </c>
      <c r="V2621" s="68">
        <v>0</v>
      </c>
      <c r="W2621" s="68">
        <v>29.817586996691588</v>
      </c>
    </row>
    <row r="2622" spans="1:23">
      <c r="A2622" s="105"/>
      <c r="B2622">
        <v>2017</v>
      </c>
      <c r="C2622" s="76">
        <v>0.2697265354938761</v>
      </c>
      <c r="D2622" s="76">
        <v>6.6658765639904263E-2</v>
      </c>
      <c r="E2622" s="76">
        <v>0</v>
      </c>
      <c r="F2622" s="76">
        <v>0.66361469886621971</v>
      </c>
      <c r="G2622" s="76">
        <v>0</v>
      </c>
      <c r="H2622" s="76">
        <v>0</v>
      </c>
      <c r="I2622" s="76">
        <v>0</v>
      </c>
      <c r="J2622" s="76">
        <v>0</v>
      </c>
      <c r="K2622" s="76">
        <v>0</v>
      </c>
      <c r="L2622" s="77">
        <v>0</v>
      </c>
      <c r="M2622" s="68">
        <v>7.4164154107798197</v>
      </c>
      <c r="N2622" s="68">
        <v>1.8328530259365994</v>
      </c>
      <c r="O2622" s="68">
        <v>0</v>
      </c>
      <c r="P2622" s="68">
        <v>18.24678565822154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27.496054094937957</v>
      </c>
    </row>
    <row r="2623" spans="1:23">
      <c r="C2623" s="76"/>
      <c r="D2623" s="76"/>
      <c r="E2623" s="76"/>
      <c r="F2623" s="76"/>
      <c r="G2623" s="76"/>
      <c r="H2623" s="76"/>
      <c r="I2623" s="76"/>
      <c r="J2623" s="76"/>
      <c r="K2623" s="76"/>
      <c r="L2623" s="77"/>
      <c r="M2623" s="68"/>
      <c r="N2623" s="68"/>
      <c r="O2623" s="68"/>
      <c r="P2623" s="68"/>
      <c r="Q2623" s="68"/>
      <c r="R2623" s="68"/>
      <c r="S2623" s="68"/>
      <c r="T2623" s="68"/>
      <c r="U2623" s="68"/>
      <c r="V2623" s="68"/>
      <c r="W2623" s="68"/>
    </row>
    <row r="2624" spans="1:23">
      <c r="A2624" s="105" t="s">
        <v>703</v>
      </c>
      <c r="B2624">
        <v>2011</v>
      </c>
      <c r="C2624" s="76">
        <v>0.37499985976829048</v>
      </c>
      <c r="D2624" s="76">
        <v>0</v>
      </c>
      <c r="E2624" s="76">
        <v>0.26429556418248967</v>
      </c>
      <c r="F2624" s="76">
        <v>0.36070457604921985</v>
      </c>
      <c r="G2624" s="76">
        <v>0</v>
      </c>
      <c r="H2624" s="76">
        <v>0</v>
      </c>
      <c r="I2624" s="76">
        <v>0</v>
      </c>
      <c r="J2624" s="76">
        <v>0</v>
      </c>
      <c r="K2624" s="76">
        <v>0</v>
      </c>
      <c r="L2624" s="77">
        <v>0</v>
      </c>
      <c r="M2624" s="68">
        <v>10.55878723629851</v>
      </c>
      <c r="N2624" s="68">
        <v>0</v>
      </c>
      <c r="O2624" s="68">
        <v>7.4417111287046911</v>
      </c>
      <c r="P2624" s="68">
        <v>10.156278127720567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28.156776492723768</v>
      </c>
    </row>
    <row r="2625" spans="1:23">
      <c r="A2625" s="105"/>
      <c r="B2625">
        <v>2014</v>
      </c>
      <c r="C2625" s="76">
        <v>0.35899165094955021</v>
      </c>
      <c r="D2625" s="76">
        <v>3.2898626362745882E-2</v>
      </c>
      <c r="E2625" s="76">
        <v>0</v>
      </c>
      <c r="F2625" s="76">
        <v>0.60810972268770391</v>
      </c>
      <c r="G2625" s="76">
        <v>0</v>
      </c>
      <c r="H2625" s="76">
        <v>0</v>
      </c>
      <c r="I2625" s="76">
        <v>0</v>
      </c>
      <c r="J2625" s="76">
        <v>0</v>
      </c>
      <c r="K2625" s="76">
        <v>0</v>
      </c>
      <c r="L2625" s="77">
        <v>0</v>
      </c>
      <c r="M2625" s="68">
        <v>11.046772671694985</v>
      </c>
      <c r="N2625" s="68">
        <v>1.0123456790123457</v>
      </c>
      <c r="O2625" s="68">
        <v>0</v>
      </c>
      <c r="P2625" s="68">
        <v>18.712551805062976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30.771670155770305</v>
      </c>
    </row>
    <row r="2626" spans="1:23">
      <c r="A2626" s="105"/>
      <c r="B2626">
        <v>2017</v>
      </c>
      <c r="C2626" s="76">
        <v>0.3832078660409296</v>
      </c>
      <c r="D2626" s="76">
        <v>0</v>
      </c>
      <c r="E2626" s="76">
        <v>0</v>
      </c>
      <c r="F2626" s="76">
        <v>0.61679213395907029</v>
      </c>
      <c r="G2626" s="76">
        <v>0</v>
      </c>
      <c r="H2626" s="76">
        <v>0</v>
      </c>
      <c r="I2626" s="76">
        <v>0</v>
      </c>
      <c r="J2626" s="76">
        <v>0</v>
      </c>
      <c r="K2626" s="76">
        <v>0</v>
      </c>
      <c r="L2626" s="77">
        <v>0</v>
      </c>
      <c r="M2626" s="68">
        <v>7.4578017278504927</v>
      </c>
      <c r="N2626" s="68">
        <v>0</v>
      </c>
      <c r="O2626" s="68">
        <v>0</v>
      </c>
      <c r="P2626" s="68">
        <v>12.003703081275582</v>
      </c>
      <c r="Q2626" s="68">
        <v>0</v>
      </c>
      <c r="R2626" s="68">
        <v>0</v>
      </c>
      <c r="S2626" s="68">
        <v>0</v>
      </c>
      <c r="T2626" s="68">
        <v>0</v>
      </c>
      <c r="U2626" s="68">
        <v>0</v>
      </c>
      <c r="V2626" s="68">
        <v>0</v>
      </c>
      <c r="W2626" s="68">
        <v>19.461504809126076</v>
      </c>
    </row>
    <row r="2627" spans="1:23">
      <c r="C2627" s="76"/>
      <c r="D2627" s="76"/>
      <c r="E2627" s="76"/>
      <c r="F2627" s="76"/>
      <c r="G2627" s="76"/>
      <c r="H2627" s="76"/>
      <c r="I2627" s="76"/>
      <c r="J2627" s="76"/>
      <c r="K2627" s="76"/>
      <c r="L2627" s="77"/>
      <c r="M2627" s="68"/>
      <c r="N2627" s="68"/>
      <c r="O2627" s="68"/>
      <c r="P2627" s="68"/>
      <c r="Q2627" s="68"/>
      <c r="R2627" s="68"/>
      <c r="S2627" s="68"/>
      <c r="T2627" s="68"/>
      <c r="U2627" s="68"/>
      <c r="V2627" s="68"/>
      <c r="W2627" s="68"/>
    </row>
    <row r="2628" spans="1:23">
      <c r="A2628" s="105" t="s">
        <v>704</v>
      </c>
      <c r="B2628">
        <v>2011</v>
      </c>
      <c r="C2628" s="76">
        <v>0.7283422412927496</v>
      </c>
      <c r="D2628" s="76">
        <v>0</v>
      </c>
      <c r="E2628" s="76">
        <v>0</v>
      </c>
      <c r="F2628" s="76">
        <v>0.27165775870725029</v>
      </c>
      <c r="G2628" s="76">
        <v>0</v>
      </c>
      <c r="H2628" s="76">
        <v>0</v>
      </c>
      <c r="I2628" s="76">
        <v>0</v>
      </c>
      <c r="J2628" s="76">
        <v>0</v>
      </c>
      <c r="K2628" s="76">
        <v>0</v>
      </c>
      <c r="L2628" s="77">
        <v>0</v>
      </c>
      <c r="M2628" s="68">
        <v>13.130420532147919</v>
      </c>
      <c r="N2628" s="68">
        <v>0</v>
      </c>
      <c r="O2628" s="68">
        <v>0</v>
      </c>
      <c r="P2628" s="68">
        <v>4.8973963206031517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18.027816852751073</v>
      </c>
    </row>
    <row r="2629" spans="1:23">
      <c r="A2629" s="105"/>
      <c r="B2629">
        <v>2014</v>
      </c>
      <c r="C2629" s="76">
        <v>0.49984296346011647</v>
      </c>
      <c r="D2629" s="76">
        <v>0</v>
      </c>
      <c r="E2629" s="76">
        <v>0</v>
      </c>
      <c r="F2629" s="76">
        <v>0.50015703653988364</v>
      </c>
      <c r="G2629" s="76">
        <v>0</v>
      </c>
      <c r="H2629" s="76">
        <v>0</v>
      </c>
      <c r="I2629" s="76">
        <v>0</v>
      </c>
      <c r="J2629" s="76">
        <v>0</v>
      </c>
      <c r="K2629" s="76">
        <v>0</v>
      </c>
      <c r="L2629" s="77">
        <v>0</v>
      </c>
      <c r="M2629" s="68">
        <v>3.4544014084507042</v>
      </c>
      <c r="N2629" s="68">
        <v>0</v>
      </c>
      <c r="O2629" s="68">
        <v>0</v>
      </c>
      <c r="P2629" s="68">
        <v>3.4565719591404527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6.910973367591156</v>
      </c>
    </row>
    <row r="2630" spans="1:23">
      <c r="A2630" s="105"/>
      <c r="B2630">
        <v>2017</v>
      </c>
      <c r="C2630" s="76">
        <v>0.2969252783303668</v>
      </c>
      <c r="D2630" s="76">
        <v>0</v>
      </c>
      <c r="E2630" s="76">
        <v>0</v>
      </c>
      <c r="F2630" s="76">
        <v>0.70307472166963325</v>
      </c>
      <c r="G2630" s="76">
        <v>0</v>
      </c>
      <c r="H2630" s="76">
        <v>0</v>
      </c>
      <c r="I2630" s="76">
        <v>0</v>
      </c>
      <c r="J2630" s="76">
        <v>0</v>
      </c>
      <c r="K2630" s="76">
        <v>0</v>
      </c>
      <c r="L2630" s="77">
        <v>0</v>
      </c>
      <c r="M2630" s="68">
        <v>1</v>
      </c>
      <c r="N2630" s="68">
        <v>0</v>
      </c>
      <c r="O2630" s="68">
        <v>0</v>
      </c>
      <c r="P2630" s="68">
        <v>2.3678506782011803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3.3678506782011803</v>
      </c>
    </row>
    <row r="2631" spans="1:23">
      <c r="C2631" s="76"/>
      <c r="D2631" s="76"/>
      <c r="E2631" s="76"/>
      <c r="F2631" s="76"/>
      <c r="G2631" s="76"/>
      <c r="H2631" s="76"/>
      <c r="I2631" s="76"/>
      <c r="J2631" s="76"/>
      <c r="K2631" s="76"/>
      <c r="L2631" s="77"/>
      <c r="M2631" s="68"/>
      <c r="N2631" s="68"/>
      <c r="O2631" s="68"/>
      <c r="P2631" s="68"/>
      <c r="Q2631" s="68"/>
      <c r="R2631" s="68"/>
      <c r="S2631" s="68"/>
      <c r="T2631" s="68"/>
      <c r="U2631" s="68"/>
      <c r="V2631" s="68"/>
      <c r="W2631" s="68"/>
    </row>
    <row r="2632" spans="1:23">
      <c r="A2632" s="105" t="s">
        <v>705</v>
      </c>
      <c r="B2632">
        <v>2011</v>
      </c>
      <c r="C2632" s="76">
        <v>0.28258444557472839</v>
      </c>
      <c r="D2632" s="76">
        <v>4.7120946261213048E-2</v>
      </c>
      <c r="E2632" s="76">
        <v>0</v>
      </c>
      <c r="F2632" s="76">
        <v>0.64793050299878441</v>
      </c>
      <c r="G2632" s="76">
        <v>0</v>
      </c>
      <c r="H2632" s="76">
        <v>0</v>
      </c>
      <c r="I2632" s="76">
        <v>0</v>
      </c>
      <c r="J2632" s="76">
        <v>0</v>
      </c>
      <c r="K2632" s="76">
        <v>0</v>
      </c>
      <c r="L2632" s="77">
        <v>2.2364105165274439E-2</v>
      </c>
      <c r="M2632" s="68">
        <v>12.63562496627442</v>
      </c>
      <c r="N2632" s="68">
        <v>2.1069900142653353</v>
      </c>
      <c r="O2632" s="68">
        <v>0</v>
      </c>
      <c r="P2632" s="68">
        <v>28.971894838200356</v>
      </c>
      <c r="Q2632" s="68">
        <v>0</v>
      </c>
      <c r="R2632" s="68">
        <v>0</v>
      </c>
      <c r="S2632" s="68">
        <v>0</v>
      </c>
      <c r="T2632" s="68">
        <v>0</v>
      </c>
      <c r="U2632" s="68">
        <v>0</v>
      </c>
      <c r="V2632" s="68">
        <v>1</v>
      </c>
      <c r="W2632" s="68">
        <v>44.714509818740098</v>
      </c>
    </row>
    <row r="2633" spans="1:23">
      <c r="A2633" s="105"/>
      <c r="B2633">
        <v>2014</v>
      </c>
      <c r="C2633" s="76">
        <v>0.2281913247863166</v>
      </c>
      <c r="D2633" s="76">
        <v>1.8849386151053693E-2</v>
      </c>
      <c r="E2633" s="76">
        <v>0</v>
      </c>
      <c r="F2633" s="76">
        <v>0.73160159534231428</v>
      </c>
      <c r="G2633" s="76">
        <v>0</v>
      </c>
      <c r="H2633" s="76">
        <v>0</v>
      </c>
      <c r="I2633" s="76">
        <v>0</v>
      </c>
      <c r="J2633" s="76">
        <v>0</v>
      </c>
      <c r="K2633" s="76">
        <v>0</v>
      </c>
      <c r="L2633" s="77">
        <v>2.1357693720315513E-2</v>
      </c>
      <c r="M2633" s="68">
        <v>12.22265257086897</v>
      </c>
      <c r="N2633" s="68">
        <v>1.0096330275229359</v>
      </c>
      <c r="O2633" s="68">
        <v>0</v>
      </c>
      <c r="P2633" s="68">
        <v>39.186906551053902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1.1439859525899911</v>
      </c>
      <c r="W2633" s="68">
        <v>53.563178102035792</v>
      </c>
    </row>
    <row r="2634" spans="1:23">
      <c r="A2634" s="105"/>
      <c r="B2634">
        <v>2017</v>
      </c>
      <c r="C2634" s="76">
        <v>0.22629007139636756</v>
      </c>
      <c r="D2634" s="76">
        <v>2.6875627336173633E-2</v>
      </c>
      <c r="E2634" s="76">
        <v>0</v>
      </c>
      <c r="F2634" s="76">
        <v>0.74683430126745876</v>
      </c>
      <c r="G2634" s="76">
        <v>0</v>
      </c>
      <c r="H2634" s="76">
        <v>0</v>
      </c>
      <c r="I2634" s="76">
        <v>0</v>
      </c>
      <c r="J2634" s="76">
        <v>0</v>
      </c>
      <c r="K2634" s="76">
        <v>0</v>
      </c>
      <c r="L2634" s="77">
        <v>0</v>
      </c>
      <c r="M2634" s="68">
        <v>12.131897680313749</v>
      </c>
      <c r="N2634" s="68">
        <v>1.4408602150537635</v>
      </c>
      <c r="O2634" s="68">
        <v>0</v>
      </c>
      <c r="P2634" s="68">
        <v>40.039394000875561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53.612151896243077</v>
      </c>
    </row>
    <row r="2635" spans="1:23">
      <c r="C2635" s="76"/>
      <c r="D2635" s="76"/>
      <c r="E2635" s="76"/>
      <c r="F2635" s="76"/>
      <c r="G2635" s="76"/>
      <c r="H2635" s="76"/>
      <c r="I2635" s="76"/>
      <c r="J2635" s="76"/>
      <c r="K2635" s="76"/>
      <c r="L2635" s="77"/>
      <c r="M2635" s="68"/>
      <c r="N2635" s="68"/>
      <c r="O2635" s="68"/>
      <c r="P2635" s="68"/>
      <c r="Q2635" s="68"/>
      <c r="R2635" s="68"/>
      <c r="S2635" s="68"/>
      <c r="T2635" s="68"/>
      <c r="U2635" s="68"/>
      <c r="V2635" s="68"/>
      <c r="W2635" s="68"/>
    </row>
    <row r="2636" spans="1:23">
      <c r="A2636" s="105" t="s">
        <v>706</v>
      </c>
      <c r="B2636">
        <v>2011</v>
      </c>
      <c r="C2636" s="76">
        <v>0.43959768322355619</v>
      </c>
      <c r="D2636" s="76">
        <v>0</v>
      </c>
      <c r="E2636" s="76">
        <v>0</v>
      </c>
      <c r="F2636" s="76">
        <v>0.56040231677644381</v>
      </c>
      <c r="G2636" s="76">
        <v>0</v>
      </c>
      <c r="H2636" s="76">
        <v>0</v>
      </c>
      <c r="I2636" s="76">
        <v>0</v>
      </c>
      <c r="J2636" s="76">
        <v>0</v>
      </c>
      <c r="K2636" s="76">
        <v>0</v>
      </c>
      <c r="L2636" s="77">
        <v>0</v>
      </c>
      <c r="M2636" s="68">
        <v>3.988233491206187</v>
      </c>
      <c r="N2636" s="68">
        <v>0</v>
      </c>
      <c r="O2636" s="68">
        <v>0</v>
      </c>
      <c r="P2636" s="68">
        <v>5.0842289975871902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9.0724624887933771</v>
      </c>
    </row>
    <row r="2637" spans="1:23">
      <c r="A2637" s="105"/>
      <c r="B2637">
        <v>2014</v>
      </c>
      <c r="C2637" s="76">
        <v>0.36391850235453116</v>
      </c>
      <c r="D2637" s="76">
        <v>0</v>
      </c>
      <c r="E2637" s="76">
        <v>0</v>
      </c>
      <c r="F2637" s="76">
        <v>0.63608149764546884</v>
      </c>
      <c r="G2637" s="76">
        <v>0</v>
      </c>
      <c r="H2637" s="76">
        <v>0</v>
      </c>
      <c r="I2637" s="76">
        <v>0</v>
      </c>
      <c r="J2637" s="76">
        <v>0</v>
      </c>
      <c r="K2637" s="76">
        <v>0</v>
      </c>
      <c r="L2637" s="77">
        <v>0</v>
      </c>
      <c r="M2637" s="68">
        <v>3.0063191153238544</v>
      </c>
      <c r="N2637" s="68">
        <v>0</v>
      </c>
      <c r="O2637" s="68">
        <v>0</v>
      </c>
      <c r="P2637" s="68">
        <v>5.2546489197530866</v>
      </c>
      <c r="Q2637" s="68">
        <v>0</v>
      </c>
      <c r="R2637" s="68">
        <v>0</v>
      </c>
      <c r="S2637" s="68">
        <v>0</v>
      </c>
      <c r="T2637" s="68">
        <v>0</v>
      </c>
      <c r="U2637" s="68">
        <v>0</v>
      </c>
      <c r="V2637" s="68">
        <v>0</v>
      </c>
      <c r="W2637" s="68">
        <v>8.2609680350769406</v>
      </c>
    </row>
    <row r="2638" spans="1:23">
      <c r="A2638" s="105"/>
      <c r="B2638">
        <v>2017</v>
      </c>
      <c r="C2638" s="76">
        <v>0.19488996315628804</v>
      </c>
      <c r="D2638" s="76">
        <v>9.9006599872665552E-2</v>
      </c>
      <c r="E2638" s="76">
        <v>0</v>
      </c>
      <c r="F2638" s="76">
        <v>0.70610343697104638</v>
      </c>
      <c r="G2638" s="76">
        <v>0</v>
      </c>
      <c r="H2638" s="76">
        <v>0</v>
      </c>
      <c r="I2638" s="76">
        <v>0</v>
      </c>
      <c r="J2638" s="76">
        <v>0</v>
      </c>
      <c r="K2638" s="76">
        <v>0</v>
      </c>
      <c r="L2638" s="77">
        <v>0</v>
      </c>
      <c r="M2638" s="68">
        <v>2</v>
      </c>
      <c r="N2638" s="68">
        <v>1.016025641025641</v>
      </c>
      <c r="O2638" s="68">
        <v>0</v>
      </c>
      <c r="P2638" s="68">
        <v>7.2461754883169753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10.262201129342616</v>
      </c>
    </row>
    <row r="2639" spans="1:23">
      <c r="C2639" s="76"/>
      <c r="D2639" s="76"/>
      <c r="E2639" s="76"/>
      <c r="F2639" s="76"/>
      <c r="G2639" s="76"/>
      <c r="H2639" s="76"/>
      <c r="I2639" s="76"/>
      <c r="J2639" s="76"/>
      <c r="K2639" s="76"/>
      <c r="L2639" s="77"/>
      <c r="M2639" s="68"/>
      <c r="N2639" s="68"/>
      <c r="O2639" s="68"/>
      <c r="P2639" s="68"/>
      <c r="Q2639" s="68"/>
      <c r="R2639" s="68"/>
      <c r="S2639" s="68"/>
      <c r="T2639" s="68"/>
      <c r="U2639" s="68"/>
      <c r="V2639" s="68"/>
      <c r="W2639" s="68"/>
    </row>
    <row r="2640" spans="1:23">
      <c r="A2640" s="105" t="s">
        <v>707</v>
      </c>
      <c r="B2640">
        <v>2011</v>
      </c>
      <c r="C2640" s="76">
        <v>0.71930129449288072</v>
      </c>
      <c r="D2640" s="76">
        <v>0</v>
      </c>
      <c r="E2640" s="76">
        <v>0</v>
      </c>
      <c r="F2640" s="76">
        <v>0.28069870550711928</v>
      </c>
      <c r="G2640" s="76">
        <v>0</v>
      </c>
      <c r="H2640" s="76">
        <v>0</v>
      </c>
      <c r="I2640" s="76">
        <v>0</v>
      </c>
      <c r="J2640" s="76">
        <v>0</v>
      </c>
      <c r="K2640" s="76">
        <v>0</v>
      </c>
      <c r="L2640" s="77">
        <v>0</v>
      </c>
      <c r="M2640" s="68">
        <v>2.6476482834056667</v>
      </c>
      <c r="N2640" s="68">
        <v>0</v>
      </c>
      <c r="O2640" s="68">
        <v>0</v>
      </c>
      <c r="P2640" s="68">
        <v>1.0332129963898917</v>
      </c>
      <c r="Q2640" s="68">
        <v>0</v>
      </c>
      <c r="R2640" s="68">
        <v>0</v>
      </c>
      <c r="S2640" s="68">
        <v>0</v>
      </c>
      <c r="T2640" s="68">
        <v>0</v>
      </c>
      <c r="U2640" s="68">
        <v>0</v>
      </c>
      <c r="V2640" s="68">
        <v>0</v>
      </c>
      <c r="W2640" s="68">
        <v>3.6808612797955584</v>
      </c>
    </row>
    <row r="2641" spans="1:23">
      <c r="A2641" s="105"/>
      <c r="B2641">
        <v>2014</v>
      </c>
      <c r="C2641" s="76">
        <v>0.60686074727240846</v>
      </c>
      <c r="D2641" s="76">
        <v>0</v>
      </c>
      <c r="E2641" s="76">
        <v>0</v>
      </c>
      <c r="F2641" s="76">
        <v>0.39313925272759148</v>
      </c>
      <c r="G2641" s="76">
        <v>0</v>
      </c>
      <c r="H2641" s="76">
        <v>0</v>
      </c>
      <c r="I2641" s="76">
        <v>0</v>
      </c>
      <c r="J2641" s="76">
        <v>0</v>
      </c>
      <c r="K2641" s="76">
        <v>0</v>
      </c>
      <c r="L2641" s="77">
        <v>0</v>
      </c>
      <c r="M2641" s="68">
        <v>4.0333333333333332</v>
      </c>
      <c r="N2641" s="68">
        <v>0</v>
      </c>
      <c r="O2641" s="68">
        <v>0</v>
      </c>
      <c r="P2641" s="68">
        <v>2.6128921005269405</v>
      </c>
      <c r="Q2641" s="68">
        <v>0</v>
      </c>
      <c r="R2641" s="68">
        <v>0</v>
      </c>
      <c r="S2641" s="68">
        <v>0</v>
      </c>
      <c r="T2641" s="68">
        <v>0</v>
      </c>
      <c r="U2641" s="68">
        <v>0</v>
      </c>
      <c r="V2641" s="68">
        <v>0</v>
      </c>
      <c r="W2641" s="68">
        <v>6.6462254338602742</v>
      </c>
    </row>
    <row r="2642" spans="1:23">
      <c r="A2642" s="105"/>
      <c r="B2642">
        <v>2017</v>
      </c>
      <c r="C2642" s="76">
        <v>0.52827721355351587</v>
      </c>
      <c r="D2642" s="76">
        <v>0</v>
      </c>
      <c r="E2642" s="76">
        <v>0</v>
      </c>
      <c r="F2642" s="76">
        <v>0.47172278644648413</v>
      </c>
      <c r="G2642" s="76">
        <v>0</v>
      </c>
      <c r="H2642" s="76">
        <v>0</v>
      </c>
      <c r="I2642" s="76">
        <v>0</v>
      </c>
      <c r="J2642" s="76">
        <v>0</v>
      </c>
      <c r="K2642" s="76">
        <v>0</v>
      </c>
      <c r="L2642" s="77">
        <v>0</v>
      </c>
      <c r="M2642" s="68">
        <v>2.2916666666666665</v>
      </c>
      <c r="N2642" s="68">
        <v>0</v>
      </c>
      <c r="O2642" s="68">
        <v>0</v>
      </c>
      <c r="P2642" s="68">
        <v>2.0463335496430886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4.3380002163097551</v>
      </c>
    </row>
    <row r="2643" spans="1:23">
      <c r="C2643" s="76"/>
      <c r="D2643" s="76"/>
      <c r="E2643" s="76"/>
      <c r="F2643" s="76"/>
      <c r="G2643" s="76"/>
      <c r="H2643" s="76"/>
      <c r="I2643" s="76"/>
      <c r="J2643" s="76"/>
      <c r="K2643" s="76"/>
      <c r="L2643" s="77"/>
      <c r="M2643" s="68"/>
      <c r="N2643" s="68"/>
      <c r="O2643" s="68"/>
      <c r="P2643" s="68"/>
      <c r="Q2643" s="68"/>
      <c r="R2643" s="68"/>
      <c r="S2643" s="68"/>
      <c r="T2643" s="68"/>
      <c r="U2643" s="68"/>
      <c r="V2643" s="68"/>
      <c r="W2643" s="68"/>
    </row>
    <row r="2644" spans="1:23">
      <c r="A2644" s="105" t="s">
        <v>708</v>
      </c>
      <c r="B2644">
        <v>2011</v>
      </c>
      <c r="C2644" s="76">
        <v>0.70391785787122363</v>
      </c>
      <c r="D2644" s="76">
        <v>0</v>
      </c>
      <c r="E2644" s="76">
        <v>0</v>
      </c>
      <c r="F2644" s="76">
        <v>0.29608214212877632</v>
      </c>
      <c r="G2644" s="76">
        <v>0</v>
      </c>
      <c r="H2644" s="76">
        <v>0</v>
      </c>
      <c r="I2644" s="76">
        <v>0</v>
      </c>
      <c r="J2644" s="76">
        <v>0</v>
      </c>
      <c r="K2644" s="76">
        <v>0</v>
      </c>
      <c r="L2644" s="77">
        <v>0</v>
      </c>
      <c r="M2644" s="68">
        <v>18.995308051833486</v>
      </c>
      <c r="N2644" s="68">
        <v>0</v>
      </c>
      <c r="O2644" s="68">
        <v>0</v>
      </c>
      <c r="P2644" s="68">
        <v>7.9898122138730434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26.985120265706531</v>
      </c>
    </row>
    <row r="2645" spans="1:23">
      <c r="A2645" s="105"/>
      <c r="B2645">
        <v>2014</v>
      </c>
      <c r="C2645" s="76">
        <v>0.41100179184263302</v>
      </c>
      <c r="D2645" s="76">
        <v>0</v>
      </c>
      <c r="E2645" s="76">
        <v>0</v>
      </c>
      <c r="F2645" s="76">
        <v>0.58899820815736692</v>
      </c>
      <c r="G2645" s="76">
        <v>0</v>
      </c>
      <c r="H2645" s="76">
        <v>0</v>
      </c>
      <c r="I2645" s="76">
        <v>0</v>
      </c>
      <c r="J2645" s="76">
        <v>0</v>
      </c>
      <c r="K2645" s="76">
        <v>0</v>
      </c>
      <c r="L2645" s="77">
        <v>0</v>
      </c>
      <c r="M2645" s="68">
        <v>7.4064505171303674</v>
      </c>
      <c r="N2645" s="68">
        <v>0</v>
      </c>
      <c r="O2645" s="68">
        <v>0</v>
      </c>
      <c r="P2645" s="68">
        <v>10.614031787643126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18.020482304773495</v>
      </c>
    </row>
    <row r="2646" spans="1:23">
      <c r="A2646" s="105"/>
      <c r="B2646">
        <v>2017</v>
      </c>
      <c r="C2646" s="76">
        <v>0.68976392943338194</v>
      </c>
      <c r="D2646" s="76">
        <v>0</v>
      </c>
      <c r="E2646" s="76">
        <v>0</v>
      </c>
      <c r="F2646" s="76">
        <v>0.31023607056661806</v>
      </c>
      <c r="G2646" s="76">
        <v>0</v>
      </c>
      <c r="H2646" s="76">
        <v>0</v>
      </c>
      <c r="I2646" s="76">
        <v>0</v>
      </c>
      <c r="J2646" s="76">
        <v>0</v>
      </c>
      <c r="K2646" s="76">
        <v>0</v>
      </c>
      <c r="L2646" s="77">
        <v>0</v>
      </c>
      <c r="M2646" s="68">
        <v>11.043644375982883</v>
      </c>
      <c r="N2646" s="68">
        <v>0</v>
      </c>
      <c r="O2646" s="68">
        <v>0</v>
      </c>
      <c r="P2646" s="68">
        <v>4.9671151095919406</v>
      </c>
      <c r="Q2646" s="68">
        <v>0</v>
      </c>
      <c r="R2646" s="68">
        <v>0</v>
      </c>
      <c r="S2646" s="68">
        <v>0</v>
      </c>
      <c r="T2646" s="68">
        <v>0</v>
      </c>
      <c r="U2646" s="68">
        <v>0</v>
      </c>
      <c r="V2646" s="68">
        <v>0</v>
      </c>
      <c r="W2646" s="68">
        <v>16.010759485574823</v>
      </c>
    </row>
    <row r="2647" spans="1:23">
      <c r="C2647" s="76"/>
      <c r="D2647" s="76"/>
      <c r="E2647" s="76"/>
      <c r="F2647" s="76"/>
      <c r="G2647" s="76"/>
      <c r="H2647" s="76"/>
      <c r="I2647" s="76"/>
      <c r="J2647" s="76"/>
      <c r="K2647" s="76"/>
      <c r="L2647" s="77"/>
      <c r="M2647" s="68"/>
      <c r="N2647" s="68"/>
      <c r="O2647" s="68"/>
      <c r="P2647" s="68"/>
      <c r="Q2647" s="68"/>
      <c r="R2647" s="68"/>
      <c r="S2647" s="68"/>
      <c r="T2647" s="68"/>
      <c r="U2647" s="68"/>
      <c r="V2647" s="68"/>
      <c r="W2647" s="68"/>
    </row>
    <row r="2648" spans="1:23">
      <c r="A2648" s="105" t="s">
        <v>709</v>
      </c>
      <c r="B2648">
        <v>2011</v>
      </c>
      <c r="C2648" s="76">
        <v>0.21885517965782425</v>
      </c>
      <c r="D2648" s="76">
        <v>3.3837155796116063E-2</v>
      </c>
      <c r="E2648" s="76">
        <v>0</v>
      </c>
      <c r="F2648" s="76">
        <v>0.64232360622180096</v>
      </c>
      <c r="G2648" s="76">
        <v>0.10498405832425876</v>
      </c>
      <c r="H2648" s="76">
        <v>0</v>
      </c>
      <c r="I2648" s="76">
        <v>0</v>
      </c>
      <c r="J2648" s="76">
        <v>0</v>
      </c>
      <c r="K2648" s="76">
        <v>0</v>
      </c>
      <c r="L2648" s="77">
        <v>0</v>
      </c>
      <c r="M2648" s="68">
        <v>12.951770500211117</v>
      </c>
      <c r="N2648" s="68">
        <v>2.0024706609017913</v>
      </c>
      <c r="O2648" s="68">
        <v>0</v>
      </c>
      <c r="P2648" s="68">
        <v>38.012479063368261</v>
      </c>
      <c r="Q2648" s="68">
        <v>6.2129186602870812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59.179638884768245</v>
      </c>
    </row>
    <row r="2649" spans="1:23">
      <c r="A2649" s="105"/>
      <c r="B2649">
        <v>2014</v>
      </c>
      <c r="C2649" s="76">
        <v>0.10795050347097841</v>
      </c>
      <c r="D2649" s="76">
        <v>5.3855636447492236E-2</v>
      </c>
      <c r="E2649" s="76">
        <v>0</v>
      </c>
      <c r="F2649" s="76">
        <v>0.81294763823563454</v>
      </c>
      <c r="G2649" s="76">
        <v>2.5246221845894926E-2</v>
      </c>
      <c r="H2649" s="76">
        <v>0</v>
      </c>
      <c r="I2649" s="76">
        <v>0</v>
      </c>
      <c r="J2649" s="76">
        <v>0</v>
      </c>
      <c r="K2649" s="76">
        <v>0</v>
      </c>
      <c r="L2649" s="77">
        <v>0</v>
      </c>
      <c r="M2649" s="68">
        <v>4.0119623745633355</v>
      </c>
      <c r="N2649" s="68">
        <v>2.0015357051446121</v>
      </c>
      <c r="O2649" s="68">
        <v>0</v>
      </c>
      <c r="P2649" s="68">
        <v>30.213062766940432</v>
      </c>
      <c r="Q2649" s="68">
        <v>0.93827160493827155</v>
      </c>
      <c r="R2649" s="68">
        <v>0</v>
      </c>
      <c r="S2649" s="68">
        <v>0</v>
      </c>
      <c r="T2649" s="68">
        <v>0</v>
      </c>
      <c r="U2649" s="68">
        <v>0</v>
      </c>
      <c r="V2649" s="68">
        <v>0</v>
      </c>
      <c r="W2649" s="68">
        <v>37.164832451586648</v>
      </c>
    </row>
    <row r="2650" spans="1:23">
      <c r="A2650" s="105"/>
      <c r="B2650">
        <v>2017</v>
      </c>
      <c r="C2650" s="76">
        <v>0.15101102633828614</v>
      </c>
      <c r="D2650" s="76">
        <v>0</v>
      </c>
      <c r="E2650" s="76">
        <v>3.0135867536138526E-2</v>
      </c>
      <c r="F2650" s="76">
        <v>0.81885310612557516</v>
      </c>
      <c r="G2650" s="76">
        <v>0</v>
      </c>
      <c r="H2650" s="76">
        <v>0</v>
      </c>
      <c r="I2650" s="76">
        <v>0</v>
      </c>
      <c r="J2650" s="76">
        <v>0</v>
      </c>
      <c r="K2650" s="76">
        <v>0</v>
      </c>
      <c r="L2650" s="77">
        <v>0</v>
      </c>
      <c r="M2650" s="68">
        <v>5.0165907724186898</v>
      </c>
      <c r="N2650" s="68">
        <v>0</v>
      </c>
      <c r="O2650" s="68">
        <v>1.0011144130757801</v>
      </c>
      <c r="P2650" s="68">
        <v>27.202324464398867</v>
      </c>
      <c r="Q2650" s="68">
        <v>0</v>
      </c>
      <c r="R2650" s="68">
        <v>0</v>
      </c>
      <c r="S2650" s="68">
        <v>0</v>
      </c>
      <c r="T2650" s="68">
        <v>0</v>
      </c>
      <c r="U2650" s="68">
        <v>0</v>
      </c>
      <c r="V2650" s="68">
        <v>0</v>
      </c>
      <c r="W2650" s="68">
        <v>33.220029649893341</v>
      </c>
    </row>
    <row r="2651" spans="1:23">
      <c r="C2651" s="76"/>
      <c r="D2651" s="76"/>
      <c r="E2651" s="76"/>
      <c r="F2651" s="76"/>
      <c r="G2651" s="76"/>
      <c r="H2651" s="76"/>
      <c r="I2651" s="76"/>
      <c r="J2651" s="76"/>
      <c r="K2651" s="76"/>
      <c r="L2651" s="77"/>
      <c r="M2651" s="68"/>
      <c r="N2651" s="68"/>
      <c r="O2651" s="68"/>
      <c r="P2651" s="68"/>
      <c r="Q2651" s="68"/>
      <c r="R2651" s="68"/>
      <c r="S2651" s="68"/>
      <c r="T2651" s="68"/>
      <c r="U2651" s="68"/>
      <c r="V2651" s="68"/>
      <c r="W2651" s="68"/>
    </row>
    <row r="2652" spans="1:23">
      <c r="A2652" s="105" t="s">
        <v>710</v>
      </c>
      <c r="B2652">
        <v>2011</v>
      </c>
      <c r="C2652" s="76">
        <v>0.19007847964683885</v>
      </c>
      <c r="D2652" s="76">
        <v>0</v>
      </c>
      <c r="E2652" s="76">
        <v>4.7495788539101504E-2</v>
      </c>
      <c r="F2652" s="76">
        <v>0.76242573181405937</v>
      </c>
      <c r="G2652" s="76">
        <v>0</v>
      </c>
      <c r="H2652" s="76">
        <v>0</v>
      </c>
      <c r="I2652" s="76">
        <v>0</v>
      </c>
      <c r="J2652" s="76">
        <v>0</v>
      </c>
      <c r="K2652" s="76">
        <v>0</v>
      </c>
      <c r="L2652" s="77">
        <v>0</v>
      </c>
      <c r="M2652" s="68">
        <v>4.0340846757002078</v>
      </c>
      <c r="N2652" s="68">
        <v>0</v>
      </c>
      <c r="O2652" s="68">
        <v>1.008015389547932</v>
      </c>
      <c r="P2652" s="68">
        <v>16.181158260446789</v>
      </c>
      <c r="Q2652" s="68">
        <v>0</v>
      </c>
      <c r="R2652" s="68">
        <v>0</v>
      </c>
      <c r="S2652" s="68">
        <v>0</v>
      </c>
      <c r="T2652" s="68">
        <v>0</v>
      </c>
      <c r="U2652" s="68">
        <v>0</v>
      </c>
      <c r="V2652" s="68">
        <v>0</v>
      </c>
      <c r="W2652" s="68">
        <v>21.223258325694935</v>
      </c>
    </row>
    <row r="2653" spans="1:23">
      <c r="A2653" s="105"/>
      <c r="B2653">
        <v>2014</v>
      </c>
      <c r="C2653" s="76">
        <v>0.29238405465232259</v>
      </c>
      <c r="D2653" s="76">
        <v>0</v>
      </c>
      <c r="E2653" s="76">
        <v>0</v>
      </c>
      <c r="F2653" s="76">
        <v>0.70761594534767736</v>
      </c>
      <c r="G2653" s="76">
        <v>0</v>
      </c>
      <c r="H2653" s="76">
        <v>0</v>
      </c>
      <c r="I2653" s="76">
        <v>0</v>
      </c>
      <c r="J2653" s="76">
        <v>0</v>
      </c>
      <c r="K2653" s="76">
        <v>0</v>
      </c>
      <c r="L2653" s="77">
        <v>0</v>
      </c>
      <c r="M2653" s="68">
        <v>5.8580542704341756</v>
      </c>
      <c r="N2653" s="68">
        <v>0</v>
      </c>
      <c r="O2653" s="68">
        <v>0</v>
      </c>
      <c r="P2653" s="68">
        <v>14.177423647128936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20.035477917563114</v>
      </c>
    </row>
    <row r="2654" spans="1:23">
      <c r="A2654" s="105"/>
      <c r="B2654">
        <v>2017</v>
      </c>
      <c r="C2654" s="76">
        <v>0.23911988274555385</v>
      </c>
      <c r="D2654" s="76">
        <v>3.8702354019150849E-2</v>
      </c>
      <c r="E2654" s="76">
        <v>0</v>
      </c>
      <c r="F2654" s="76">
        <v>0.72217776323529526</v>
      </c>
      <c r="G2654" s="76">
        <v>0</v>
      </c>
      <c r="H2654" s="76">
        <v>0</v>
      </c>
      <c r="I2654" s="76">
        <v>0</v>
      </c>
      <c r="J2654" s="76">
        <v>0</v>
      </c>
      <c r="K2654" s="76">
        <v>0</v>
      </c>
      <c r="L2654" s="77">
        <v>0</v>
      </c>
      <c r="M2654" s="68">
        <v>6.2774458635851715</v>
      </c>
      <c r="N2654" s="68">
        <v>1.016025641025641</v>
      </c>
      <c r="O2654" s="68">
        <v>0</v>
      </c>
      <c r="P2654" s="68">
        <v>18.958824170295347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26.252295674906161</v>
      </c>
    </row>
    <row r="2655" spans="1:23">
      <c r="C2655" s="76"/>
      <c r="D2655" s="76"/>
      <c r="E2655" s="76"/>
      <c r="F2655" s="76"/>
      <c r="G2655" s="76"/>
      <c r="H2655" s="76"/>
      <c r="I2655" s="76"/>
      <c r="J2655" s="76"/>
      <c r="K2655" s="76"/>
      <c r="L2655" s="77"/>
      <c r="M2655" s="68"/>
      <c r="N2655" s="68"/>
      <c r="O2655" s="68"/>
      <c r="P2655" s="68"/>
      <c r="Q2655" s="68"/>
      <c r="R2655" s="68"/>
      <c r="S2655" s="68"/>
      <c r="T2655" s="68"/>
      <c r="U2655" s="68"/>
      <c r="V2655" s="68"/>
      <c r="W2655" s="68"/>
    </row>
    <row r="2656" spans="1:23">
      <c r="A2656" s="105" t="s">
        <v>711</v>
      </c>
      <c r="B2656">
        <v>2011</v>
      </c>
      <c r="C2656" s="76">
        <v>0.30732383778995692</v>
      </c>
      <c r="D2656" s="76">
        <v>0</v>
      </c>
      <c r="E2656" s="76">
        <v>0</v>
      </c>
      <c r="F2656" s="76">
        <v>0.69267616221004313</v>
      </c>
      <c r="G2656" s="76">
        <v>0</v>
      </c>
      <c r="H2656" s="76">
        <v>0</v>
      </c>
      <c r="I2656" s="76">
        <v>0</v>
      </c>
      <c r="J2656" s="76">
        <v>0</v>
      </c>
      <c r="K2656" s="76">
        <v>0</v>
      </c>
      <c r="L2656" s="77">
        <v>0</v>
      </c>
      <c r="M2656" s="68">
        <v>16.057357240394698</v>
      </c>
      <c r="N2656" s="68">
        <v>0</v>
      </c>
      <c r="O2656" s="68">
        <v>0</v>
      </c>
      <c r="P2656" s="68">
        <v>36.191623365428775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52.248980605823469</v>
      </c>
    </row>
    <row r="2657" spans="1:23">
      <c r="A2657" s="105"/>
      <c r="B2657">
        <v>2014</v>
      </c>
      <c r="C2657" s="76">
        <v>0.45652552121938339</v>
      </c>
      <c r="D2657" s="76">
        <v>0</v>
      </c>
      <c r="E2657" s="76">
        <v>0</v>
      </c>
      <c r="F2657" s="76">
        <v>0.50651033527706335</v>
      </c>
      <c r="G2657" s="76">
        <v>1.425335118060763E-2</v>
      </c>
      <c r="H2657" s="76">
        <v>0</v>
      </c>
      <c r="I2657" s="76">
        <v>0</v>
      </c>
      <c r="J2657" s="76">
        <v>0</v>
      </c>
      <c r="K2657" s="76">
        <v>0</v>
      </c>
      <c r="L2657" s="77">
        <v>2.2710792322945591E-2</v>
      </c>
      <c r="M2657" s="68">
        <v>31.856370554745958</v>
      </c>
      <c r="N2657" s="68">
        <v>0</v>
      </c>
      <c r="O2657" s="68">
        <v>0</v>
      </c>
      <c r="P2657" s="68">
        <v>35.344313034891186</v>
      </c>
      <c r="Q2657" s="68">
        <v>0.99459945994599464</v>
      </c>
      <c r="R2657" s="68">
        <v>0</v>
      </c>
      <c r="S2657" s="68">
        <v>0</v>
      </c>
      <c r="T2657" s="68">
        <v>0</v>
      </c>
      <c r="U2657" s="68">
        <v>0</v>
      </c>
      <c r="V2657" s="68">
        <v>1.5847600675186884</v>
      </c>
      <c r="W2657" s="68">
        <v>69.780043117101826</v>
      </c>
    </row>
    <row r="2658" spans="1:23">
      <c r="A2658" s="105"/>
      <c r="B2658">
        <v>2017</v>
      </c>
      <c r="C2658" s="76">
        <v>0.33633302317747787</v>
      </c>
      <c r="D2658" s="76">
        <v>5.2730590526376457E-2</v>
      </c>
      <c r="E2658" s="76">
        <v>0</v>
      </c>
      <c r="F2658" s="76">
        <v>0.59362018456681753</v>
      </c>
      <c r="G2658" s="76">
        <v>1.7316201729328306E-2</v>
      </c>
      <c r="H2658" s="76">
        <v>0</v>
      </c>
      <c r="I2658" s="76">
        <v>0</v>
      </c>
      <c r="J2658" s="76">
        <v>0</v>
      </c>
      <c r="K2658" s="76">
        <v>0</v>
      </c>
      <c r="L2658" s="77">
        <v>0</v>
      </c>
      <c r="M2658" s="68">
        <v>19.441635608142203</v>
      </c>
      <c r="N2658" s="68">
        <v>3.0480769230769234</v>
      </c>
      <c r="O2658" s="68">
        <v>0</v>
      </c>
      <c r="P2658" s="68">
        <v>34.314047454972034</v>
      </c>
      <c r="Q2658" s="68">
        <v>1.0009581603321622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57.804718146523314</v>
      </c>
    </row>
    <row r="2659" spans="1:23">
      <c r="C2659" s="76"/>
      <c r="D2659" s="76"/>
      <c r="E2659" s="76"/>
      <c r="F2659" s="76"/>
      <c r="G2659" s="76"/>
      <c r="H2659" s="76"/>
      <c r="I2659" s="76"/>
      <c r="J2659" s="76"/>
      <c r="K2659" s="76"/>
      <c r="L2659" s="77"/>
      <c r="M2659" s="68"/>
      <c r="N2659" s="68"/>
      <c r="O2659" s="68"/>
      <c r="P2659" s="68"/>
      <c r="Q2659" s="68"/>
      <c r="R2659" s="68"/>
      <c r="S2659" s="68"/>
      <c r="T2659" s="68"/>
      <c r="U2659" s="68"/>
      <c r="V2659" s="68"/>
      <c r="W2659" s="68"/>
    </row>
    <row r="2660" spans="1:23">
      <c r="A2660" s="105" t="s">
        <v>712</v>
      </c>
      <c r="B2660">
        <v>2011</v>
      </c>
      <c r="C2660" s="76">
        <v>0.66807193989100488</v>
      </c>
      <c r="D2660" s="76">
        <v>0</v>
      </c>
      <c r="E2660" s="76">
        <v>0</v>
      </c>
      <c r="F2660" s="76">
        <v>0.33192806010899512</v>
      </c>
      <c r="G2660" s="76">
        <v>0</v>
      </c>
      <c r="H2660" s="76">
        <v>0</v>
      </c>
      <c r="I2660" s="76">
        <v>0</v>
      </c>
      <c r="J2660" s="76">
        <v>0</v>
      </c>
      <c r="K2660" s="76">
        <v>0</v>
      </c>
      <c r="L2660" s="77">
        <v>0</v>
      </c>
      <c r="M2660" s="68">
        <v>4.0254020083245168</v>
      </c>
      <c r="N2660" s="68">
        <v>0</v>
      </c>
      <c r="O2660" s="68">
        <v>0</v>
      </c>
      <c r="P2660" s="68">
        <v>2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6.0254020083245168</v>
      </c>
    </row>
    <row r="2661" spans="1:23">
      <c r="A2661" s="105"/>
      <c r="B2661">
        <v>2014</v>
      </c>
      <c r="C2661" s="76">
        <v>0.76894931356944551</v>
      </c>
      <c r="D2661" s="76">
        <v>0</v>
      </c>
      <c r="E2661" s="76">
        <v>0</v>
      </c>
      <c r="F2661" s="76">
        <v>0.2310506864305544</v>
      </c>
      <c r="G2661" s="76">
        <v>0</v>
      </c>
      <c r="H2661" s="76">
        <v>0</v>
      </c>
      <c r="I2661" s="76">
        <v>0</v>
      </c>
      <c r="J2661" s="76">
        <v>0</v>
      </c>
      <c r="K2661" s="76">
        <v>0</v>
      </c>
      <c r="L2661" s="77">
        <v>0</v>
      </c>
      <c r="M2661" s="68">
        <v>8.445775772635983</v>
      </c>
      <c r="N2661" s="68">
        <v>0</v>
      </c>
      <c r="O2661" s="68">
        <v>0</v>
      </c>
      <c r="P2661" s="68">
        <v>2.5377515205101413</v>
      </c>
      <c r="Q2661" s="68">
        <v>0</v>
      </c>
      <c r="R2661" s="68">
        <v>0</v>
      </c>
      <c r="S2661" s="68">
        <v>0</v>
      </c>
      <c r="T2661" s="68">
        <v>0</v>
      </c>
      <c r="U2661" s="68">
        <v>0</v>
      </c>
      <c r="V2661" s="68">
        <v>0</v>
      </c>
      <c r="W2661" s="68">
        <v>10.983527293146125</v>
      </c>
    </row>
    <row r="2662" spans="1:23">
      <c r="A2662" s="105"/>
      <c r="B2662">
        <v>2017</v>
      </c>
      <c r="C2662" s="76">
        <v>0.26333690776595298</v>
      </c>
      <c r="D2662" s="76">
        <v>4.8882395388867607E-2</v>
      </c>
      <c r="E2662" s="76">
        <v>4.8882395388867607E-2</v>
      </c>
      <c r="F2662" s="76">
        <v>0.63889830145631177</v>
      </c>
      <c r="G2662" s="76">
        <v>0</v>
      </c>
      <c r="H2662" s="76">
        <v>0</v>
      </c>
      <c r="I2662" s="76">
        <v>0</v>
      </c>
      <c r="J2662" s="76">
        <v>0</v>
      </c>
      <c r="K2662" s="76">
        <v>0</v>
      </c>
      <c r="L2662" s="77">
        <v>0</v>
      </c>
      <c r="M2662" s="68">
        <v>5.4734848484848486</v>
      </c>
      <c r="N2662" s="68">
        <v>1.016025641025641</v>
      </c>
      <c r="O2662" s="68">
        <v>1.016025641025641</v>
      </c>
      <c r="P2662" s="68">
        <v>13.279567237312101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20.785103367848233</v>
      </c>
    </row>
    <row r="2663" spans="1:23">
      <c r="C2663" s="76"/>
      <c r="D2663" s="76"/>
      <c r="E2663" s="76"/>
      <c r="F2663" s="76"/>
      <c r="G2663" s="76"/>
      <c r="H2663" s="76"/>
      <c r="I2663" s="76"/>
      <c r="J2663" s="76"/>
      <c r="K2663" s="76"/>
      <c r="L2663" s="77"/>
      <c r="M2663" s="68"/>
      <c r="N2663" s="68"/>
      <c r="O2663" s="68"/>
      <c r="P2663" s="68"/>
      <c r="Q2663" s="68"/>
      <c r="R2663" s="68"/>
      <c r="S2663" s="68"/>
      <c r="T2663" s="68"/>
      <c r="U2663" s="68"/>
      <c r="V2663" s="68"/>
      <c r="W2663" s="68"/>
    </row>
    <row r="2664" spans="1:23">
      <c r="A2664" s="105" t="s">
        <v>713</v>
      </c>
      <c r="B2664">
        <v>2011</v>
      </c>
      <c r="C2664" s="76">
        <v>0</v>
      </c>
      <c r="D2664" s="76">
        <v>0</v>
      </c>
      <c r="E2664" s="76">
        <v>0</v>
      </c>
      <c r="F2664" s="76">
        <v>0</v>
      </c>
      <c r="G2664" s="76">
        <v>0</v>
      </c>
      <c r="H2664" s="76">
        <v>0</v>
      </c>
      <c r="I2664" s="76">
        <v>0</v>
      </c>
      <c r="J2664" s="76">
        <v>0</v>
      </c>
      <c r="K2664" s="76">
        <v>0</v>
      </c>
      <c r="L2664" s="77">
        <v>0</v>
      </c>
      <c r="M2664" s="68">
        <v>0</v>
      </c>
      <c r="N2664" s="68">
        <v>0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0</v>
      </c>
      <c r="U2664" s="68">
        <v>0</v>
      </c>
      <c r="V2664" s="68">
        <v>0</v>
      </c>
      <c r="W2664" s="68">
        <v>0</v>
      </c>
    </row>
    <row r="2665" spans="1:23">
      <c r="A2665" s="105"/>
      <c r="B2665">
        <v>2014</v>
      </c>
      <c r="C2665" s="76">
        <v>0.50019055776824783</v>
      </c>
      <c r="D2665" s="76">
        <v>0</v>
      </c>
      <c r="E2665" s="76">
        <v>0</v>
      </c>
      <c r="F2665" s="76">
        <v>0.49980944223175233</v>
      </c>
      <c r="G2665" s="76">
        <v>0</v>
      </c>
      <c r="H2665" s="76">
        <v>0</v>
      </c>
      <c r="I2665" s="76">
        <v>0</v>
      </c>
      <c r="J2665" s="76">
        <v>0</v>
      </c>
      <c r="K2665" s="76">
        <v>0</v>
      </c>
      <c r="L2665" s="77">
        <v>0</v>
      </c>
      <c r="M2665" s="68">
        <v>1.0031595576619272</v>
      </c>
      <c r="N2665" s="68">
        <v>0</v>
      </c>
      <c r="O2665" s="68">
        <v>0</v>
      </c>
      <c r="P2665" s="68">
        <v>1.0023952095808384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2.0055547672427654</v>
      </c>
    </row>
    <row r="2666" spans="1:23">
      <c r="A2666" s="105"/>
      <c r="B2666">
        <v>2017</v>
      </c>
      <c r="C2666" s="76">
        <v>0.25759292718856824</v>
      </c>
      <c r="D2666" s="76">
        <v>0.24990136004919078</v>
      </c>
      <c r="E2666" s="76">
        <v>0</v>
      </c>
      <c r="F2666" s="76">
        <v>0.49250571276224087</v>
      </c>
      <c r="G2666" s="76">
        <v>0</v>
      </c>
      <c r="H2666" s="76">
        <v>0</v>
      </c>
      <c r="I2666" s="76">
        <v>0</v>
      </c>
      <c r="J2666" s="76">
        <v>0</v>
      </c>
      <c r="K2666" s="76">
        <v>0</v>
      </c>
      <c r="L2666" s="77">
        <v>0</v>
      </c>
      <c r="M2666" s="68">
        <v>1.0472972972972974</v>
      </c>
      <c r="N2666" s="68">
        <v>1.016025641025641</v>
      </c>
      <c r="O2666" s="68">
        <v>0</v>
      </c>
      <c r="P2666" s="68">
        <v>2.0023837902264603</v>
      </c>
      <c r="Q2666" s="68">
        <v>0</v>
      </c>
      <c r="R2666" s="68">
        <v>0</v>
      </c>
      <c r="S2666" s="68">
        <v>0</v>
      </c>
      <c r="T2666" s="68">
        <v>0</v>
      </c>
      <c r="U2666" s="68">
        <v>0</v>
      </c>
      <c r="V2666" s="68">
        <v>0</v>
      </c>
      <c r="W2666" s="68">
        <v>4.0657067285493991</v>
      </c>
    </row>
    <row r="2667" spans="1:23">
      <c r="C2667" s="76"/>
      <c r="D2667" s="76"/>
      <c r="E2667" s="76"/>
      <c r="F2667" s="76"/>
      <c r="G2667" s="76"/>
      <c r="H2667" s="76"/>
      <c r="I2667" s="76"/>
      <c r="J2667" s="76"/>
      <c r="K2667" s="76"/>
      <c r="L2667" s="77"/>
      <c r="M2667" s="68"/>
      <c r="N2667" s="68"/>
      <c r="O2667" s="68"/>
      <c r="P2667" s="68"/>
      <c r="Q2667" s="68"/>
      <c r="R2667" s="68"/>
      <c r="S2667" s="68"/>
      <c r="T2667" s="68"/>
      <c r="U2667" s="68"/>
      <c r="V2667" s="68"/>
      <c r="W2667" s="68"/>
    </row>
    <row r="2668" spans="1:23">
      <c r="A2668" s="105" t="s">
        <v>714</v>
      </c>
      <c r="B2668">
        <v>2011</v>
      </c>
      <c r="C2668" s="76">
        <v>0.29819671795492148</v>
      </c>
      <c r="D2668" s="76">
        <v>0</v>
      </c>
      <c r="E2668" s="76">
        <v>0</v>
      </c>
      <c r="F2668" s="76">
        <v>0.66754052233194028</v>
      </c>
      <c r="G2668" s="76">
        <v>1.9031377072558916E-2</v>
      </c>
      <c r="H2668" s="76">
        <v>0</v>
      </c>
      <c r="I2668" s="76">
        <v>1.5231382640579331E-2</v>
      </c>
      <c r="J2668" s="76">
        <v>0</v>
      </c>
      <c r="K2668" s="76">
        <v>0</v>
      </c>
      <c r="L2668" s="77">
        <v>0</v>
      </c>
      <c r="M2668" s="68">
        <v>15.668688441094853</v>
      </c>
      <c r="N2668" s="68">
        <v>0</v>
      </c>
      <c r="O2668" s="68">
        <v>0</v>
      </c>
      <c r="P2668" s="68">
        <v>35.075786675177483</v>
      </c>
      <c r="Q2668" s="68">
        <v>1</v>
      </c>
      <c r="R2668" s="68">
        <v>0</v>
      </c>
      <c r="S2668" s="68">
        <v>0.8003300330033003</v>
      </c>
      <c r="T2668" s="68">
        <v>0</v>
      </c>
      <c r="U2668" s="68">
        <v>0</v>
      </c>
      <c r="V2668" s="68">
        <v>0</v>
      </c>
      <c r="W2668" s="68">
        <v>52.544805149275632</v>
      </c>
    </row>
    <row r="2669" spans="1:23">
      <c r="A2669" s="105"/>
      <c r="B2669">
        <v>2014</v>
      </c>
      <c r="C2669" s="76">
        <v>0.25377482208462465</v>
      </c>
      <c r="D2669" s="76">
        <v>2.1812146821528652E-2</v>
      </c>
      <c r="E2669" s="76">
        <v>0</v>
      </c>
      <c r="F2669" s="76">
        <v>0.7244130310938468</v>
      </c>
      <c r="G2669" s="76">
        <v>0</v>
      </c>
      <c r="H2669" s="76">
        <v>0</v>
      </c>
      <c r="I2669" s="76">
        <v>0</v>
      </c>
      <c r="J2669" s="76">
        <v>0</v>
      </c>
      <c r="K2669" s="76">
        <v>0</v>
      </c>
      <c r="L2669" s="77">
        <v>0</v>
      </c>
      <c r="M2669" s="68">
        <v>11.778200774163494</v>
      </c>
      <c r="N2669" s="68">
        <v>1.0123456790123457</v>
      </c>
      <c r="O2669" s="68">
        <v>0</v>
      </c>
      <c r="P2669" s="68">
        <v>33.621468251087826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46.412014704263662</v>
      </c>
    </row>
    <row r="2670" spans="1:23">
      <c r="A2670" s="105"/>
      <c r="B2670">
        <v>2017</v>
      </c>
      <c r="C2670" s="76">
        <v>0.21486339920368028</v>
      </c>
      <c r="D2670" s="76">
        <v>0</v>
      </c>
      <c r="E2670" s="76">
        <v>0</v>
      </c>
      <c r="F2670" s="76">
        <v>0.78513660079631986</v>
      </c>
      <c r="G2670" s="76">
        <v>0</v>
      </c>
      <c r="H2670" s="76">
        <v>0</v>
      </c>
      <c r="I2670" s="76">
        <v>0</v>
      </c>
      <c r="J2670" s="76">
        <v>0</v>
      </c>
      <c r="K2670" s="76">
        <v>0</v>
      </c>
      <c r="L2670" s="77">
        <v>0</v>
      </c>
      <c r="M2670" s="68">
        <v>9.0397559639763436</v>
      </c>
      <c r="N2670" s="68">
        <v>0</v>
      </c>
      <c r="O2670" s="68">
        <v>0</v>
      </c>
      <c r="P2670" s="68">
        <v>33.032351232871484</v>
      </c>
      <c r="Q2670" s="68">
        <v>0</v>
      </c>
      <c r="R2670" s="68">
        <v>0</v>
      </c>
      <c r="S2670" s="68">
        <v>0</v>
      </c>
      <c r="T2670" s="68">
        <v>0</v>
      </c>
      <c r="U2670" s="68">
        <v>0</v>
      </c>
      <c r="V2670" s="68">
        <v>0</v>
      </c>
      <c r="W2670" s="68">
        <v>42.072107196847824</v>
      </c>
    </row>
    <row r="2671" spans="1:23">
      <c r="C2671" s="76"/>
      <c r="D2671" s="76"/>
      <c r="E2671" s="76"/>
      <c r="F2671" s="76"/>
      <c r="G2671" s="76"/>
      <c r="H2671" s="76"/>
      <c r="I2671" s="76"/>
      <c r="J2671" s="76"/>
      <c r="K2671" s="76"/>
      <c r="L2671" s="77"/>
      <c r="M2671" s="68"/>
      <c r="N2671" s="68"/>
      <c r="O2671" s="68"/>
      <c r="P2671" s="68"/>
      <c r="Q2671" s="68"/>
      <c r="R2671" s="68"/>
      <c r="S2671" s="68"/>
      <c r="T2671" s="68"/>
      <c r="U2671" s="68"/>
      <c r="V2671" s="68"/>
      <c r="W2671" s="68"/>
    </row>
    <row r="2672" spans="1:23">
      <c r="A2672" s="105" t="s">
        <v>715</v>
      </c>
      <c r="B2672">
        <v>2011</v>
      </c>
      <c r="C2672" s="76">
        <v>0.26269998883635043</v>
      </c>
      <c r="D2672" s="76">
        <v>0.11876824140167082</v>
      </c>
      <c r="E2672" s="76">
        <v>0</v>
      </c>
      <c r="F2672" s="76">
        <v>0.58606410218670602</v>
      </c>
      <c r="G2672" s="76">
        <v>3.2467667575272592E-2</v>
      </c>
      <c r="H2672" s="76">
        <v>0</v>
      </c>
      <c r="I2672" s="76">
        <v>0</v>
      </c>
      <c r="J2672" s="76">
        <v>0</v>
      </c>
      <c r="K2672" s="76">
        <v>0</v>
      </c>
      <c r="L2672" s="77">
        <v>0</v>
      </c>
      <c r="M2672" s="68">
        <v>8.1605777116134028</v>
      </c>
      <c r="N2672" s="68">
        <v>3.6894461546162125</v>
      </c>
      <c r="O2672" s="68">
        <v>0</v>
      </c>
      <c r="P2672" s="68">
        <v>18.205640856958308</v>
      </c>
      <c r="Q2672" s="68">
        <v>1.0085836909871244</v>
      </c>
      <c r="R2672" s="68">
        <v>0</v>
      </c>
      <c r="S2672" s="68">
        <v>0</v>
      </c>
      <c r="T2672" s="68">
        <v>0</v>
      </c>
      <c r="U2672" s="68">
        <v>0</v>
      </c>
      <c r="V2672" s="68">
        <v>0</v>
      </c>
      <c r="W2672" s="68">
        <v>31.064248414175051</v>
      </c>
    </row>
    <row r="2673" spans="1:23">
      <c r="A2673" s="105"/>
      <c r="B2673">
        <v>2014</v>
      </c>
      <c r="C2673" s="76">
        <v>0.33863731667858477</v>
      </c>
      <c r="D2673" s="76">
        <v>0</v>
      </c>
      <c r="E2673" s="76">
        <v>0</v>
      </c>
      <c r="F2673" s="76">
        <v>0.63898118778178603</v>
      </c>
      <c r="G2673" s="76">
        <v>0</v>
      </c>
      <c r="H2673" s="76">
        <v>0</v>
      </c>
      <c r="I2673" s="76">
        <v>2.2381495539629301E-2</v>
      </c>
      <c r="J2673" s="76">
        <v>0</v>
      </c>
      <c r="K2673" s="76">
        <v>0</v>
      </c>
      <c r="L2673" s="77">
        <v>0</v>
      </c>
      <c r="M2673" s="68">
        <v>15.130236318613475</v>
      </c>
      <c r="N2673" s="68">
        <v>0</v>
      </c>
      <c r="O2673" s="68">
        <v>0</v>
      </c>
      <c r="P2673" s="68">
        <v>28.549530421253046</v>
      </c>
      <c r="Q2673" s="68">
        <v>0</v>
      </c>
      <c r="R2673" s="68">
        <v>0</v>
      </c>
      <c r="S2673" s="68">
        <v>1</v>
      </c>
      <c r="T2673" s="68">
        <v>0</v>
      </c>
      <c r="U2673" s="68">
        <v>0</v>
      </c>
      <c r="V2673" s="68">
        <v>0</v>
      </c>
      <c r="W2673" s="68">
        <v>44.679766739866515</v>
      </c>
    </row>
    <row r="2674" spans="1:23">
      <c r="A2674" s="105"/>
      <c r="B2674">
        <v>2017</v>
      </c>
      <c r="C2674" s="76">
        <v>0.27846863751084155</v>
      </c>
      <c r="D2674" s="76">
        <v>6.6103274632735853E-2</v>
      </c>
      <c r="E2674" s="76">
        <v>0</v>
      </c>
      <c r="F2674" s="76">
        <v>0.65542808785642259</v>
      </c>
      <c r="G2674" s="76">
        <v>0</v>
      </c>
      <c r="H2674" s="76">
        <v>0</v>
      </c>
      <c r="I2674" s="76">
        <v>0</v>
      </c>
      <c r="J2674" s="76">
        <v>0</v>
      </c>
      <c r="K2674" s="76">
        <v>0</v>
      </c>
      <c r="L2674" s="77">
        <v>0</v>
      </c>
      <c r="M2674" s="68">
        <v>8.5602801829238153</v>
      </c>
      <c r="N2674" s="68">
        <v>2.0320512820512819</v>
      </c>
      <c r="O2674" s="68">
        <v>0</v>
      </c>
      <c r="P2674" s="68">
        <v>20.148222514251881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30.740553979226977</v>
      </c>
    </row>
    <row r="2675" spans="1:23">
      <c r="C2675" s="76"/>
      <c r="D2675" s="76"/>
      <c r="E2675" s="76"/>
      <c r="F2675" s="76"/>
      <c r="G2675" s="76"/>
      <c r="H2675" s="76"/>
      <c r="I2675" s="76"/>
      <c r="J2675" s="76"/>
      <c r="K2675" s="76"/>
      <c r="L2675" s="77"/>
      <c r="M2675" s="68"/>
      <c r="N2675" s="68"/>
      <c r="O2675" s="68"/>
      <c r="P2675" s="68"/>
      <c r="Q2675" s="68"/>
      <c r="R2675" s="68"/>
      <c r="S2675" s="68"/>
      <c r="T2675" s="68"/>
      <c r="U2675" s="68"/>
      <c r="V2675" s="68"/>
      <c r="W2675" s="68"/>
    </row>
    <row r="2676" spans="1:23">
      <c r="A2676" s="105" t="s">
        <v>716</v>
      </c>
      <c r="B2676">
        <v>2011</v>
      </c>
      <c r="C2676" s="76">
        <v>0</v>
      </c>
      <c r="D2676" s="76">
        <v>0</v>
      </c>
      <c r="E2676" s="76">
        <v>0</v>
      </c>
      <c r="F2676" s="76">
        <v>1</v>
      </c>
      <c r="G2676" s="76">
        <v>0</v>
      </c>
      <c r="H2676" s="76">
        <v>0</v>
      </c>
      <c r="I2676" s="76">
        <v>0</v>
      </c>
      <c r="J2676" s="76">
        <v>0</v>
      </c>
      <c r="K2676" s="76">
        <v>0</v>
      </c>
      <c r="L2676" s="77">
        <v>0</v>
      </c>
      <c r="M2676" s="68">
        <v>0</v>
      </c>
      <c r="N2676" s="68">
        <v>0</v>
      </c>
      <c r="O2676" s="68">
        <v>0</v>
      </c>
      <c r="P2676" s="68">
        <v>1.0486798679867988</v>
      </c>
      <c r="Q2676" s="68">
        <v>0</v>
      </c>
      <c r="R2676" s="68">
        <v>0</v>
      </c>
      <c r="S2676" s="68">
        <v>0</v>
      </c>
      <c r="T2676" s="68">
        <v>0</v>
      </c>
      <c r="U2676" s="68">
        <v>0</v>
      </c>
      <c r="V2676" s="68">
        <v>0</v>
      </c>
      <c r="W2676" s="68">
        <v>1.0486798679867988</v>
      </c>
    </row>
    <row r="2677" spans="1:23">
      <c r="A2677" s="105"/>
      <c r="B2677">
        <v>2014</v>
      </c>
      <c r="C2677" s="76">
        <v>1</v>
      </c>
      <c r="D2677" s="76">
        <v>0</v>
      </c>
      <c r="E2677" s="76">
        <v>0</v>
      </c>
      <c r="F2677" s="76">
        <v>0</v>
      </c>
      <c r="G2677" s="76">
        <v>0</v>
      </c>
      <c r="H2677" s="76">
        <v>0</v>
      </c>
      <c r="I2677" s="76">
        <v>0</v>
      </c>
      <c r="J2677" s="76">
        <v>0</v>
      </c>
      <c r="K2677" s="76">
        <v>0</v>
      </c>
      <c r="L2677" s="77">
        <v>0</v>
      </c>
      <c r="M2677" s="68">
        <v>1.0942408376963351</v>
      </c>
      <c r="N2677" s="68">
        <v>0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1.0942408376963351</v>
      </c>
    </row>
    <row r="2678" spans="1:23">
      <c r="A2678" s="105"/>
      <c r="B2678">
        <v>2017</v>
      </c>
      <c r="C2678" s="76">
        <v>0.61537646905535359</v>
      </c>
      <c r="D2678" s="76">
        <v>0</v>
      </c>
      <c r="E2678" s="76">
        <v>0</v>
      </c>
      <c r="F2678" s="76">
        <v>0.25655153666718394</v>
      </c>
      <c r="G2678" s="76">
        <v>0</v>
      </c>
      <c r="H2678" s="76">
        <v>0</v>
      </c>
      <c r="I2678" s="76">
        <v>0</v>
      </c>
      <c r="J2678" s="76">
        <v>0</v>
      </c>
      <c r="K2678" s="76">
        <v>0.12807199427746235</v>
      </c>
      <c r="L2678" s="77">
        <v>0</v>
      </c>
      <c r="M2678" s="68">
        <v>4.8049261083743842</v>
      </c>
      <c r="N2678" s="68">
        <v>0</v>
      </c>
      <c r="O2678" s="68">
        <v>0</v>
      </c>
      <c r="P2678" s="68">
        <v>2.0031821797931584</v>
      </c>
      <c r="Q2678" s="68">
        <v>0</v>
      </c>
      <c r="R2678" s="68">
        <v>0</v>
      </c>
      <c r="S2678" s="68">
        <v>0</v>
      </c>
      <c r="T2678" s="68">
        <v>0</v>
      </c>
      <c r="U2678" s="68">
        <v>1</v>
      </c>
      <c r="V2678" s="68">
        <v>0</v>
      </c>
      <c r="W2678" s="68">
        <v>7.808108288167543</v>
      </c>
    </row>
    <row r="2679" spans="1:23">
      <c r="C2679" s="76"/>
      <c r="D2679" s="76"/>
      <c r="E2679" s="76"/>
      <c r="F2679" s="76"/>
      <c r="G2679" s="76"/>
      <c r="H2679" s="76"/>
      <c r="I2679" s="76"/>
      <c r="J2679" s="76"/>
      <c r="K2679" s="76"/>
      <c r="L2679" s="77"/>
      <c r="M2679" s="68"/>
      <c r="N2679" s="68"/>
      <c r="O2679" s="68"/>
      <c r="P2679" s="68"/>
      <c r="Q2679" s="68"/>
      <c r="R2679" s="68"/>
      <c r="S2679" s="68"/>
      <c r="T2679" s="68"/>
      <c r="U2679" s="68"/>
      <c r="V2679" s="68"/>
      <c r="W2679" s="68"/>
    </row>
    <row r="2680" spans="1:23">
      <c r="A2680" s="105" t="s">
        <v>717</v>
      </c>
      <c r="B2680">
        <v>2011</v>
      </c>
      <c r="C2680" s="76">
        <v>1</v>
      </c>
      <c r="D2680" s="76">
        <v>0</v>
      </c>
      <c r="E2680" s="76">
        <v>0</v>
      </c>
      <c r="F2680" s="76">
        <v>0</v>
      </c>
      <c r="G2680" s="76">
        <v>0</v>
      </c>
      <c r="H2680" s="76">
        <v>0</v>
      </c>
      <c r="I2680" s="76">
        <v>0</v>
      </c>
      <c r="J2680" s="76">
        <v>0</v>
      </c>
      <c r="K2680" s="76">
        <v>0</v>
      </c>
      <c r="L2680" s="77">
        <v>0</v>
      </c>
      <c r="M2680" s="68">
        <v>1.1069900142653353</v>
      </c>
      <c r="N2680" s="68">
        <v>0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1.1069900142653353</v>
      </c>
    </row>
    <row r="2681" spans="1:23">
      <c r="A2681" s="105"/>
      <c r="B2681">
        <v>2014</v>
      </c>
      <c r="C2681" s="76">
        <v>1</v>
      </c>
      <c r="D2681" s="76">
        <v>0</v>
      </c>
      <c r="E2681" s="76">
        <v>0</v>
      </c>
      <c r="F2681" s="76">
        <v>0</v>
      </c>
      <c r="G2681" s="76">
        <v>0</v>
      </c>
      <c r="H2681" s="76">
        <v>0</v>
      </c>
      <c r="I2681" s="76">
        <v>0</v>
      </c>
      <c r="J2681" s="76">
        <v>0</v>
      </c>
      <c r="K2681" s="76">
        <v>0</v>
      </c>
      <c r="L2681" s="77">
        <v>0</v>
      </c>
      <c r="M2681" s="68">
        <v>1.0096330275229359</v>
      </c>
      <c r="N2681" s="68">
        <v>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1.0096330275229359</v>
      </c>
    </row>
    <row r="2682" spans="1:23">
      <c r="A2682" s="105"/>
      <c r="B2682">
        <v>2017</v>
      </c>
      <c r="C2682" s="76">
        <v>0</v>
      </c>
      <c r="D2682" s="76">
        <v>0</v>
      </c>
      <c r="E2682" s="76">
        <v>0</v>
      </c>
      <c r="F2682" s="76">
        <v>1</v>
      </c>
      <c r="G2682" s="76">
        <v>0</v>
      </c>
      <c r="H2682" s="76">
        <v>0</v>
      </c>
      <c r="I2682" s="76">
        <v>0</v>
      </c>
      <c r="J2682" s="76">
        <v>0</v>
      </c>
      <c r="K2682" s="76">
        <v>0</v>
      </c>
      <c r="L2682" s="77">
        <v>0</v>
      </c>
      <c r="M2682" s="68">
        <v>0</v>
      </c>
      <c r="N2682" s="68">
        <v>0</v>
      </c>
      <c r="O2682" s="68">
        <v>0</v>
      </c>
      <c r="P2682" s="68">
        <v>1.5038659793814433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1.5038659793814433</v>
      </c>
    </row>
    <row r="2683" spans="1:23">
      <c r="C2683" s="76"/>
      <c r="D2683" s="76"/>
      <c r="E2683" s="76"/>
      <c r="F2683" s="76"/>
      <c r="G2683" s="76"/>
      <c r="H2683" s="76"/>
      <c r="I2683" s="76"/>
      <c r="J2683" s="76"/>
      <c r="K2683" s="76"/>
      <c r="L2683" s="77"/>
      <c r="M2683" s="68"/>
      <c r="N2683" s="68"/>
      <c r="O2683" s="68"/>
      <c r="P2683" s="68"/>
      <c r="Q2683" s="68"/>
      <c r="R2683" s="68"/>
      <c r="S2683" s="68"/>
      <c r="T2683" s="68"/>
      <c r="U2683" s="68"/>
      <c r="V2683" s="68"/>
      <c r="W2683" s="68"/>
    </row>
    <row r="2684" spans="1:23">
      <c r="A2684" s="105" t="s">
        <v>1204</v>
      </c>
      <c r="B2684">
        <v>2011</v>
      </c>
      <c r="C2684" s="76">
        <v>0</v>
      </c>
      <c r="D2684" s="76">
        <v>0</v>
      </c>
      <c r="E2684" s="76">
        <v>0</v>
      </c>
      <c r="F2684" s="76">
        <v>0</v>
      </c>
      <c r="G2684" s="76">
        <v>0</v>
      </c>
      <c r="H2684" s="76">
        <v>0</v>
      </c>
      <c r="I2684" s="76">
        <v>0</v>
      </c>
      <c r="J2684" s="76">
        <v>0</v>
      </c>
      <c r="K2684" s="76">
        <v>0</v>
      </c>
      <c r="L2684" s="77">
        <v>0</v>
      </c>
      <c r="M2684" s="68">
        <v>0</v>
      </c>
      <c r="N2684" s="68">
        <v>0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</row>
    <row r="2685" spans="1:23">
      <c r="A2685" s="105"/>
      <c r="B2685">
        <v>2014</v>
      </c>
      <c r="C2685" s="76">
        <v>0</v>
      </c>
      <c r="D2685" s="76">
        <v>0</v>
      </c>
      <c r="E2685" s="76">
        <v>0</v>
      </c>
      <c r="F2685" s="76">
        <v>1</v>
      </c>
      <c r="G2685" s="76">
        <v>0</v>
      </c>
      <c r="H2685" s="76">
        <v>0</v>
      </c>
      <c r="I2685" s="76">
        <v>0</v>
      </c>
      <c r="J2685" s="76">
        <v>0</v>
      </c>
      <c r="K2685" s="76">
        <v>0</v>
      </c>
      <c r="L2685" s="77">
        <v>0</v>
      </c>
      <c r="M2685" s="68">
        <v>0</v>
      </c>
      <c r="N2685" s="68">
        <v>0</v>
      </c>
      <c r="O2685" s="68">
        <v>0</v>
      </c>
      <c r="P2685" s="68">
        <v>1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1</v>
      </c>
    </row>
    <row r="2686" spans="1:23">
      <c r="A2686" s="105"/>
      <c r="B2686">
        <v>2017</v>
      </c>
      <c r="C2686" s="76">
        <v>0</v>
      </c>
      <c r="D2686" s="76">
        <v>0</v>
      </c>
      <c r="E2686" s="76">
        <v>0</v>
      </c>
      <c r="F2686" s="76">
        <v>0</v>
      </c>
      <c r="G2686" s="76">
        <v>0</v>
      </c>
      <c r="H2686" s="76">
        <v>0</v>
      </c>
      <c r="I2686" s="76">
        <v>0</v>
      </c>
      <c r="J2686" s="76">
        <v>0</v>
      </c>
      <c r="K2686" s="76">
        <v>0</v>
      </c>
      <c r="L2686" s="77">
        <v>0</v>
      </c>
      <c r="M2686" s="68">
        <v>0</v>
      </c>
      <c r="N2686" s="68">
        <v>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</row>
    <row r="2687" spans="1:23">
      <c r="C2687" s="76"/>
      <c r="D2687" s="76"/>
      <c r="E2687" s="76"/>
      <c r="F2687" s="76"/>
      <c r="G2687" s="76"/>
      <c r="H2687" s="76"/>
      <c r="I2687" s="76"/>
      <c r="J2687" s="76"/>
      <c r="K2687" s="76"/>
      <c r="L2687" s="77"/>
      <c r="M2687" s="68"/>
      <c r="N2687" s="68"/>
      <c r="O2687" s="68"/>
      <c r="P2687" s="68"/>
      <c r="Q2687" s="68"/>
      <c r="R2687" s="68"/>
      <c r="S2687" s="68"/>
      <c r="T2687" s="68"/>
      <c r="U2687" s="68"/>
      <c r="V2687" s="68"/>
      <c r="W2687" s="68"/>
    </row>
    <row r="2688" spans="1:23">
      <c r="A2688" s="105" t="s">
        <v>1205</v>
      </c>
      <c r="B2688">
        <v>2011</v>
      </c>
      <c r="C2688" s="76">
        <v>0</v>
      </c>
      <c r="D2688" s="76">
        <v>0</v>
      </c>
      <c r="E2688" s="76">
        <v>0</v>
      </c>
      <c r="F2688" s="76">
        <v>1</v>
      </c>
      <c r="G2688" s="76">
        <v>0</v>
      </c>
      <c r="H2688" s="76">
        <v>0</v>
      </c>
      <c r="I2688" s="76">
        <v>0</v>
      </c>
      <c r="J2688" s="76">
        <v>0</v>
      </c>
      <c r="K2688" s="76">
        <v>0</v>
      </c>
      <c r="L2688" s="77">
        <v>0</v>
      </c>
      <c r="M2688" s="68">
        <v>0</v>
      </c>
      <c r="N2688" s="68">
        <v>0</v>
      </c>
      <c r="O2688" s="68">
        <v>0</v>
      </c>
      <c r="P2688" s="68">
        <v>2.1053921568627452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2.1053921568627452</v>
      </c>
    </row>
    <row r="2689" spans="1:23">
      <c r="A2689" s="105"/>
      <c r="B2689">
        <v>2014</v>
      </c>
      <c r="C2689" s="76">
        <v>0</v>
      </c>
      <c r="D2689" s="76">
        <v>0</v>
      </c>
      <c r="E2689" s="76">
        <v>0</v>
      </c>
      <c r="F2689" s="76">
        <v>0</v>
      </c>
      <c r="G2689" s="76">
        <v>0</v>
      </c>
      <c r="H2689" s="76">
        <v>0</v>
      </c>
      <c r="I2689" s="76">
        <v>0</v>
      </c>
      <c r="J2689" s="76">
        <v>0</v>
      </c>
      <c r="K2689" s="76">
        <v>0</v>
      </c>
      <c r="L2689" s="77">
        <v>0</v>
      </c>
      <c r="M2689" s="68">
        <v>0</v>
      </c>
      <c r="N2689" s="68">
        <v>0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68">
        <v>0</v>
      </c>
      <c r="V2689" s="68">
        <v>0</v>
      </c>
      <c r="W2689" s="68">
        <v>0</v>
      </c>
    </row>
    <row r="2690" spans="1:23">
      <c r="A2690" s="105"/>
      <c r="B2690">
        <v>2017</v>
      </c>
      <c r="C2690" s="76">
        <v>0</v>
      </c>
      <c r="D2690" s="76">
        <v>0</v>
      </c>
      <c r="E2690" s="76">
        <v>0</v>
      </c>
      <c r="F2690" s="76">
        <v>0</v>
      </c>
      <c r="G2690" s="76">
        <v>0</v>
      </c>
      <c r="H2690" s="76">
        <v>0</v>
      </c>
      <c r="I2690" s="76">
        <v>0</v>
      </c>
      <c r="J2690" s="76">
        <v>0</v>
      </c>
      <c r="K2690" s="76">
        <v>0</v>
      </c>
      <c r="L2690" s="77">
        <v>0</v>
      </c>
      <c r="M2690" s="68">
        <v>0</v>
      </c>
      <c r="N2690" s="68">
        <v>0</v>
      </c>
      <c r="O2690" s="68">
        <v>0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68">
        <v>0</v>
      </c>
      <c r="V2690" s="68">
        <v>0</v>
      </c>
      <c r="W2690" s="68">
        <v>0</v>
      </c>
    </row>
    <row r="2691" spans="1:23">
      <c r="C2691" s="76"/>
      <c r="D2691" s="76"/>
      <c r="E2691" s="76"/>
      <c r="F2691" s="76"/>
      <c r="G2691" s="76"/>
      <c r="H2691" s="76"/>
      <c r="I2691" s="76"/>
      <c r="J2691" s="76"/>
      <c r="K2691" s="76"/>
      <c r="L2691" s="77"/>
      <c r="M2691" s="68"/>
      <c r="N2691" s="68"/>
      <c r="O2691" s="68"/>
      <c r="P2691" s="68"/>
      <c r="Q2691" s="68"/>
      <c r="R2691" s="68"/>
      <c r="S2691" s="68"/>
      <c r="T2691" s="68"/>
      <c r="U2691" s="68"/>
      <c r="V2691" s="68"/>
      <c r="W2691" s="68"/>
    </row>
    <row r="2692" spans="1:23">
      <c r="A2692" s="105" t="s">
        <v>718</v>
      </c>
      <c r="B2692">
        <v>2011</v>
      </c>
      <c r="C2692" s="76">
        <v>0</v>
      </c>
      <c r="D2692" s="76">
        <v>0</v>
      </c>
      <c r="E2692" s="76">
        <v>0</v>
      </c>
      <c r="F2692" s="76">
        <v>1</v>
      </c>
      <c r="G2692" s="76">
        <v>0</v>
      </c>
      <c r="H2692" s="76">
        <v>0</v>
      </c>
      <c r="I2692" s="76">
        <v>0</v>
      </c>
      <c r="J2692" s="76">
        <v>0</v>
      </c>
      <c r="K2692" s="76">
        <v>0</v>
      </c>
      <c r="L2692" s="77">
        <v>0</v>
      </c>
      <c r="M2692" s="68">
        <v>0</v>
      </c>
      <c r="N2692" s="68">
        <v>0</v>
      </c>
      <c r="O2692" s="68">
        <v>0</v>
      </c>
      <c r="P2692" s="68">
        <v>4.2386613477635651</v>
      </c>
      <c r="Q2692" s="68">
        <v>0</v>
      </c>
      <c r="R2692" s="68">
        <v>0</v>
      </c>
      <c r="S2692" s="68">
        <v>0</v>
      </c>
      <c r="T2692" s="68">
        <v>0</v>
      </c>
      <c r="U2692" s="68">
        <v>0</v>
      </c>
      <c r="V2692" s="68">
        <v>0</v>
      </c>
      <c r="W2692" s="68">
        <v>4.2386613477635651</v>
      </c>
    </row>
    <row r="2693" spans="1:23">
      <c r="A2693" s="105"/>
      <c r="B2693">
        <v>2014</v>
      </c>
      <c r="C2693" s="76">
        <v>0</v>
      </c>
      <c r="D2693" s="76">
        <v>0.49978383052313019</v>
      </c>
      <c r="E2693" s="76">
        <v>0</v>
      </c>
      <c r="F2693" s="76">
        <v>0</v>
      </c>
      <c r="G2693" s="76">
        <v>0.50021616947686987</v>
      </c>
      <c r="H2693" s="76">
        <v>0</v>
      </c>
      <c r="I2693" s="76">
        <v>0</v>
      </c>
      <c r="J2693" s="76">
        <v>0</v>
      </c>
      <c r="K2693" s="76">
        <v>0</v>
      </c>
      <c r="L2693" s="77">
        <v>0</v>
      </c>
      <c r="M2693" s="68">
        <v>0</v>
      </c>
      <c r="N2693" s="68">
        <v>1</v>
      </c>
      <c r="O2693" s="68">
        <v>0</v>
      </c>
      <c r="P2693" s="68">
        <v>0</v>
      </c>
      <c r="Q2693" s="68">
        <v>1.0008650519031141</v>
      </c>
      <c r="R2693" s="68">
        <v>0</v>
      </c>
      <c r="S2693" s="68">
        <v>0</v>
      </c>
      <c r="T2693" s="68">
        <v>0</v>
      </c>
      <c r="U2693" s="68">
        <v>0</v>
      </c>
      <c r="V2693" s="68">
        <v>0</v>
      </c>
      <c r="W2693" s="68">
        <v>2.0008650519031139</v>
      </c>
    </row>
    <row r="2694" spans="1:23">
      <c r="A2694" s="105"/>
      <c r="B2694">
        <v>2017</v>
      </c>
      <c r="C2694" s="76">
        <v>0.4120628343593683</v>
      </c>
      <c r="D2694" s="76">
        <v>0</v>
      </c>
      <c r="E2694" s="76">
        <v>0</v>
      </c>
      <c r="F2694" s="76">
        <v>0.58793716564063159</v>
      </c>
      <c r="G2694" s="76">
        <v>0</v>
      </c>
      <c r="H2694" s="76">
        <v>0</v>
      </c>
      <c r="I2694" s="76">
        <v>0</v>
      </c>
      <c r="J2694" s="76">
        <v>0</v>
      </c>
      <c r="K2694" s="76">
        <v>0</v>
      </c>
      <c r="L2694" s="77">
        <v>0</v>
      </c>
      <c r="M2694" s="68">
        <v>2</v>
      </c>
      <c r="N2694" s="68">
        <v>0</v>
      </c>
      <c r="O2694" s="68">
        <v>0</v>
      </c>
      <c r="P2694" s="68">
        <v>2.8536287023055311</v>
      </c>
      <c r="Q2694" s="68">
        <v>0</v>
      </c>
      <c r="R2694" s="68">
        <v>0</v>
      </c>
      <c r="S2694" s="68">
        <v>0</v>
      </c>
      <c r="T2694" s="68">
        <v>0</v>
      </c>
      <c r="U2694" s="68">
        <v>0</v>
      </c>
      <c r="V2694" s="68">
        <v>0</v>
      </c>
      <c r="W2694" s="68">
        <v>4.8536287023055316</v>
      </c>
    </row>
    <row r="2695" spans="1:23">
      <c r="C2695" s="76"/>
      <c r="D2695" s="76"/>
      <c r="E2695" s="76"/>
      <c r="F2695" s="76"/>
      <c r="G2695" s="76"/>
      <c r="H2695" s="76"/>
      <c r="I2695" s="76"/>
      <c r="J2695" s="76"/>
      <c r="K2695" s="76"/>
      <c r="L2695" s="77"/>
      <c r="M2695" s="68"/>
      <c r="N2695" s="68"/>
      <c r="O2695" s="68"/>
      <c r="P2695" s="68"/>
      <c r="Q2695" s="68"/>
      <c r="R2695" s="68"/>
      <c r="S2695" s="68"/>
      <c r="T2695" s="68"/>
      <c r="U2695" s="68"/>
      <c r="V2695" s="68"/>
      <c r="W2695" s="68"/>
    </row>
    <row r="2696" spans="1:23">
      <c r="A2696" s="105" t="s">
        <v>719</v>
      </c>
      <c r="B2696">
        <v>2011</v>
      </c>
      <c r="C2696" s="76">
        <v>0.33733105985808615</v>
      </c>
      <c r="D2696" s="76">
        <v>0</v>
      </c>
      <c r="E2696" s="76">
        <v>0</v>
      </c>
      <c r="F2696" s="76">
        <v>0.45350197110551677</v>
      </c>
      <c r="G2696" s="76">
        <v>0</v>
      </c>
      <c r="H2696" s="76">
        <v>0</v>
      </c>
      <c r="I2696" s="76">
        <v>0</v>
      </c>
      <c r="J2696" s="76">
        <v>0</v>
      </c>
      <c r="K2696" s="76">
        <v>0</v>
      </c>
      <c r="L2696" s="77">
        <v>0.2091669690363972</v>
      </c>
      <c r="M2696" s="68">
        <v>4.6157610925502608</v>
      </c>
      <c r="N2696" s="68">
        <v>0</v>
      </c>
      <c r="O2696" s="68">
        <v>0</v>
      </c>
      <c r="P2696" s="68">
        <v>6.2053484031512598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2.8620689655172415</v>
      </c>
      <c r="W2696" s="68">
        <v>13.683178461218761</v>
      </c>
    </row>
    <row r="2697" spans="1:23">
      <c r="A2697" s="105"/>
      <c r="B2697">
        <v>2014</v>
      </c>
      <c r="C2697" s="76">
        <v>0.24157986328131834</v>
      </c>
      <c r="D2697" s="76">
        <v>0</v>
      </c>
      <c r="E2697" s="76">
        <v>0</v>
      </c>
      <c r="F2697" s="76">
        <v>0.63693519661142195</v>
      </c>
      <c r="G2697" s="76">
        <v>0</v>
      </c>
      <c r="H2697" s="76">
        <v>0</v>
      </c>
      <c r="I2697" s="76">
        <v>0</v>
      </c>
      <c r="J2697" s="76">
        <v>0</v>
      </c>
      <c r="K2697" s="76">
        <v>0</v>
      </c>
      <c r="L2697" s="77">
        <v>0.12148494010725966</v>
      </c>
      <c r="M2697" s="68">
        <v>2.2748825474041117</v>
      </c>
      <c r="N2697" s="68">
        <v>0</v>
      </c>
      <c r="O2697" s="68">
        <v>0</v>
      </c>
      <c r="P2697" s="68">
        <v>5.9978209397007287</v>
      </c>
      <c r="Q2697" s="68">
        <v>0</v>
      </c>
      <c r="R2697" s="68">
        <v>0</v>
      </c>
      <c r="S2697" s="68">
        <v>0</v>
      </c>
      <c r="T2697" s="68">
        <v>0</v>
      </c>
      <c r="U2697" s="68">
        <v>0</v>
      </c>
      <c r="V2697" s="68">
        <v>1.1439859525899911</v>
      </c>
      <c r="W2697" s="68">
        <v>9.4166894396948315</v>
      </c>
    </row>
    <row r="2698" spans="1:23">
      <c r="A2698" s="105"/>
      <c r="B2698">
        <v>2017</v>
      </c>
      <c r="C2698" s="76">
        <v>0.69329166228240047</v>
      </c>
      <c r="D2698" s="76">
        <v>0</v>
      </c>
      <c r="E2698" s="76">
        <v>0</v>
      </c>
      <c r="F2698" s="76">
        <v>0.30670833771759948</v>
      </c>
      <c r="G2698" s="76">
        <v>0</v>
      </c>
      <c r="H2698" s="76">
        <v>0</v>
      </c>
      <c r="I2698" s="76">
        <v>0</v>
      </c>
      <c r="J2698" s="76">
        <v>0</v>
      </c>
      <c r="K2698" s="76">
        <v>0</v>
      </c>
      <c r="L2698" s="77">
        <v>0</v>
      </c>
      <c r="M2698" s="68">
        <v>4.6769230769230772</v>
      </c>
      <c r="N2698" s="68">
        <v>0</v>
      </c>
      <c r="O2698" s="68">
        <v>0</v>
      </c>
      <c r="P2698" s="68">
        <v>2.069044502617801</v>
      </c>
      <c r="Q2698" s="68">
        <v>0</v>
      </c>
      <c r="R2698" s="68">
        <v>0</v>
      </c>
      <c r="S2698" s="68">
        <v>0</v>
      </c>
      <c r="T2698" s="68">
        <v>0</v>
      </c>
      <c r="U2698" s="68">
        <v>0</v>
      </c>
      <c r="V2698" s="68">
        <v>0</v>
      </c>
      <c r="W2698" s="68">
        <v>6.7459675795408787</v>
      </c>
    </row>
    <row r="2699" spans="1:23">
      <c r="C2699" s="76"/>
      <c r="D2699" s="76"/>
      <c r="E2699" s="76"/>
      <c r="F2699" s="76"/>
      <c r="G2699" s="76"/>
      <c r="H2699" s="76"/>
      <c r="I2699" s="76"/>
      <c r="J2699" s="76"/>
      <c r="K2699" s="76"/>
      <c r="L2699" s="77"/>
      <c r="M2699" s="68"/>
      <c r="N2699" s="68"/>
      <c r="O2699" s="68"/>
      <c r="P2699" s="68"/>
      <c r="Q2699" s="68"/>
      <c r="R2699" s="68"/>
      <c r="S2699" s="68"/>
      <c r="T2699" s="68"/>
      <c r="U2699" s="68"/>
      <c r="V2699" s="68"/>
      <c r="W2699" s="68"/>
    </row>
    <row r="2700" spans="1:23">
      <c r="A2700" s="105" t="s">
        <v>720</v>
      </c>
      <c r="B2700">
        <v>2011</v>
      </c>
      <c r="C2700" s="76">
        <v>1</v>
      </c>
      <c r="D2700" s="76">
        <v>0</v>
      </c>
      <c r="E2700" s="76">
        <v>0</v>
      </c>
      <c r="F2700" s="76">
        <v>0</v>
      </c>
      <c r="G2700" s="76">
        <v>0</v>
      </c>
      <c r="H2700" s="76">
        <v>0</v>
      </c>
      <c r="I2700" s="76">
        <v>0</v>
      </c>
      <c r="J2700" s="76">
        <v>0</v>
      </c>
      <c r="K2700" s="76">
        <v>0</v>
      </c>
      <c r="L2700" s="77">
        <v>0</v>
      </c>
      <c r="M2700" s="68">
        <v>1.1069958847736627</v>
      </c>
      <c r="N2700" s="68">
        <v>0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1.1069958847736627</v>
      </c>
    </row>
    <row r="2701" spans="1:23">
      <c r="A2701" s="105"/>
      <c r="B2701">
        <v>2014</v>
      </c>
      <c r="C2701" s="76">
        <v>0</v>
      </c>
      <c r="D2701" s="76">
        <v>0</v>
      </c>
      <c r="E2701" s="76">
        <v>0</v>
      </c>
      <c r="F2701" s="76">
        <v>0</v>
      </c>
      <c r="G2701" s="76">
        <v>0</v>
      </c>
      <c r="H2701" s="76">
        <v>0</v>
      </c>
      <c r="I2701" s="76">
        <v>0</v>
      </c>
      <c r="J2701" s="76">
        <v>0</v>
      </c>
      <c r="K2701" s="76">
        <v>0</v>
      </c>
      <c r="L2701" s="77">
        <v>0</v>
      </c>
      <c r="M2701" s="68">
        <v>0</v>
      </c>
      <c r="N2701" s="68">
        <v>0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</row>
    <row r="2702" spans="1:23">
      <c r="A2702" s="105"/>
      <c r="B2702">
        <v>2017</v>
      </c>
      <c r="C2702" s="76">
        <v>1</v>
      </c>
      <c r="D2702" s="76">
        <v>0</v>
      </c>
      <c r="E2702" s="76">
        <v>0</v>
      </c>
      <c r="F2702" s="76">
        <v>0</v>
      </c>
      <c r="G2702" s="76">
        <v>0</v>
      </c>
      <c r="H2702" s="76">
        <v>0</v>
      </c>
      <c r="I2702" s="76">
        <v>0</v>
      </c>
      <c r="J2702" s="76">
        <v>0</v>
      </c>
      <c r="K2702" s="76">
        <v>0</v>
      </c>
      <c r="L2702" s="77">
        <v>0</v>
      </c>
      <c r="M2702" s="68">
        <v>0.86356073211314477</v>
      </c>
      <c r="N2702" s="68">
        <v>0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68">
        <v>0</v>
      </c>
      <c r="V2702" s="68">
        <v>0</v>
      </c>
      <c r="W2702" s="68">
        <v>0.86356073211314477</v>
      </c>
    </row>
    <row r="2703" spans="1:23">
      <c r="C2703" s="76"/>
      <c r="D2703" s="76"/>
      <c r="E2703" s="76"/>
      <c r="F2703" s="76"/>
      <c r="G2703" s="76"/>
      <c r="H2703" s="76"/>
      <c r="I2703" s="76"/>
      <c r="J2703" s="76"/>
      <c r="K2703" s="76"/>
      <c r="L2703" s="77"/>
      <c r="M2703" s="68"/>
      <c r="N2703" s="68"/>
      <c r="O2703" s="68"/>
      <c r="P2703" s="68"/>
      <c r="Q2703" s="68"/>
      <c r="R2703" s="68"/>
      <c r="S2703" s="68"/>
      <c r="T2703" s="68"/>
      <c r="U2703" s="68"/>
      <c r="V2703" s="68"/>
      <c r="W2703" s="68"/>
    </row>
    <row r="2704" spans="1:23">
      <c r="A2704" s="105" t="s">
        <v>721</v>
      </c>
      <c r="B2704">
        <v>2011</v>
      </c>
      <c r="C2704" s="76">
        <v>1</v>
      </c>
      <c r="D2704" s="76">
        <v>0</v>
      </c>
      <c r="E2704" s="76">
        <v>0</v>
      </c>
      <c r="F2704" s="76">
        <v>0</v>
      </c>
      <c r="G2704" s="76">
        <v>0</v>
      </c>
      <c r="H2704" s="76">
        <v>0</v>
      </c>
      <c r="I2704" s="76">
        <v>0</v>
      </c>
      <c r="J2704" s="76">
        <v>0</v>
      </c>
      <c r="K2704" s="76">
        <v>0</v>
      </c>
      <c r="L2704" s="77">
        <v>0</v>
      </c>
      <c r="M2704" s="68">
        <v>5.252955082742317</v>
      </c>
      <c r="N2704" s="68">
        <v>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5.252955082742317</v>
      </c>
    </row>
    <row r="2705" spans="1:23">
      <c r="A2705" s="105"/>
      <c r="B2705">
        <v>2014</v>
      </c>
      <c r="C2705" s="76">
        <v>1</v>
      </c>
      <c r="D2705" s="76">
        <v>0</v>
      </c>
      <c r="E2705" s="76">
        <v>0</v>
      </c>
      <c r="F2705" s="76">
        <v>0</v>
      </c>
      <c r="G2705" s="76">
        <v>0</v>
      </c>
      <c r="H2705" s="76">
        <v>0</v>
      </c>
      <c r="I2705" s="76">
        <v>0</v>
      </c>
      <c r="J2705" s="76">
        <v>0</v>
      </c>
      <c r="K2705" s="76">
        <v>0</v>
      </c>
      <c r="L2705" s="77">
        <v>0</v>
      </c>
      <c r="M2705" s="68">
        <v>4.7410246132834537</v>
      </c>
      <c r="N2705" s="68">
        <v>0</v>
      </c>
      <c r="O2705" s="68">
        <v>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4.7410246132834537</v>
      </c>
    </row>
    <row r="2706" spans="1:23">
      <c r="A2706" s="105"/>
      <c r="B2706">
        <v>2017</v>
      </c>
      <c r="C2706" s="76">
        <v>0.73484353694728044</v>
      </c>
      <c r="D2706" s="76">
        <v>0</v>
      </c>
      <c r="E2706" s="76">
        <v>0.26515646305271962</v>
      </c>
      <c r="F2706" s="76">
        <v>0</v>
      </c>
      <c r="G2706" s="76">
        <v>0</v>
      </c>
      <c r="H2706" s="76">
        <v>0</v>
      </c>
      <c r="I2706" s="76">
        <v>0</v>
      </c>
      <c r="J2706" s="76">
        <v>0</v>
      </c>
      <c r="K2706" s="76">
        <v>0</v>
      </c>
      <c r="L2706" s="77">
        <v>0</v>
      </c>
      <c r="M2706" s="68">
        <v>2.8157709870038641</v>
      </c>
      <c r="N2706" s="68">
        <v>0</v>
      </c>
      <c r="O2706" s="68">
        <v>1.016025641025641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3.8317966280295046</v>
      </c>
    </row>
    <row r="2707" spans="1:23">
      <c r="C2707" s="76"/>
      <c r="D2707" s="76"/>
      <c r="E2707" s="76"/>
      <c r="F2707" s="76"/>
      <c r="G2707" s="76"/>
      <c r="H2707" s="76"/>
      <c r="I2707" s="76"/>
      <c r="J2707" s="76"/>
      <c r="K2707" s="76"/>
      <c r="L2707" s="77"/>
      <c r="M2707" s="68"/>
      <c r="N2707" s="68"/>
      <c r="O2707" s="68"/>
      <c r="P2707" s="68"/>
      <c r="Q2707" s="68"/>
      <c r="R2707" s="68"/>
      <c r="S2707" s="68"/>
      <c r="T2707" s="68"/>
      <c r="U2707" s="68"/>
      <c r="V2707" s="68"/>
      <c r="W2707" s="68"/>
    </row>
    <row r="2708" spans="1:23">
      <c r="A2708" s="105" t="s">
        <v>722</v>
      </c>
      <c r="B2708">
        <v>2011</v>
      </c>
      <c r="C2708" s="76">
        <v>0</v>
      </c>
      <c r="D2708" s="76">
        <v>0</v>
      </c>
      <c r="E2708" s="76">
        <v>0</v>
      </c>
      <c r="F2708" s="76">
        <v>1</v>
      </c>
      <c r="G2708" s="76">
        <v>0</v>
      </c>
      <c r="H2708" s="76">
        <v>0</v>
      </c>
      <c r="I2708" s="76">
        <v>0</v>
      </c>
      <c r="J2708" s="76">
        <v>0</v>
      </c>
      <c r="K2708" s="76">
        <v>0</v>
      </c>
      <c r="L2708" s="77">
        <v>0</v>
      </c>
      <c r="M2708" s="68">
        <v>0</v>
      </c>
      <c r="N2708" s="68">
        <v>0</v>
      </c>
      <c r="O2708" s="68">
        <v>0</v>
      </c>
      <c r="P2708" s="68">
        <v>1.0842289975871902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0</v>
      </c>
      <c r="W2708" s="68">
        <v>1.0842289975871902</v>
      </c>
    </row>
    <row r="2709" spans="1:23">
      <c r="A2709" s="105"/>
      <c r="B2709">
        <v>2014</v>
      </c>
      <c r="C2709" s="76">
        <v>0.28327634085794801</v>
      </c>
      <c r="D2709" s="76">
        <v>0</v>
      </c>
      <c r="E2709" s="76">
        <v>0</v>
      </c>
      <c r="F2709" s="76">
        <v>0.71672365914205205</v>
      </c>
      <c r="G2709" s="76">
        <v>0</v>
      </c>
      <c r="H2709" s="76">
        <v>0</v>
      </c>
      <c r="I2709" s="76">
        <v>0</v>
      </c>
      <c r="J2709" s="76">
        <v>0</v>
      </c>
      <c r="K2709" s="76">
        <v>0</v>
      </c>
      <c r="L2709" s="77">
        <v>0</v>
      </c>
      <c r="M2709" s="68">
        <v>2.7134328358208952</v>
      </c>
      <c r="N2709" s="68">
        <v>0</v>
      </c>
      <c r="O2709" s="68">
        <v>0</v>
      </c>
      <c r="P2709" s="68">
        <v>6.8653157021008644</v>
      </c>
      <c r="Q2709" s="68">
        <v>0</v>
      </c>
      <c r="R2709" s="68">
        <v>0</v>
      </c>
      <c r="S2709" s="68">
        <v>0</v>
      </c>
      <c r="T2709" s="68">
        <v>0</v>
      </c>
      <c r="U2709" s="68">
        <v>0</v>
      </c>
      <c r="V2709" s="68">
        <v>0</v>
      </c>
      <c r="W2709" s="68">
        <v>9.5787485379217596</v>
      </c>
    </row>
    <row r="2710" spans="1:23">
      <c r="A2710" s="105"/>
      <c r="B2710">
        <v>2017</v>
      </c>
      <c r="C2710" s="76">
        <v>0</v>
      </c>
      <c r="D2710" s="76">
        <v>0</v>
      </c>
      <c r="E2710" s="76">
        <v>0</v>
      </c>
      <c r="F2710" s="76">
        <v>0</v>
      </c>
      <c r="G2710" s="76">
        <v>0</v>
      </c>
      <c r="H2710" s="76">
        <v>0</v>
      </c>
      <c r="I2710" s="76">
        <v>0</v>
      </c>
      <c r="J2710" s="76">
        <v>0</v>
      </c>
      <c r="K2710" s="76">
        <v>0</v>
      </c>
      <c r="L2710" s="77">
        <v>0</v>
      </c>
      <c r="M2710" s="68">
        <v>0</v>
      </c>
      <c r="N2710" s="68">
        <v>0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68">
        <v>0</v>
      </c>
      <c r="V2710" s="68">
        <v>0</v>
      </c>
      <c r="W2710" s="68">
        <v>0</v>
      </c>
    </row>
    <row r="2711" spans="1:23">
      <c r="C2711" s="76"/>
      <c r="D2711" s="76"/>
      <c r="E2711" s="76"/>
      <c r="F2711" s="76"/>
      <c r="G2711" s="76"/>
      <c r="H2711" s="76"/>
      <c r="I2711" s="76"/>
      <c r="J2711" s="76"/>
      <c r="K2711" s="76"/>
      <c r="L2711" s="77"/>
      <c r="M2711" s="68"/>
      <c r="N2711" s="68"/>
      <c r="O2711" s="68"/>
      <c r="P2711" s="68"/>
      <c r="Q2711" s="68"/>
      <c r="R2711" s="68"/>
      <c r="S2711" s="68"/>
      <c r="T2711" s="68"/>
      <c r="U2711" s="68"/>
      <c r="V2711" s="68"/>
      <c r="W2711" s="68"/>
    </row>
    <row r="2712" spans="1:23">
      <c r="A2712" s="105" t="s">
        <v>723</v>
      </c>
      <c r="B2712">
        <v>2011</v>
      </c>
      <c r="C2712" s="76">
        <v>0</v>
      </c>
      <c r="D2712" s="76">
        <v>0</v>
      </c>
      <c r="E2712" s="76">
        <v>0</v>
      </c>
      <c r="F2712" s="76">
        <v>0</v>
      </c>
      <c r="G2712" s="76">
        <v>0</v>
      </c>
      <c r="H2712" s="76">
        <v>0</v>
      </c>
      <c r="I2712" s="76">
        <v>0</v>
      </c>
      <c r="J2712" s="76">
        <v>0</v>
      </c>
      <c r="K2712" s="76">
        <v>0</v>
      </c>
      <c r="L2712" s="77">
        <v>0</v>
      </c>
      <c r="M2712" s="68">
        <v>0</v>
      </c>
      <c r="N2712" s="68">
        <v>0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</row>
    <row r="2713" spans="1:23">
      <c r="A2713" s="105"/>
      <c r="B2713">
        <v>2014</v>
      </c>
      <c r="C2713" s="76">
        <v>1</v>
      </c>
      <c r="D2713" s="76">
        <v>0</v>
      </c>
      <c r="E2713" s="76">
        <v>0</v>
      </c>
      <c r="F2713" s="76">
        <v>0</v>
      </c>
      <c r="G2713" s="76">
        <v>0</v>
      </c>
      <c r="H2713" s="76">
        <v>0</v>
      </c>
      <c r="I2713" s="76">
        <v>0</v>
      </c>
      <c r="J2713" s="76">
        <v>0</v>
      </c>
      <c r="K2713" s="76">
        <v>0</v>
      </c>
      <c r="L2713" s="77">
        <v>0</v>
      </c>
      <c r="M2713" s="68">
        <v>0.99705882352941178</v>
      </c>
      <c r="N2713" s="68">
        <v>0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0.99705882352941178</v>
      </c>
    </row>
    <row r="2714" spans="1:23">
      <c r="A2714" s="105"/>
      <c r="B2714">
        <v>2017</v>
      </c>
      <c r="C2714" s="76">
        <v>1</v>
      </c>
      <c r="D2714" s="76">
        <v>0</v>
      </c>
      <c r="E2714" s="76">
        <v>0</v>
      </c>
      <c r="F2714" s="76">
        <v>0</v>
      </c>
      <c r="G2714" s="76">
        <v>0</v>
      </c>
      <c r="H2714" s="76">
        <v>0</v>
      </c>
      <c r="I2714" s="76">
        <v>0</v>
      </c>
      <c r="J2714" s="76">
        <v>0</v>
      </c>
      <c r="K2714" s="76">
        <v>0</v>
      </c>
      <c r="L2714" s="77">
        <v>0</v>
      </c>
      <c r="M2714" s="68">
        <v>1.0661764705882353</v>
      </c>
      <c r="N2714" s="68">
        <v>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1.0661764705882353</v>
      </c>
    </row>
    <row r="2715" spans="1:23">
      <c r="C2715" s="76"/>
      <c r="D2715" s="76"/>
      <c r="E2715" s="76"/>
      <c r="F2715" s="76"/>
      <c r="G2715" s="76"/>
      <c r="H2715" s="76"/>
      <c r="I2715" s="76"/>
      <c r="J2715" s="76"/>
      <c r="K2715" s="76"/>
      <c r="L2715" s="77"/>
      <c r="M2715" s="68"/>
      <c r="N2715" s="68"/>
      <c r="O2715" s="68"/>
      <c r="P2715" s="68"/>
      <c r="Q2715" s="68"/>
      <c r="R2715" s="68"/>
      <c r="S2715" s="68"/>
      <c r="T2715" s="68"/>
      <c r="U2715" s="68"/>
      <c r="V2715" s="68"/>
      <c r="W2715" s="68"/>
    </row>
    <row r="2716" spans="1:23">
      <c r="A2716" s="105" t="s">
        <v>724</v>
      </c>
      <c r="B2716">
        <v>2011</v>
      </c>
      <c r="C2716" s="76">
        <v>1</v>
      </c>
      <c r="D2716" s="76">
        <v>0</v>
      </c>
      <c r="E2716" s="76">
        <v>0</v>
      </c>
      <c r="F2716" s="76">
        <v>0</v>
      </c>
      <c r="G2716" s="76">
        <v>0</v>
      </c>
      <c r="H2716" s="76">
        <v>0</v>
      </c>
      <c r="I2716" s="76">
        <v>0</v>
      </c>
      <c r="J2716" s="76">
        <v>0</v>
      </c>
      <c r="K2716" s="76">
        <v>0</v>
      </c>
      <c r="L2716" s="77">
        <v>0</v>
      </c>
      <c r="M2716" s="68">
        <v>2</v>
      </c>
      <c r="N2716" s="68">
        <v>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2</v>
      </c>
    </row>
    <row r="2717" spans="1:23">
      <c r="A2717" s="105"/>
      <c r="B2717">
        <v>2014</v>
      </c>
      <c r="C2717" s="76">
        <v>1</v>
      </c>
      <c r="D2717" s="76">
        <v>0</v>
      </c>
      <c r="E2717" s="76">
        <v>0</v>
      </c>
      <c r="F2717" s="76">
        <v>0</v>
      </c>
      <c r="G2717" s="76">
        <v>0</v>
      </c>
      <c r="H2717" s="76">
        <v>0</v>
      </c>
      <c r="I2717" s="76">
        <v>0</v>
      </c>
      <c r="J2717" s="76">
        <v>0</v>
      </c>
      <c r="K2717" s="76">
        <v>0</v>
      </c>
      <c r="L2717" s="77">
        <v>0</v>
      </c>
      <c r="M2717" s="68">
        <v>2</v>
      </c>
      <c r="N2717" s="68">
        <v>0</v>
      </c>
      <c r="O2717" s="68">
        <v>0</v>
      </c>
      <c r="P2717" s="68">
        <v>0</v>
      </c>
      <c r="Q2717" s="68">
        <v>0</v>
      </c>
      <c r="R2717" s="68">
        <v>0</v>
      </c>
      <c r="S2717" s="68">
        <v>0</v>
      </c>
      <c r="T2717" s="68">
        <v>0</v>
      </c>
      <c r="U2717" s="68">
        <v>0</v>
      </c>
      <c r="V2717" s="68">
        <v>0</v>
      </c>
      <c r="W2717" s="68">
        <v>2</v>
      </c>
    </row>
    <row r="2718" spans="1:23">
      <c r="A2718" s="105"/>
      <c r="B2718">
        <v>2017</v>
      </c>
      <c r="C2718" s="76">
        <v>1</v>
      </c>
      <c r="D2718" s="76">
        <v>0</v>
      </c>
      <c r="E2718" s="76">
        <v>0</v>
      </c>
      <c r="F2718" s="76">
        <v>0</v>
      </c>
      <c r="G2718" s="76">
        <v>0</v>
      </c>
      <c r="H2718" s="76">
        <v>0</v>
      </c>
      <c r="I2718" s="76">
        <v>0</v>
      </c>
      <c r="J2718" s="76">
        <v>0</v>
      </c>
      <c r="K2718" s="76">
        <v>0</v>
      </c>
      <c r="L2718" s="77">
        <v>0</v>
      </c>
      <c r="M2718" s="68">
        <v>2</v>
      </c>
      <c r="N2718" s="68">
        <v>0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68">
        <v>0</v>
      </c>
      <c r="V2718" s="68">
        <v>0</v>
      </c>
      <c r="W2718" s="68">
        <v>2</v>
      </c>
    </row>
    <row r="2719" spans="1:23">
      <c r="C2719" s="76"/>
      <c r="D2719" s="76"/>
      <c r="E2719" s="76"/>
      <c r="F2719" s="76"/>
      <c r="G2719" s="76"/>
      <c r="H2719" s="76"/>
      <c r="I2719" s="76"/>
      <c r="J2719" s="76"/>
      <c r="K2719" s="76"/>
      <c r="L2719" s="77"/>
      <c r="M2719" s="68"/>
      <c r="N2719" s="68"/>
      <c r="O2719" s="68"/>
      <c r="P2719" s="68"/>
      <c r="Q2719" s="68"/>
      <c r="R2719" s="68"/>
      <c r="S2719" s="68"/>
      <c r="T2719" s="68"/>
      <c r="U2719" s="68"/>
      <c r="V2719" s="68"/>
      <c r="W2719" s="68"/>
    </row>
    <row r="2720" spans="1:23">
      <c r="A2720" s="105" t="s">
        <v>725</v>
      </c>
      <c r="B2720">
        <v>2011</v>
      </c>
      <c r="C2720" s="76">
        <v>0</v>
      </c>
      <c r="D2720" s="76">
        <v>0</v>
      </c>
      <c r="E2720" s="76">
        <v>0</v>
      </c>
      <c r="F2720" s="76">
        <v>1</v>
      </c>
      <c r="G2720" s="76">
        <v>0</v>
      </c>
      <c r="H2720" s="76">
        <v>0</v>
      </c>
      <c r="I2720" s="76">
        <v>0</v>
      </c>
      <c r="J2720" s="76">
        <v>0</v>
      </c>
      <c r="K2720" s="76">
        <v>0</v>
      </c>
      <c r="L2720" s="77">
        <v>0</v>
      </c>
      <c r="M2720" s="68">
        <v>0</v>
      </c>
      <c r="N2720" s="68">
        <v>0</v>
      </c>
      <c r="O2720" s="68">
        <v>0</v>
      </c>
      <c r="P2720" s="68">
        <v>3.1064593301435406</v>
      </c>
      <c r="Q2720" s="68">
        <v>0</v>
      </c>
      <c r="R2720" s="68">
        <v>0</v>
      </c>
      <c r="S2720" s="68">
        <v>0</v>
      </c>
      <c r="T2720" s="68">
        <v>0</v>
      </c>
      <c r="U2720" s="68">
        <v>0</v>
      </c>
      <c r="V2720" s="68">
        <v>0</v>
      </c>
      <c r="W2720" s="68">
        <v>3.1064593301435406</v>
      </c>
    </row>
    <row r="2721" spans="1:23">
      <c r="A2721" s="105"/>
      <c r="B2721">
        <v>2014</v>
      </c>
      <c r="C2721" s="76">
        <v>0</v>
      </c>
      <c r="D2721" s="76">
        <v>0</v>
      </c>
      <c r="E2721" s="76">
        <v>0</v>
      </c>
      <c r="F2721" s="76">
        <v>1</v>
      </c>
      <c r="G2721" s="76">
        <v>0</v>
      </c>
      <c r="H2721" s="76">
        <v>0</v>
      </c>
      <c r="I2721" s="76">
        <v>0</v>
      </c>
      <c r="J2721" s="76">
        <v>0</v>
      </c>
      <c r="K2721" s="76">
        <v>0</v>
      </c>
      <c r="L2721" s="77">
        <v>0</v>
      </c>
      <c r="M2721" s="68">
        <v>0</v>
      </c>
      <c r="N2721" s="68">
        <v>0</v>
      </c>
      <c r="O2721" s="68">
        <v>0</v>
      </c>
      <c r="P2721" s="68">
        <v>2.4263803680981595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2.4263803680981595</v>
      </c>
    </row>
    <row r="2722" spans="1:23">
      <c r="A2722" s="105"/>
      <c r="B2722">
        <v>2017</v>
      </c>
      <c r="C2722" s="76">
        <v>0</v>
      </c>
      <c r="D2722" s="76">
        <v>0</v>
      </c>
      <c r="E2722" s="76">
        <v>0</v>
      </c>
      <c r="F2722" s="76">
        <v>0</v>
      </c>
      <c r="G2722" s="76">
        <v>0</v>
      </c>
      <c r="H2722" s="76">
        <v>0</v>
      </c>
      <c r="I2722" s="76">
        <v>0</v>
      </c>
      <c r="J2722" s="76">
        <v>0</v>
      </c>
      <c r="K2722" s="76">
        <v>0</v>
      </c>
      <c r="L2722" s="77">
        <v>0</v>
      </c>
      <c r="M2722" s="68">
        <v>0</v>
      </c>
      <c r="N2722" s="68">
        <v>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</row>
    <row r="2723" spans="1:23">
      <c r="C2723" s="76"/>
      <c r="D2723" s="76"/>
      <c r="E2723" s="76"/>
      <c r="F2723" s="76"/>
      <c r="G2723" s="76"/>
      <c r="H2723" s="76"/>
      <c r="I2723" s="76"/>
      <c r="J2723" s="76"/>
      <c r="K2723" s="76"/>
      <c r="L2723" s="77"/>
      <c r="M2723" s="68"/>
      <c r="N2723" s="68"/>
      <c r="O2723" s="68"/>
      <c r="P2723" s="68"/>
      <c r="Q2723" s="68"/>
      <c r="R2723" s="68"/>
      <c r="S2723" s="68"/>
      <c r="T2723" s="68"/>
      <c r="U2723" s="68"/>
      <c r="V2723" s="68"/>
      <c r="W2723" s="68"/>
    </row>
    <row r="2724" spans="1:23">
      <c r="A2724" s="105" t="s">
        <v>726</v>
      </c>
      <c r="B2724">
        <v>2011</v>
      </c>
      <c r="C2724" s="76">
        <v>0</v>
      </c>
      <c r="D2724" s="76">
        <v>0</v>
      </c>
      <c r="E2724" s="76">
        <v>0</v>
      </c>
      <c r="F2724" s="76">
        <v>0</v>
      </c>
      <c r="G2724" s="76">
        <v>0</v>
      </c>
      <c r="H2724" s="76">
        <v>0</v>
      </c>
      <c r="I2724" s="76">
        <v>0</v>
      </c>
      <c r="J2724" s="76">
        <v>0</v>
      </c>
      <c r="K2724" s="76">
        <v>0</v>
      </c>
      <c r="L2724" s="77">
        <v>0</v>
      </c>
      <c r="M2724" s="68">
        <v>0</v>
      </c>
      <c r="N2724" s="68">
        <v>0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</row>
    <row r="2725" spans="1:23">
      <c r="A2725" s="105"/>
      <c r="B2725">
        <v>2014</v>
      </c>
      <c r="C2725" s="76">
        <v>1</v>
      </c>
      <c r="D2725" s="76">
        <v>0</v>
      </c>
      <c r="E2725" s="76">
        <v>0</v>
      </c>
      <c r="F2725" s="76">
        <v>0</v>
      </c>
      <c r="G2725" s="76">
        <v>0</v>
      </c>
      <c r="H2725" s="76">
        <v>0</v>
      </c>
      <c r="I2725" s="76">
        <v>0</v>
      </c>
      <c r="J2725" s="76">
        <v>0</v>
      </c>
      <c r="K2725" s="76">
        <v>0</v>
      </c>
      <c r="L2725" s="77">
        <v>0</v>
      </c>
      <c r="M2725" s="68">
        <v>2.075515609949572</v>
      </c>
      <c r="N2725" s="68">
        <v>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2.075515609949572</v>
      </c>
    </row>
    <row r="2726" spans="1:23">
      <c r="A2726" s="105"/>
      <c r="B2726">
        <v>2017</v>
      </c>
      <c r="C2726" s="76">
        <v>0.33735802196901743</v>
      </c>
      <c r="D2726" s="76">
        <v>0</v>
      </c>
      <c r="E2726" s="76">
        <v>0</v>
      </c>
      <c r="F2726" s="76">
        <v>0.33181846797797698</v>
      </c>
      <c r="G2726" s="76">
        <v>0.33082351005300559</v>
      </c>
      <c r="H2726" s="76">
        <v>0</v>
      </c>
      <c r="I2726" s="76">
        <v>0</v>
      </c>
      <c r="J2726" s="76">
        <v>0</v>
      </c>
      <c r="K2726" s="76">
        <v>0</v>
      </c>
      <c r="L2726" s="77">
        <v>0</v>
      </c>
      <c r="M2726" s="68">
        <v>1.019752259792434</v>
      </c>
      <c r="N2726" s="68">
        <v>0</v>
      </c>
      <c r="O2726" s="68">
        <v>0</v>
      </c>
      <c r="P2726" s="68">
        <v>1.0030075187969925</v>
      </c>
      <c r="Q2726" s="68">
        <v>1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3.0227597785894265</v>
      </c>
    </row>
    <row r="2727" spans="1:23">
      <c r="C2727" s="76"/>
      <c r="D2727" s="76"/>
      <c r="E2727" s="76"/>
      <c r="F2727" s="76"/>
      <c r="G2727" s="76"/>
      <c r="H2727" s="76"/>
      <c r="I2727" s="76"/>
      <c r="J2727" s="76"/>
      <c r="K2727" s="76"/>
      <c r="L2727" s="77"/>
      <c r="M2727" s="68"/>
      <c r="N2727" s="68"/>
      <c r="O2727" s="68"/>
      <c r="P2727" s="68"/>
      <c r="Q2727" s="68"/>
      <c r="R2727" s="68"/>
      <c r="S2727" s="68"/>
      <c r="T2727" s="68"/>
      <c r="U2727" s="68"/>
      <c r="V2727" s="68"/>
      <c r="W2727" s="68"/>
    </row>
    <row r="2728" spans="1:23">
      <c r="A2728" s="105" t="s">
        <v>1206</v>
      </c>
      <c r="B2728">
        <v>2011</v>
      </c>
      <c r="C2728" s="76">
        <v>1</v>
      </c>
      <c r="D2728" s="76">
        <v>0</v>
      </c>
      <c r="E2728" s="76">
        <v>0</v>
      </c>
      <c r="F2728" s="76">
        <v>0</v>
      </c>
      <c r="G2728" s="76">
        <v>0</v>
      </c>
      <c r="H2728" s="76">
        <v>0</v>
      </c>
      <c r="I2728" s="76">
        <v>0</v>
      </c>
      <c r="J2728" s="76">
        <v>0</v>
      </c>
      <c r="K2728" s="76">
        <v>0</v>
      </c>
      <c r="L2728" s="77">
        <v>0</v>
      </c>
      <c r="M2728" s="68">
        <v>2.9743175337320906</v>
      </c>
      <c r="N2728" s="68">
        <v>0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2.9743175337320906</v>
      </c>
    </row>
    <row r="2729" spans="1:23">
      <c r="A2729" s="105"/>
      <c r="B2729">
        <v>2014</v>
      </c>
      <c r="C2729" s="76">
        <v>0</v>
      </c>
      <c r="D2729" s="76">
        <v>0</v>
      </c>
      <c r="E2729" s="76">
        <v>0</v>
      </c>
      <c r="F2729" s="76">
        <v>0</v>
      </c>
      <c r="G2729" s="76">
        <v>0</v>
      </c>
      <c r="H2729" s="76">
        <v>0</v>
      </c>
      <c r="I2729" s="76">
        <v>0</v>
      </c>
      <c r="J2729" s="76">
        <v>0</v>
      </c>
      <c r="K2729" s="76">
        <v>0</v>
      </c>
      <c r="L2729" s="77">
        <v>0</v>
      </c>
      <c r="M2729" s="68">
        <v>0</v>
      </c>
      <c r="N2729" s="68">
        <v>0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</row>
    <row r="2730" spans="1:23">
      <c r="A2730" s="105"/>
      <c r="B2730">
        <v>2017</v>
      </c>
      <c r="C2730" s="76">
        <v>0</v>
      </c>
      <c r="D2730" s="76">
        <v>0</v>
      </c>
      <c r="E2730" s="76">
        <v>0</v>
      </c>
      <c r="F2730" s="76">
        <v>0</v>
      </c>
      <c r="G2730" s="76">
        <v>0</v>
      </c>
      <c r="H2730" s="76">
        <v>0</v>
      </c>
      <c r="I2730" s="76">
        <v>0</v>
      </c>
      <c r="J2730" s="76">
        <v>0</v>
      </c>
      <c r="K2730" s="76">
        <v>0</v>
      </c>
      <c r="L2730" s="77">
        <v>0</v>
      </c>
      <c r="M2730" s="68">
        <v>0</v>
      </c>
      <c r="N2730" s="68">
        <v>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</row>
    <row r="2731" spans="1:23">
      <c r="C2731" s="76"/>
      <c r="D2731" s="76"/>
      <c r="E2731" s="76"/>
      <c r="F2731" s="76"/>
      <c r="G2731" s="76"/>
      <c r="H2731" s="76"/>
      <c r="I2731" s="76"/>
      <c r="J2731" s="76"/>
      <c r="K2731" s="76"/>
      <c r="L2731" s="77"/>
      <c r="M2731" s="68"/>
      <c r="N2731" s="68"/>
      <c r="O2731" s="68"/>
      <c r="P2731" s="68"/>
      <c r="Q2731" s="68"/>
      <c r="R2731" s="68"/>
      <c r="S2731" s="68"/>
      <c r="T2731" s="68"/>
      <c r="U2731" s="68"/>
      <c r="V2731" s="68"/>
      <c r="W2731" s="68"/>
    </row>
    <row r="2732" spans="1:23">
      <c r="A2732" s="105" t="s">
        <v>727</v>
      </c>
      <c r="B2732">
        <v>2011</v>
      </c>
      <c r="C2732" s="76">
        <v>1</v>
      </c>
      <c r="D2732" s="76">
        <v>0</v>
      </c>
      <c r="E2732" s="76">
        <v>0</v>
      </c>
      <c r="F2732" s="76">
        <v>0</v>
      </c>
      <c r="G2732" s="76">
        <v>0</v>
      </c>
      <c r="H2732" s="76">
        <v>0</v>
      </c>
      <c r="I2732" s="76">
        <v>0</v>
      </c>
      <c r="J2732" s="76">
        <v>0</v>
      </c>
      <c r="K2732" s="76">
        <v>0</v>
      </c>
      <c r="L2732" s="77">
        <v>0</v>
      </c>
      <c r="M2732" s="68">
        <v>1.6169154228855722</v>
      </c>
      <c r="N2732" s="68">
        <v>0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1.6169154228855722</v>
      </c>
    </row>
    <row r="2733" spans="1:23">
      <c r="A2733" s="105"/>
      <c r="B2733">
        <v>2014</v>
      </c>
      <c r="C2733" s="76">
        <v>0.50323493732308933</v>
      </c>
      <c r="D2733" s="76">
        <v>0</v>
      </c>
      <c r="E2733" s="76">
        <v>0</v>
      </c>
      <c r="F2733" s="76">
        <v>0.49676506267691056</v>
      </c>
      <c r="G2733" s="76">
        <v>0</v>
      </c>
      <c r="H2733" s="76">
        <v>0</v>
      </c>
      <c r="I2733" s="76">
        <v>0</v>
      </c>
      <c r="J2733" s="76">
        <v>0</v>
      </c>
      <c r="K2733" s="76">
        <v>0</v>
      </c>
      <c r="L2733" s="77">
        <v>0</v>
      </c>
      <c r="M2733" s="68">
        <v>1.0076923076923077</v>
      </c>
      <c r="N2733" s="68">
        <v>0</v>
      </c>
      <c r="O2733" s="68">
        <v>0</v>
      </c>
      <c r="P2733" s="68">
        <v>0.99473684210526314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2.002429149797571</v>
      </c>
    </row>
    <row r="2734" spans="1:23">
      <c r="A2734" s="105"/>
      <c r="B2734">
        <v>2017</v>
      </c>
      <c r="C2734" s="76">
        <v>0.3989202159568086</v>
      </c>
      <c r="D2734" s="76">
        <v>0</v>
      </c>
      <c r="E2734" s="76">
        <v>0</v>
      </c>
      <c r="F2734" s="76">
        <v>0.6010797840431914</v>
      </c>
      <c r="G2734" s="76">
        <v>0</v>
      </c>
      <c r="H2734" s="76">
        <v>0</v>
      </c>
      <c r="I2734" s="76">
        <v>0</v>
      </c>
      <c r="J2734" s="76">
        <v>0</v>
      </c>
      <c r="K2734" s="76">
        <v>0</v>
      </c>
      <c r="L2734" s="77">
        <v>0</v>
      </c>
      <c r="M2734" s="68">
        <v>1</v>
      </c>
      <c r="N2734" s="68">
        <v>0</v>
      </c>
      <c r="O2734" s="68">
        <v>0</v>
      </c>
      <c r="P2734" s="68">
        <v>1.5067669172932332</v>
      </c>
      <c r="Q2734" s="68">
        <v>0</v>
      </c>
      <c r="R2734" s="68">
        <v>0</v>
      </c>
      <c r="S2734" s="68">
        <v>0</v>
      </c>
      <c r="T2734" s="68">
        <v>0</v>
      </c>
      <c r="U2734" s="68">
        <v>0</v>
      </c>
      <c r="V2734" s="68">
        <v>0</v>
      </c>
      <c r="W2734" s="68">
        <v>2.5067669172932332</v>
      </c>
    </row>
    <row r="2735" spans="1:23">
      <c r="C2735" s="76"/>
      <c r="D2735" s="76"/>
      <c r="E2735" s="76"/>
      <c r="F2735" s="76"/>
      <c r="G2735" s="76"/>
      <c r="H2735" s="76"/>
      <c r="I2735" s="76"/>
      <c r="J2735" s="76"/>
      <c r="K2735" s="76"/>
      <c r="L2735" s="77"/>
      <c r="M2735" s="68"/>
      <c r="N2735" s="68"/>
      <c r="O2735" s="68"/>
      <c r="P2735" s="68"/>
      <c r="Q2735" s="68"/>
      <c r="R2735" s="68"/>
      <c r="S2735" s="68"/>
      <c r="T2735" s="68"/>
      <c r="U2735" s="68"/>
      <c r="V2735" s="68"/>
      <c r="W2735" s="68"/>
    </row>
    <row r="2736" spans="1:23">
      <c r="A2736" s="105" t="s">
        <v>728</v>
      </c>
      <c r="B2736">
        <v>2011</v>
      </c>
      <c r="C2736" s="76">
        <v>0</v>
      </c>
      <c r="D2736" s="76">
        <v>0</v>
      </c>
      <c r="E2736" s="76">
        <v>0</v>
      </c>
      <c r="F2736" s="76">
        <v>0</v>
      </c>
      <c r="G2736" s="76">
        <v>0</v>
      </c>
      <c r="H2736" s="76">
        <v>0</v>
      </c>
      <c r="I2736" s="76">
        <v>0</v>
      </c>
      <c r="J2736" s="76">
        <v>0</v>
      </c>
      <c r="K2736" s="76">
        <v>0</v>
      </c>
      <c r="L2736" s="77">
        <v>0</v>
      </c>
      <c r="M2736" s="68">
        <v>0</v>
      </c>
      <c r="N2736" s="68">
        <v>0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</row>
    <row r="2737" spans="1:23">
      <c r="A2737" s="105"/>
      <c r="B2737">
        <v>2014</v>
      </c>
      <c r="C2737" s="76">
        <v>1</v>
      </c>
      <c r="D2737" s="76">
        <v>0</v>
      </c>
      <c r="E2737" s="76">
        <v>0</v>
      </c>
      <c r="F2737" s="76">
        <v>0</v>
      </c>
      <c r="G2737" s="76">
        <v>0</v>
      </c>
      <c r="H2737" s="76">
        <v>0</v>
      </c>
      <c r="I2737" s="76">
        <v>0</v>
      </c>
      <c r="J2737" s="76">
        <v>0</v>
      </c>
      <c r="K2737" s="76">
        <v>0</v>
      </c>
      <c r="L2737" s="77">
        <v>0</v>
      </c>
      <c r="M2737" s="68">
        <v>1.0045146726862302</v>
      </c>
      <c r="N2737" s="68">
        <v>0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1.0045146726862302</v>
      </c>
    </row>
    <row r="2738" spans="1:23">
      <c r="A2738" s="105"/>
      <c r="B2738">
        <v>2017</v>
      </c>
      <c r="C2738" s="76">
        <v>0.46339285714285711</v>
      </c>
      <c r="D2738" s="76">
        <v>0</v>
      </c>
      <c r="E2738" s="76">
        <v>0</v>
      </c>
      <c r="F2738" s="76">
        <v>0.53660714285714284</v>
      </c>
      <c r="G2738" s="76">
        <v>0</v>
      </c>
      <c r="H2738" s="76">
        <v>0</v>
      </c>
      <c r="I2738" s="76">
        <v>0</v>
      </c>
      <c r="J2738" s="76">
        <v>0</v>
      </c>
      <c r="K2738" s="76">
        <v>0</v>
      </c>
      <c r="L2738" s="77">
        <v>0</v>
      </c>
      <c r="M2738" s="68">
        <v>0.86356073211314477</v>
      </c>
      <c r="N2738" s="68">
        <v>0</v>
      </c>
      <c r="O2738" s="68">
        <v>0</v>
      </c>
      <c r="P2738" s="68">
        <v>1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1.8635607321131449</v>
      </c>
    </row>
    <row r="2739" spans="1:23">
      <c r="C2739" s="76"/>
      <c r="D2739" s="76"/>
      <c r="E2739" s="76"/>
      <c r="F2739" s="76"/>
      <c r="G2739" s="76"/>
      <c r="H2739" s="76"/>
      <c r="I2739" s="76"/>
      <c r="J2739" s="76"/>
      <c r="K2739" s="76"/>
      <c r="L2739" s="77"/>
      <c r="M2739" s="68"/>
      <c r="N2739" s="68"/>
      <c r="O2739" s="68"/>
      <c r="P2739" s="68"/>
      <c r="Q2739" s="68"/>
      <c r="R2739" s="68"/>
      <c r="S2739" s="68"/>
      <c r="T2739" s="68"/>
      <c r="U2739" s="68"/>
      <c r="V2739" s="68"/>
      <c r="W2739" s="68"/>
    </row>
    <row r="2740" spans="1:23">
      <c r="A2740" s="105" t="s">
        <v>730</v>
      </c>
      <c r="B2740">
        <v>2011</v>
      </c>
      <c r="C2740" s="76">
        <v>0</v>
      </c>
      <c r="D2740" s="76">
        <v>0</v>
      </c>
      <c r="E2740" s="76">
        <v>0</v>
      </c>
      <c r="F2740" s="76">
        <v>0</v>
      </c>
      <c r="G2740" s="76">
        <v>0</v>
      </c>
      <c r="H2740" s="76">
        <v>0</v>
      </c>
      <c r="I2740" s="76">
        <v>0</v>
      </c>
      <c r="J2740" s="76">
        <v>0</v>
      </c>
      <c r="K2740" s="76">
        <v>0</v>
      </c>
      <c r="L2740" s="77">
        <v>0</v>
      </c>
      <c r="M2740" s="68">
        <v>0</v>
      </c>
      <c r="N2740" s="68">
        <v>0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</row>
    <row r="2741" spans="1:23">
      <c r="A2741" s="105"/>
      <c r="B2741">
        <v>2014</v>
      </c>
      <c r="C2741" s="76">
        <v>0</v>
      </c>
      <c r="D2741" s="76">
        <v>0</v>
      </c>
      <c r="E2741" s="76">
        <v>0.43672692673644142</v>
      </c>
      <c r="F2741" s="76">
        <v>0.56327307326355847</v>
      </c>
      <c r="G2741" s="76">
        <v>0</v>
      </c>
      <c r="H2741" s="76">
        <v>0</v>
      </c>
      <c r="I2741" s="76">
        <v>0</v>
      </c>
      <c r="J2741" s="76">
        <v>0</v>
      </c>
      <c r="K2741" s="76">
        <v>0</v>
      </c>
      <c r="L2741" s="77">
        <v>0</v>
      </c>
      <c r="M2741" s="68">
        <v>0</v>
      </c>
      <c r="N2741" s="68">
        <v>0</v>
      </c>
      <c r="O2741" s="68">
        <v>1</v>
      </c>
      <c r="P2741" s="68">
        <v>1.2897603485838782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2.2897603485838784</v>
      </c>
    </row>
    <row r="2742" spans="1:23">
      <c r="A2742" s="105"/>
      <c r="B2742">
        <v>2017</v>
      </c>
      <c r="C2742" s="76">
        <v>1</v>
      </c>
      <c r="D2742" s="76">
        <v>0</v>
      </c>
      <c r="E2742" s="76">
        <v>0</v>
      </c>
      <c r="F2742" s="76">
        <v>0</v>
      </c>
      <c r="G2742" s="76">
        <v>0</v>
      </c>
      <c r="H2742" s="76">
        <v>0</v>
      </c>
      <c r="I2742" s="76">
        <v>0</v>
      </c>
      <c r="J2742" s="76">
        <v>0</v>
      </c>
      <c r="K2742" s="76">
        <v>0</v>
      </c>
      <c r="L2742" s="77">
        <v>0</v>
      </c>
      <c r="M2742" s="68">
        <v>1</v>
      </c>
      <c r="N2742" s="68">
        <v>0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0</v>
      </c>
      <c r="U2742" s="68">
        <v>0</v>
      </c>
      <c r="V2742" s="68">
        <v>0</v>
      </c>
      <c r="W2742" s="68">
        <v>1</v>
      </c>
    </row>
    <row r="2743" spans="1:23">
      <c r="C2743" s="76"/>
      <c r="D2743" s="76"/>
      <c r="E2743" s="76"/>
      <c r="F2743" s="76"/>
      <c r="G2743" s="76"/>
      <c r="H2743" s="76"/>
      <c r="I2743" s="76"/>
      <c r="J2743" s="76"/>
      <c r="K2743" s="76"/>
      <c r="L2743" s="77"/>
      <c r="M2743" s="68"/>
      <c r="N2743" s="68"/>
      <c r="O2743" s="68"/>
      <c r="P2743" s="68"/>
      <c r="Q2743" s="68"/>
      <c r="R2743" s="68"/>
      <c r="S2743" s="68"/>
      <c r="T2743" s="68"/>
      <c r="U2743" s="68"/>
      <c r="V2743" s="68"/>
      <c r="W2743" s="68"/>
    </row>
    <row r="2744" spans="1:23">
      <c r="A2744" s="105" t="s">
        <v>1207</v>
      </c>
      <c r="B2744">
        <v>2011</v>
      </c>
      <c r="C2744" s="76">
        <v>1</v>
      </c>
      <c r="D2744" s="76">
        <v>0</v>
      </c>
      <c r="E2744" s="76">
        <v>0</v>
      </c>
      <c r="F2744" s="76">
        <v>0</v>
      </c>
      <c r="G2744" s="76">
        <v>0</v>
      </c>
      <c r="H2744" s="76">
        <v>0</v>
      </c>
      <c r="I2744" s="76">
        <v>0</v>
      </c>
      <c r="J2744" s="76">
        <v>0</v>
      </c>
      <c r="K2744" s="76">
        <v>0</v>
      </c>
      <c r="L2744" s="77">
        <v>0</v>
      </c>
      <c r="M2744" s="68">
        <v>1.0496453900709219</v>
      </c>
      <c r="N2744" s="68">
        <v>0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1.0496453900709219</v>
      </c>
    </row>
    <row r="2745" spans="1:23">
      <c r="A2745" s="105"/>
      <c r="B2745">
        <v>2014</v>
      </c>
      <c r="C2745" s="76">
        <v>0</v>
      </c>
      <c r="D2745" s="76">
        <v>0</v>
      </c>
      <c r="E2745" s="76">
        <v>0</v>
      </c>
      <c r="F2745" s="76">
        <v>0</v>
      </c>
      <c r="G2745" s="76">
        <v>0</v>
      </c>
      <c r="H2745" s="76">
        <v>0</v>
      </c>
      <c r="I2745" s="76">
        <v>0</v>
      </c>
      <c r="J2745" s="76">
        <v>0</v>
      </c>
      <c r="K2745" s="76">
        <v>0</v>
      </c>
      <c r="L2745" s="77">
        <v>0</v>
      </c>
      <c r="M2745" s="68">
        <v>0</v>
      </c>
      <c r="N2745" s="68">
        <v>0</v>
      </c>
      <c r="O2745" s="68">
        <v>0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</row>
    <row r="2746" spans="1:23">
      <c r="A2746" s="105"/>
      <c r="B2746">
        <v>2017</v>
      </c>
      <c r="C2746" s="76">
        <v>0</v>
      </c>
      <c r="D2746" s="76">
        <v>0</v>
      </c>
      <c r="E2746" s="76">
        <v>0</v>
      </c>
      <c r="F2746" s="76">
        <v>0</v>
      </c>
      <c r="G2746" s="76">
        <v>0</v>
      </c>
      <c r="H2746" s="76">
        <v>0</v>
      </c>
      <c r="I2746" s="76">
        <v>0</v>
      </c>
      <c r="J2746" s="76">
        <v>0</v>
      </c>
      <c r="K2746" s="76">
        <v>0</v>
      </c>
      <c r="L2746" s="77">
        <v>0</v>
      </c>
      <c r="M2746" s="68">
        <v>0</v>
      </c>
      <c r="N2746" s="68">
        <v>0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</row>
    <row r="2747" spans="1:23">
      <c r="C2747" s="76"/>
      <c r="D2747" s="76"/>
      <c r="E2747" s="76"/>
      <c r="F2747" s="76"/>
      <c r="G2747" s="76"/>
      <c r="H2747" s="76"/>
      <c r="I2747" s="76"/>
      <c r="J2747" s="76"/>
      <c r="K2747" s="76"/>
      <c r="L2747" s="77"/>
      <c r="M2747" s="68"/>
      <c r="N2747" s="68"/>
      <c r="O2747" s="68"/>
      <c r="P2747" s="68"/>
      <c r="Q2747" s="68"/>
      <c r="R2747" s="68"/>
      <c r="S2747" s="68"/>
      <c r="T2747" s="68"/>
      <c r="U2747" s="68"/>
      <c r="V2747" s="68"/>
      <c r="W2747" s="68"/>
    </row>
    <row r="2748" spans="1:23">
      <c r="A2748" s="105" t="s">
        <v>1208</v>
      </c>
      <c r="B2748">
        <v>2011</v>
      </c>
      <c r="C2748" s="76">
        <v>1</v>
      </c>
      <c r="D2748" s="76">
        <v>0</v>
      </c>
      <c r="E2748" s="76">
        <v>0</v>
      </c>
      <c r="F2748" s="76">
        <v>0</v>
      </c>
      <c r="G2748" s="76">
        <v>0</v>
      </c>
      <c r="H2748" s="76">
        <v>0</v>
      </c>
      <c r="I2748" s="76">
        <v>0</v>
      </c>
      <c r="J2748" s="76">
        <v>0</v>
      </c>
      <c r="K2748" s="76">
        <v>0</v>
      </c>
      <c r="L2748" s="77">
        <v>0</v>
      </c>
      <c r="M2748" s="68">
        <v>3.558303886925795</v>
      </c>
      <c r="N2748" s="68">
        <v>0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3.558303886925795</v>
      </c>
    </row>
    <row r="2749" spans="1:23">
      <c r="A2749" s="105"/>
      <c r="B2749">
        <v>2014</v>
      </c>
      <c r="C2749" s="76">
        <v>1</v>
      </c>
      <c r="D2749" s="76">
        <v>0</v>
      </c>
      <c r="E2749" s="76">
        <v>0</v>
      </c>
      <c r="F2749" s="76">
        <v>0</v>
      </c>
      <c r="G2749" s="76">
        <v>0</v>
      </c>
      <c r="H2749" s="76">
        <v>0</v>
      </c>
      <c r="I2749" s="76">
        <v>0</v>
      </c>
      <c r="J2749" s="76">
        <v>0</v>
      </c>
      <c r="K2749" s="76">
        <v>0</v>
      </c>
      <c r="L2749" s="77">
        <v>0</v>
      </c>
      <c r="M2749" s="68">
        <v>1.7128712871287128</v>
      </c>
      <c r="N2749" s="68">
        <v>0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1.7128712871287128</v>
      </c>
    </row>
    <row r="2750" spans="1:23">
      <c r="A2750" s="105"/>
      <c r="B2750">
        <v>2017</v>
      </c>
      <c r="C2750" s="76">
        <v>0</v>
      </c>
      <c r="D2750" s="76">
        <v>0</v>
      </c>
      <c r="E2750" s="76">
        <v>0</v>
      </c>
      <c r="F2750" s="76">
        <v>0</v>
      </c>
      <c r="G2750" s="76">
        <v>0</v>
      </c>
      <c r="H2750" s="76">
        <v>0</v>
      </c>
      <c r="I2750" s="76">
        <v>0</v>
      </c>
      <c r="J2750" s="76">
        <v>0</v>
      </c>
      <c r="K2750" s="76">
        <v>0</v>
      </c>
      <c r="L2750" s="77">
        <v>0</v>
      </c>
      <c r="M2750" s="68">
        <v>0</v>
      </c>
      <c r="N2750" s="68">
        <v>0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</row>
    <row r="2751" spans="1:23">
      <c r="C2751" s="76"/>
      <c r="D2751" s="76"/>
      <c r="E2751" s="76"/>
      <c r="F2751" s="76"/>
      <c r="G2751" s="76"/>
      <c r="H2751" s="76"/>
      <c r="I2751" s="76"/>
      <c r="J2751" s="76"/>
      <c r="K2751" s="76"/>
      <c r="L2751" s="77"/>
      <c r="M2751" s="68"/>
      <c r="N2751" s="68"/>
      <c r="O2751" s="68"/>
      <c r="P2751" s="68"/>
      <c r="Q2751" s="68"/>
      <c r="R2751" s="68"/>
      <c r="S2751" s="68"/>
      <c r="T2751" s="68"/>
      <c r="U2751" s="68"/>
      <c r="V2751" s="68"/>
      <c r="W2751" s="68"/>
    </row>
    <row r="2752" spans="1:23">
      <c r="A2752" s="105" t="s">
        <v>731</v>
      </c>
      <c r="B2752">
        <v>2011</v>
      </c>
      <c r="C2752" s="76">
        <v>1</v>
      </c>
      <c r="D2752" s="76">
        <v>0</v>
      </c>
      <c r="E2752" s="76">
        <v>0</v>
      </c>
      <c r="F2752" s="76">
        <v>0</v>
      </c>
      <c r="G2752" s="76">
        <v>0</v>
      </c>
      <c r="H2752" s="76">
        <v>0</v>
      </c>
      <c r="I2752" s="76">
        <v>0</v>
      </c>
      <c r="J2752" s="76">
        <v>0</v>
      </c>
      <c r="K2752" s="76">
        <v>0</v>
      </c>
      <c r="L2752" s="77">
        <v>0</v>
      </c>
      <c r="M2752" s="68">
        <v>2.0387482500680267</v>
      </c>
      <c r="N2752" s="68">
        <v>0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68">
        <v>0</v>
      </c>
      <c r="V2752" s="68">
        <v>0</v>
      </c>
      <c r="W2752" s="68">
        <v>2.0387482500680267</v>
      </c>
    </row>
    <row r="2753" spans="1:23">
      <c r="A2753" s="105"/>
      <c r="B2753">
        <v>2014</v>
      </c>
      <c r="C2753" s="76">
        <v>1</v>
      </c>
      <c r="D2753" s="76">
        <v>0</v>
      </c>
      <c r="E2753" s="76">
        <v>0</v>
      </c>
      <c r="F2753" s="76">
        <v>0</v>
      </c>
      <c r="G2753" s="76">
        <v>0</v>
      </c>
      <c r="H2753" s="76">
        <v>0</v>
      </c>
      <c r="I2753" s="76">
        <v>0</v>
      </c>
      <c r="J2753" s="76">
        <v>0</v>
      </c>
      <c r="K2753" s="76">
        <v>0</v>
      </c>
      <c r="L2753" s="77">
        <v>0</v>
      </c>
      <c r="M2753" s="68">
        <v>3.2352633603609324</v>
      </c>
      <c r="N2753" s="68">
        <v>0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3.2352633603609324</v>
      </c>
    </row>
    <row r="2754" spans="1:23">
      <c r="A2754" s="105"/>
      <c r="B2754">
        <v>2017</v>
      </c>
      <c r="C2754" s="76">
        <v>0.50023942537909027</v>
      </c>
      <c r="D2754" s="76">
        <v>0</v>
      </c>
      <c r="E2754" s="76">
        <v>0</v>
      </c>
      <c r="F2754" s="76">
        <v>0.49976057462090984</v>
      </c>
      <c r="G2754" s="76">
        <v>0</v>
      </c>
      <c r="H2754" s="76">
        <v>0</v>
      </c>
      <c r="I2754" s="76">
        <v>0</v>
      </c>
      <c r="J2754" s="76">
        <v>0</v>
      </c>
      <c r="K2754" s="76">
        <v>0</v>
      </c>
      <c r="L2754" s="77">
        <v>0</v>
      </c>
      <c r="M2754" s="68">
        <v>1.0009581603321622</v>
      </c>
      <c r="N2754" s="68">
        <v>0</v>
      </c>
      <c r="O2754" s="68">
        <v>0</v>
      </c>
      <c r="P2754" s="68">
        <v>0.99999999999999989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2.000958160332162</v>
      </c>
    </row>
    <row r="2755" spans="1:23">
      <c r="C2755" s="76"/>
      <c r="D2755" s="76"/>
      <c r="E2755" s="76"/>
      <c r="F2755" s="76"/>
      <c r="G2755" s="76"/>
      <c r="H2755" s="76"/>
      <c r="I2755" s="76"/>
      <c r="J2755" s="76"/>
      <c r="K2755" s="76"/>
      <c r="L2755" s="77"/>
      <c r="M2755" s="68"/>
      <c r="N2755" s="68"/>
      <c r="O2755" s="68"/>
      <c r="P2755" s="68"/>
      <c r="Q2755" s="68"/>
      <c r="R2755" s="68"/>
      <c r="S2755" s="68"/>
      <c r="T2755" s="68"/>
      <c r="U2755" s="68"/>
      <c r="V2755" s="68"/>
      <c r="W2755" s="68"/>
    </row>
    <row r="2756" spans="1:23">
      <c r="A2756" s="105" t="s">
        <v>1209</v>
      </c>
      <c r="B2756">
        <v>2011</v>
      </c>
      <c r="C2756" s="76">
        <v>0</v>
      </c>
      <c r="D2756" s="76">
        <v>0</v>
      </c>
      <c r="E2756" s="76">
        <v>0</v>
      </c>
      <c r="F2756" s="76">
        <v>0</v>
      </c>
      <c r="G2756" s="76">
        <v>0</v>
      </c>
      <c r="H2756" s="76">
        <v>0</v>
      </c>
      <c r="I2756" s="76">
        <v>0</v>
      </c>
      <c r="J2756" s="76">
        <v>0</v>
      </c>
      <c r="K2756" s="76">
        <v>0</v>
      </c>
      <c r="L2756" s="77">
        <v>0</v>
      </c>
      <c r="M2756" s="68">
        <v>0</v>
      </c>
      <c r="N2756" s="68">
        <v>0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</row>
    <row r="2757" spans="1:23">
      <c r="A2757" s="105"/>
      <c r="B2757">
        <v>2014</v>
      </c>
      <c r="C2757" s="76">
        <v>1</v>
      </c>
      <c r="D2757" s="76">
        <v>0</v>
      </c>
      <c r="E2757" s="76">
        <v>0</v>
      </c>
      <c r="F2757" s="76">
        <v>0</v>
      </c>
      <c r="G2757" s="76">
        <v>0</v>
      </c>
      <c r="H2757" s="76">
        <v>0</v>
      </c>
      <c r="I2757" s="76">
        <v>0</v>
      </c>
      <c r="J2757" s="76">
        <v>0</v>
      </c>
      <c r="K2757" s="76">
        <v>0</v>
      </c>
      <c r="L2757" s="77">
        <v>0</v>
      </c>
      <c r="M2757" s="68">
        <v>1.707714083510262</v>
      </c>
      <c r="N2757" s="68">
        <v>0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1.707714083510262</v>
      </c>
    </row>
    <row r="2758" spans="1:23">
      <c r="A2758" s="105"/>
      <c r="B2758">
        <v>2017</v>
      </c>
      <c r="C2758" s="76">
        <v>0</v>
      </c>
      <c r="D2758" s="76">
        <v>0</v>
      </c>
      <c r="E2758" s="76">
        <v>0</v>
      </c>
      <c r="F2758" s="76">
        <v>0</v>
      </c>
      <c r="G2758" s="76">
        <v>0</v>
      </c>
      <c r="H2758" s="76">
        <v>0</v>
      </c>
      <c r="I2758" s="76">
        <v>0</v>
      </c>
      <c r="J2758" s="76">
        <v>0</v>
      </c>
      <c r="K2758" s="76">
        <v>0</v>
      </c>
      <c r="L2758" s="77">
        <v>0</v>
      </c>
      <c r="M2758" s="68">
        <v>0</v>
      </c>
      <c r="N2758" s="68">
        <v>0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</row>
    <row r="2759" spans="1:23">
      <c r="C2759" s="76"/>
      <c r="D2759" s="76"/>
      <c r="E2759" s="76"/>
      <c r="F2759" s="76"/>
      <c r="G2759" s="76"/>
      <c r="H2759" s="76"/>
      <c r="I2759" s="76"/>
      <c r="J2759" s="76"/>
      <c r="K2759" s="76"/>
      <c r="L2759" s="77"/>
      <c r="M2759" s="68"/>
      <c r="N2759" s="68"/>
      <c r="O2759" s="68"/>
      <c r="P2759" s="68"/>
      <c r="Q2759" s="68"/>
      <c r="R2759" s="68"/>
      <c r="S2759" s="68"/>
      <c r="T2759" s="68"/>
      <c r="U2759" s="68"/>
      <c r="V2759" s="68"/>
      <c r="W2759" s="68"/>
    </row>
    <row r="2760" spans="1:23">
      <c r="A2760" s="105" t="s">
        <v>732</v>
      </c>
      <c r="B2760">
        <v>2011</v>
      </c>
      <c r="C2760" s="76">
        <v>0.20592071280390098</v>
      </c>
      <c r="D2760" s="76">
        <v>0</v>
      </c>
      <c r="E2760" s="76">
        <v>0</v>
      </c>
      <c r="F2760" s="76">
        <v>0.59794639620737433</v>
      </c>
      <c r="G2760" s="76">
        <v>0.19613289098872469</v>
      </c>
      <c r="H2760" s="76">
        <v>0</v>
      </c>
      <c r="I2760" s="76">
        <v>0</v>
      </c>
      <c r="J2760" s="76">
        <v>0</v>
      </c>
      <c r="K2760" s="76">
        <v>0</v>
      </c>
      <c r="L2760" s="77">
        <v>0</v>
      </c>
      <c r="M2760" s="68">
        <v>1.0499040307101728</v>
      </c>
      <c r="N2760" s="68">
        <v>0</v>
      </c>
      <c r="O2760" s="68">
        <v>0</v>
      </c>
      <c r="P2760" s="68">
        <v>3.0486798679867988</v>
      </c>
      <c r="Q2760" s="68">
        <v>1</v>
      </c>
      <c r="R2760" s="68">
        <v>0</v>
      </c>
      <c r="S2760" s="68">
        <v>0</v>
      </c>
      <c r="T2760" s="68">
        <v>0</v>
      </c>
      <c r="U2760" s="68">
        <v>0</v>
      </c>
      <c r="V2760" s="68">
        <v>0</v>
      </c>
      <c r="W2760" s="68">
        <v>5.0985838986969716</v>
      </c>
    </row>
    <row r="2761" spans="1:23">
      <c r="A2761" s="105"/>
      <c r="B2761">
        <v>2014</v>
      </c>
      <c r="C2761" s="76">
        <v>0.26009102805731965</v>
      </c>
      <c r="D2761" s="76">
        <v>0</v>
      </c>
      <c r="E2761" s="76">
        <v>0</v>
      </c>
      <c r="F2761" s="76">
        <v>0.73990897194268035</v>
      </c>
      <c r="G2761" s="76">
        <v>0</v>
      </c>
      <c r="H2761" s="76">
        <v>0</v>
      </c>
      <c r="I2761" s="76">
        <v>0</v>
      </c>
      <c r="J2761" s="76">
        <v>0</v>
      </c>
      <c r="K2761" s="76">
        <v>0</v>
      </c>
      <c r="L2761" s="77">
        <v>0</v>
      </c>
      <c r="M2761" s="68">
        <v>1.0514018691588785</v>
      </c>
      <c r="N2761" s="68">
        <v>0</v>
      </c>
      <c r="O2761" s="68">
        <v>0</v>
      </c>
      <c r="P2761" s="68">
        <v>2.9910361842105262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4.0424380533694046</v>
      </c>
    </row>
    <row r="2762" spans="1:23">
      <c r="A2762" s="105"/>
      <c r="B2762">
        <v>2017</v>
      </c>
      <c r="C2762" s="76">
        <v>0.2508574997899628</v>
      </c>
      <c r="D2762" s="76">
        <v>0</v>
      </c>
      <c r="E2762" s="76">
        <v>0</v>
      </c>
      <c r="F2762" s="76">
        <v>0.74914250021003725</v>
      </c>
      <c r="G2762" s="76">
        <v>0</v>
      </c>
      <c r="H2762" s="76">
        <v>0</v>
      </c>
      <c r="I2762" s="76">
        <v>0</v>
      </c>
      <c r="J2762" s="76">
        <v>0</v>
      </c>
      <c r="K2762" s="76">
        <v>0</v>
      </c>
      <c r="L2762" s="77">
        <v>0</v>
      </c>
      <c r="M2762" s="68">
        <v>1.0635538261997406</v>
      </c>
      <c r="N2762" s="68">
        <v>0</v>
      </c>
      <c r="O2762" s="68">
        <v>0</v>
      </c>
      <c r="P2762" s="68">
        <v>3.1761194029850746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4.2396732291848149</v>
      </c>
    </row>
    <row r="2763" spans="1:23">
      <c r="C2763" s="76"/>
      <c r="D2763" s="76"/>
      <c r="E2763" s="76"/>
      <c r="F2763" s="76"/>
      <c r="G2763" s="76"/>
      <c r="H2763" s="76"/>
      <c r="I2763" s="76"/>
      <c r="J2763" s="76"/>
      <c r="K2763" s="76"/>
      <c r="L2763" s="77"/>
      <c r="M2763" s="68"/>
      <c r="N2763" s="68"/>
      <c r="O2763" s="68"/>
      <c r="P2763" s="68"/>
      <c r="Q2763" s="68"/>
      <c r="R2763" s="68"/>
      <c r="S2763" s="68"/>
      <c r="T2763" s="68"/>
      <c r="U2763" s="68"/>
      <c r="V2763" s="68"/>
      <c r="W2763" s="68"/>
    </row>
    <row r="2764" spans="1:23">
      <c r="A2764" s="105" t="s">
        <v>1210</v>
      </c>
      <c r="B2764">
        <v>2011</v>
      </c>
      <c r="C2764" s="76">
        <v>0</v>
      </c>
      <c r="D2764" s="76">
        <v>0</v>
      </c>
      <c r="E2764" s="76">
        <v>0</v>
      </c>
      <c r="F2764" s="76">
        <v>0</v>
      </c>
      <c r="G2764" s="76">
        <v>0</v>
      </c>
      <c r="H2764" s="76">
        <v>0</v>
      </c>
      <c r="I2764" s="76">
        <v>0</v>
      </c>
      <c r="J2764" s="76">
        <v>0</v>
      </c>
      <c r="K2764" s="76">
        <v>0</v>
      </c>
      <c r="L2764" s="77">
        <v>0</v>
      </c>
      <c r="M2764" s="68">
        <v>0</v>
      </c>
      <c r="N2764" s="68">
        <v>0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</row>
    <row r="2765" spans="1:23">
      <c r="A2765" s="105"/>
      <c r="B2765">
        <v>2014</v>
      </c>
      <c r="C2765" s="76">
        <v>0</v>
      </c>
      <c r="D2765" s="76">
        <v>0</v>
      </c>
      <c r="E2765" s="76">
        <v>0</v>
      </c>
      <c r="F2765" s="76">
        <v>1</v>
      </c>
      <c r="G2765" s="76">
        <v>0</v>
      </c>
      <c r="H2765" s="76">
        <v>0</v>
      </c>
      <c r="I2765" s="76">
        <v>0</v>
      </c>
      <c r="J2765" s="76">
        <v>0</v>
      </c>
      <c r="K2765" s="76">
        <v>0</v>
      </c>
      <c r="L2765" s="77">
        <v>0</v>
      </c>
      <c r="M2765" s="68">
        <v>0</v>
      </c>
      <c r="N2765" s="68">
        <v>0</v>
      </c>
      <c r="O2765" s="68">
        <v>0</v>
      </c>
      <c r="P2765" s="68">
        <v>4.7542802025560649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4.7542802025560649</v>
      </c>
    </row>
    <row r="2766" spans="1:23">
      <c r="A2766" s="105"/>
      <c r="B2766">
        <v>2017</v>
      </c>
      <c r="C2766" s="76">
        <v>0</v>
      </c>
      <c r="D2766" s="76">
        <v>0</v>
      </c>
      <c r="E2766" s="76">
        <v>0</v>
      </c>
      <c r="F2766" s="76">
        <v>0</v>
      </c>
      <c r="G2766" s="76">
        <v>0</v>
      </c>
      <c r="H2766" s="76">
        <v>0</v>
      </c>
      <c r="I2766" s="76">
        <v>0</v>
      </c>
      <c r="J2766" s="76">
        <v>0</v>
      </c>
      <c r="K2766" s="76">
        <v>0</v>
      </c>
      <c r="L2766" s="77">
        <v>0</v>
      </c>
      <c r="M2766" s="68">
        <v>0</v>
      </c>
      <c r="N2766" s="68">
        <v>0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</row>
    <row r="2767" spans="1:23">
      <c r="C2767" s="76"/>
      <c r="D2767" s="76"/>
      <c r="E2767" s="76"/>
      <c r="F2767" s="76"/>
      <c r="G2767" s="76"/>
      <c r="H2767" s="76"/>
      <c r="I2767" s="76"/>
      <c r="J2767" s="76"/>
      <c r="K2767" s="76"/>
      <c r="L2767" s="77"/>
      <c r="M2767" s="68"/>
      <c r="N2767" s="68"/>
      <c r="O2767" s="68"/>
      <c r="P2767" s="68"/>
      <c r="Q2767" s="68"/>
      <c r="R2767" s="68"/>
      <c r="S2767" s="68"/>
      <c r="T2767" s="68"/>
      <c r="U2767" s="68"/>
      <c r="V2767" s="68"/>
      <c r="W2767" s="68"/>
    </row>
    <row r="2768" spans="1:23">
      <c r="A2768" s="105" t="s">
        <v>733</v>
      </c>
      <c r="B2768">
        <v>2011</v>
      </c>
      <c r="C2768" s="76">
        <v>0.19595910794892324</v>
      </c>
      <c r="D2768" s="76">
        <v>0</v>
      </c>
      <c r="E2768" s="76">
        <v>0</v>
      </c>
      <c r="F2768" s="76">
        <v>0.80404089205107676</v>
      </c>
      <c r="G2768" s="76">
        <v>0</v>
      </c>
      <c r="H2768" s="76">
        <v>0</v>
      </c>
      <c r="I2768" s="76">
        <v>0</v>
      </c>
      <c r="J2768" s="76">
        <v>0</v>
      </c>
      <c r="K2768" s="76">
        <v>0</v>
      </c>
      <c r="L2768" s="77">
        <v>0</v>
      </c>
      <c r="M2768" s="68">
        <v>1.0014423076923078</v>
      </c>
      <c r="N2768" s="68">
        <v>0</v>
      </c>
      <c r="O2768" s="68">
        <v>0</v>
      </c>
      <c r="P2768" s="68">
        <v>4.1090234327076427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5.1104657403999507</v>
      </c>
    </row>
    <row r="2769" spans="1:23">
      <c r="A2769" s="105"/>
      <c r="B2769">
        <v>2014</v>
      </c>
      <c r="C2769" s="76">
        <v>0</v>
      </c>
      <c r="D2769" s="76">
        <v>0</v>
      </c>
      <c r="E2769" s="76">
        <v>0</v>
      </c>
      <c r="F2769" s="76">
        <v>1</v>
      </c>
      <c r="G2769" s="76">
        <v>0</v>
      </c>
      <c r="H2769" s="76">
        <v>0</v>
      </c>
      <c r="I2769" s="76">
        <v>0</v>
      </c>
      <c r="J2769" s="76">
        <v>0</v>
      </c>
      <c r="K2769" s="76">
        <v>0</v>
      </c>
      <c r="L2769" s="77">
        <v>0</v>
      </c>
      <c r="M2769" s="68">
        <v>0</v>
      </c>
      <c r="N2769" s="68">
        <v>0</v>
      </c>
      <c r="O2769" s="68">
        <v>0</v>
      </c>
      <c r="P2769" s="68">
        <v>1.2546583850931676</v>
      </c>
      <c r="Q2769" s="68">
        <v>0</v>
      </c>
      <c r="R2769" s="68">
        <v>0</v>
      </c>
      <c r="S2769" s="68">
        <v>0</v>
      </c>
      <c r="T2769" s="68">
        <v>0</v>
      </c>
      <c r="U2769" s="68">
        <v>0</v>
      </c>
      <c r="V2769" s="68">
        <v>0</v>
      </c>
      <c r="W2769" s="68">
        <v>1.2546583850931676</v>
      </c>
    </row>
    <row r="2770" spans="1:23">
      <c r="A2770" s="105"/>
      <c r="B2770">
        <v>2017</v>
      </c>
      <c r="C2770" s="76">
        <v>0</v>
      </c>
      <c r="D2770" s="76">
        <v>0</v>
      </c>
      <c r="E2770" s="76">
        <v>0</v>
      </c>
      <c r="F2770" s="76">
        <v>1</v>
      </c>
      <c r="G2770" s="76">
        <v>0</v>
      </c>
      <c r="H2770" s="76">
        <v>0</v>
      </c>
      <c r="I2770" s="76">
        <v>0</v>
      </c>
      <c r="J2770" s="76">
        <v>0</v>
      </c>
      <c r="K2770" s="76">
        <v>0</v>
      </c>
      <c r="L2770" s="77">
        <v>0</v>
      </c>
      <c r="M2770" s="68">
        <v>0</v>
      </c>
      <c r="N2770" s="68">
        <v>0</v>
      </c>
      <c r="O2770" s="68">
        <v>0</v>
      </c>
      <c r="P2770" s="68">
        <v>1.2512437810945274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1.2512437810945274</v>
      </c>
    </row>
    <row r="2771" spans="1:23">
      <c r="C2771" s="76"/>
      <c r="D2771" s="76"/>
      <c r="E2771" s="76"/>
      <c r="F2771" s="76"/>
      <c r="G2771" s="76"/>
      <c r="H2771" s="76"/>
      <c r="I2771" s="76"/>
      <c r="J2771" s="76"/>
      <c r="K2771" s="76"/>
      <c r="L2771" s="77"/>
      <c r="M2771" s="68"/>
      <c r="N2771" s="68"/>
      <c r="O2771" s="68"/>
      <c r="P2771" s="68"/>
      <c r="Q2771" s="68"/>
      <c r="R2771" s="68"/>
      <c r="S2771" s="68"/>
      <c r="T2771" s="68"/>
      <c r="U2771" s="68"/>
      <c r="V2771" s="68"/>
      <c r="W2771" s="68"/>
    </row>
    <row r="2772" spans="1:23">
      <c r="A2772" s="105" t="s">
        <v>734</v>
      </c>
      <c r="B2772">
        <v>2011</v>
      </c>
      <c r="C2772" s="76">
        <v>0.52135417163639441</v>
      </c>
      <c r="D2772" s="76">
        <v>0</v>
      </c>
      <c r="E2772" s="76">
        <v>0</v>
      </c>
      <c r="F2772" s="76">
        <v>0.19086255334921515</v>
      </c>
      <c r="G2772" s="76">
        <v>9.1695785256779197E-2</v>
      </c>
      <c r="H2772" s="76">
        <v>0</v>
      </c>
      <c r="I2772" s="76">
        <v>0</v>
      </c>
      <c r="J2772" s="76">
        <v>0</v>
      </c>
      <c r="K2772" s="76">
        <v>0</v>
      </c>
      <c r="L2772" s="77">
        <v>0.19608748975761112</v>
      </c>
      <c r="M2772" s="68">
        <v>11.231000398539159</v>
      </c>
      <c r="N2772" s="68">
        <v>0</v>
      </c>
      <c r="O2772" s="68">
        <v>0</v>
      </c>
      <c r="P2772" s="68">
        <v>4.1115570361758262</v>
      </c>
      <c r="Q2772" s="68">
        <v>1.9753086419753085</v>
      </c>
      <c r="R2772" s="68">
        <v>0</v>
      </c>
      <c r="S2772" s="68">
        <v>0</v>
      </c>
      <c r="T2772" s="68">
        <v>0</v>
      </c>
      <c r="U2772" s="68">
        <v>0</v>
      </c>
      <c r="V2772" s="68">
        <v>4.2241125043729095</v>
      </c>
      <c r="W2772" s="68">
        <v>21.541978581063205</v>
      </c>
    </row>
    <row r="2773" spans="1:23">
      <c r="A2773" s="105"/>
      <c r="B2773">
        <v>2014</v>
      </c>
      <c r="C2773" s="76">
        <v>0.83920383814445509</v>
      </c>
      <c r="D2773" s="76">
        <v>0</v>
      </c>
      <c r="E2773" s="76">
        <v>0</v>
      </c>
      <c r="F2773" s="76">
        <v>0.16079616185554491</v>
      </c>
      <c r="G2773" s="76">
        <v>0</v>
      </c>
      <c r="H2773" s="76">
        <v>0</v>
      </c>
      <c r="I2773" s="76">
        <v>0</v>
      </c>
      <c r="J2773" s="76">
        <v>0</v>
      </c>
      <c r="K2773" s="76">
        <v>0</v>
      </c>
      <c r="L2773" s="77">
        <v>0</v>
      </c>
      <c r="M2773" s="68">
        <v>12.994998020477352</v>
      </c>
      <c r="N2773" s="68">
        <v>0</v>
      </c>
      <c r="O2773" s="68">
        <v>0</v>
      </c>
      <c r="P2773" s="68">
        <v>2.4899144999542782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15.48491252043163</v>
      </c>
    </row>
    <row r="2774" spans="1:23">
      <c r="A2774" s="105"/>
      <c r="B2774">
        <v>2017</v>
      </c>
      <c r="C2774" s="76">
        <v>0.68176474344393212</v>
      </c>
      <c r="D2774" s="76">
        <v>0</v>
      </c>
      <c r="E2774" s="76">
        <v>0</v>
      </c>
      <c r="F2774" s="76">
        <v>0.26692182399616249</v>
      </c>
      <c r="G2774" s="76">
        <v>5.1313432559905309E-2</v>
      </c>
      <c r="H2774" s="76">
        <v>0</v>
      </c>
      <c r="I2774" s="76">
        <v>0</v>
      </c>
      <c r="J2774" s="76">
        <v>0</v>
      </c>
      <c r="K2774" s="76">
        <v>0</v>
      </c>
      <c r="L2774" s="77">
        <v>0</v>
      </c>
      <c r="M2774" s="68">
        <v>13.548716254016309</v>
      </c>
      <c r="N2774" s="68">
        <v>0</v>
      </c>
      <c r="O2774" s="68">
        <v>0</v>
      </c>
      <c r="P2774" s="68">
        <v>5.3045395645718099</v>
      </c>
      <c r="Q2774" s="68">
        <v>1.019752259792434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19.873008078380554</v>
      </c>
    </row>
    <row r="2775" spans="1:23">
      <c r="C2775" s="76"/>
      <c r="D2775" s="76"/>
      <c r="E2775" s="76"/>
      <c r="F2775" s="76"/>
      <c r="G2775" s="76"/>
      <c r="H2775" s="76"/>
      <c r="I2775" s="76"/>
      <c r="J2775" s="76"/>
      <c r="K2775" s="76"/>
      <c r="L2775" s="77"/>
      <c r="M2775" s="68"/>
      <c r="N2775" s="68"/>
      <c r="O2775" s="68"/>
      <c r="P2775" s="68"/>
      <c r="Q2775" s="68"/>
      <c r="R2775" s="68"/>
      <c r="S2775" s="68"/>
      <c r="T2775" s="68"/>
      <c r="U2775" s="68"/>
      <c r="V2775" s="68"/>
      <c r="W2775" s="68"/>
    </row>
    <row r="2776" spans="1:23">
      <c r="A2776" s="105" t="s">
        <v>735</v>
      </c>
      <c r="B2776">
        <v>2011</v>
      </c>
      <c r="C2776" s="76">
        <v>1</v>
      </c>
      <c r="D2776" s="76">
        <v>0</v>
      </c>
      <c r="E2776" s="76">
        <v>0</v>
      </c>
      <c r="F2776" s="76">
        <v>0</v>
      </c>
      <c r="G2776" s="76">
        <v>0</v>
      </c>
      <c r="H2776" s="76">
        <v>0</v>
      </c>
      <c r="I2776" s="76">
        <v>0</v>
      </c>
      <c r="J2776" s="76">
        <v>0</v>
      </c>
      <c r="K2776" s="76">
        <v>0</v>
      </c>
      <c r="L2776" s="77">
        <v>0</v>
      </c>
      <c r="M2776" s="68">
        <v>1.0014423076923078</v>
      </c>
      <c r="N2776" s="68">
        <v>0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1.0014423076923078</v>
      </c>
    </row>
    <row r="2777" spans="1:23">
      <c r="A2777" s="105"/>
      <c r="B2777">
        <v>2014</v>
      </c>
      <c r="C2777" s="76">
        <v>1</v>
      </c>
      <c r="D2777" s="76">
        <v>0</v>
      </c>
      <c r="E2777" s="76">
        <v>0</v>
      </c>
      <c r="F2777" s="76">
        <v>0</v>
      </c>
      <c r="G2777" s="76">
        <v>0</v>
      </c>
      <c r="H2777" s="76">
        <v>0</v>
      </c>
      <c r="I2777" s="76">
        <v>0</v>
      </c>
      <c r="J2777" s="76">
        <v>0</v>
      </c>
      <c r="K2777" s="76">
        <v>0</v>
      </c>
      <c r="L2777" s="77">
        <v>0</v>
      </c>
      <c r="M2777" s="68">
        <v>1.0044014084507042</v>
      </c>
      <c r="N2777" s="68">
        <v>0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1.0044014084507042</v>
      </c>
    </row>
    <row r="2778" spans="1:23">
      <c r="A2778" s="105"/>
      <c r="B2778">
        <v>2017</v>
      </c>
      <c r="C2778" s="76">
        <v>1</v>
      </c>
      <c r="D2778" s="76">
        <v>0</v>
      </c>
      <c r="E2778" s="76">
        <v>0</v>
      </c>
      <c r="F2778" s="76">
        <v>0</v>
      </c>
      <c r="G2778" s="76">
        <v>0</v>
      </c>
      <c r="H2778" s="76">
        <v>0</v>
      </c>
      <c r="I2778" s="76">
        <v>0</v>
      </c>
      <c r="J2778" s="76">
        <v>0</v>
      </c>
      <c r="K2778" s="76">
        <v>0</v>
      </c>
      <c r="L2778" s="77">
        <v>0</v>
      </c>
      <c r="M2778" s="68">
        <v>1.0011144130757801</v>
      </c>
      <c r="N2778" s="68">
        <v>0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1.0011144130757801</v>
      </c>
    </row>
    <row r="2779" spans="1:23">
      <c r="C2779" s="76"/>
      <c r="D2779" s="76"/>
      <c r="E2779" s="76"/>
      <c r="F2779" s="76"/>
      <c r="G2779" s="76"/>
      <c r="H2779" s="76"/>
      <c r="I2779" s="76"/>
      <c r="J2779" s="76"/>
      <c r="K2779" s="76"/>
      <c r="L2779" s="77"/>
      <c r="M2779" s="68"/>
      <c r="N2779" s="68"/>
      <c r="O2779" s="68"/>
      <c r="P2779" s="68"/>
      <c r="Q2779" s="68"/>
      <c r="R2779" s="68"/>
      <c r="S2779" s="68"/>
      <c r="T2779" s="68"/>
      <c r="U2779" s="68"/>
      <c r="V2779" s="68"/>
      <c r="W2779" s="68"/>
    </row>
    <row r="2780" spans="1:23">
      <c r="A2780" s="105" t="s">
        <v>736</v>
      </c>
      <c r="B2780">
        <v>2011</v>
      </c>
      <c r="C2780" s="76">
        <v>1</v>
      </c>
      <c r="D2780" s="76">
        <v>0</v>
      </c>
      <c r="E2780" s="76">
        <v>0</v>
      </c>
      <c r="F2780" s="76">
        <v>0</v>
      </c>
      <c r="G2780" s="76">
        <v>0</v>
      </c>
      <c r="H2780" s="76">
        <v>0</v>
      </c>
      <c r="I2780" s="76">
        <v>0</v>
      </c>
      <c r="J2780" s="76">
        <v>0</v>
      </c>
      <c r="K2780" s="76">
        <v>0</v>
      </c>
      <c r="L2780" s="77">
        <v>0</v>
      </c>
      <c r="M2780" s="68">
        <v>3.009244011976048</v>
      </c>
      <c r="N2780" s="68">
        <v>0</v>
      </c>
      <c r="O2780" s="68">
        <v>0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3.009244011976048</v>
      </c>
    </row>
    <row r="2781" spans="1:23">
      <c r="A2781" s="105"/>
      <c r="B2781">
        <v>2014</v>
      </c>
      <c r="C2781" s="76">
        <v>0.54019648660516906</v>
      </c>
      <c r="D2781" s="76">
        <v>0</v>
      </c>
      <c r="E2781" s="76">
        <v>0</v>
      </c>
      <c r="F2781" s="76">
        <v>0.45980351339483094</v>
      </c>
      <c r="G2781" s="76">
        <v>0</v>
      </c>
      <c r="H2781" s="76">
        <v>0</v>
      </c>
      <c r="I2781" s="76">
        <v>0</v>
      </c>
      <c r="J2781" s="76">
        <v>0</v>
      </c>
      <c r="K2781" s="76">
        <v>0</v>
      </c>
      <c r="L2781" s="77">
        <v>0</v>
      </c>
      <c r="M2781" s="68">
        <v>2.0062942564909521</v>
      </c>
      <c r="N2781" s="68">
        <v>0</v>
      </c>
      <c r="O2781" s="68">
        <v>0</v>
      </c>
      <c r="P2781" s="68">
        <v>1.707714083510262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3.714008340001214</v>
      </c>
    </row>
    <row r="2782" spans="1:23">
      <c r="A2782" s="105"/>
      <c r="B2782">
        <v>2017</v>
      </c>
      <c r="C2782" s="76">
        <v>1</v>
      </c>
      <c r="D2782" s="76">
        <v>0</v>
      </c>
      <c r="E2782" s="76">
        <v>0</v>
      </c>
      <c r="F2782" s="76">
        <v>0</v>
      </c>
      <c r="G2782" s="76">
        <v>0</v>
      </c>
      <c r="H2782" s="76">
        <v>0</v>
      </c>
      <c r="I2782" s="76">
        <v>0</v>
      </c>
      <c r="J2782" s="76">
        <v>0</v>
      </c>
      <c r="K2782" s="76">
        <v>0</v>
      </c>
      <c r="L2782" s="77">
        <v>0</v>
      </c>
      <c r="M2782" s="68">
        <v>2</v>
      </c>
      <c r="N2782" s="68">
        <v>0</v>
      </c>
      <c r="O2782" s="68">
        <v>0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2</v>
      </c>
    </row>
    <row r="2783" spans="1:23">
      <c r="C2783" s="76"/>
      <c r="D2783" s="76"/>
      <c r="E2783" s="76"/>
      <c r="F2783" s="76"/>
      <c r="G2783" s="76"/>
      <c r="H2783" s="76"/>
      <c r="I2783" s="76"/>
      <c r="J2783" s="76"/>
      <c r="K2783" s="76"/>
      <c r="L2783" s="77"/>
      <c r="M2783" s="68"/>
      <c r="N2783" s="68"/>
      <c r="O2783" s="68"/>
      <c r="P2783" s="68"/>
      <c r="Q2783" s="68"/>
      <c r="R2783" s="68"/>
      <c r="S2783" s="68"/>
      <c r="T2783" s="68"/>
      <c r="U2783" s="68"/>
      <c r="V2783" s="68"/>
      <c r="W2783" s="68"/>
    </row>
    <row r="2784" spans="1:23">
      <c r="A2784" s="105" t="s">
        <v>737</v>
      </c>
      <c r="B2784">
        <v>2011</v>
      </c>
      <c r="C2784" s="76">
        <v>1</v>
      </c>
      <c r="D2784" s="76">
        <v>0</v>
      </c>
      <c r="E2784" s="76">
        <v>0</v>
      </c>
      <c r="F2784" s="76">
        <v>0</v>
      </c>
      <c r="G2784" s="76">
        <v>0</v>
      </c>
      <c r="H2784" s="76">
        <v>0</v>
      </c>
      <c r="I2784" s="76">
        <v>0</v>
      </c>
      <c r="J2784" s="76">
        <v>0</v>
      </c>
      <c r="K2784" s="76">
        <v>0</v>
      </c>
      <c r="L2784" s="77">
        <v>0</v>
      </c>
      <c r="M2784" s="68">
        <v>1.7991380073054513</v>
      </c>
      <c r="N2784" s="68">
        <v>0</v>
      </c>
      <c r="O2784" s="68">
        <v>0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1.7991380073054513</v>
      </c>
    </row>
    <row r="2785" spans="1:23">
      <c r="A2785" s="105"/>
      <c r="B2785">
        <v>2014</v>
      </c>
      <c r="C2785" s="76">
        <v>1</v>
      </c>
      <c r="D2785" s="76">
        <v>0</v>
      </c>
      <c r="E2785" s="76">
        <v>0</v>
      </c>
      <c r="F2785" s="76">
        <v>0</v>
      </c>
      <c r="G2785" s="76">
        <v>0</v>
      </c>
      <c r="H2785" s="76">
        <v>0</v>
      </c>
      <c r="I2785" s="76">
        <v>0</v>
      </c>
      <c r="J2785" s="76">
        <v>0</v>
      </c>
      <c r="K2785" s="76">
        <v>0</v>
      </c>
      <c r="L2785" s="77">
        <v>0</v>
      </c>
      <c r="M2785" s="68">
        <v>2.0023952095808384</v>
      </c>
      <c r="N2785" s="68">
        <v>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2.0023952095808384</v>
      </c>
    </row>
    <row r="2786" spans="1:23">
      <c r="A2786" s="105"/>
      <c r="B2786">
        <v>2017</v>
      </c>
      <c r="C2786" s="76">
        <v>0</v>
      </c>
      <c r="D2786" s="76">
        <v>0</v>
      </c>
      <c r="E2786" s="76">
        <v>0</v>
      </c>
      <c r="F2786" s="76">
        <v>1</v>
      </c>
      <c r="G2786" s="76">
        <v>0</v>
      </c>
      <c r="H2786" s="76">
        <v>0</v>
      </c>
      <c r="I2786" s="76">
        <v>0</v>
      </c>
      <c r="J2786" s="76">
        <v>0</v>
      </c>
      <c r="K2786" s="76">
        <v>0</v>
      </c>
      <c r="L2786" s="77">
        <v>0</v>
      </c>
      <c r="M2786" s="68">
        <v>0</v>
      </c>
      <c r="N2786" s="68">
        <v>0</v>
      </c>
      <c r="O2786" s="68">
        <v>0</v>
      </c>
      <c r="P2786" s="68">
        <v>2.4739495798319329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2.4739495798319329</v>
      </c>
    </row>
    <row r="2787" spans="1:23">
      <c r="C2787" s="76"/>
      <c r="D2787" s="76"/>
      <c r="E2787" s="76"/>
      <c r="F2787" s="76"/>
      <c r="G2787" s="76"/>
      <c r="H2787" s="76"/>
      <c r="I2787" s="76"/>
      <c r="J2787" s="76"/>
      <c r="K2787" s="76"/>
      <c r="L2787" s="77"/>
      <c r="M2787" s="68"/>
      <c r="N2787" s="68"/>
      <c r="O2787" s="68"/>
      <c r="P2787" s="68"/>
      <c r="Q2787" s="68"/>
      <c r="R2787" s="68"/>
      <c r="S2787" s="68"/>
      <c r="T2787" s="68"/>
      <c r="U2787" s="68"/>
      <c r="V2787" s="68"/>
      <c r="W2787" s="68"/>
    </row>
    <row r="2788" spans="1:23">
      <c r="A2788" s="105" t="s">
        <v>1211</v>
      </c>
      <c r="B2788">
        <v>2011</v>
      </c>
      <c r="C2788" s="76">
        <v>1</v>
      </c>
      <c r="D2788" s="76">
        <v>0</v>
      </c>
      <c r="E2788" s="76">
        <v>0</v>
      </c>
      <c r="F2788" s="76">
        <v>0</v>
      </c>
      <c r="G2788" s="76">
        <v>0</v>
      </c>
      <c r="H2788" s="76">
        <v>0</v>
      </c>
      <c r="I2788" s="76">
        <v>0</v>
      </c>
      <c r="J2788" s="76">
        <v>0</v>
      </c>
      <c r="K2788" s="76">
        <v>0</v>
      </c>
      <c r="L2788" s="77">
        <v>0</v>
      </c>
      <c r="M2788" s="68">
        <v>1.0077519379844961</v>
      </c>
      <c r="N2788" s="68">
        <v>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1.0077519379844961</v>
      </c>
    </row>
    <row r="2789" spans="1:23">
      <c r="A2789" s="105"/>
      <c r="B2789">
        <v>2014</v>
      </c>
      <c r="C2789" s="76">
        <v>0</v>
      </c>
      <c r="D2789" s="76">
        <v>0</v>
      </c>
      <c r="E2789" s="76">
        <v>0</v>
      </c>
      <c r="F2789" s="76">
        <v>0</v>
      </c>
      <c r="G2789" s="76">
        <v>0</v>
      </c>
      <c r="H2789" s="76">
        <v>0</v>
      </c>
      <c r="I2789" s="76">
        <v>0</v>
      </c>
      <c r="J2789" s="76">
        <v>0</v>
      </c>
      <c r="K2789" s="76">
        <v>0</v>
      </c>
      <c r="L2789" s="77">
        <v>0</v>
      </c>
      <c r="M2789" s="68">
        <v>0</v>
      </c>
      <c r="N2789" s="68">
        <v>0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</row>
    <row r="2790" spans="1:23">
      <c r="A2790" s="105"/>
      <c r="B2790">
        <v>2017</v>
      </c>
      <c r="C2790" s="76">
        <v>0</v>
      </c>
      <c r="D2790" s="76">
        <v>0</v>
      </c>
      <c r="E2790" s="76">
        <v>0</v>
      </c>
      <c r="F2790" s="76">
        <v>0</v>
      </c>
      <c r="G2790" s="76">
        <v>0</v>
      </c>
      <c r="H2790" s="76">
        <v>0</v>
      </c>
      <c r="I2790" s="76">
        <v>0</v>
      </c>
      <c r="J2790" s="76">
        <v>0</v>
      </c>
      <c r="K2790" s="76">
        <v>0</v>
      </c>
      <c r="L2790" s="77">
        <v>0</v>
      </c>
      <c r="M2790" s="68">
        <v>0</v>
      </c>
      <c r="N2790" s="68">
        <v>0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0</v>
      </c>
      <c r="V2790" s="68">
        <v>0</v>
      </c>
      <c r="W2790" s="68">
        <v>0</v>
      </c>
    </row>
    <row r="2791" spans="1:23">
      <c r="C2791" s="76"/>
      <c r="D2791" s="76"/>
      <c r="E2791" s="76"/>
      <c r="F2791" s="76"/>
      <c r="G2791" s="76"/>
      <c r="H2791" s="76"/>
      <c r="I2791" s="76"/>
      <c r="J2791" s="76"/>
      <c r="K2791" s="76"/>
      <c r="L2791" s="77"/>
      <c r="M2791" s="68"/>
      <c r="N2791" s="68"/>
      <c r="O2791" s="68"/>
      <c r="P2791" s="68"/>
      <c r="Q2791" s="68"/>
      <c r="R2791" s="68"/>
      <c r="S2791" s="68"/>
      <c r="T2791" s="68"/>
      <c r="U2791" s="68"/>
      <c r="V2791" s="68"/>
      <c r="W2791" s="68"/>
    </row>
    <row r="2792" spans="1:23">
      <c r="A2792" s="105" t="s">
        <v>738</v>
      </c>
      <c r="B2792">
        <v>2011</v>
      </c>
      <c r="C2792" s="76">
        <v>0</v>
      </c>
      <c r="D2792" s="76">
        <v>0</v>
      </c>
      <c r="E2792" s="76">
        <v>0</v>
      </c>
      <c r="F2792" s="76">
        <v>0</v>
      </c>
      <c r="G2792" s="76">
        <v>0</v>
      </c>
      <c r="H2792" s="76">
        <v>0</v>
      </c>
      <c r="I2792" s="76">
        <v>0</v>
      </c>
      <c r="J2792" s="76">
        <v>0</v>
      </c>
      <c r="K2792" s="76">
        <v>0</v>
      </c>
      <c r="L2792" s="77">
        <v>0</v>
      </c>
      <c r="M2792" s="68">
        <v>0</v>
      </c>
      <c r="N2792" s="68">
        <v>0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</row>
    <row r="2793" spans="1:23">
      <c r="A2793" s="105"/>
      <c r="B2793">
        <v>2014</v>
      </c>
      <c r="C2793" s="76">
        <v>1</v>
      </c>
      <c r="D2793" s="76">
        <v>0</v>
      </c>
      <c r="E2793" s="76">
        <v>0</v>
      </c>
      <c r="F2793" s="76">
        <v>0</v>
      </c>
      <c r="G2793" s="76">
        <v>0</v>
      </c>
      <c r="H2793" s="76">
        <v>0</v>
      </c>
      <c r="I2793" s="76">
        <v>0</v>
      </c>
      <c r="J2793" s="76">
        <v>0</v>
      </c>
      <c r="K2793" s="76">
        <v>0</v>
      </c>
      <c r="L2793" s="77">
        <v>0</v>
      </c>
      <c r="M2793" s="68">
        <v>3.5791286287011541</v>
      </c>
      <c r="N2793" s="68">
        <v>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3.5791286287011541</v>
      </c>
    </row>
    <row r="2794" spans="1:23">
      <c r="A2794" s="105"/>
      <c r="B2794">
        <v>2017</v>
      </c>
      <c r="C2794" s="76">
        <v>1</v>
      </c>
      <c r="D2794" s="76">
        <v>0</v>
      </c>
      <c r="E2794" s="76">
        <v>0</v>
      </c>
      <c r="F2794" s="76">
        <v>0</v>
      </c>
      <c r="G2794" s="76">
        <v>0</v>
      </c>
      <c r="H2794" s="76">
        <v>0</v>
      </c>
      <c r="I2794" s="76">
        <v>0</v>
      </c>
      <c r="J2794" s="76">
        <v>0</v>
      </c>
      <c r="K2794" s="76">
        <v>0</v>
      </c>
      <c r="L2794" s="77">
        <v>0</v>
      </c>
      <c r="M2794" s="68">
        <v>2.5812807881773399</v>
      </c>
      <c r="N2794" s="68">
        <v>0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2.5812807881773399</v>
      </c>
    </row>
    <row r="2795" spans="1:23">
      <c r="C2795" s="76"/>
      <c r="D2795" s="76"/>
      <c r="E2795" s="76"/>
      <c r="F2795" s="76"/>
      <c r="G2795" s="76"/>
      <c r="H2795" s="76"/>
      <c r="I2795" s="76"/>
      <c r="J2795" s="76"/>
      <c r="K2795" s="76"/>
      <c r="L2795" s="77"/>
      <c r="M2795" s="68"/>
      <c r="N2795" s="68"/>
      <c r="O2795" s="68"/>
      <c r="P2795" s="68"/>
      <c r="Q2795" s="68"/>
      <c r="R2795" s="68"/>
      <c r="S2795" s="68"/>
      <c r="T2795" s="68"/>
      <c r="U2795" s="68"/>
      <c r="V2795" s="68"/>
      <c r="W2795" s="68"/>
    </row>
    <row r="2796" spans="1:23">
      <c r="A2796" s="105" t="s">
        <v>739</v>
      </c>
      <c r="B2796">
        <v>2011</v>
      </c>
      <c r="C2796" s="76">
        <v>0</v>
      </c>
      <c r="D2796" s="76">
        <v>0</v>
      </c>
      <c r="E2796" s="76">
        <v>0</v>
      </c>
      <c r="F2796" s="76">
        <v>1</v>
      </c>
      <c r="G2796" s="76">
        <v>0</v>
      </c>
      <c r="H2796" s="76">
        <v>0</v>
      </c>
      <c r="I2796" s="76">
        <v>0</v>
      </c>
      <c r="J2796" s="76">
        <v>0</v>
      </c>
      <c r="K2796" s="76">
        <v>0</v>
      </c>
      <c r="L2796" s="77">
        <v>0</v>
      </c>
      <c r="M2796" s="68">
        <v>0</v>
      </c>
      <c r="N2796" s="68">
        <v>0</v>
      </c>
      <c r="O2796" s="68">
        <v>0</v>
      </c>
      <c r="P2796" s="68">
        <v>1</v>
      </c>
      <c r="Q2796" s="68">
        <v>0</v>
      </c>
      <c r="R2796" s="68">
        <v>0</v>
      </c>
      <c r="S2796" s="68">
        <v>0</v>
      </c>
      <c r="T2796" s="68">
        <v>0</v>
      </c>
      <c r="U2796" s="68">
        <v>0</v>
      </c>
      <c r="V2796" s="68">
        <v>0</v>
      </c>
      <c r="W2796" s="68">
        <v>1</v>
      </c>
    </row>
    <row r="2797" spans="1:23">
      <c r="A2797" s="105"/>
      <c r="B2797">
        <v>2014</v>
      </c>
      <c r="C2797" s="76">
        <v>0</v>
      </c>
      <c r="D2797" s="76">
        <v>0</v>
      </c>
      <c r="E2797" s="76">
        <v>0</v>
      </c>
      <c r="F2797" s="76">
        <v>1</v>
      </c>
      <c r="G2797" s="76">
        <v>0</v>
      </c>
      <c r="H2797" s="76">
        <v>0</v>
      </c>
      <c r="I2797" s="76">
        <v>0</v>
      </c>
      <c r="J2797" s="76">
        <v>0</v>
      </c>
      <c r="K2797" s="76">
        <v>0</v>
      </c>
      <c r="L2797" s="77">
        <v>0</v>
      </c>
      <c r="M2797" s="68">
        <v>0</v>
      </c>
      <c r="N2797" s="68">
        <v>0</v>
      </c>
      <c r="O2797" s="68">
        <v>0</v>
      </c>
      <c r="P2797" s="68">
        <v>2.1456581933926664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2.1456581933926664</v>
      </c>
    </row>
    <row r="2798" spans="1:23">
      <c r="A2798" s="105"/>
      <c r="B2798">
        <v>2017</v>
      </c>
      <c r="C2798" s="76">
        <v>0</v>
      </c>
      <c r="D2798" s="76">
        <v>0</v>
      </c>
      <c r="E2798" s="76">
        <v>0</v>
      </c>
      <c r="F2798" s="76">
        <v>1</v>
      </c>
      <c r="G2798" s="76">
        <v>0</v>
      </c>
      <c r="H2798" s="76">
        <v>0</v>
      </c>
      <c r="I2798" s="76">
        <v>0</v>
      </c>
      <c r="J2798" s="76">
        <v>0</v>
      </c>
      <c r="K2798" s="76">
        <v>0</v>
      </c>
      <c r="L2798" s="77">
        <v>0</v>
      </c>
      <c r="M2798" s="68">
        <v>0</v>
      </c>
      <c r="N2798" s="68">
        <v>0</v>
      </c>
      <c r="O2798" s="68">
        <v>0</v>
      </c>
      <c r="P2798" s="68">
        <v>4.4242016096316474</v>
      </c>
      <c r="Q2798" s="68">
        <v>0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4.4242016096316474</v>
      </c>
    </row>
    <row r="2799" spans="1:23">
      <c r="C2799" s="76"/>
      <c r="D2799" s="76"/>
      <c r="E2799" s="76"/>
      <c r="F2799" s="76"/>
      <c r="G2799" s="76"/>
      <c r="H2799" s="76"/>
      <c r="I2799" s="76"/>
      <c r="J2799" s="76"/>
      <c r="K2799" s="76"/>
      <c r="L2799" s="77"/>
      <c r="M2799" s="68"/>
      <c r="N2799" s="68"/>
      <c r="O2799" s="68"/>
      <c r="P2799" s="68"/>
      <c r="Q2799" s="68"/>
      <c r="R2799" s="68"/>
      <c r="S2799" s="68"/>
      <c r="T2799" s="68"/>
      <c r="U2799" s="68"/>
      <c r="V2799" s="68"/>
      <c r="W2799" s="68"/>
    </row>
    <row r="2800" spans="1:23">
      <c r="A2800" s="105" t="s">
        <v>740</v>
      </c>
      <c r="B2800">
        <v>2011</v>
      </c>
      <c r="C2800" s="76">
        <v>1</v>
      </c>
      <c r="D2800" s="76">
        <v>0</v>
      </c>
      <c r="E2800" s="76">
        <v>0</v>
      </c>
      <c r="F2800" s="76">
        <v>0</v>
      </c>
      <c r="G2800" s="76">
        <v>0</v>
      </c>
      <c r="H2800" s="76">
        <v>0</v>
      </c>
      <c r="I2800" s="76">
        <v>0</v>
      </c>
      <c r="J2800" s="76">
        <v>0</v>
      </c>
      <c r="K2800" s="76">
        <v>0</v>
      </c>
      <c r="L2800" s="77">
        <v>0</v>
      </c>
      <c r="M2800" s="68">
        <v>1.1264591439688716</v>
      </c>
      <c r="N2800" s="68">
        <v>0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1.1264591439688716</v>
      </c>
    </row>
    <row r="2801" spans="1:23">
      <c r="A2801" s="105"/>
      <c r="B2801">
        <v>2014</v>
      </c>
      <c r="C2801" s="76">
        <v>0.50074267783194371</v>
      </c>
      <c r="D2801" s="76">
        <v>0</v>
      </c>
      <c r="E2801" s="76">
        <v>0</v>
      </c>
      <c r="F2801" s="76">
        <v>0.49925732216805624</v>
      </c>
      <c r="G2801" s="76">
        <v>0</v>
      </c>
      <c r="H2801" s="76">
        <v>0</v>
      </c>
      <c r="I2801" s="76">
        <v>0</v>
      </c>
      <c r="J2801" s="76">
        <v>0</v>
      </c>
      <c r="K2801" s="76">
        <v>0</v>
      </c>
      <c r="L2801" s="77">
        <v>0</v>
      </c>
      <c r="M2801" s="68">
        <v>2.1308965948141205</v>
      </c>
      <c r="N2801" s="68">
        <v>0</v>
      </c>
      <c r="O2801" s="68">
        <v>0</v>
      </c>
      <c r="P2801" s="68">
        <v>2.1245757049311775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4.2554722997452981</v>
      </c>
    </row>
    <row r="2802" spans="1:23">
      <c r="A2802" s="105"/>
      <c r="B2802">
        <v>2017</v>
      </c>
      <c r="C2802" s="76">
        <v>0.6197718631178708</v>
      </c>
      <c r="D2802" s="76">
        <v>0</v>
      </c>
      <c r="E2802" s="76">
        <v>0</v>
      </c>
      <c r="F2802" s="76">
        <v>0.38022813688212931</v>
      </c>
      <c r="G2802" s="76">
        <v>0</v>
      </c>
      <c r="H2802" s="76">
        <v>0</v>
      </c>
      <c r="I2802" s="76">
        <v>0</v>
      </c>
      <c r="J2802" s="76">
        <v>0</v>
      </c>
      <c r="K2802" s="76">
        <v>0</v>
      </c>
      <c r="L2802" s="77">
        <v>0</v>
      </c>
      <c r="M2802" s="68">
        <v>1.6300000000000001</v>
      </c>
      <c r="N2802" s="68">
        <v>0</v>
      </c>
      <c r="O2802" s="68">
        <v>0</v>
      </c>
      <c r="P2802" s="68">
        <v>1</v>
      </c>
      <c r="Q2802" s="68">
        <v>0</v>
      </c>
      <c r="R2802" s="68">
        <v>0</v>
      </c>
      <c r="S2802" s="68">
        <v>0</v>
      </c>
      <c r="T2802" s="68">
        <v>0</v>
      </c>
      <c r="U2802" s="68">
        <v>0</v>
      </c>
      <c r="V2802" s="68">
        <v>0</v>
      </c>
      <c r="W2802" s="68">
        <v>2.63</v>
      </c>
    </row>
    <row r="2803" spans="1:23">
      <c r="C2803" s="76"/>
      <c r="D2803" s="76"/>
      <c r="E2803" s="76"/>
      <c r="F2803" s="76"/>
      <c r="G2803" s="76"/>
      <c r="H2803" s="76"/>
      <c r="I2803" s="76"/>
      <c r="J2803" s="76"/>
      <c r="K2803" s="76"/>
      <c r="L2803" s="77"/>
      <c r="M2803" s="68"/>
      <c r="N2803" s="68"/>
      <c r="O2803" s="68"/>
      <c r="P2803" s="68"/>
      <c r="Q2803" s="68"/>
      <c r="R2803" s="68"/>
      <c r="S2803" s="68"/>
      <c r="T2803" s="68"/>
      <c r="U2803" s="68"/>
      <c r="V2803" s="68"/>
      <c r="W2803" s="68"/>
    </row>
    <row r="2804" spans="1:23">
      <c r="A2804" s="105" t="s">
        <v>741</v>
      </c>
      <c r="B2804">
        <v>2011</v>
      </c>
      <c r="C2804" s="76">
        <v>0</v>
      </c>
      <c r="D2804" s="76">
        <v>0</v>
      </c>
      <c r="E2804" s="76">
        <v>0</v>
      </c>
      <c r="F2804" s="76">
        <v>0</v>
      </c>
      <c r="G2804" s="76">
        <v>0</v>
      </c>
      <c r="H2804" s="76">
        <v>0</v>
      </c>
      <c r="I2804" s="76">
        <v>0</v>
      </c>
      <c r="J2804" s="76">
        <v>0</v>
      </c>
      <c r="K2804" s="76">
        <v>0</v>
      </c>
      <c r="L2804" s="77">
        <v>0</v>
      </c>
      <c r="M2804" s="68">
        <v>0</v>
      </c>
      <c r="N2804" s="68">
        <v>0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</row>
    <row r="2805" spans="1:23">
      <c r="A2805" s="105"/>
      <c r="B2805">
        <v>2014</v>
      </c>
      <c r="C2805" s="76">
        <v>1</v>
      </c>
      <c r="D2805" s="76">
        <v>0</v>
      </c>
      <c r="E2805" s="76">
        <v>0</v>
      </c>
      <c r="F2805" s="76">
        <v>0</v>
      </c>
      <c r="G2805" s="76">
        <v>0</v>
      </c>
      <c r="H2805" s="76">
        <v>0</v>
      </c>
      <c r="I2805" s="76">
        <v>0</v>
      </c>
      <c r="J2805" s="76">
        <v>0</v>
      </c>
      <c r="K2805" s="76">
        <v>0</v>
      </c>
      <c r="L2805" s="77">
        <v>0</v>
      </c>
      <c r="M2805" s="68">
        <v>2.2064777327935223</v>
      </c>
      <c r="N2805" s="68">
        <v>0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2.2064777327935223</v>
      </c>
    </row>
    <row r="2806" spans="1:23">
      <c r="A2806" s="105"/>
      <c r="B2806">
        <v>2017</v>
      </c>
      <c r="C2806" s="76">
        <v>1</v>
      </c>
      <c r="D2806" s="76">
        <v>0</v>
      </c>
      <c r="E2806" s="76">
        <v>0</v>
      </c>
      <c r="F2806" s="76">
        <v>0</v>
      </c>
      <c r="G2806" s="76">
        <v>0</v>
      </c>
      <c r="H2806" s="76">
        <v>0</v>
      </c>
      <c r="I2806" s="76">
        <v>0</v>
      </c>
      <c r="J2806" s="76">
        <v>0</v>
      </c>
      <c r="K2806" s="76">
        <v>0</v>
      </c>
      <c r="L2806" s="77">
        <v>0</v>
      </c>
      <c r="M2806" s="68">
        <v>2.0080786793115557</v>
      </c>
      <c r="N2806" s="68">
        <v>0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2.0080786793115557</v>
      </c>
    </row>
    <row r="2807" spans="1:23">
      <c r="C2807" s="76"/>
      <c r="D2807" s="76"/>
      <c r="E2807" s="76"/>
      <c r="F2807" s="76"/>
      <c r="G2807" s="76"/>
      <c r="H2807" s="76"/>
      <c r="I2807" s="76"/>
      <c r="J2807" s="76"/>
      <c r="K2807" s="76"/>
      <c r="L2807" s="77"/>
      <c r="M2807" s="68"/>
      <c r="N2807" s="68"/>
      <c r="O2807" s="68"/>
      <c r="P2807" s="68"/>
      <c r="Q2807" s="68"/>
      <c r="R2807" s="68"/>
      <c r="S2807" s="68"/>
      <c r="T2807" s="68"/>
      <c r="U2807" s="68"/>
      <c r="V2807" s="68"/>
      <c r="W2807" s="68"/>
    </row>
    <row r="2808" spans="1:23">
      <c r="A2808" s="105" t="s">
        <v>1212</v>
      </c>
      <c r="B2808">
        <v>2011</v>
      </c>
      <c r="C2808" s="76">
        <v>0</v>
      </c>
      <c r="D2808" s="76">
        <v>0</v>
      </c>
      <c r="E2808" s="76">
        <v>0</v>
      </c>
      <c r="F2808" s="76">
        <v>0</v>
      </c>
      <c r="G2808" s="76">
        <v>0</v>
      </c>
      <c r="H2808" s="76">
        <v>0</v>
      </c>
      <c r="I2808" s="76">
        <v>0</v>
      </c>
      <c r="J2808" s="76">
        <v>0</v>
      </c>
      <c r="K2808" s="76">
        <v>0</v>
      </c>
      <c r="L2808" s="77">
        <v>0</v>
      </c>
      <c r="M2808" s="68">
        <v>0</v>
      </c>
      <c r="N2808" s="68">
        <v>0</v>
      </c>
      <c r="O2808" s="68">
        <v>0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68">
        <v>0</v>
      </c>
      <c r="V2808" s="68">
        <v>0</v>
      </c>
      <c r="W2808" s="68">
        <v>0</v>
      </c>
    </row>
    <row r="2809" spans="1:23">
      <c r="A2809" s="105"/>
      <c r="B2809">
        <v>2014</v>
      </c>
      <c r="C2809" s="76">
        <v>0.41643577794648584</v>
      </c>
      <c r="D2809" s="76">
        <v>0</v>
      </c>
      <c r="E2809" s="76">
        <v>0</v>
      </c>
      <c r="F2809" s="76">
        <v>0.5835642220535141</v>
      </c>
      <c r="G2809" s="76">
        <v>0</v>
      </c>
      <c r="H2809" s="76">
        <v>0</v>
      </c>
      <c r="I2809" s="76">
        <v>0</v>
      </c>
      <c r="J2809" s="76">
        <v>0</v>
      </c>
      <c r="K2809" s="76">
        <v>0</v>
      </c>
      <c r="L2809" s="77">
        <v>0</v>
      </c>
      <c r="M2809" s="68">
        <v>1.1308965948141205</v>
      </c>
      <c r="N2809" s="68">
        <v>0</v>
      </c>
      <c r="O2809" s="68">
        <v>0</v>
      </c>
      <c r="P2809" s="68">
        <v>1.5847600675186884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2.7156566623328091</v>
      </c>
    </row>
    <row r="2810" spans="1:23">
      <c r="A2810" s="105"/>
      <c r="B2810">
        <v>2017</v>
      </c>
      <c r="C2810" s="76">
        <v>0</v>
      </c>
      <c r="D2810" s="76">
        <v>0</v>
      </c>
      <c r="E2810" s="76">
        <v>0</v>
      </c>
      <c r="F2810" s="76">
        <v>0</v>
      </c>
      <c r="G2810" s="76">
        <v>0</v>
      </c>
      <c r="H2810" s="76">
        <v>0</v>
      </c>
      <c r="I2810" s="76">
        <v>0</v>
      </c>
      <c r="J2810" s="76">
        <v>0</v>
      </c>
      <c r="K2810" s="76">
        <v>0</v>
      </c>
      <c r="L2810" s="77">
        <v>0</v>
      </c>
      <c r="M2810" s="68">
        <v>0</v>
      </c>
      <c r="N2810" s="68">
        <v>0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</row>
    <row r="2811" spans="1:23">
      <c r="C2811" s="76"/>
      <c r="D2811" s="76"/>
      <c r="E2811" s="76"/>
      <c r="F2811" s="76"/>
      <c r="G2811" s="76"/>
      <c r="H2811" s="76"/>
      <c r="I2811" s="76"/>
      <c r="J2811" s="76"/>
      <c r="K2811" s="76"/>
      <c r="L2811" s="77"/>
      <c r="M2811" s="68"/>
      <c r="N2811" s="68"/>
      <c r="O2811" s="68"/>
      <c r="P2811" s="68"/>
      <c r="Q2811" s="68"/>
      <c r="R2811" s="68"/>
      <c r="S2811" s="68"/>
      <c r="T2811" s="68"/>
      <c r="U2811" s="68"/>
      <c r="V2811" s="68"/>
      <c r="W2811" s="68"/>
    </row>
    <row r="2812" spans="1:23">
      <c r="A2812" s="105" t="s">
        <v>742</v>
      </c>
      <c r="B2812">
        <v>2011</v>
      </c>
      <c r="C2812" s="76">
        <v>0</v>
      </c>
      <c r="D2812" s="76">
        <v>0</v>
      </c>
      <c r="E2812" s="76">
        <v>0</v>
      </c>
      <c r="F2812" s="76">
        <v>0</v>
      </c>
      <c r="G2812" s="76">
        <v>0</v>
      </c>
      <c r="H2812" s="76">
        <v>0</v>
      </c>
      <c r="I2812" s="76">
        <v>0</v>
      </c>
      <c r="J2812" s="76">
        <v>0</v>
      </c>
      <c r="K2812" s="76">
        <v>0</v>
      </c>
      <c r="L2812" s="77">
        <v>0</v>
      </c>
      <c r="M2812" s="68">
        <v>0</v>
      </c>
      <c r="N2812" s="68">
        <v>0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68">
        <v>0</v>
      </c>
      <c r="V2812" s="68">
        <v>0</v>
      </c>
      <c r="W2812" s="68">
        <v>0</v>
      </c>
    </row>
    <row r="2813" spans="1:23">
      <c r="A2813" s="105"/>
      <c r="B2813">
        <v>2014</v>
      </c>
      <c r="C2813" s="76">
        <v>0.56564092959443624</v>
      </c>
      <c r="D2813" s="76">
        <v>0</v>
      </c>
      <c r="E2813" s="76">
        <v>0</v>
      </c>
      <c r="F2813" s="76">
        <v>0.43435907040556365</v>
      </c>
      <c r="G2813" s="76">
        <v>0</v>
      </c>
      <c r="H2813" s="76">
        <v>0</v>
      </c>
      <c r="I2813" s="76">
        <v>0</v>
      </c>
      <c r="J2813" s="76">
        <v>0</v>
      </c>
      <c r="K2813" s="76">
        <v>0</v>
      </c>
      <c r="L2813" s="77">
        <v>0</v>
      </c>
      <c r="M2813" s="68">
        <v>3.1439859525899911</v>
      </c>
      <c r="N2813" s="68">
        <v>0</v>
      </c>
      <c r="O2813" s="68">
        <v>0</v>
      </c>
      <c r="P2813" s="68">
        <v>2.4142857142857146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5.5582716668757062</v>
      </c>
    </row>
    <row r="2814" spans="1:23">
      <c r="A2814" s="105"/>
      <c r="B2814">
        <v>2017</v>
      </c>
      <c r="C2814" s="76">
        <v>1</v>
      </c>
      <c r="D2814" s="76">
        <v>0</v>
      </c>
      <c r="E2814" s="76">
        <v>0</v>
      </c>
      <c r="F2814" s="76">
        <v>0</v>
      </c>
      <c r="G2814" s="76">
        <v>0</v>
      </c>
      <c r="H2814" s="76">
        <v>0</v>
      </c>
      <c r="I2814" s="76">
        <v>0</v>
      </c>
      <c r="J2814" s="76">
        <v>0</v>
      </c>
      <c r="K2814" s="76">
        <v>0</v>
      </c>
      <c r="L2814" s="77">
        <v>0</v>
      </c>
      <c r="M2814" s="68">
        <v>1</v>
      </c>
      <c r="N2814" s="68">
        <v>0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68">
        <v>0</v>
      </c>
      <c r="V2814" s="68">
        <v>0</v>
      </c>
      <c r="W2814" s="68">
        <v>1</v>
      </c>
    </row>
    <row r="2815" spans="1:23">
      <c r="C2815" s="76"/>
      <c r="D2815" s="76"/>
      <c r="E2815" s="76"/>
      <c r="F2815" s="76"/>
      <c r="G2815" s="76"/>
      <c r="H2815" s="76"/>
      <c r="I2815" s="76"/>
      <c r="J2815" s="76"/>
      <c r="K2815" s="76"/>
      <c r="L2815" s="77"/>
      <c r="M2815" s="68"/>
      <c r="N2815" s="68"/>
      <c r="O2815" s="68"/>
      <c r="P2815" s="68"/>
      <c r="Q2815" s="68"/>
      <c r="R2815" s="68"/>
      <c r="S2815" s="68"/>
      <c r="T2815" s="68"/>
      <c r="U2815" s="68"/>
      <c r="V2815" s="68"/>
      <c r="W2815" s="68"/>
    </row>
    <row r="2816" spans="1:23">
      <c r="A2816" s="105" t="s">
        <v>743</v>
      </c>
      <c r="B2816">
        <v>2011</v>
      </c>
      <c r="C2816" s="76">
        <v>0.6660608814175375</v>
      </c>
      <c r="D2816" s="76">
        <v>0</v>
      </c>
      <c r="E2816" s="76">
        <v>0</v>
      </c>
      <c r="F2816" s="76">
        <v>0.33393911858246256</v>
      </c>
      <c r="G2816" s="76">
        <v>0</v>
      </c>
      <c r="H2816" s="76">
        <v>0</v>
      </c>
      <c r="I2816" s="76">
        <v>0</v>
      </c>
      <c r="J2816" s="76">
        <v>0</v>
      </c>
      <c r="K2816" s="76">
        <v>0</v>
      </c>
      <c r="L2816" s="77">
        <v>0</v>
      </c>
      <c r="M2816" s="68">
        <v>2</v>
      </c>
      <c r="N2816" s="68">
        <v>0</v>
      </c>
      <c r="O2816" s="68">
        <v>0</v>
      </c>
      <c r="P2816" s="68">
        <v>1.0027285129604366</v>
      </c>
      <c r="Q2816" s="68">
        <v>0</v>
      </c>
      <c r="R2816" s="68">
        <v>0</v>
      </c>
      <c r="S2816" s="68">
        <v>0</v>
      </c>
      <c r="T2816" s="68">
        <v>0</v>
      </c>
      <c r="U2816" s="68">
        <v>0</v>
      </c>
      <c r="V2816" s="68">
        <v>0</v>
      </c>
      <c r="W2816" s="68">
        <v>3.0027285129604366</v>
      </c>
    </row>
    <row r="2817" spans="1:23">
      <c r="A2817" s="105"/>
      <c r="B2817">
        <v>2014</v>
      </c>
      <c r="C2817" s="76">
        <v>0.1802160878296856</v>
      </c>
      <c r="D2817" s="76">
        <v>0</v>
      </c>
      <c r="E2817" s="76">
        <v>0</v>
      </c>
      <c r="F2817" s="76">
        <v>0.81978391217031443</v>
      </c>
      <c r="G2817" s="76">
        <v>0</v>
      </c>
      <c r="H2817" s="76">
        <v>0</v>
      </c>
      <c r="I2817" s="76">
        <v>0</v>
      </c>
      <c r="J2817" s="76">
        <v>0</v>
      </c>
      <c r="K2817" s="76">
        <v>0</v>
      </c>
      <c r="L2817" s="77">
        <v>0</v>
      </c>
      <c r="M2817" s="68">
        <v>1</v>
      </c>
      <c r="N2817" s="68">
        <v>0</v>
      </c>
      <c r="O2817" s="68">
        <v>0</v>
      </c>
      <c r="P2817" s="68">
        <v>4.5488941750031584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5.5488941750031584</v>
      </c>
    </row>
    <row r="2818" spans="1:23">
      <c r="A2818" s="105"/>
      <c r="B2818">
        <v>2017</v>
      </c>
      <c r="C2818" s="76">
        <v>0.59053437949871246</v>
      </c>
      <c r="D2818" s="76">
        <v>0</v>
      </c>
      <c r="E2818" s="76">
        <v>0</v>
      </c>
      <c r="F2818" s="76">
        <v>0.40946562050128754</v>
      </c>
      <c r="G2818" s="76">
        <v>0</v>
      </c>
      <c r="H2818" s="76">
        <v>0</v>
      </c>
      <c r="I2818" s="76">
        <v>0</v>
      </c>
      <c r="J2818" s="76">
        <v>0</v>
      </c>
      <c r="K2818" s="76">
        <v>0</v>
      </c>
      <c r="L2818" s="77">
        <v>0</v>
      </c>
      <c r="M2818" s="68">
        <v>3.2805755395683454</v>
      </c>
      <c r="N2818" s="68">
        <v>0</v>
      </c>
      <c r="O2818" s="68">
        <v>0</v>
      </c>
      <c r="P2818" s="68">
        <v>2.2746904253922908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5.5552659649606362</v>
      </c>
    </row>
    <row r="2819" spans="1:23">
      <c r="C2819" s="76"/>
      <c r="D2819" s="76"/>
      <c r="E2819" s="76"/>
      <c r="F2819" s="76"/>
      <c r="G2819" s="76"/>
      <c r="H2819" s="76"/>
      <c r="I2819" s="76"/>
      <c r="J2819" s="76"/>
      <c r="K2819" s="76"/>
      <c r="L2819" s="77"/>
      <c r="M2819" s="68"/>
      <c r="N2819" s="68"/>
      <c r="O2819" s="68"/>
      <c r="P2819" s="68"/>
      <c r="Q2819" s="68"/>
      <c r="R2819" s="68"/>
      <c r="S2819" s="68"/>
      <c r="T2819" s="68"/>
      <c r="U2819" s="68"/>
      <c r="V2819" s="68"/>
      <c r="W2819" s="68"/>
    </row>
    <row r="2820" spans="1:23">
      <c r="A2820" s="105" t="s">
        <v>744</v>
      </c>
      <c r="B2820">
        <v>2011</v>
      </c>
      <c r="C2820" s="76">
        <v>0</v>
      </c>
      <c r="D2820" s="76">
        <v>0</v>
      </c>
      <c r="E2820" s="76">
        <v>0</v>
      </c>
      <c r="F2820" s="76">
        <v>0</v>
      </c>
      <c r="G2820" s="76">
        <v>0</v>
      </c>
      <c r="H2820" s="76">
        <v>0</v>
      </c>
      <c r="I2820" s="76">
        <v>0</v>
      </c>
      <c r="J2820" s="76">
        <v>0</v>
      </c>
      <c r="K2820" s="76">
        <v>0</v>
      </c>
      <c r="L2820" s="77">
        <v>0</v>
      </c>
      <c r="M2820" s="68">
        <v>0</v>
      </c>
      <c r="N2820" s="68">
        <v>0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</row>
    <row r="2821" spans="1:23">
      <c r="A2821" s="105"/>
      <c r="B2821">
        <v>2014</v>
      </c>
      <c r="C2821" s="76">
        <v>0</v>
      </c>
      <c r="D2821" s="76">
        <v>0</v>
      </c>
      <c r="E2821" s="76">
        <v>0</v>
      </c>
      <c r="F2821" s="76">
        <v>0</v>
      </c>
      <c r="G2821" s="76">
        <v>0</v>
      </c>
      <c r="H2821" s="76">
        <v>0</v>
      </c>
      <c r="I2821" s="76">
        <v>0</v>
      </c>
      <c r="J2821" s="76">
        <v>0</v>
      </c>
      <c r="K2821" s="76">
        <v>0</v>
      </c>
      <c r="L2821" s="77">
        <v>0</v>
      </c>
      <c r="M2821" s="68">
        <v>0</v>
      </c>
      <c r="N2821" s="68">
        <v>0</v>
      </c>
      <c r="O2821" s="68">
        <v>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</row>
    <row r="2822" spans="1:23">
      <c r="A2822" s="105"/>
      <c r="B2822">
        <v>2017</v>
      </c>
      <c r="C2822" s="76">
        <v>0.3889187735341581</v>
      </c>
      <c r="D2822" s="76">
        <v>0</v>
      </c>
      <c r="E2822" s="76">
        <v>0</v>
      </c>
      <c r="F2822" s="76">
        <v>0.61108122646584184</v>
      </c>
      <c r="G2822" s="76">
        <v>0</v>
      </c>
      <c r="H2822" s="76">
        <v>0</v>
      </c>
      <c r="I2822" s="76">
        <v>0</v>
      </c>
      <c r="J2822" s="76">
        <v>0</v>
      </c>
      <c r="K2822" s="76">
        <v>0</v>
      </c>
      <c r="L2822" s="77">
        <v>0</v>
      </c>
      <c r="M2822" s="68">
        <v>1</v>
      </c>
      <c r="N2822" s="68">
        <v>0</v>
      </c>
      <c r="O2822" s="68">
        <v>0</v>
      </c>
      <c r="P2822" s="68">
        <v>1.571230982019364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2.571230982019364</v>
      </c>
    </row>
    <row r="2823" spans="1:23">
      <c r="C2823" s="76"/>
      <c r="D2823" s="76"/>
      <c r="E2823" s="76"/>
      <c r="F2823" s="76"/>
      <c r="G2823" s="76"/>
      <c r="H2823" s="76"/>
      <c r="I2823" s="76"/>
      <c r="J2823" s="76"/>
      <c r="K2823" s="76"/>
      <c r="L2823" s="77"/>
      <c r="M2823" s="68"/>
      <c r="N2823" s="68"/>
      <c r="O2823" s="68"/>
      <c r="P2823" s="68"/>
      <c r="Q2823" s="68"/>
      <c r="R2823" s="68"/>
      <c r="S2823" s="68"/>
      <c r="T2823" s="68"/>
      <c r="U2823" s="68"/>
      <c r="V2823" s="68"/>
      <c r="W2823" s="68"/>
    </row>
    <row r="2824" spans="1:23">
      <c r="A2824" s="105" t="s">
        <v>745</v>
      </c>
      <c r="B2824">
        <v>2011</v>
      </c>
      <c r="C2824" s="76">
        <v>0</v>
      </c>
      <c r="D2824" s="76">
        <v>0</v>
      </c>
      <c r="E2824" s="76">
        <v>0</v>
      </c>
      <c r="F2824" s="76">
        <v>1</v>
      </c>
      <c r="G2824" s="76">
        <v>0</v>
      </c>
      <c r="H2824" s="76">
        <v>0</v>
      </c>
      <c r="I2824" s="76">
        <v>0</v>
      </c>
      <c r="J2824" s="76">
        <v>0</v>
      </c>
      <c r="K2824" s="76">
        <v>0</v>
      </c>
      <c r="L2824" s="77">
        <v>0</v>
      </c>
      <c r="M2824" s="68">
        <v>0</v>
      </c>
      <c r="N2824" s="68">
        <v>0</v>
      </c>
      <c r="O2824" s="68">
        <v>0</v>
      </c>
      <c r="P2824" s="68">
        <v>1.0113464447806355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1.0113464447806355</v>
      </c>
    </row>
    <row r="2825" spans="1:23">
      <c r="A2825" s="105"/>
      <c r="B2825">
        <v>2014</v>
      </c>
      <c r="C2825" s="76">
        <v>0</v>
      </c>
      <c r="D2825" s="76">
        <v>0</v>
      </c>
      <c r="E2825" s="76">
        <v>0</v>
      </c>
      <c r="F2825" s="76">
        <v>0</v>
      </c>
      <c r="G2825" s="76">
        <v>0</v>
      </c>
      <c r="H2825" s="76">
        <v>0</v>
      </c>
      <c r="I2825" s="76">
        <v>0</v>
      </c>
      <c r="J2825" s="76">
        <v>0</v>
      </c>
      <c r="K2825" s="76">
        <v>0</v>
      </c>
      <c r="L2825" s="77">
        <v>0</v>
      </c>
      <c r="M2825" s="68">
        <v>0</v>
      </c>
      <c r="N2825" s="68">
        <v>0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</row>
    <row r="2826" spans="1:23">
      <c r="A2826" s="105"/>
      <c r="B2826">
        <v>2017</v>
      </c>
      <c r="C2826" s="76">
        <v>0</v>
      </c>
      <c r="D2826" s="76">
        <v>0</v>
      </c>
      <c r="E2826" s="76">
        <v>0</v>
      </c>
      <c r="F2826" s="76">
        <v>0</v>
      </c>
      <c r="G2826" s="76">
        <v>0</v>
      </c>
      <c r="H2826" s="76">
        <v>0</v>
      </c>
      <c r="I2826" s="76">
        <v>0</v>
      </c>
      <c r="J2826" s="76">
        <v>0</v>
      </c>
      <c r="K2826" s="76">
        <v>0</v>
      </c>
      <c r="L2826" s="77">
        <v>0</v>
      </c>
      <c r="M2826" s="68">
        <v>0</v>
      </c>
      <c r="N2826" s="68">
        <v>0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</row>
    <row r="2827" spans="1:23">
      <c r="C2827" s="76"/>
      <c r="D2827" s="76"/>
      <c r="E2827" s="76"/>
      <c r="F2827" s="76"/>
      <c r="G2827" s="76"/>
      <c r="H2827" s="76"/>
      <c r="I2827" s="76"/>
      <c r="J2827" s="76"/>
      <c r="K2827" s="76"/>
      <c r="L2827" s="77"/>
      <c r="M2827" s="68"/>
      <c r="N2827" s="68"/>
      <c r="O2827" s="68"/>
      <c r="P2827" s="68"/>
      <c r="Q2827" s="68"/>
      <c r="R2827" s="68"/>
      <c r="S2827" s="68"/>
      <c r="T2827" s="68"/>
      <c r="U2827" s="68"/>
      <c r="V2827" s="68"/>
      <c r="W2827" s="68"/>
    </row>
    <row r="2828" spans="1:23">
      <c r="A2828" s="105" t="s">
        <v>1213</v>
      </c>
      <c r="B2828">
        <v>2011</v>
      </c>
      <c r="C2828" s="76">
        <v>0</v>
      </c>
      <c r="D2828" s="76">
        <v>0</v>
      </c>
      <c r="E2828" s="76">
        <v>0</v>
      </c>
      <c r="F2828" s="76">
        <v>0</v>
      </c>
      <c r="G2828" s="76">
        <v>0</v>
      </c>
      <c r="H2828" s="76">
        <v>0</v>
      </c>
      <c r="I2828" s="76">
        <v>0</v>
      </c>
      <c r="J2828" s="76">
        <v>0</v>
      </c>
      <c r="K2828" s="76">
        <v>0</v>
      </c>
      <c r="L2828" s="77">
        <v>0</v>
      </c>
      <c r="M2828" s="68">
        <v>0</v>
      </c>
      <c r="N2828" s="68">
        <v>0</v>
      </c>
      <c r="O2828" s="68">
        <v>0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</row>
    <row r="2829" spans="1:23">
      <c r="A2829" s="105"/>
      <c r="B2829">
        <v>2014</v>
      </c>
      <c r="C2829" s="76">
        <v>1</v>
      </c>
      <c r="D2829" s="76">
        <v>0</v>
      </c>
      <c r="E2829" s="76">
        <v>0</v>
      </c>
      <c r="F2829" s="76">
        <v>0</v>
      </c>
      <c r="G2829" s="76">
        <v>0</v>
      </c>
      <c r="H2829" s="76">
        <v>0</v>
      </c>
      <c r="I2829" s="76">
        <v>0</v>
      </c>
      <c r="J2829" s="76">
        <v>0</v>
      </c>
      <c r="K2829" s="76">
        <v>0</v>
      </c>
      <c r="L2829" s="77">
        <v>0</v>
      </c>
      <c r="M2829" s="68">
        <v>2.1308965948141205</v>
      </c>
      <c r="N2829" s="68">
        <v>0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2.1308965948141205</v>
      </c>
    </row>
    <row r="2830" spans="1:23">
      <c r="A2830" s="105"/>
      <c r="B2830">
        <v>2017</v>
      </c>
      <c r="C2830" s="76">
        <v>0</v>
      </c>
      <c r="D2830" s="76">
        <v>0</v>
      </c>
      <c r="E2830" s="76">
        <v>0</v>
      </c>
      <c r="F2830" s="76">
        <v>0</v>
      </c>
      <c r="G2830" s="76">
        <v>0</v>
      </c>
      <c r="H2830" s="76">
        <v>0</v>
      </c>
      <c r="I2830" s="76">
        <v>0</v>
      </c>
      <c r="J2830" s="76">
        <v>0</v>
      </c>
      <c r="K2830" s="76">
        <v>0</v>
      </c>
      <c r="L2830" s="77">
        <v>0</v>
      </c>
      <c r="M2830" s="68">
        <v>0</v>
      </c>
      <c r="N2830" s="68">
        <v>0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</row>
    <row r="2831" spans="1:23">
      <c r="C2831" s="76"/>
      <c r="D2831" s="76"/>
      <c r="E2831" s="76"/>
      <c r="F2831" s="76"/>
      <c r="G2831" s="76"/>
      <c r="H2831" s="76"/>
      <c r="I2831" s="76"/>
      <c r="J2831" s="76"/>
      <c r="K2831" s="76"/>
      <c r="L2831" s="77"/>
      <c r="M2831" s="68"/>
      <c r="N2831" s="68"/>
      <c r="O2831" s="68"/>
      <c r="P2831" s="68"/>
      <c r="Q2831" s="68"/>
      <c r="R2831" s="68"/>
      <c r="S2831" s="68"/>
      <c r="T2831" s="68"/>
      <c r="U2831" s="68"/>
      <c r="V2831" s="68"/>
      <c r="W2831" s="68"/>
    </row>
    <row r="2832" spans="1:23">
      <c r="A2832" s="105" t="s">
        <v>1214</v>
      </c>
      <c r="B2832">
        <v>2011</v>
      </c>
      <c r="C2832" s="76">
        <v>0</v>
      </c>
      <c r="D2832" s="76">
        <v>0</v>
      </c>
      <c r="E2832" s="76">
        <v>0</v>
      </c>
      <c r="F2832" s="76">
        <v>0</v>
      </c>
      <c r="G2832" s="76">
        <v>1</v>
      </c>
      <c r="H2832" s="76">
        <v>0</v>
      </c>
      <c r="I2832" s="76">
        <v>0</v>
      </c>
      <c r="J2832" s="76">
        <v>0</v>
      </c>
      <c r="K2832" s="76">
        <v>0</v>
      </c>
      <c r="L2832" s="77">
        <v>0</v>
      </c>
      <c r="M2832" s="68">
        <v>0</v>
      </c>
      <c r="N2832" s="68">
        <v>0</v>
      </c>
      <c r="O2832" s="68">
        <v>0</v>
      </c>
      <c r="P2832" s="68">
        <v>0</v>
      </c>
      <c r="Q2832" s="68">
        <v>1.2323076923076923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1.2323076923076923</v>
      </c>
    </row>
    <row r="2833" spans="1:23">
      <c r="A2833" s="105"/>
      <c r="B2833">
        <v>2014</v>
      </c>
      <c r="C2833" s="76">
        <v>0</v>
      </c>
      <c r="D2833" s="76">
        <v>0</v>
      </c>
      <c r="E2833" s="76">
        <v>0</v>
      </c>
      <c r="F2833" s="76">
        <v>0</v>
      </c>
      <c r="G2833" s="76">
        <v>0</v>
      </c>
      <c r="H2833" s="76">
        <v>0</v>
      </c>
      <c r="I2833" s="76">
        <v>0</v>
      </c>
      <c r="J2833" s="76">
        <v>0</v>
      </c>
      <c r="K2833" s="76">
        <v>0</v>
      </c>
      <c r="L2833" s="77">
        <v>0</v>
      </c>
      <c r="M2833" s="68">
        <v>0</v>
      </c>
      <c r="N2833" s="68">
        <v>0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</row>
    <row r="2834" spans="1:23">
      <c r="A2834" s="105"/>
      <c r="B2834">
        <v>2017</v>
      </c>
      <c r="C2834" s="76">
        <v>0</v>
      </c>
      <c r="D2834" s="76">
        <v>0</v>
      </c>
      <c r="E2834" s="76">
        <v>0</v>
      </c>
      <c r="F2834" s="76">
        <v>0</v>
      </c>
      <c r="G2834" s="76">
        <v>0</v>
      </c>
      <c r="H2834" s="76">
        <v>0</v>
      </c>
      <c r="I2834" s="76">
        <v>0</v>
      </c>
      <c r="J2834" s="76">
        <v>0</v>
      </c>
      <c r="K2834" s="76">
        <v>0</v>
      </c>
      <c r="L2834" s="77">
        <v>0</v>
      </c>
      <c r="M2834" s="68">
        <v>0</v>
      </c>
      <c r="N2834" s="68">
        <v>0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</row>
    <row r="2835" spans="1:23">
      <c r="C2835" s="76"/>
      <c r="D2835" s="76"/>
      <c r="E2835" s="76"/>
      <c r="F2835" s="76"/>
      <c r="G2835" s="76"/>
      <c r="H2835" s="76"/>
      <c r="I2835" s="76"/>
      <c r="J2835" s="76"/>
      <c r="K2835" s="76"/>
      <c r="L2835" s="77"/>
      <c r="M2835" s="68"/>
      <c r="N2835" s="68"/>
      <c r="O2835" s="68"/>
      <c r="P2835" s="68"/>
      <c r="Q2835" s="68"/>
      <c r="R2835" s="68"/>
      <c r="S2835" s="68"/>
      <c r="T2835" s="68"/>
      <c r="U2835" s="68"/>
      <c r="V2835" s="68"/>
      <c r="W2835" s="68"/>
    </row>
    <row r="2836" spans="1:23">
      <c r="A2836" s="105" t="s">
        <v>746</v>
      </c>
      <c r="B2836">
        <v>2011</v>
      </c>
      <c r="C2836" s="76">
        <v>0</v>
      </c>
      <c r="D2836" s="76">
        <v>0</v>
      </c>
      <c r="E2836" s="76">
        <v>0</v>
      </c>
      <c r="F2836" s="76">
        <v>0.22302661253946773</v>
      </c>
      <c r="G2836" s="76">
        <v>0.13865584122688318</v>
      </c>
      <c r="H2836" s="76">
        <v>0</v>
      </c>
      <c r="I2836" s="76">
        <v>0</v>
      </c>
      <c r="J2836" s="76">
        <v>0</v>
      </c>
      <c r="K2836" s="76">
        <v>0</v>
      </c>
      <c r="L2836" s="77">
        <v>0.63831754623364911</v>
      </c>
      <c r="M2836" s="68">
        <v>0</v>
      </c>
      <c r="N2836" s="68">
        <v>0</v>
      </c>
      <c r="O2836" s="68">
        <v>0</v>
      </c>
      <c r="P2836" s="68">
        <v>1</v>
      </c>
      <c r="Q2836" s="68">
        <v>0.6217008797653959</v>
      </c>
      <c r="R2836" s="68">
        <v>0</v>
      </c>
      <c r="S2836" s="68">
        <v>0</v>
      </c>
      <c r="T2836" s="68">
        <v>0</v>
      </c>
      <c r="U2836" s="68">
        <v>0</v>
      </c>
      <c r="V2836" s="68">
        <v>2.8620689655172415</v>
      </c>
      <c r="W2836" s="68">
        <v>4.4837698452826373</v>
      </c>
    </row>
    <row r="2837" spans="1:23">
      <c r="A2837" s="105"/>
      <c r="B2837">
        <v>2014</v>
      </c>
      <c r="C2837" s="76">
        <v>0.29727200038442708</v>
      </c>
      <c r="D2837" s="76">
        <v>0</v>
      </c>
      <c r="E2837" s="76">
        <v>0</v>
      </c>
      <c r="F2837" s="76">
        <v>0.70272799961557286</v>
      </c>
      <c r="G2837" s="76">
        <v>0</v>
      </c>
      <c r="H2837" s="76">
        <v>0</v>
      </c>
      <c r="I2837" s="76">
        <v>0</v>
      </c>
      <c r="J2837" s="76">
        <v>0</v>
      </c>
      <c r="K2837" s="76">
        <v>0</v>
      </c>
      <c r="L2837" s="77">
        <v>0</v>
      </c>
      <c r="M2837" s="68">
        <v>2.0023952095808384</v>
      </c>
      <c r="N2837" s="68">
        <v>0</v>
      </c>
      <c r="O2837" s="68">
        <v>0</v>
      </c>
      <c r="P2837" s="68">
        <v>4.7335072870935031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6.7359024966743419</v>
      </c>
    </row>
    <row r="2838" spans="1:23">
      <c r="A2838" s="105"/>
      <c r="B2838">
        <v>2017</v>
      </c>
      <c r="C2838" s="76">
        <v>0.81583525579697946</v>
      </c>
      <c r="D2838" s="76">
        <v>0</v>
      </c>
      <c r="E2838" s="76">
        <v>0</v>
      </c>
      <c r="F2838" s="76">
        <v>0.18416474420302079</v>
      </c>
      <c r="G2838" s="76">
        <v>0</v>
      </c>
      <c r="H2838" s="76">
        <v>0</v>
      </c>
      <c r="I2838" s="76">
        <v>0</v>
      </c>
      <c r="J2838" s="76">
        <v>0</v>
      </c>
      <c r="K2838" s="76">
        <v>0</v>
      </c>
      <c r="L2838" s="77">
        <v>0</v>
      </c>
      <c r="M2838" s="68">
        <v>4.4432440052802242</v>
      </c>
      <c r="N2838" s="68">
        <v>0</v>
      </c>
      <c r="O2838" s="68">
        <v>0</v>
      </c>
      <c r="P2838" s="68">
        <v>1.0030075187969925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5.4462515240772156</v>
      </c>
    </row>
    <row r="2839" spans="1:23">
      <c r="C2839" s="76"/>
      <c r="D2839" s="76"/>
      <c r="E2839" s="76"/>
      <c r="F2839" s="76"/>
      <c r="G2839" s="76"/>
      <c r="H2839" s="76"/>
      <c r="I2839" s="76"/>
      <c r="J2839" s="76"/>
      <c r="K2839" s="76"/>
      <c r="L2839" s="77"/>
      <c r="M2839" s="68"/>
      <c r="N2839" s="68"/>
      <c r="O2839" s="68"/>
      <c r="P2839" s="68"/>
      <c r="Q2839" s="68"/>
      <c r="R2839" s="68"/>
      <c r="S2839" s="68"/>
      <c r="T2839" s="68"/>
      <c r="U2839" s="68"/>
      <c r="V2839" s="68"/>
      <c r="W2839" s="68"/>
    </row>
    <row r="2840" spans="1:23">
      <c r="A2840" s="105" t="s">
        <v>1215</v>
      </c>
      <c r="B2840">
        <v>2011</v>
      </c>
      <c r="C2840" s="76">
        <v>0.17112512882430067</v>
      </c>
      <c r="D2840" s="76">
        <v>0</v>
      </c>
      <c r="E2840" s="76">
        <v>0</v>
      </c>
      <c r="F2840" s="76">
        <v>0</v>
      </c>
      <c r="G2840" s="76">
        <v>0.82887487117569925</v>
      </c>
      <c r="H2840" s="76">
        <v>0</v>
      </c>
      <c r="I2840" s="76">
        <v>0</v>
      </c>
      <c r="J2840" s="76">
        <v>0</v>
      </c>
      <c r="K2840" s="76">
        <v>0</v>
      </c>
      <c r="L2840" s="77">
        <v>0</v>
      </c>
      <c r="M2840" s="68">
        <v>1.0085836909871244</v>
      </c>
      <c r="N2840" s="68">
        <v>0</v>
      </c>
      <c r="O2840" s="68">
        <v>0</v>
      </c>
      <c r="P2840" s="68">
        <v>0</v>
      </c>
      <c r="Q2840" s="68">
        <v>4.8852537478303368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5.8938374388174619</v>
      </c>
    </row>
    <row r="2841" spans="1:23">
      <c r="A2841" s="105"/>
      <c r="B2841">
        <v>2014</v>
      </c>
      <c r="C2841" s="76">
        <v>0.28306878306878308</v>
      </c>
      <c r="D2841" s="76">
        <v>0</v>
      </c>
      <c r="E2841" s="76">
        <v>0</v>
      </c>
      <c r="F2841" s="76">
        <v>0.71693121693121686</v>
      </c>
      <c r="G2841" s="76">
        <v>0</v>
      </c>
      <c r="H2841" s="76">
        <v>0</v>
      </c>
      <c r="I2841" s="76">
        <v>0</v>
      </c>
      <c r="J2841" s="76">
        <v>0</v>
      </c>
      <c r="K2841" s="76">
        <v>0</v>
      </c>
      <c r="L2841" s="77">
        <v>0</v>
      </c>
      <c r="M2841" s="68">
        <v>1</v>
      </c>
      <c r="N2841" s="68">
        <v>0</v>
      </c>
      <c r="O2841" s="68">
        <v>0</v>
      </c>
      <c r="P2841" s="68">
        <v>2.5327102803738315</v>
      </c>
      <c r="Q2841" s="68">
        <v>0</v>
      </c>
      <c r="R2841" s="68">
        <v>0</v>
      </c>
      <c r="S2841" s="68">
        <v>0</v>
      </c>
      <c r="T2841" s="68">
        <v>0</v>
      </c>
      <c r="U2841" s="68">
        <v>0</v>
      </c>
      <c r="V2841" s="68">
        <v>0</v>
      </c>
      <c r="W2841" s="68">
        <v>3.5327102803738315</v>
      </c>
    </row>
    <row r="2842" spans="1:23">
      <c r="A2842" s="105"/>
      <c r="B2842">
        <v>2017</v>
      </c>
      <c r="C2842" s="76">
        <v>0</v>
      </c>
      <c r="D2842" s="76">
        <v>0</v>
      </c>
      <c r="E2842" s="76">
        <v>0</v>
      </c>
      <c r="F2842" s="76">
        <v>0</v>
      </c>
      <c r="G2842" s="76">
        <v>0</v>
      </c>
      <c r="H2842" s="76">
        <v>0</v>
      </c>
      <c r="I2842" s="76">
        <v>0</v>
      </c>
      <c r="J2842" s="76">
        <v>0</v>
      </c>
      <c r="K2842" s="76">
        <v>0</v>
      </c>
      <c r="L2842" s="77">
        <v>0</v>
      </c>
      <c r="M2842" s="68">
        <v>0</v>
      </c>
      <c r="N2842" s="68">
        <v>0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0</v>
      </c>
      <c r="V2842" s="68">
        <v>0</v>
      </c>
      <c r="W2842" s="68">
        <v>0</v>
      </c>
    </row>
    <row r="2843" spans="1:23">
      <c r="C2843" s="76"/>
      <c r="D2843" s="76"/>
      <c r="E2843" s="76"/>
      <c r="F2843" s="76"/>
      <c r="G2843" s="76"/>
      <c r="H2843" s="76"/>
      <c r="I2843" s="76"/>
      <c r="J2843" s="76"/>
      <c r="K2843" s="76"/>
      <c r="L2843" s="77"/>
      <c r="M2843" s="68"/>
      <c r="N2843" s="68"/>
      <c r="O2843" s="68"/>
      <c r="P2843" s="68"/>
      <c r="Q2843" s="68"/>
      <c r="R2843" s="68"/>
      <c r="S2843" s="68"/>
      <c r="T2843" s="68"/>
      <c r="U2843" s="68"/>
      <c r="V2843" s="68"/>
      <c r="W2843" s="68"/>
    </row>
    <row r="2844" spans="1:23">
      <c r="A2844" s="105" t="s">
        <v>748</v>
      </c>
      <c r="B2844">
        <v>2011</v>
      </c>
      <c r="C2844" s="76">
        <v>0</v>
      </c>
      <c r="D2844" s="76">
        <v>0</v>
      </c>
      <c r="E2844" s="76">
        <v>0</v>
      </c>
      <c r="F2844" s="76">
        <v>1</v>
      </c>
      <c r="G2844" s="76">
        <v>0</v>
      </c>
      <c r="H2844" s="76">
        <v>0</v>
      </c>
      <c r="I2844" s="76">
        <v>0</v>
      </c>
      <c r="J2844" s="76">
        <v>0</v>
      </c>
      <c r="K2844" s="76">
        <v>0</v>
      </c>
      <c r="L2844" s="77">
        <v>0</v>
      </c>
      <c r="M2844" s="68">
        <v>0</v>
      </c>
      <c r="N2844" s="68">
        <v>0</v>
      </c>
      <c r="O2844" s="68">
        <v>0</v>
      </c>
      <c r="P2844" s="68">
        <v>1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1</v>
      </c>
    </row>
    <row r="2845" spans="1:23">
      <c r="A2845" s="105"/>
      <c r="B2845">
        <v>2014</v>
      </c>
      <c r="C2845" s="76">
        <v>1</v>
      </c>
      <c r="D2845" s="76">
        <v>0</v>
      </c>
      <c r="E2845" s="76">
        <v>0</v>
      </c>
      <c r="F2845" s="76">
        <v>0</v>
      </c>
      <c r="G2845" s="76">
        <v>0</v>
      </c>
      <c r="H2845" s="76">
        <v>0</v>
      </c>
      <c r="I2845" s="76">
        <v>0</v>
      </c>
      <c r="J2845" s="76">
        <v>0</v>
      </c>
      <c r="K2845" s="76">
        <v>0</v>
      </c>
      <c r="L2845" s="77">
        <v>0</v>
      </c>
      <c r="M2845" s="68">
        <v>1.1308965948141205</v>
      </c>
      <c r="N2845" s="68">
        <v>0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1.1308965948141205</v>
      </c>
    </row>
    <row r="2846" spans="1:23">
      <c r="A2846" s="105"/>
      <c r="B2846">
        <v>2017</v>
      </c>
      <c r="C2846" s="76">
        <v>0</v>
      </c>
      <c r="D2846" s="76">
        <v>0</v>
      </c>
      <c r="E2846" s="76">
        <v>0</v>
      </c>
      <c r="F2846" s="76">
        <v>1</v>
      </c>
      <c r="G2846" s="76">
        <v>0</v>
      </c>
      <c r="H2846" s="76">
        <v>0</v>
      </c>
      <c r="I2846" s="76">
        <v>0</v>
      </c>
      <c r="J2846" s="76">
        <v>0</v>
      </c>
      <c r="K2846" s="76">
        <v>0</v>
      </c>
      <c r="L2846" s="77">
        <v>0</v>
      </c>
      <c r="M2846" s="68">
        <v>0</v>
      </c>
      <c r="N2846" s="68">
        <v>0</v>
      </c>
      <c r="O2846" s="68">
        <v>0</v>
      </c>
      <c r="P2846" s="68">
        <v>1.9999999999999998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1.9999999999999998</v>
      </c>
    </row>
    <row r="2847" spans="1:23">
      <c r="C2847" s="76"/>
      <c r="D2847" s="76"/>
      <c r="E2847" s="76"/>
      <c r="F2847" s="76"/>
      <c r="G2847" s="76"/>
      <c r="H2847" s="76"/>
      <c r="I2847" s="76"/>
      <c r="J2847" s="76"/>
      <c r="K2847" s="76"/>
      <c r="L2847" s="77"/>
      <c r="M2847" s="68"/>
      <c r="N2847" s="68"/>
      <c r="O2847" s="68"/>
      <c r="P2847" s="68"/>
      <c r="Q2847" s="68"/>
      <c r="R2847" s="68"/>
      <c r="S2847" s="68"/>
      <c r="T2847" s="68"/>
      <c r="U2847" s="68"/>
      <c r="V2847" s="68"/>
      <c r="W2847" s="68"/>
    </row>
    <row r="2848" spans="1:23">
      <c r="A2848" s="105" t="s">
        <v>749</v>
      </c>
      <c r="B2848">
        <v>2011</v>
      </c>
      <c r="C2848" s="76">
        <v>0.25200193835329476</v>
      </c>
      <c r="D2848" s="76">
        <v>0</v>
      </c>
      <c r="E2848" s="76">
        <v>0</v>
      </c>
      <c r="F2848" s="76">
        <v>0.69618376646523616</v>
      </c>
      <c r="G2848" s="76">
        <v>0</v>
      </c>
      <c r="H2848" s="76">
        <v>0</v>
      </c>
      <c r="I2848" s="76">
        <v>0</v>
      </c>
      <c r="J2848" s="76">
        <v>0</v>
      </c>
      <c r="K2848" s="76">
        <v>0</v>
      </c>
      <c r="L2848" s="77">
        <v>5.1814295181468996E-2</v>
      </c>
      <c r="M2848" s="68">
        <v>5.7186915393250528</v>
      </c>
      <c r="N2848" s="68">
        <v>0</v>
      </c>
      <c r="O2848" s="68">
        <v>0</v>
      </c>
      <c r="P2848" s="68">
        <v>15.798530126854249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1.1758241758241759</v>
      </c>
      <c r="W2848" s="68">
        <v>22.693045842003478</v>
      </c>
    </row>
    <row r="2849" spans="1:23">
      <c r="A2849" s="105"/>
      <c r="B2849">
        <v>2014</v>
      </c>
      <c r="C2849" s="76">
        <v>0.43033821932951488</v>
      </c>
      <c r="D2849" s="76">
        <v>0</v>
      </c>
      <c r="E2849" s="76">
        <v>0</v>
      </c>
      <c r="F2849" s="76">
        <v>0.42485352487189765</v>
      </c>
      <c r="G2849" s="76">
        <v>0</v>
      </c>
      <c r="H2849" s="76">
        <v>0</v>
      </c>
      <c r="I2849" s="76">
        <v>0</v>
      </c>
      <c r="J2849" s="76">
        <v>0</v>
      </c>
      <c r="K2849" s="76">
        <v>0</v>
      </c>
      <c r="L2849" s="77">
        <v>0.14480825579858753</v>
      </c>
      <c r="M2849" s="68">
        <v>8.5946932843305248</v>
      </c>
      <c r="N2849" s="68">
        <v>0</v>
      </c>
      <c r="O2849" s="68">
        <v>0</v>
      </c>
      <c r="P2849" s="68">
        <v>8.4851532423260458</v>
      </c>
      <c r="Q2849" s="68">
        <v>0</v>
      </c>
      <c r="R2849" s="68">
        <v>0</v>
      </c>
      <c r="S2849" s="68">
        <v>0</v>
      </c>
      <c r="T2849" s="68">
        <v>0</v>
      </c>
      <c r="U2849" s="68">
        <v>0</v>
      </c>
      <c r="V2849" s="68">
        <v>2.892103205629398</v>
      </c>
      <c r="W2849" s="68">
        <v>19.971949732285967</v>
      </c>
    </row>
    <row r="2850" spans="1:23">
      <c r="A2850" s="105"/>
      <c r="B2850">
        <v>2017</v>
      </c>
      <c r="C2850" s="76">
        <v>0.47415963461750921</v>
      </c>
      <c r="D2850" s="76">
        <v>0</v>
      </c>
      <c r="E2850" s="76">
        <v>0</v>
      </c>
      <c r="F2850" s="76">
        <v>0.5258403653824909</v>
      </c>
      <c r="G2850" s="76">
        <v>0</v>
      </c>
      <c r="H2850" s="76">
        <v>0</v>
      </c>
      <c r="I2850" s="76">
        <v>0</v>
      </c>
      <c r="J2850" s="76">
        <v>0</v>
      </c>
      <c r="K2850" s="76">
        <v>0</v>
      </c>
      <c r="L2850" s="77">
        <v>0</v>
      </c>
      <c r="M2850" s="68">
        <v>7.5993067494869937</v>
      </c>
      <c r="N2850" s="68">
        <v>0</v>
      </c>
      <c r="O2850" s="68">
        <v>0</v>
      </c>
      <c r="P2850" s="68">
        <v>8.4275884028537043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16.026895152340696</v>
      </c>
    </row>
    <row r="2851" spans="1:23">
      <c r="C2851" s="76"/>
      <c r="D2851" s="76"/>
      <c r="E2851" s="76"/>
      <c r="F2851" s="76"/>
      <c r="G2851" s="76"/>
      <c r="H2851" s="76"/>
      <c r="I2851" s="76"/>
      <c r="J2851" s="76"/>
      <c r="K2851" s="76"/>
      <c r="L2851" s="77"/>
      <c r="M2851" s="68"/>
      <c r="N2851" s="68"/>
      <c r="O2851" s="68"/>
      <c r="P2851" s="68"/>
      <c r="Q2851" s="68"/>
      <c r="R2851" s="68"/>
      <c r="S2851" s="68"/>
      <c r="T2851" s="68"/>
      <c r="U2851" s="68"/>
      <c r="V2851" s="68"/>
      <c r="W2851" s="68"/>
    </row>
    <row r="2852" spans="1:23">
      <c r="A2852" s="105" t="s">
        <v>750</v>
      </c>
      <c r="B2852">
        <v>2011</v>
      </c>
      <c r="C2852" s="76">
        <v>0</v>
      </c>
      <c r="D2852" s="76">
        <v>0</v>
      </c>
      <c r="E2852" s="76">
        <v>0</v>
      </c>
      <c r="F2852" s="76">
        <v>1</v>
      </c>
      <c r="G2852" s="76">
        <v>0</v>
      </c>
      <c r="H2852" s="76">
        <v>0</v>
      </c>
      <c r="I2852" s="76">
        <v>0</v>
      </c>
      <c r="J2852" s="76">
        <v>0</v>
      </c>
      <c r="K2852" s="76">
        <v>0</v>
      </c>
      <c r="L2852" s="77">
        <v>0</v>
      </c>
      <c r="M2852" s="68">
        <v>0</v>
      </c>
      <c r="N2852" s="68">
        <v>0</v>
      </c>
      <c r="O2852" s="68">
        <v>0</v>
      </c>
      <c r="P2852" s="68">
        <v>2.2168689519435789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2.2168689519435789</v>
      </c>
    </row>
    <row r="2853" spans="1:23">
      <c r="A2853" s="105"/>
      <c r="B2853">
        <v>2014</v>
      </c>
      <c r="C2853" s="76">
        <v>0</v>
      </c>
      <c r="D2853" s="76">
        <v>0</v>
      </c>
      <c r="E2853" s="76">
        <v>0</v>
      </c>
      <c r="F2853" s="76">
        <v>1</v>
      </c>
      <c r="G2853" s="76">
        <v>0</v>
      </c>
      <c r="H2853" s="76">
        <v>0</v>
      </c>
      <c r="I2853" s="76">
        <v>0</v>
      </c>
      <c r="J2853" s="76">
        <v>0</v>
      </c>
      <c r="K2853" s="76">
        <v>0</v>
      </c>
      <c r="L2853" s="77">
        <v>0</v>
      </c>
      <c r="M2853" s="68">
        <v>0</v>
      </c>
      <c r="N2853" s="68">
        <v>0</v>
      </c>
      <c r="O2853" s="68">
        <v>0</v>
      </c>
      <c r="P2853" s="68">
        <v>2.0507288445762604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2.0507288445762604</v>
      </c>
    </row>
    <row r="2854" spans="1:23">
      <c r="A2854" s="105"/>
      <c r="B2854">
        <v>2017</v>
      </c>
      <c r="C2854" s="76">
        <v>0.34304797745466148</v>
      </c>
      <c r="D2854" s="76">
        <v>0</v>
      </c>
      <c r="E2854" s="76">
        <v>0</v>
      </c>
      <c r="F2854" s="76">
        <v>0.65695202254533847</v>
      </c>
      <c r="G2854" s="76">
        <v>0</v>
      </c>
      <c r="H2854" s="76">
        <v>0</v>
      </c>
      <c r="I2854" s="76">
        <v>0</v>
      </c>
      <c r="J2854" s="76">
        <v>0</v>
      </c>
      <c r="K2854" s="76">
        <v>0</v>
      </c>
      <c r="L2854" s="77">
        <v>0</v>
      </c>
      <c r="M2854" s="68">
        <v>1.0453257790368273</v>
      </c>
      <c r="N2854" s="68">
        <v>0</v>
      </c>
      <c r="O2854" s="68">
        <v>0</v>
      </c>
      <c r="P2854" s="68">
        <v>2.0018450184501844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3.0471707974870119</v>
      </c>
    </row>
    <row r="2855" spans="1:23">
      <c r="C2855" s="76"/>
      <c r="D2855" s="76"/>
      <c r="E2855" s="76"/>
      <c r="F2855" s="76"/>
      <c r="G2855" s="76"/>
      <c r="H2855" s="76"/>
      <c r="I2855" s="76"/>
      <c r="J2855" s="76"/>
      <c r="K2855" s="76"/>
      <c r="L2855" s="77"/>
      <c r="M2855" s="68"/>
      <c r="N2855" s="68"/>
      <c r="O2855" s="68"/>
      <c r="P2855" s="68"/>
      <c r="Q2855" s="68"/>
      <c r="R2855" s="68"/>
      <c r="S2855" s="68"/>
      <c r="T2855" s="68"/>
      <c r="U2855" s="68"/>
      <c r="V2855" s="68"/>
      <c r="W2855" s="68"/>
    </row>
    <row r="2856" spans="1:23">
      <c r="A2856" s="105" t="s">
        <v>751</v>
      </c>
      <c r="B2856">
        <v>2011</v>
      </c>
      <c r="C2856" s="76">
        <v>0.15002064453530015</v>
      </c>
      <c r="D2856" s="76">
        <v>0</v>
      </c>
      <c r="E2856" s="76">
        <v>0</v>
      </c>
      <c r="F2856" s="76">
        <v>0.56869064696101201</v>
      </c>
      <c r="G2856" s="76">
        <v>0.28128870850368776</v>
      </c>
      <c r="H2856" s="76">
        <v>0</v>
      </c>
      <c r="I2856" s="76">
        <v>0</v>
      </c>
      <c r="J2856" s="76">
        <v>0</v>
      </c>
      <c r="K2856" s="76">
        <v>0</v>
      </c>
      <c r="L2856" s="77">
        <v>0</v>
      </c>
      <c r="M2856" s="68">
        <v>1.0666666666666667</v>
      </c>
      <c r="N2856" s="68">
        <v>0</v>
      </c>
      <c r="O2856" s="68">
        <v>0</v>
      </c>
      <c r="P2856" s="68">
        <v>4.0434658752294448</v>
      </c>
      <c r="Q2856" s="68">
        <v>2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7.1101325418961121</v>
      </c>
    </row>
    <row r="2857" spans="1:23">
      <c r="A2857" s="105"/>
      <c r="B2857">
        <v>2014</v>
      </c>
      <c r="C2857" s="76">
        <v>0</v>
      </c>
      <c r="D2857" s="76">
        <v>0</v>
      </c>
      <c r="E2857" s="76">
        <v>0</v>
      </c>
      <c r="F2857" s="76">
        <v>0.57552724289368273</v>
      </c>
      <c r="G2857" s="76">
        <v>0.42447275710631727</v>
      </c>
      <c r="H2857" s="76">
        <v>0</v>
      </c>
      <c r="I2857" s="76">
        <v>0</v>
      </c>
      <c r="J2857" s="76">
        <v>0</v>
      </c>
      <c r="K2857" s="76">
        <v>0</v>
      </c>
      <c r="L2857" s="77">
        <v>0</v>
      </c>
      <c r="M2857" s="68">
        <v>0</v>
      </c>
      <c r="N2857" s="68">
        <v>0</v>
      </c>
      <c r="O2857" s="68">
        <v>0</v>
      </c>
      <c r="P2857" s="68">
        <v>1.925719591457753</v>
      </c>
      <c r="Q2857" s="68">
        <v>1.4202898550724639</v>
      </c>
      <c r="R2857" s="68">
        <v>0</v>
      </c>
      <c r="S2857" s="68">
        <v>0</v>
      </c>
      <c r="T2857" s="68">
        <v>0</v>
      </c>
      <c r="U2857" s="68">
        <v>0</v>
      </c>
      <c r="V2857" s="68">
        <v>0</v>
      </c>
      <c r="W2857" s="68">
        <v>3.3460094465302168</v>
      </c>
    </row>
    <row r="2858" spans="1:23">
      <c r="A2858" s="105"/>
      <c r="B2858">
        <v>2017</v>
      </c>
      <c r="C2858" s="76">
        <v>0</v>
      </c>
      <c r="D2858" s="76">
        <v>0</v>
      </c>
      <c r="E2858" s="76">
        <v>0</v>
      </c>
      <c r="F2858" s="76">
        <v>1</v>
      </c>
      <c r="G2858" s="76">
        <v>0</v>
      </c>
      <c r="H2858" s="76">
        <v>0</v>
      </c>
      <c r="I2858" s="76">
        <v>0</v>
      </c>
      <c r="J2858" s="76">
        <v>0</v>
      </c>
      <c r="K2858" s="76">
        <v>0</v>
      </c>
      <c r="L2858" s="77">
        <v>0</v>
      </c>
      <c r="M2858" s="68">
        <v>0</v>
      </c>
      <c r="N2858" s="68">
        <v>0</v>
      </c>
      <c r="O2858" s="68">
        <v>0</v>
      </c>
      <c r="P2858" s="68">
        <v>1.2507645259938838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1.2507645259938838</v>
      </c>
    </row>
    <row r="2859" spans="1:23">
      <c r="C2859" s="76"/>
      <c r="D2859" s="76"/>
      <c r="E2859" s="76"/>
      <c r="F2859" s="76"/>
      <c r="G2859" s="76"/>
      <c r="H2859" s="76"/>
      <c r="I2859" s="76"/>
      <c r="J2859" s="76"/>
      <c r="K2859" s="76"/>
      <c r="L2859" s="77"/>
      <c r="M2859" s="68"/>
      <c r="N2859" s="68"/>
      <c r="O2859" s="68"/>
      <c r="P2859" s="68"/>
      <c r="Q2859" s="68"/>
      <c r="R2859" s="68"/>
      <c r="S2859" s="68"/>
      <c r="T2859" s="68"/>
      <c r="U2859" s="68"/>
      <c r="V2859" s="68"/>
      <c r="W2859" s="68"/>
    </row>
    <row r="2860" spans="1:23">
      <c r="A2860" s="105" t="s">
        <v>1216</v>
      </c>
      <c r="B2860">
        <v>2011</v>
      </c>
      <c r="C2860" s="76">
        <v>0</v>
      </c>
      <c r="D2860" s="76">
        <v>0</v>
      </c>
      <c r="E2860" s="76">
        <v>0</v>
      </c>
      <c r="F2860" s="76">
        <v>1</v>
      </c>
      <c r="G2860" s="76">
        <v>0</v>
      </c>
      <c r="H2860" s="76">
        <v>0</v>
      </c>
      <c r="I2860" s="76">
        <v>0</v>
      </c>
      <c r="J2860" s="76">
        <v>0</v>
      </c>
      <c r="K2860" s="76">
        <v>0</v>
      </c>
      <c r="L2860" s="77">
        <v>0</v>
      </c>
      <c r="M2860" s="68">
        <v>0</v>
      </c>
      <c r="N2860" s="68">
        <v>0</v>
      </c>
      <c r="O2860" s="68">
        <v>0</v>
      </c>
      <c r="P2860" s="68">
        <v>1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1</v>
      </c>
    </row>
    <row r="2861" spans="1:23">
      <c r="A2861" s="105"/>
      <c r="B2861">
        <v>2014</v>
      </c>
      <c r="C2861" s="76">
        <v>0</v>
      </c>
      <c r="D2861" s="76">
        <v>0</v>
      </c>
      <c r="E2861" s="76">
        <v>0</v>
      </c>
      <c r="F2861" s="76">
        <v>1</v>
      </c>
      <c r="G2861" s="76">
        <v>0</v>
      </c>
      <c r="H2861" s="76">
        <v>0</v>
      </c>
      <c r="I2861" s="76">
        <v>0</v>
      </c>
      <c r="J2861" s="76">
        <v>0</v>
      </c>
      <c r="K2861" s="76">
        <v>0</v>
      </c>
      <c r="L2861" s="77">
        <v>0</v>
      </c>
      <c r="M2861" s="68">
        <v>0</v>
      </c>
      <c r="N2861" s="68">
        <v>0</v>
      </c>
      <c r="O2861" s="68">
        <v>0</v>
      </c>
      <c r="P2861" s="68">
        <v>1.0015625000000001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1.0015625000000001</v>
      </c>
    </row>
    <row r="2862" spans="1:23">
      <c r="A2862" s="105"/>
      <c r="B2862">
        <v>2017</v>
      </c>
      <c r="C2862" s="76">
        <v>0</v>
      </c>
      <c r="D2862" s="76">
        <v>0</v>
      </c>
      <c r="E2862" s="76">
        <v>0</v>
      </c>
      <c r="F2862" s="76">
        <v>0</v>
      </c>
      <c r="G2862" s="76">
        <v>0</v>
      </c>
      <c r="H2862" s="76">
        <v>0</v>
      </c>
      <c r="I2862" s="76">
        <v>0</v>
      </c>
      <c r="J2862" s="76">
        <v>0</v>
      </c>
      <c r="K2862" s="76">
        <v>0</v>
      </c>
      <c r="L2862" s="77">
        <v>0</v>
      </c>
      <c r="M2862" s="68">
        <v>0</v>
      </c>
      <c r="N2862" s="68">
        <v>0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</row>
    <row r="2863" spans="1:23">
      <c r="C2863" s="76"/>
      <c r="D2863" s="76"/>
      <c r="E2863" s="76"/>
      <c r="F2863" s="76"/>
      <c r="G2863" s="76"/>
      <c r="H2863" s="76"/>
      <c r="I2863" s="76"/>
      <c r="J2863" s="76"/>
      <c r="K2863" s="76"/>
      <c r="L2863" s="77"/>
      <c r="M2863" s="68"/>
      <c r="N2863" s="68"/>
      <c r="O2863" s="68"/>
      <c r="P2863" s="68"/>
      <c r="Q2863" s="68"/>
      <c r="R2863" s="68"/>
      <c r="S2863" s="68"/>
      <c r="T2863" s="68"/>
      <c r="U2863" s="68"/>
      <c r="V2863" s="68"/>
      <c r="W2863" s="68"/>
    </row>
    <row r="2864" spans="1:23">
      <c r="A2864" s="105" t="s">
        <v>752</v>
      </c>
      <c r="B2864">
        <v>2011</v>
      </c>
      <c r="C2864" s="76">
        <v>1</v>
      </c>
      <c r="D2864" s="76">
        <v>0</v>
      </c>
      <c r="E2864" s="76">
        <v>0</v>
      </c>
      <c r="F2864" s="76">
        <v>0</v>
      </c>
      <c r="G2864" s="76">
        <v>0</v>
      </c>
      <c r="H2864" s="76">
        <v>0</v>
      </c>
      <c r="I2864" s="76">
        <v>0</v>
      </c>
      <c r="J2864" s="76">
        <v>0</v>
      </c>
      <c r="K2864" s="76">
        <v>0</v>
      </c>
      <c r="L2864" s="77">
        <v>0</v>
      </c>
      <c r="M2864" s="68">
        <v>3.9461747669894427</v>
      </c>
      <c r="N2864" s="68">
        <v>0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3.9461747669894427</v>
      </c>
    </row>
    <row r="2865" spans="1:23">
      <c r="A2865" s="105"/>
      <c r="B2865">
        <v>2014</v>
      </c>
      <c r="C2865" s="76">
        <v>1</v>
      </c>
      <c r="D2865" s="76">
        <v>0</v>
      </c>
      <c r="E2865" s="76">
        <v>0</v>
      </c>
      <c r="F2865" s="76">
        <v>0</v>
      </c>
      <c r="G2865" s="76">
        <v>0</v>
      </c>
      <c r="H2865" s="76">
        <v>0</v>
      </c>
      <c r="I2865" s="76">
        <v>0</v>
      </c>
      <c r="J2865" s="76">
        <v>0</v>
      </c>
      <c r="K2865" s="76">
        <v>0</v>
      </c>
      <c r="L2865" s="77">
        <v>0</v>
      </c>
      <c r="M2865" s="68">
        <v>1.0081875697804243</v>
      </c>
      <c r="N2865" s="68">
        <v>0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1.0081875697804243</v>
      </c>
    </row>
    <row r="2866" spans="1:23">
      <c r="A2866" s="105"/>
      <c r="B2866">
        <v>2017</v>
      </c>
      <c r="C2866" s="76">
        <v>1</v>
      </c>
      <c r="D2866" s="76">
        <v>0</v>
      </c>
      <c r="E2866" s="76">
        <v>0</v>
      </c>
      <c r="F2866" s="76">
        <v>0</v>
      </c>
      <c r="G2866" s="76">
        <v>0</v>
      </c>
      <c r="H2866" s="76">
        <v>0</v>
      </c>
      <c r="I2866" s="76">
        <v>0</v>
      </c>
      <c r="J2866" s="76">
        <v>0</v>
      </c>
      <c r="K2866" s="76">
        <v>0</v>
      </c>
      <c r="L2866" s="77">
        <v>0</v>
      </c>
      <c r="M2866" s="68">
        <v>4.9735217055391949</v>
      </c>
      <c r="N2866" s="68">
        <v>0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4.9735217055391949</v>
      </c>
    </row>
    <row r="2867" spans="1:23">
      <c r="C2867" s="76"/>
      <c r="D2867" s="76"/>
      <c r="E2867" s="76"/>
      <c r="F2867" s="76"/>
      <c r="G2867" s="76"/>
      <c r="H2867" s="76"/>
      <c r="I2867" s="76"/>
      <c r="J2867" s="76"/>
      <c r="K2867" s="76"/>
      <c r="L2867" s="77"/>
      <c r="M2867" s="68"/>
      <c r="N2867" s="68"/>
      <c r="O2867" s="68"/>
      <c r="P2867" s="68"/>
      <c r="Q2867" s="68"/>
      <c r="R2867" s="68"/>
      <c r="S2867" s="68"/>
      <c r="T2867" s="68"/>
      <c r="U2867" s="68"/>
      <c r="V2867" s="68"/>
      <c r="W2867" s="68"/>
    </row>
    <row r="2868" spans="1:23">
      <c r="A2868" s="105" t="s">
        <v>753</v>
      </c>
      <c r="B2868">
        <v>2011</v>
      </c>
      <c r="C2868" s="76">
        <v>0</v>
      </c>
      <c r="D2868" s="76">
        <v>0</v>
      </c>
      <c r="E2868" s="76">
        <v>0</v>
      </c>
      <c r="F2868" s="76">
        <v>0</v>
      </c>
      <c r="G2868" s="76">
        <v>0</v>
      </c>
      <c r="H2868" s="76">
        <v>0</v>
      </c>
      <c r="I2868" s="76">
        <v>0</v>
      </c>
      <c r="J2868" s="76">
        <v>0</v>
      </c>
      <c r="K2868" s="76">
        <v>0</v>
      </c>
      <c r="L2868" s="77">
        <v>0</v>
      </c>
      <c r="M2868" s="68">
        <v>0</v>
      </c>
      <c r="N2868" s="68">
        <v>0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</row>
    <row r="2869" spans="1:23">
      <c r="A2869" s="105"/>
      <c r="B2869">
        <v>2014</v>
      </c>
      <c r="C2869" s="76">
        <v>0</v>
      </c>
      <c r="D2869" s="76">
        <v>0</v>
      </c>
      <c r="E2869" s="76">
        <v>0</v>
      </c>
      <c r="F2869" s="76">
        <v>1</v>
      </c>
      <c r="G2869" s="76">
        <v>0</v>
      </c>
      <c r="H2869" s="76">
        <v>0</v>
      </c>
      <c r="I2869" s="76">
        <v>0</v>
      </c>
      <c r="J2869" s="76">
        <v>0</v>
      </c>
      <c r="K2869" s="76">
        <v>0</v>
      </c>
      <c r="L2869" s="77">
        <v>0</v>
      </c>
      <c r="M2869" s="68">
        <v>0</v>
      </c>
      <c r="N2869" s="68">
        <v>0</v>
      </c>
      <c r="O2869" s="68">
        <v>0</v>
      </c>
      <c r="P2869" s="68">
        <v>1.4202898550724639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1.4202898550724639</v>
      </c>
    </row>
    <row r="2870" spans="1:23">
      <c r="A2870" s="105"/>
      <c r="B2870">
        <v>2017</v>
      </c>
      <c r="C2870" s="76">
        <v>0</v>
      </c>
      <c r="D2870" s="76">
        <v>0</v>
      </c>
      <c r="E2870" s="76">
        <v>0</v>
      </c>
      <c r="F2870" s="76">
        <v>0</v>
      </c>
      <c r="G2870" s="76">
        <v>0</v>
      </c>
      <c r="H2870" s="76">
        <v>0</v>
      </c>
      <c r="I2870" s="76">
        <v>1</v>
      </c>
      <c r="J2870" s="76">
        <v>0</v>
      </c>
      <c r="K2870" s="76">
        <v>0</v>
      </c>
      <c r="L2870" s="77">
        <v>0</v>
      </c>
      <c r="M2870" s="68">
        <v>0</v>
      </c>
      <c r="N2870" s="68">
        <v>0</v>
      </c>
      <c r="O2870" s="68">
        <v>0</v>
      </c>
      <c r="P2870" s="68">
        <v>0</v>
      </c>
      <c r="Q2870" s="68">
        <v>0</v>
      </c>
      <c r="R2870" s="68">
        <v>0</v>
      </c>
      <c r="S2870" s="68">
        <v>1</v>
      </c>
      <c r="T2870" s="68">
        <v>0</v>
      </c>
      <c r="U2870" s="68">
        <v>0</v>
      </c>
      <c r="V2870" s="68">
        <v>0</v>
      </c>
      <c r="W2870" s="68">
        <v>1</v>
      </c>
    </row>
    <row r="2871" spans="1:23">
      <c r="C2871" s="76"/>
      <c r="D2871" s="76"/>
      <c r="E2871" s="76"/>
      <c r="F2871" s="76"/>
      <c r="G2871" s="76"/>
      <c r="H2871" s="76"/>
      <c r="I2871" s="76"/>
      <c r="J2871" s="76"/>
      <c r="K2871" s="76"/>
      <c r="L2871" s="77"/>
      <c r="M2871" s="68"/>
      <c r="N2871" s="68"/>
      <c r="O2871" s="68"/>
      <c r="P2871" s="68"/>
      <c r="Q2871" s="68"/>
      <c r="R2871" s="68"/>
      <c r="S2871" s="68"/>
      <c r="T2871" s="68"/>
      <c r="U2871" s="68"/>
      <c r="V2871" s="68"/>
      <c r="W2871" s="68"/>
    </row>
    <row r="2872" spans="1:23">
      <c r="A2872" s="105" t="s">
        <v>754</v>
      </c>
      <c r="B2872">
        <v>2011</v>
      </c>
      <c r="C2872" s="76">
        <v>0</v>
      </c>
      <c r="D2872" s="76">
        <v>0</v>
      </c>
      <c r="E2872" s="76">
        <v>0</v>
      </c>
      <c r="F2872" s="76">
        <v>0</v>
      </c>
      <c r="G2872" s="76">
        <v>1</v>
      </c>
      <c r="H2872" s="76">
        <v>0</v>
      </c>
      <c r="I2872" s="76">
        <v>0</v>
      </c>
      <c r="J2872" s="76">
        <v>0</v>
      </c>
      <c r="K2872" s="76">
        <v>0</v>
      </c>
      <c r="L2872" s="77">
        <v>0</v>
      </c>
      <c r="M2872" s="68">
        <v>0</v>
      </c>
      <c r="N2872" s="68">
        <v>0</v>
      </c>
      <c r="O2872" s="68">
        <v>0</v>
      </c>
      <c r="P2872" s="68">
        <v>0</v>
      </c>
      <c r="Q2872" s="68">
        <v>1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1</v>
      </c>
    </row>
    <row r="2873" spans="1:23">
      <c r="A2873" s="105"/>
      <c r="B2873">
        <v>2014</v>
      </c>
      <c r="C2873" s="76">
        <v>0</v>
      </c>
      <c r="D2873" s="76">
        <v>0</v>
      </c>
      <c r="E2873" s="76">
        <v>0</v>
      </c>
      <c r="F2873" s="76">
        <v>0</v>
      </c>
      <c r="G2873" s="76">
        <v>0</v>
      </c>
      <c r="H2873" s="76">
        <v>0</v>
      </c>
      <c r="I2873" s="76">
        <v>0</v>
      </c>
      <c r="J2873" s="76">
        <v>0</v>
      </c>
      <c r="K2873" s="76">
        <v>0</v>
      </c>
      <c r="L2873" s="77">
        <v>0</v>
      </c>
      <c r="M2873" s="68">
        <v>0</v>
      </c>
      <c r="N2873" s="68">
        <v>0</v>
      </c>
      <c r="O2873" s="68">
        <v>0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</row>
    <row r="2874" spans="1:23">
      <c r="A2874" s="105"/>
      <c r="B2874">
        <v>2017</v>
      </c>
      <c r="C2874" s="76">
        <v>1</v>
      </c>
      <c r="D2874" s="76">
        <v>0</v>
      </c>
      <c r="E2874" s="76">
        <v>0</v>
      </c>
      <c r="F2874" s="76">
        <v>0</v>
      </c>
      <c r="G2874" s="76">
        <v>0</v>
      </c>
      <c r="H2874" s="76">
        <v>0</v>
      </c>
      <c r="I2874" s="76">
        <v>0</v>
      </c>
      <c r="J2874" s="76">
        <v>0</v>
      </c>
      <c r="K2874" s="76">
        <v>0</v>
      </c>
      <c r="L2874" s="77">
        <v>0</v>
      </c>
      <c r="M2874" s="68">
        <v>1</v>
      </c>
      <c r="N2874" s="68">
        <v>0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1</v>
      </c>
    </row>
    <row r="2875" spans="1:23">
      <c r="C2875" s="76"/>
      <c r="D2875" s="76"/>
      <c r="E2875" s="76"/>
      <c r="F2875" s="76"/>
      <c r="G2875" s="76"/>
      <c r="H2875" s="76"/>
      <c r="I2875" s="76"/>
      <c r="J2875" s="76"/>
      <c r="K2875" s="76"/>
      <c r="L2875" s="77"/>
      <c r="M2875" s="68"/>
      <c r="N2875" s="68"/>
      <c r="O2875" s="68"/>
      <c r="P2875" s="68"/>
      <c r="Q2875" s="68"/>
      <c r="R2875" s="68"/>
      <c r="S2875" s="68"/>
      <c r="T2875" s="68"/>
      <c r="U2875" s="68"/>
      <c r="V2875" s="68"/>
      <c r="W2875" s="68"/>
    </row>
    <row r="2876" spans="1:23">
      <c r="A2876" s="105" t="s">
        <v>1217</v>
      </c>
      <c r="B2876">
        <v>2011</v>
      </c>
      <c r="C2876" s="76">
        <v>1</v>
      </c>
      <c r="D2876" s="76">
        <v>0</v>
      </c>
      <c r="E2876" s="76">
        <v>0</v>
      </c>
      <c r="F2876" s="76">
        <v>0</v>
      </c>
      <c r="G2876" s="76">
        <v>0</v>
      </c>
      <c r="H2876" s="76">
        <v>0</v>
      </c>
      <c r="I2876" s="76">
        <v>0</v>
      </c>
      <c r="J2876" s="76">
        <v>0</v>
      </c>
      <c r="K2876" s="76">
        <v>0</v>
      </c>
      <c r="L2876" s="77">
        <v>0</v>
      </c>
      <c r="M2876" s="68">
        <v>1</v>
      </c>
      <c r="N2876" s="68">
        <v>0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1</v>
      </c>
    </row>
    <row r="2877" spans="1:23">
      <c r="A2877" s="105"/>
      <c r="B2877">
        <v>2014</v>
      </c>
      <c r="C2877" s="76">
        <v>0</v>
      </c>
      <c r="D2877" s="76">
        <v>0</v>
      </c>
      <c r="E2877" s="76">
        <v>0</v>
      </c>
      <c r="F2877" s="76">
        <v>0</v>
      </c>
      <c r="G2877" s="76">
        <v>0</v>
      </c>
      <c r="H2877" s="76">
        <v>0</v>
      </c>
      <c r="I2877" s="76">
        <v>0</v>
      </c>
      <c r="J2877" s="76">
        <v>0</v>
      </c>
      <c r="K2877" s="76">
        <v>0</v>
      </c>
      <c r="L2877" s="77">
        <v>0</v>
      </c>
      <c r="M2877" s="68">
        <v>0</v>
      </c>
      <c r="N2877" s="68">
        <v>0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</row>
    <row r="2878" spans="1:23">
      <c r="A2878" s="105"/>
      <c r="B2878">
        <v>2017</v>
      </c>
      <c r="C2878" s="76">
        <v>0</v>
      </c>
      <c r="D2878" s="76">
        <v>0</v>
      </c>
      <c r="E2878" s="76">
        <v>0</v>
      </c>
      <c r="F2878" s="76">
        <v>0</v>
      </c>
      <c r="G2878" s="76">
        <v>0</v>
      </c>
      <c r="H2878" s="76">
        <v>0</v>
      </c>
      <c r="I2878" s="76">
        <v>0</v>
      </c>
      <c r="J2878" s="76">
        <v>0</v>
      </c>
      <c r="K2878" s="76">
        <v>0</v>
      </c>
      <c r="L2878" s="77">
        <v>0</v>
      </c>
      <c r="M2878" s="68">
        <v>0</v>
      </c>
      <c r="N2878" s="68">
        <v>0</v>
      </c>
      <c r="O2878" s="68">
        <v>0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</row>
    <row r="2879" spans="1:23">
      <c r="C2879" s="76"/>
      <c r="D2879" s="76"/>
      <c r="E2879" s="76"/>
      <c r="F2879" s="76"/>
      <c r="G2879" s="76"/>
      <c r="H2879" s="76"/>
      <c r="I2879" s="76"/>
      <c r="J2879" s="76"/>
      <c r="K2879" s="76"/>
      <c r="L2879" s="77"/>
      <c r="M2879" s="68"/>
      <c r="N2879" s="68"/>
      <c r="O2879" s="68"/>
      <c r="P2879" s="68"/>
      <c r="Q2879" s="68"/>
      <c r="R2879" s="68"/>
      <c r="S2879" s="68"/>
      <c r="T2879" s="68"/>
      <c r="U2879" s="68"/>
      <c r="V2879" s="68"/>
      <c r="W2879" s="68"/>
    </row>
    <row r="2880" spans="1:23">
      <c r="A2880" s="105" t="s">
        <v>755</v>
      </c>
      <c r="B2880">
        <v>2011</v>
      </c>
      <c r="C2880" s="76">
        <v>0.50389710736686533</v>
      </c>
      <c r="D2880" s="76">
        <v>0</v>
      </c>
      <c r="E2880" s="76">
        <v>0</v>
      </c>
      <c r="F2880" s="76">
        <v>0.49610289263313456</v>
      </c>
      <c r="G2880" s="76">
        <v>0</v>
      </c>
      <c r="H2880" s="76">
        <v>0</v>
      </c>
      <c r="I2880" s="76">
        <v>0</v>
      </c>
      <c r="J2880" s="76">
        <v>0</v>
      </c>
      <c r="K2880" s="76">
        <v>0</v>
      </c>
      <c r="L2880" s="77">
        <v>0</v>
      </c>
      <c r="M2880" s="68">
        <v>3.0499040307101728</v>
      </c>
      <c r="N2880" s="68">
        <v>0</v>
      </c>
      <c r="O2880" s="68">
        <v>0</v>
      </c>
      <c r="P2880" s="68">
        <v>3.0027285129604366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6.0526325436706099</v>
      </c>
    </row>
    <row r="2881" spans="1:23">
      <c r="A2881" s="105"/>
      <c r="B2881">
        <v>2014</v>
      </c>
      <c r="C2881" s="76">
        <v>0.35834045783828555</v>
      </c>
      <c r="D2881" s="76">
        <v>0</v>
      </c>
      <c r="E2881" s="76">
        <v>0</v>
      </c>
      <c r="F2881" s="76">
        <v>0.6416595421617145</v>
      </c>
      <c r="G2881" s="76">
        <v>0</v>
      </c>
      <c r="H2881" s="76">
        <v>0</v>
      </c>
      <c r="I2881" s="76">
        <v>0</v>
      </c>
      <c r="J2881" s="76">
        <v>0</v>
      </c>
      <c r="K2881" s="76">
        <v>0</v>
      </c>
      <c r="L2881" s="77">
        <v>0</v>
      </c>
      <c r="M2881" s="68">
        <v>3.0142616648877549</v>
      </c>
      <c r="N2881" s="68">
        <v>0</v>
      </c>
      <c r="O2881" s="68">
        <v>0</v>
      </c>
      <c r="P2881" s="68">
        <v>5.3974641086168731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8.411725773504628</v>
      </c>
    </row>
    <row r="2882" spans="1:23">
      <c r="A2882" s="105"/>
      <c r="B2882">
        <v>2017</v>
      </c>
      <c r="C2882" s="76">
        <v>0.40010150051608878</v>
      </c>
      <c r="D2882" s="76">
        <v>0</v>
      </c>
      <c r="E2882" s="76">
        <v>0</v>
      </c>
      <c r="F2882" s="76">
        <v>0.59989849948391138</v>
      </c>
      <c r="G2882" s="76">
        <v>0</v>
      </c>
      <c r="H2882" s="76">
        <v>0</v>
      </c>
      <c r="I2882" s="76">
        <v>0</v>
      </c>
      <c r="J2882" s="76">
        <v>0</v>
      </c>
      <c r="K2882" s="76">
        <v>0</v>
      </c>
      <c r="L2882" s="77">
        <v>0</v>
      </c>
      <c r="M2882" s="68">
        <v>3.0650758962149611</v>
      </c>
      <c r="N2882" s="68">
        <v>0</v>
      </c>
      <c r="O2882" s="68">
        <v>0</v>
      </c>
      <c r="P2882" s="68">
        <v>4.5956699201874684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7.6607458164024287</v>
      </c>
    </row>
    <row r="2883" spans="1:23">
      <c r="C2883" s="76"/>
      <c r="D2883" s="76"/>
      <c r="E2883" s="76"/>
      <c r="F2883" s="76"/>
      <c r="G2883" s="76"/>
      <c r="H2883" s="76"/>
      <c r="I2883" s="76"/>
      <c r="J2883" s="76"/>
      <c r="K2883" s="76"/>
      <c r="L2883" s="77"/>
      <c r="M2883" s="68"/>
      <c r="N2883" s="68"/>
      <c r="O2883" s="68"/>
      <c r="P2883" s="68"/>
      <c r="Q2883" s="68"/>
      <c r="R2883" s="68"/>
      <c r="S2883" s="68"/>
      <c r="T2883" s="68"/>
      <c r="U2883" s="68"/>
      <c r="V2883" s="68"/>
      <c r="W2883" s="68"/>
    </row>
    <row r="2884" spans="1:23">
      <c r="A2884" s="105" t="s">
        <v>756</v>
      </c>
      <c r="B2884">
        <v>2011</v>
      </c>
      <c r="C2884" s="76">
        <v>0.10908045044422865</v>
      </c>
      <c r="D2884" s="76">
        <v>0</v>
      </c>
      <c r="E2884" s="76">
        <v>0</v>
      </c>
      <c r="F2884" s="76">
        <v>0.77054475140666145</v>
      </c>
      <c r="G2884" s="76">
        <v>0.1203747981491099</v>
      </c>
      <c r="H2884" s="76">
        <v>0</v>
      </c>
      <c r="I2884" s="76">
        <v>0</v>
      </c>
      <c r="J2884" s="76">
        <v>0</v>
      </c>
      <c r="K2884" s="76">
        <v>0</v>
      </c>
      <c r="L2884" s="77">
        <v>0</v>
      </c>
      <c r="M2884" s="68">
        <v>1.003125</v>
      </c>
      <c r="N2884" s="68">
        <v>0</v>
      </c>
      <c r="O2884" s="68">
        <v>0</v>
      </c>
      <c r="P2884" s="68">
        <v>7.086079133400788</v>
      </c>
      <c r="Q2884" s="68">
        <v>1.1069900142653353</v>
      </c>
      <c r="R2884" s="68">
        <v>0</v>
      </c>
      <c r="S2884" s="68">
        <v>0</v>
      </c>
      <c r="T2884" s="68">
        <v>0</v>
      </c>
      <c r="U2884" s="68">
        <v>0</v>
      </c>
      <c r="V2884" s="68">
        <v>0</v>
      </c>
      <c r="W2884" s="68">
        <v>9.1961941476661231</v>
      </c>
    </row>
    <row r="2885" spans="1:23">
      <c r="A2885" s="105"/>
      <c r="B2885">
        <v>2014</v>
      </c>
      <c r="C2885" s="76">
        <v>0.6675128599104817</v>
      </c>
      <c r="D2885" s="76">
        <v>0</v>
      </c>
      <c r="E2885" s="76">
        <v>0</v>
      </c>
      <c r="F2885" s="76">
        <v>0.33248714008951835</v>
      </c>
      <c r="G2885" s="76">
        <v>0</v>
      </c>
      <c r="H2885" s="76">
        <v>0</v>
      </c>
      <c r="I2885" s="76">
        <v>0</v>
      </c>
      <c r="J2885" s="76">
        <v>0</v>
      </c>
      <c r="K2885" s="76">
        <v>0</v>
      </c>
      <c r="L2885" s="77">
        <v>0</v>
      </c>
      <c r="M2885" s="68">
        <v>2.0161420500403553</v>
      </c>
      <c r="N2885" s="68">
        <v>0</v>
      </c>
      <c r="O2885" s="68">
        <v>0</v>
      </c>
      <c r="P2885" s="68">
        <v>1.0042372881355932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3.0203793381759483</v>
      </c>
    </row>
    <row r="2886" spans="1:23">
      <c r="A2886" s="105"/>
      <c r="B2886">
        <v>2017</v>
      </c>
      <c r="C2886" s="76">
        <v>0.24575794129473258</v>
      </c>
      <c r="D2886" s="76">
        <v>0</v>
      </c>
      <c r="E2886" s="76">
        <v>0</v>
      </c>
      <c r="F2886" s="76">
        <v>0.75424205870526728</v>
      </c>
      <c r="G2886" s="76">
        <v>0</v>
      </c>
      <c r="H2886" s="76">
        <v>0</v>
      </c>
      <c r="I2886" s="76">
        <v>0</v>
      </c>
      <c r="J2886" s="76">
        <v>0</v>
      </c>
      <c r="K2886" s="76">
        <v>0</v>
      </c>
      <c r="L2886" s="77">
        <v>0</v>
      </c>
      <c r="M2886" s="68">
        <v>1</v>
      </c>
      <c r="N2886" s="68">
        <v>0</v>
      </c>
      <c r="O2886" s="68">
        <v>0</v>
      </c>
      <c r="P2886" s="68">
        <v>3.069044502617801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4.0690445026178015</v>
      </c>
    </row>
    <row r="2887" spans="1:23">
      <c r="C2887" s="76"/>
      <c r="D2887" s="76"/>
      <c r="E2887" s="76"/>
      <c r="F2887" s="76"/>
      <c r="G2887" s="76"/>
      <c r="H2887" s="76"/>
      <c r="I2887" s="76"/>
      <c r="J2887" s="76"/>
      <c r="K2887" s="76"/>
      <c r="L2887" s="77"/>
      <c r="M2887" s="68"/>
      <c r="N2887" s="68"/>
      <c r="O2887" s="68"/>
      <c r="P2887" s="68"/>
      <c r="Q2887" s="68"/>
      <c r="R2887" s="68"/>
      <c r="S2887" s="68"/>
      <c r="T2887" s="68"/>
      <c r="U2887" s="68"/>
      <c r="V2887" s="68"/>
      <c r="W2887" s="68"/>
    </row>
    <row r="2888" spans="1:23">
      <c r="A2888" s="105" t="s">
        <v>757</v>
      </c>
      <c r="B2888">
        <v>2011</v>
      </c>
      <c r="C2888" s="76">
        <v>0</v>
      </c>
      <c r="D2888" s="76">
        <v>0</v>
      </c>
      <c r="E2888" s="76">
        <v>0</v>
      </c>
      <c r="F2888" s="76">
        <v>0</v>
      </c>
      <c r="G2888" s="76">
        <v>0</v>
      </c>
      <c r="H2888" s="76">
        <v>0</v>
      </c>
      <c r="I2888" s="76">
        <v>0</v>
      </c>
      <c r="J2888" s="76">
        <v>0</v>
      </c>
      <c r="K2888" s="76">
        <v>0</v>
      </c>
      <c r="L2888" s="77">
        <v>0</v>
      </c>
      <c r="M2888" s="68">
        <v>0</v>
      </c>
      <c r="N2888" s="68">
        <v>0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</row>
    <row r="2889" spans="1:23">
      <c r="A2889" s="105"/>
      <c r="B2889">
        <v>2014</v>
      </c>
      <c r="C2889" s="76">
        <v>1</v>
      </c>
      <c r="D2889" s="76">
        <v>0</v>
      </c>
      <c r="E2889" s="76">
        <v>0</v>
      </c>
      <c r="F2889" s="76">
        <v>0</v>
      </c>
      <c r="G2889" s="76">
        <v>0</v>
      </c>
      <c r="H2889" s="76">
        <v>0</v>
      </c>
      <c r="I2889" s="76">
        <v>0</v>
      </c>
      <c r="J2889" s="76">
        <v>0</v>
      </c>
      <c r="K2889" s="76">
        <v>0</v>
      </c>
      <c r="L2889" s="77">
        <v>0</v>
      </c>
      <c r="M2889" s="68">
        <v>2</v>
      </c>
      <c r="N2889" s="68">
        <v>0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2</v>
      </c>
    </row>
    <row r="2890" spans="1:23">
      <c r="A2890" s="105"/>
      <c r="B2890">
        <v>2017</v>
      </c>
      <c r="C2890" s="76">
        <v>0.58970412273260941</v>
      </c>
      <c r="D2890" s="76">
        <v>0</v>
      </c>
      <c r="E2890" s="76">
        <v>0</v>
      </c>
      <c r="F2890" s="76">
        <v>0</v>
      </c>
      <c r="G2890" s="76">
        <v>0.41029587726739059</v>
      </c>
      <c r="H2890" s="76">
        <v>0</v>
      </c>
      <c r="I2890" s="76">
        <v>0</v>
      </c>
      <c r="J2890" s="76">
        <v>0</v>
      </c>
      <c r="K2890" s="76">
        <v>0</v>
      </c>
      <c r="L2890" s="77">
        <v>0</v>
      </c>
      <c r="M2890" s="68">
        <v>1.1524822695035462</v>
      </c>
      <c r="N2890" s="68">
        <v>0</v>
      </c>
      <c r="O2890" s="68">
        <v>0</v>
      </c>
      <c r="P2890" s="68">
        <v>0</v>
      </c>
      <c r="Q2890" s="68">
        <v>0.80185758513931893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1.954339854642865</v>
      </c>
    </row>
    <row r="2891" spans="1:23">
      <c r="C2891" s="76"/>
      <c r="D2891" s="76"/>
      <c r="E2891" s="76"/>
      <c r="F2891" s="76"/>
      <c r="G2891" s="76"/>
      <c r="H2891" s="76"/>
      <c r="I2891" s="76"/>
      <c r="J2891" s="76"/>
      <c r="K2891" s="76"/>
      <c r="L2891" s="77"/>
      <c r="M2891" s="68"/>
      <c r="N2891" s="68"/>
      <c r="O2891" s="68"/>
      <c r="P2891" s="68"/>
      <c r="Q2891" s="68"/>
      <c r="R2891" s="68"/>
      <c r="S2891" s="68"/>
      <c r="T2891" s="68"/>
      <c r="U2891" s="68"/>
      <c r="V2891" s="68"/>
      <c r="W2891" s="68"/>
    </row>
    <row r="2892" spans="1:23">
      <c r="A2892" s="105" t="s">
        <v>1218</v>
      </c>
      <c r="B2892">
        <v>2011</v>
      </c>
      <c r="C2892" s="76">
        <v>1</v>
      </c>
      <c r="D2892" s="76">
        <v>0</v>
      </c>
      <c r="E2892" s="76">
        <v>0</v>
      </c>
      <c r="F2892" s="76">
        <v>0</v>
      </c>
      <c r="G2892" s="76">
        <v>0</v>
      </c>
      <c r="H2892" s="76">
        <v>0</v>
      </c>
      <c r="I2892" s="76">
        <v>0</v>
      </c>
      <c r="J2892" s="76">
        <v>0</v>
      </c>
      <c r="K2892" s="76">
        <v>0</v>
      </c>
      <c r="L2892" s="77">
        <v>0</v>
      </c>
      <c r="M2892" s="68">
        <v>1.1069900142653353</v>
      </c>
      <c r="N2892" s="68">
        <v>0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1.1069900142653353</v>
      </c>
    </row>
    <row r="2893" spans="1:23">
      <c r="A2893" s="105"/>
      <c r="B2893">
        <v>2014</v>
      </c>
      <c r="C2893" s="76">
        <v>0</v>
      </c>
      <c r="D2893" s="76">
        <v>0</v>
      </c>
      <c r="E2893" s="76">
        <v>0</v>
      </c>
      <c r="F2893" s="76">
        <v>0</v>
      </c>
      <c r="G2893" s="76">
        <v>0</v>
      </c>
      <c r="H2893" s="76">
        <v>0</v>
      </c>
      <c r="I2893" s="76">
        <v>0</v>
      </c>
      <c r="J2893" s="76">
        <v>0</v>
      </c>
      <c r="K2893" s="76">
        <v>0</v>
      </c>
      <c r="L2893" s="77">
        <v>0</v>
      </c>
      <c r="M2893" s="68">
        <v>0</v>
      </c>
      <c r="N2893" s="68">
        <v>0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68">
        <v>0</v>
      </c>
      <c r="V2893" s="68">
        <v>0</v>
      </c>
      <c r="W2893" s="68">
        <v>0</v>
      </c>
    </row>
    <row r="2894" spans="1:23">
      <c r="A2894" s="105"/>
      <c r="B2894">
        <v>2017</v>
      </c>
      <c r="C2894" s="76">
        <v>0</v>
      </c>
      <c r="D2894" s="76">
        <v>0</v>
      </c>
      <c r="E2894" s="76">
        <v>0</v>
      </c>
      <c r="F2894" s="76">
        <v>0</v>
      </c>
      <c r="G2894" s="76">
        <v>0</v>
      </c>
      <c r="H2894" s="76">
        <v>0</v>
      </c>
      <c r="I2894" s="76">
        <v>0</v>
      </c>
      <c r="J2894" s="76">
        <v>0</v>
      </c>
      <c r="K2894" s="76">
        <v>0</v>
      </c>
      <c r="L2894" s="77">
        <v>0</v>
      </c>
      <c r="M2894" s="68">
        <v>0</v>
      </c>
      <c r="N2894" s="68">
        <v>0</v>
      </c>
      <c r="O2894" s="68">
        <v>0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</row>
    <row r="2895" spans="1:23">
      <c r="C2895" s="76"/>
      <c r="D2895" s="76"/>
      <c r="E2895" s="76"/>
      <c r="F2895" s="76"/>
      <c r="G2895" s="76"/>
      <c r="H2895" s="76"/>
      <c r="I2895" s="76"/>
      <c r="J2895" s="76"/>
      <c r="K2895" s="76"/>
      <c r="L2895" s="77"/>
      <c r="M2895" s="68"/>
      <c r="N2895" s="68"/>
      <c r="O2895" s="68"/>
      <c r="P2895" s="68"/>
      <c r="Q2895" s="68"/>
      <c r="R2895" s="68"/>
      <c r="S2895" s="68"/>
      <c r="T2895" s="68"/>
      <c r="U2895" s="68"/>
      <c r="V2895" s="68"/>
      <c r="W2895" s="68"/>
    </row>
    <row r="2896" spans="1:23">
      <c r="A2896" s="105" t="s">
        <v>758</v>
      </c>
      <c r="B2896">
        <v>2011</v>
      </c>
      <c r="C2896" s="76">
        <v>0</v>
      </c>
      <c r="D2896" s="76">
        <v>0</v>
      </c>
      <c r="E2896" s="76">
        <v>0</v>
      </c>
      <c r="F2896" s="76">
        <v>1</v>
      </c>
      <c r="G2896" s="76">
        <v>0</v>
      </c>
      <c r="H2896" s="76">
        <v>0</v>
      </c>
      <c r="I2896" s="76">
        <v>0</v>
      </c>
      <c r="J2896" s="76">
        <v>0</v>
      </c>
      <c r="K2896" s="76">
        <v>0</v>
      </c>
      <c r="L2896" s="77">
        <v>0</v>
      </c>
      <c r="M2896" s="68">
        <v>0</v>
      </c>
      <c r="N2896" s="68">
        <v>0</v>
      </c>
      <c r="O2896" s="68">
        <v>0</v>
      </c>
      <c r="P2896" s="68">
        <v>3.3628540992253515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3.3628540992253515</v>
      </c>
    </row>
    <row r="2897" spans="1:23">
      <c r="A2897" s="105"/>
      <c r="B2897">
        <v>2014</v>
      </c>
      <c r="C2897" s="76">
        <v>0</v>
      </c>
      <c r="D2897" s="76">
        <v>0</v>
      </c>
      <c r="E2897" s="76">
        <v>0</v>
      </c>
      <c r="F2897" s="76">
        <v>0</v>
      </c>
      <c r="G2897" s="76">
        <v>0</v>
      </c>
      <c r="H2897" s="76">
        <v>0</v>
      </c>
      <c r="I2897" s="76">
        <v>0</v>
      </c>
      <c r="J2897" s="76">
        <v>0</v>
      </c>
      <c r="K2897" s="76">
        <v>0</v>
      </c>
      <c r="L2897" s="77">
        <v>0</v>
      </c>
      <c r="M2897" s="68">
        <v>0</v>
      </c>
      <c r="N2897" s="68">
        <v>0</v>
      </c>
      <c r="O2897" s="68">
        <v>0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</row>
    <row r="2898" spans="1:23">
      <c r="A2898" s="105"/>
      <c r="B2898">
        <v>2017</v>
      </c>
      <c r="C2898" s="76">
        <v>0.15149989438620429</v>
      </c>
      <c r="D2898" s="76">
        <v>0</v>
      </c>
      <c r="E2898" s="76">
        <v>0</v>
      </c>
      <c r="F2898" s="76">
        <v>0.84850010561379574</v>
      </c>
      <c r="G2898" s="76">
        <v>0</v>
      </c>
      <c r="H2898" s="76">
        <v>0</v>
      </c>
      <c r="I2898" s="76">
        <v>0</v>
      </c>
      <c r="J2898" s="76">
        <v>0</v>
      </c>
      <c r="K2898" s="76">
        <v>0</v>
      </c>
      <c r="L2898" s="77">
        <v>0</v>
      </c>
      <c r="M2898" s="68">
        <v>1</v>
      </c>
      <c r="N2898" s="68">
        <v>0</v>
      </c>
      <c r="O2898" s="68">
        <v>0</v>
      </c>
      <c r="P2898" s="68">
        <v>5.6006646674669947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6.6006646674669947</v>
      </c>
    </row>
    <row r="2899" spans="1:23">
      <c r="C2899" s="76"/>
      <c r="D2899" s="76"/>
      <c r="E2899" s="76"/>
      <c r="F2899" s="76"/>
      <c r="G2899" s="76"/>
      <c r="H2899" s="76"/>
      <c r="I2899" s="76"/>
      <c r="J2899" s="76"/>
      <c r="K2899" s="76"/>
      <c r="L2899" s="77"/>
      <c r="M2899" s="68"/>
      <c r="N2899" s="68"/>
      <c r="O2899" s="68"/>
      <c r="P2899" s="68"/>
      <c r="Q2899" s="68"/>
      <c r="R2899" s="68"/>
      <c r="S2899" s="68"/>
      <c r="T2899" s="68"/>
      <c r="U2899" s="68"/>
      <c r="V2899" s="68"/>
      <c r="W2899" s="68"/>
    </row>
    <row r="2900" spans="1:23">
      <c r="A2900" s="105" t="s">
        <v>759</v>
      </c>
      <c r="B2900">
        <v>2011</v>
      </c>
      <c r="C2900" s="76">
        <v>0.45692458610701431</v>
      </c>
      <c r="D2900" s="76">
        <v>0</v>
      </c>
      <c r="E2900" s="76">
        <v>0</v>
      </c>
      <c r="F2900" s="76">
        <v>0.54307541389298575</v>
      </c>
      <c r="G2900" s="76">
        <v>0</v>
      </c>
      <c r="H2900" s="76">
        <v>0</v>
      </c>
      <c r="I2900" s="76">
        <v>0</v>
      </c>
      <c r="J2900" s="76">
        <v>0</v>
      </c>
      <c r="K2900" s="76">
        <v>0</v>
      </c>
      <c r="L2900" s="77">
        <v>0</v>
      </c>
      <c r="M2900" s="68">
        <v>4.2828141900895114</v>
      </c>
      <c r="N2900" s="68">
        <v>0</v>
      </c>
      <c r="O2900" s="68">
        <v>0</v>
      </c>
      <c r="P2900" s="68">
        <v>5.0903172200168649</v>
      </c>
      <c r="Q2900" s="68">
        <v>0</v>
      </c>
      <c r="R2900" s="68">
        <v>0</v>
      </c>
      <c r="S2900" s="68">
        <v>0</v>
      </c>
      <c r="T2900" s="68">
        <v>0</v>
      </c>
      <c r="U2900" s="68">
        <v>0</v>
      </c>
      <c r="V2900" s="68">
        <v>0</v>
      </c>
      <c r="W2900" s="68">
        <v>9.3731314101063763</v>
      </c>
    </row>
    <row r="2901" spans="1:23">
      <c r="A2901" s="105"/>
      <c r="B2901">
        <v>2014</v>
      </c>
      <c r="C2901" s="76">
        <v>0.30706703879970687</v>
      </c>
      <c r="D2901" s="76">
        <v>0</v>
      </c>
      <c r="E2901" s="76">
        <v>0</v>
      </c>
      <c r="F2901" s="76">
        <v>0.69293296120029313</v>
      </c>
      <c r="G2901" s="76">
        <v>0</v>
      </c>
      <c r="H2901" s="76">
        <v>0</v>
      </c>
      <c r="I2901" s="76">
        <v>0</v>
      </c>
      <c r="J2901" s="76">
        <v>0</v>
      </c>
      <c r="K2901" s="76">
        <v>0</v>
      </c>
      <c r="L2901" s="77">
        <v>0</v>
      </c>
      <c r="M2901" s="68">
        <v>4.0096330275229359</v>
      </c>
      <c r="N2901" s="68">
        <v>0</v>
      </c>
      <c r="O2901" s="68">
        <v>0</v>
      </c>
      <c r="P2901" s="68">
        <v>9.0482094657520662</v>
      </c>
      <c r="Q2901" s="68">
        <v>0</v>
      </c>
      <c r="R2901" s="68">
        <v>0</v>
      </c>
      <c r="S2901" s="68">
        <v>0</v>
      </c>
      <c r="T2901" s="68">
        <v>0</v>
      </c>
      <c r="U2901" s="68">
        <v>0</v>
      </c>
      <c r="V2901" s="68">
        <v>0</v>
      </c>
      <c r="W2901" s="68">
        <v>13.057842493275002</v>
      </c>
    </row>
    <row r="2902" spans="1:23">
      <c r="A2902" s="105"/>
      <c r="B2902">
        <v>2017</v>
      </c>
      <c r="C2902" s="76">
        <v>0.64992599690244968</v>
      </c>
      <c r="D2902" s="76">
        <v>0</v>
      </c>
      <c r="E2902" s="76">
        <v>0</v>
      </c>
      <c r="F2902" s="76">
        <v>0.35007400309755027</v>
      </c>
      <c r="G2902" s="76">
        <v>0</v>
      </c>
      <c r="H2902" s="76">
        <v>0</v>
      </c>
      <c r="I2902" s="76">
        <v>0</v>
      </c>
      <c r="J2902" s="76">
        <v>0</v>
      </c>
      <c r="K2902" s="76">
        <v>0</v>
      </c>
      <c r="L2902" s="77">
        <v>0</v>
      </c>
      <c r="M2902" s="68">
        <v>5.6147577145620193</v>
      </c>
      <c r="N2902" s="68">
        <v>0</v>
      </c>
      <c r="O2902" s="68">
        <v>0</v>
      </c>
      <c r="P2902" s="68">
        <v>3.0243146434017802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8.6390723579637996</v>
      </c>
    </row>
    <row r="2903" spans="1:23">
      <c r="C2903" s="76"/>
      <c r="D2903" s="76"/>
      <c r="E2903" s="76"/>
      <c r="F2903" s="76"/>
      <c r="G2903" s="76"/>
      <c r="H2903" s="76"/>
      <c r="I2903" s="76"/>
      <c r="J2903" s="76"/>
      <c r="K2903" s="76"/>
      <c r="L2903" s="77"/>
      <c r="M2903" s="68"/>
      <c r="N2903" s="68"/>
      <c r="O2903" s="68"/>
      <c r="P2903" s="68"/>
      <c r="Q2903" s="68"/>
      <c r="R2903" s="68"/>
      <c r="S2903" s="68"/>
      <c r="T2903" s="68"/>
      <c r="U2903" s="68"/>
      <c r="V2903" s="68"/>
      <c r="W2903" s="68"/>
    </row>
    <row r="2904" spans="1:23">
      <c r="A2904" s="105" t="s">
        <v>760</v>
      </c>
      <c r="B2904">
        <v>2011</v>
      </c>
      <c r="C2904" s="76">
        <v>0.52248461219434517</v>
      </c>
      <c r="D2904" s="76">
        <v>0</v>
      </c>
      <c r="E2904" s="76">
        <v>0</v>
      </c>
      <c r="F2904" s="76">
        <v>0.47751538780565472</v>
      </c>
      <c r="G2904" s="76">
        <v>0</v>
      </c>
      <c r="H2904" s="76">
        <v>0</v>
      </c>
      <c r="I2904" s="76">
        <v>0</v>
      </c>
      <c r="J2904" s="76">
        <v>0</v>
      </c>
      <c r="K2904" s="76">
        <v>0</v>
      </c>
      <c r="L2904" s="77">
        <v>0</v>
      </c>
      <c r="M2904" s="68">
        <v>3.2842623682901464</v>
      </c>
      <c r="N2904" s="68">
        <v>0</v>
      </c>
      <c r="O2904" s="68">
        <v>0</v>
      </c>
      <c r="P2904" s="68">
        <v>3.0015923566878984</v>
      </c>
      <c r="Q2904" s="68">
        <v>0</v>
      </c>
      <c r="R2904" s="68">
        <v>0</v>
      </c>
      <c r="S2904" s="68">
        <v>0</v>
      </c>
      <c r="T2904" s="68">
        <v>0</v>
      </c>
      <c r="U2904" s="68">
        <v>0</v>
      </c>
      <c r="V2904" s="68">
        <v>0</v>
      </c>
      <c r="W2904" s="68">
        <v>6.2858547249780452</v>
      </c>
    </row>
    <row r="2905" spans="1:23">
      <c r="A2905" s="105"/>
      <c r="B2905">
        <v>2014</v>
      </c>
      <c r="C2905" s="76">
        <v>0.26399805190977033</v>
      </c>
      <c r="D2905" s="76">
        <v>0</v>
      </c>
      <c r="E2905" s="76">
        <v>0</v>
      </c>
      <c r="F2905" s="76">
        <v>0.73600194809022967</v>
      </c>
      <c r="G2905" s="76">
        <v>0</v>
      </c>
      <c r="H2905" s="76">
        <v>0</v>
      </c>
      <c r="I2905" s="76">
        <v>0</v>
      </c>
      <c r="J2905" s="76">
        <v>0</v>
      </c>
      <c r="K2905" s="76">
        <v>0</v>
      </c>
      <c r="L2905" s="77">
        <v>0</v>
      </c>
      <c r="M2905" s="68">
        <v>2.004401408450704</v>
      </c>
      <c r="N2905" s="68">
        <v>0</v>
      </c>
      <c r="O2905" s="68">
        <v>0</v>
      </c>
      <c r="P2905" s="68">
        <v>5.5880841949497766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7.5924856034004806</v>
      </c>
    </row>
    <row r="2906" spans="1:23">
      <c r="A2906" s="105"/>
      <c r="B2906">
        <v>2017</v>
      </c>
      <c r="C2906" s="76">
        <v>0.55820561332388352</v>
      </c>
      <c r="D2906" s="76">
        <v>0</v>
      </c>
      <c r="E2906" s="76">
        <v>0</v>
      </c>
      <c r="F2906" s="76">
        <v>0.44179438667611648</v>
      </c>
      <c r="G2906" s="76">
        <v>0</v>
      </c>
      <c r="H2906" s="76">
        <v>0</v>
      </c>
      <c r="I2906" s="76">
        <v>0</v>
      </c>
      <c r="J2906" s="76">
        <v>0</v>
      </c>
      <c r="K2906" s="76">
        <v>0</v>
      </c>
      <c r="L2906" s="77">
        <v>0</v>
      </c>
      <c r="M2906" s="68">
        <v>5.4338028169014088</v>
      </c>
      <c r="N2906" s="68">
        <v>0</v>
      </c>
      <c r="O2906" s="68">
        <v>0</v>
      </c>
      <c r="P2906" s="68">
        <v>4.3006081012284909</v>
      </c>
      <c r="Q2906" s="68">
        <v>0</v>
      </c>
      <c r="R2906" s="68">
        <v>0</v>
      </c>
      <c r="S2906" s="68">
        <v>0</v>
      </c>
      <c r="T2906" s="68">
        <v>0</v>
      </c>
      <c r="U2906" s="68">
        <v>0</v>
      </c>
      <c r="V2906" s="68">
        <v>0</v>
      </c>
      <c r="W2906" s="68">
        <v>9.7344109181298997</v>
      </c>
    </row>
    <row r="2907" spans="1:23">
      <c r="C2907" s="76"/>
      <c r="D2907" s="76"/>
      <c r="E2907" s="76"/>
      <c r="F2907" s="76"/>
      <c r="G2907" s="76"/>
      <c r="H2907" s="76"/>
      <c r="I2907" s="76"/>
      <c r="J2907" s="76"/>
      <c r="K2907" s="76"/>
      <c r="L2907" s="77"/>
      <c r="M2907" s="68"/>
      <c r="N2907" s="68"/>
      <c r="O2907" s="68"/>
      <c r="P2907" s="68"/>
      <c r="Q2907" s="68"/>
      <c r="R2907" s="68"/>
      <c r="S2907" s="68"/>
      <c r="T2907" s="68"/>
      <c r="U2907" s="68"/>
      <c r="V2907" s="68"/>
      <c r="W2907" s="68"/>
    </row>
    <row r="2908" spans="1:23">
      <c r="A2908" s="105" t="s">
        <v>761</v>
      </c>
      <c r="B2908">
        <v>2011</v>
      </c>
      <c r="C2908" s="76">
        <v>0</v>
      </c>
      <c r="D2908" s="76">
        <v>0</v>
      </c>
      <c r="E2908" s="76">
        <v>0</v>
      </c>
      <c r="F2908" s="76">
        <v>0</v>
      </c>
      <c r="G2908" s="76">
        <v>0</v>
      </c>
      <c r="H2908" s="76">
        <v>0</v>
      </c>
      <c r="I2908" s="76">
        <v>0</v>
      </c>
      <c r="J2908" s="76">
        <v>0</v>
      </c>
      <c r="K2908" s="76">
        <v>0</v>
      </c>
      <c r="L2908" s="77">
        <v>0</v>
      </c>
      <c r="M2908" s="68">
        <v>0</v>
      </c>
      <c r="N2908" s="68">
        <v>0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</row>
    <row r="2909" spans="1:23">
      <c r="A2909" s="105"/>
      <c r="B2909">
        <v>2014</v>
      </c>
      <c r="C2909" s="76">
        <v>1</v>
      </c>
      <c r="D2909" s="76">
        <v>0</v>
      </c>
      <c r="E2909" s="76">
        <v>0</v>
      </c>
      <c r="F2909" s="76">
        <v>0</v>
      </c>
      <c r="G2909" s="76">
        <v>0</v>
      </c>
      <c r="H2909" s="76">
        <v>0</v>
      </c>
      <c r="I2909" s="76">
        <v>0</v>
      </c>
      <c r="J2909" s="76">
        <v>0</v>
      </c>
      <c r="K2909" s="76">
        <v>0</v>
      </c>
      <c r="L2909" s="77">
        <v>0</v>
      </c>
      <c r="M2909" s="68">
        <v>2.0030864197530862</v>
      </c>
      <c r="N2909" s="68">
        <v>0</v>
      </c>
      <c r="O2909" s="68">
        <v>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68">
        <v>0</v>
      </c>
      <c r="V2909" s="68">
        <v>0</v>
      </c>
      <c r="W2909" s="68">
        <v>2.0030864197530862</v>
      </c>
    </row>
    <row r="2910" spans="1:23">
      <c r="A2910" s="105"/>
      <c r="B2910">
        <v>2017</v>
      </c>
      <c r="C2910" s="76">
        <v>0</v>
      </c>
      <c r="D2910" s="76">
        <v>0</v>
      </c>
      <c r="E2910" s="76">
        <v>0</v>
      </c>
      <c r="F2910" s="76">
        <v>0</v>
      </c>
      <c r="G2910" s="76">
        <v>0</v>
      </c>
      <c r="H2910" s="76">
        <v>0</v>
      </c>
      <c r="I2910" s="76">
        <v>0</v>
      </c>
      <c r="J2910" s="76">
        <v>0</v>
      </c>
      <c r="K2910" s="76">
        <v>0</v>
      </c>
      <c r="L2910" s="77">
        <v>0</v>
      </c>
      <c r="M2910" s="68">
        <v>0</v>
      </c>
      <c r="N2910" s="68">
        <v>0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</row>
    <row r="2911" spans="1:23">
      <c r="C2911" s="76"/>
      <c r="D2911" s="76"/>
      <c r="E2911" s="76"/>
      <c r="F2911" s="76"/>
      <c r="G2911" s="76"/>
      <c r="H2911" s="76"/>
      <c r="I2911" s="76"/>
      <c r="J2911" s="76"/>
      <c r="K2911" s="76"/>
      <c r="L2911" s="77"/>
      <c r="M2911" s="68"/>
      <c r="N2911" s="68"/>
      <c r="O2911" s="68"/>
      <c r="P2911" s="68"/>
      <c r="Q2911" s="68"/>
      <c r="R2911" s="68"/>
      <c r="S2911" s="68"/>
      <c r="T2911" s="68"/>
      <c r="U2911" s="68"/>
      <c r="V2911" s="68"/>
      <c r="W2911" s="68"/>
    </row>
    <row r="2912" spans="1:23">
      <c r="A2912" s="105" t="s">
        <v>762</v>
      </c>
      <c r="B2912">
        <v>2011</v>
      </c>
      <c r="C2912" s="76">
        <v>0.67049391769070166</v>
      </c>
      <c r="D2912" s="76">
        <v>8.2068800454692933E-2</v>
      </c>
      <c r="E2912" s="76">
        <v>0</v>
      </c>
      <c r="F2912" s="76">
        <v>0.24743728185460559</v>
      </c>
      <c r="G2912" s="76">
        <v>0</v>
      </c>
      <c r="H2912" s="76">
        <v>0</v>
      </c>
      <c r="I2912" s="76">
        <v>0</v>
      </c>
      <c r="J2912" s="76">
        <v>0</v>
      </c>
      <c r="K2912" s="76">
        <v>0</v>
      </c>
      <c r="L2912" s="77">
        <v>0</v>
      </c>
      <c r="M2912" s="68">
        <v>8.1699003028666883</v>
      </c>
      <c r="N2912" s="68">
        <v>1</v>
      </c>
      <c r="O2912" s="68">
        <v>0</v>
      </c>
      <c r="P2912" s="68">
        <v>3.0149981537893478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12.184898456656034</v>
      </c>
    </row>
    <row r="2913" spans="1:23">
      <c r="A2913" s="105"/>
      <c r="B2913">
        <v>2014</v>
      </c>
      <c r="C2913" s="76">
        <v>0.52487371115196824</v>
      </c>
      <c r="D2913" s="76">
        <v>0</v>
      </c>
      <c r="E2913" s="76">
        <v>0</v>
      </c>
      <c r="F2913" s="76">
        <v>0.47512628884803165</v>
      </c>
      <c r="G2913" s="76">
        <v>0</v>
      </c>
      <c r="H2913" s="76">
        <v>0</v>
      </c>
      <c r="I2913" s="76">
        <v>0</v>
      </c>
      <c r="J2913" s="76">
        <v>0</v>
      </c>
      <c r="K2913" s="76">
        <v>0</v>
      </c>
      <c r="L2913" s="77">
        <v>0</v>
      </c>
      <c r="M2913" s="68">
        <v>7.0747684753539701</v>
      </c>
      <c r="N2913" s="68">
        <v>0</v>
      </c>
      <c r="O2913" s="68">
        <v>0</v>
      </c>
      <c r="P2913" s="68">
        <v>6.4042233755173541</v>
      </c>
      <c r="Q2913" s="68">
        <v>0</v>
      </c>
      <c r="R2913" s="68">
        <v>0</v>
      </c>
      <c r="S2913" s="68">
        <v>0</v>
      </c>
      <c r="T2913" s="68">
        <v>0</v>
      </c>
      <c r="U2913" s="68">
        <v>0</v>
      </c>
      <c r="V2913" s="68">
        <v>0</v>
      </c>
      <c r="W2913" s="68">
        <v>13.478991850871326</v>
      </c>
    </row>
    <row r="2914" spans="1:23">
      <c r="A2914" s="105"/>
      <c r="B2914">
        <v>2017</v>
      </c>
      <c r="C2914" s="76">
        <v>0.29495526915893633</v>
      </c>
      <c r="D2914" s="76">
        <v>0</v>
      </c>
      <c r="E2914" s="76">
        <v>0</v>
      </c>
      <c r="F2914" s="76">
        <v>0.70504473084106367</v>
      </c>
      <c r="G2914" s="76">
        <v>0</v>
      </c>
      <c r="H2914" s="76">
        <v>0</v>
      </c>
      <c r="I2914" s="76">
        <v>0</v>
      </c>
      <c r="J2914" s="76">
        <v>0</v>
      </c>
      <c r="K2914" s="76">
        <v>0</v>
      </c>
      <c r="L2914" s="77">
        <v>0</v>
      </c>
      <c r="M2914" s="68">
        <v>2.0080786793115557</v>
      </c>
      <c r="N2914" s="68">
        <v>0</v>
      </c>
      <c r="O2914" s="68">
        <v>0</v>
      </c>
      <c r="P2914" s="68">
        <v>4.8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6.8080786793115555</v>
      </c>
    </row>
    <row r="2915" spans="1:23">
      <c r="C2915" s="76"/>
      <c r="D2915" s="76"/>
      <c r="E2915" s="76"/>
      <c r="F2915" s="76"/>
      <c r="G2915" s="76"/>
      <c r="H2915" s="76"/>
      <c r="I2915" s="76"/>
      <c r="J2915" s="76"/>
      <c r="K2915" s="76"/>
      <c r="L2915" s="77"/>
      <c r="M2915" s="68"/>
      <c r="N2915" s="68"/>
      <c r="O2915" s="68"/>
      <c r="P2915" s="68"/>
      <c r="Q2915" s="68"/>
      <c r="R2915" s="68"/>
      <c r="S2915" s="68"/>
      <c r="T2915" s="68"/>
      <c r="U2915" s="68"/>
      <c r="V2915" s="68"/>
      <c r="W2915" s="68"/>
    </row>
    <row r="2916" spans="1:23">
      <c r="A2916" s="105" t="s">
        <v>763</v>
      </c>
      <c r="B2916">
        <v>2011</v>
      </c>
      <c r="C2916" s="76">
        <v>0.18861428316930004</v>
      </c>
      <c r="D2916" s="76">
        <v>4.9047256781591032E-2</v>
      </c>
      <c r="E2916" s="76">
        <v>0</v>
      </c>
      <c r="F2916" s="76">
        <v>0.69113521071849493</v>
      </c>
      <c r="G2916" s="76">
        <v>4.7890048752481824E-2</v>
      </c>
      <c r="H2916" s="76">
        <v>0</v>
      </c>
      <c r="I2916" s="76">
        <v>1.1639176372340999E-2</v>
      </c>
      <c r="J2916" s="76">
        <v>0</v>
      </c>
      <c r="K2916" s="76">
        <v>1.1674024205791122E-2</v>
      </c>
      <c r="L2916" s="77">
        <v>0</v>
      </c>
      <c r="M2916" s="68">
        <v>16.205122865696712</v>
      </c>
      <c r="N2916" s="68">
        <v>4.2139800285306706</v>
      </c>
      <c r="O2916" s="68">
        <v>0</v>
      </c>
      <c r="P2916" s="68">
        <v>59.380078848267011</v>
      </c>
      <c r="Q2916" s="68">
        <v>4.1145564961354433</v>
      </c>
      <c r="R2916" s="68">
        <v>0</v>
      </c>
      <c r="S2916" s="68">
        <v>1</v>
      </c>
      <c r="T2916" s="68">
        <v>0</v>
      </c>
      <c r="U2916" s="68">
        <v>1.0029940119760479</v>
      </c>
      <c r="V2916" s="68">
        <v>0</v>
      </c>
      <c r="W2916" s="68">
        <v>85.916732250605889</v>
      </c>
    </row>
    <row r="2917" spans="1:23">
      <c r="A2917" s="105"/>
      <c r="B2917">
        <v>2014</v>
      </c>
      <c r="C2917" s="76">
        <v>0.20985097974433484</v>
      </c>
      <c r="D2917" s="76">
        <v>2.6004673376366933E-2</v>
      </c>
      <c r="E2917" s="76">
        <v>0</v>
      </c>
      <c r="F2917" s="76">
        <v>0.71244102930334841</v>
      </c>
      <c r="G2917" s="76">
        <v>2.5903176528999157E-2</v>
      </c>
      <c r="H2917" s="76">
        <v>0</v>
      </c>
      <c r="I2917" s="76">
        <v>1.2921861183143403E-2</v>
      </c>
      <c r="J2917" s="76">
        <v>1.2878279863807339E-2</v>
      </c>
      <c r="K2917" s="76">
        <v>0</v>
      </c>
      <c r="L2917" s="77">
        <v>0</v>
      </c>
      <c r="M2917" s="68">
        <v>16.294954137011153</v>
      </c>
      <c r="N2917" s="68">
        <v>2.0192660550458719</v>
      </c>
      <c r="O2917" s="68">
        <v>0</v>
      </c>
      <c r="P2917" s="68">
        <v>55.321132700770654</v>
      </c>
      <c r="Q2917" s="68">
        <v>2.0113848124854412</v>
      </c>
      <c r="R2917" s="68">
        <v>0</v>
      </c>
      <c r="S2917" s="68">
        <v>1.0033840947546531</v>
      </c>
      <c r="T2917" s="68">
        <v>1</v>
      </c>
      <c r="U2917" s="68">
        <v>0</v>
      </c>
      <c r="V2917" s="68">
        <v>0</v>
      </c>
      <c r="W2917" s="68">
        <v>77.650121800067765</v>
      </c>
    </row>
    <row r="2918" spans="1:23">
      <c r="A2918" s="105"/>
      <c r="B2918">
        <v>2017</v>
      </c>
      <c r="C2918" s="76">
        <v>0.31006064668953637</v>
      </c>
      <c r="D2918" s="76">
        <v>8.4923716944588307E-2</v>
      </c>
      <c r="E2918" s="76">
        <v>0</v>
      </c>
      <c r="F2918" s="76">
        <v>0.57840033477465125</v>
      </c>
      <c r="G2918" s="76">
        <v>0</v>
      </c>
      <c r="H2918" s="76">
        <v>0</v>
      </c>
      <c r="I2918" s="76">
        <v>1.332019335055609E-2</v>
      </c>
      <c r="J2918" s="76">
        <v>1.3295108240668036E-2</v>
      </c>
      <c r="K2918" s="76">
        <v>0</v>
      </c>
      <c r="L2918" s="77">
        <v>0</v>
      </c>
      <c r="M2918" s="68">
        <v>23.321408226004547</v>
      </c>
      <c r="N2918" s="68">
        <v>6.3875912408759117</v>
      </c>
      <c r="O2918" s="68">
        <v>0</v>
      </c>
      <c r="P2918" s="68">
        <v>43.504748085118898</v>
      </c>
      <c r="Q2918" s="68">
        <v>0</v>
      </c>
      <c r="R2918" s="68">
        <v>0</v>
      </c>
      <c r="S2918" s="68">
        <v>1.0018867924528303</v>
      </c>
      <c r="T2918" s="68">
        <v>1</v>
      </c>
      <c r="U2918" s="68">
        <v>0</v>
      </c>
      <c r="V2918" s="68">
        <v>0</v>
      </c>
      <c r="W2918" s="68">
        <v>75.215634344452184</v>
      </c>
    </row>
    <row r="2919" spans="1:23">
      <c r="C2919" s="76"/>
      <c r="D2919" s="76"/>
      <c r="E2919" s="76"/>
      <c r="F2919" s="76"/>
      <c r="G2919" s="76"/>
      <c r="H2919" s="76"/>
      <c r="I2919" s="76"/>
      <c r="J2919" s="76"/>
      <c r="K2919" s="76"/>
      <c r="L2919" s="77"/>
      <c r="M2919" s="68"/>
      <c r="N2919" s="68"/>
      <c r="O2919" s="68"/>
      <c r="P2919" s="68"/>
      <c r="Q2919" s="68"/>
      <c r="R2919" s="68"/>
      <c r="S2919" s="68"/>
      <c r="T2919" s="68"/>
      <c r="U2919" s="68"/>
      <c r="V2919" s="68"/>
      <c r="W2919" s="68"/>
    </row>
    <row r="2920" spans="1:23">
      <c r="A2920" s="105" t="s">
        <v>764</v>
      </c>
      <c r="B2920">
        <v>2011</v>
      </c>
      <c r="C2920" s="76">
        <v>0.60458028900842076</v>
      </c>
      <c r="D2920" s="76">
        <v>0</v>
      </c>
      <c r="E2920" s="76">
        <v>0</v>
      </c>
      <c r="F2920" s="76">
        <v>0.39541971099157935</v>
      </c>
      <c r="G2920" s="76">
        <v>0</v>
      </c>
      <c r="H2920" s="76">
        <v>0</v>
      </c>
      <c r="I2920" s="76">
        <v>0</v>
      </c>
      <c r="J2920" s="76">
        <v>0</v>
      </c>
      <c r="K2920" s="76">
        <v>0</v>
      </c>
      <c r="L2920" s="77">
        <v>0</v>
      </c>
      <c r="M2920" s="68">
        <v>3.0164441508129212</v>
      </c>
      <c r="N2920" s="68">
        <v>0</v>
      </c>
      <c r="O2920" s="68">
        <v>0</v>
      </c>
      <c r="P2920" s="68">
        <v>1.972875226039783</v>
      </c>
      <c r="Q2920" s="68">
        <v>0</v>
      </c>
      <c r="R2920" s="68">
        <v>0</v>
      </c>
      <c r="S2920" s="68">
        <v>0</v>
      </c>
      <c r="T2920" s="68">
        <v>0</v>
      </c>
      <c r="U2920" s="68">
        <v>0</v>
      </c>
      <c r="V2920" s="68">
        <v>0</v>
      </c>
      <c r="W2920" s="68">
        <v>4.9893193768527038</v>
      </c>
    </row>
    <row r="2921" spans="1:23">
      <c r="A2921" s="105"/>
      <c r="B2921">
        <v>2014</v>
      </c>
      <c r="C2921" s="76">
        <v>0.32311399071790603</v>
      </c>
      <c r="D2921" s="76">
        <v>0</v>
      </c>
      <c r="E2921" s="76">
        <v>0</v>
      </c>
      <c r="F2921" s="76">
        <v>0.59769942188501135</v>
      </c>
      <c r="G2921" s="76">
        <v>0</v>
      </c>
      <c r="H2921" s="76">
        <v>0</v>
      </c>
      <c r="I2921" s="76">
        <v>0</v>
      </c>
      <c r="J2921" s="76">
        <v>0</v>
      </c>
      <c r="K2921" s="76">
        <v>0</v>
      </c>
      <c r="L2921" s="77">
        <v>7.918658739708262E-2</v>
      </c>
      <c r="M2921" s="68">
        <v>4.0901865718752912</v>
      </c>
      <c r="N2921" s="68">
        <v>0</v>
      </c>
      <c r="O2921" s="68">
        <v>0</v>
      </c>
      <c r="P2921" s="68">
        <v>7.5660671454676809</v>
      </c>
      <c r="Q2921" s="68">
        <v>0</v>
      </c>
      <c r="R2921" s="68">
        <v>0</v>
      </c>
      <c r="S2921" s="68">
        <v>0</v>
      </c>
      <c r="T2921" s="68">
        <v>0</v>
      </c>
      <c r="U2921" s="68">
        <v>0</v>
      </c>
      <c r="V2921" s="68">
        <v>1.0023952095808384</v>
      </c>
      <c r="W2921" s="68">
        <v>12.65864892692381</v>
      </c>
    </row>
    <row r="2922" spans="1:23">
      <c r="A2922" s="105"/>
      <c r="B2922">
        <v>2017</v>
      </c>
      <c r="C2922" s="76">
        <v>0.40114668096813627</v>
      </c>
      <c r="D2922" s="76">
        <v>0</v>
      </c>
      <c r="E2922" s="76">
        <v>0</v>
      </c>
      <c r="F2922" s="76">
        <v>0.5988533190318639</v>
      </c>
      <c r="G2922" s="76">
        <v>0</v>
      </c>
      <c r="H2922" s="76">
        <v>0</v>
      </c>
      <c r="I2922" s="76">
        <v>0</v>
      </c>
      <c r="J2922" s="76">
        <v>0</v>
      </c>
      <c r="K2922" s="76">
        <v>0</v>
      </c>
      <c r="L2922" s="77">
        <v>0</v>
      </c>
      <c r="M2922" s="68">
        <v>3.3974548010869445</v>
      </c>
      <c r="N2922" s="68">
        <v>0</v>
      </c>
      <c r="O2922" s="68">
        <v>0</v>
      </c>
      <c r="P2922" s="68">
        <v>5.0719030729142878</v>
      </c>
      <c r="Q2922" s="68">
        <v>0</v>
      </c>
      <c r="R2922" s="68">
        <v>0</v>
      </c>
      <c r="S2922" s="68">
        <v>0</v>
      </c>
      <c r="T2922" s="68">
        <v>0</v>
      </c>
      <c r="U2922" s="68">
        <v>0</v>
      </c>
      <c r="V2922" s="68">
        <v>0</v>
      </c>
      <c r="W2922" s="68">
        <v>8.469357874001231</v>
      </c>
    </row>
    <row r="2923" spans="1:23">
      <c r="C2923" s="76"/>
      <c r="D2923" s="76"/>
      <c r="E2923" s="76"/>
      <c r="F2923" s="76"/>
      <c r="G2923" s="76"/>
      <c r="H2923" s="76"/>
      <c r="I2923" s="76"/>
      <c r="J2923" s="76"/>
      <c r="K2923" s="76"/>
      <c r="L2923" s="77"/>
      <c r="M2923" s="68"/>
      <c r="N2923" s="68"/>
      <c r="O2923" s="68"/>
      <c r="P2923" s="68"/>
      <c r="Q2923" s="68"/>
      <c r="R2923" s="68"/>
      <c r="S2923" s="68"/>
      <c r="T2923" s="68"/>
      <c r="U2923" s="68"/>
      <c r="V2923" s="68"/>
      <c r="W2923" s="68"/>
    </row>
    <row r="2924" spans="1:23">
      <c r="A2924" s="105" t="s">
        <v>765</v>
      </c>
      <c r="B2924">
        <v>2011</v>
      </c>
      <c r="C2924" s="76">
        <v>1</v>
      </c>
      <c r="D2924" s="76">
        <v>0</v>
      </c>
      <c r="E2924" s="76">
        <v>0</v>
      </c>
      <c r="F2924" s="76">
        <v>0</v>
      </c>
      <c r="G2924" s="76">
        <v>0</v>
      </c>
      <c r="H2924" s="76">
        <v>0</v>
      </c>
      <c r="I2924" s="76">
        <v>0</v>
      </c>
      <c r="J2924" s="76">
        <v>0</v>
      </c>
      <c r="K2924" s="76">
        <v>0</v>
      </c>
      <c r="L2924" s="77">
        <v>0</v>
      </c>
      <c r="M2924" s="68">
        <v>1.0486798679867988</v>
      </c>
      <c r="N2924" s="68">
        <v>0</v>
      </c>
      <c r="O2924" s="68">
        <v>0</v>
      </c>
      <c r="P2924" s="68">
        <v>0</v>
      </c>
      <c r="Q2924" s="68">
        <v>0</v>
      </c>
      <c r="R2924" s="68">
        <v>0</v>
      </c>
      <c r="S2924" s="68">
        <v>0</v>
      </c>
      <c r="T2924" s="68">
        <v>0</v>
      </c>
      <c r="U2924" s="68">
        <v>0</v>
      </c>
      <c r="V2924" s="68">
        <v>0</v>
      </c>
      <c r="W2924" s="68">
        <v>1.0486798679867988</v>
      </c>
    </row>
    <row r="2925" spans="1:23">
      <c r="A2925" s="105"/>
      <c r="B2925">
        <v>2014</v>
      </c>
      <c r="C2925" s="76">
        <v>0.40751785866231227</v>
      </c>
      <c r="D2925" s="76">
        <v>0</v>
      </c>
      <c r="E2925" s="76">
        <v>0</v>
      </c>
      <c r="F2925" s="76">
        <v>0.59248214133768762</v>
      </c>
      <c r="G2925" s="76">
        <v>0</v>
      </c>
      <c r="H2925" s="76">
        <v>0</v>
      </c>
      <c r="I2925" s="76">
        <v>0</v>
      </c>
      <c r="J2925" s="76">
        <v>0</v>
      </c>
      <c r="K2925" s="76">
        <v>0</v>
      </c>
      <c r="L2925" s="77">
        <v>0</v>
      </c>
      <c r="M2925" s="68">
        <v>1.2064777327935223</v>
      </c>
      <c r="N2925" s="68">
        <v>0</v>
      </c>
      <c r="O2925" s="68">
        <v>0</v>
      </c>
      <c r="P2925" s="68">
        <v>1.7540740740740739</v>
      </c>
      <c r="Q2925" s="68">
        <v>0</v>
      </c>
      <c r="R2925" s="68">
        <v>0</v>
      </c>
      <c r="S2925" s="68">
        <v>0</v>
      </c>
      <c r="T2925" s="68">
        <v>0</v>
      </c>
      <c r="U2925" s="68">
        <v>0</v>
      </c>
      <c r="V2925" s="68">
        <v>0</v>
      </c>
      <c r="W2925" s="68">
        <v>2.9605518068675964</v>
      </c>
    </row>
    <row r="2926" spans="1:23">
      <c r="A2926" s="105"/>
      <c r="B2926">
        <v>2017</v>
      </c>
      <c r="C2926" s="76">
        <v>0</v>
      </c>
      <c r="D2926" s="76">
        <v>0</v>
      </c>
      <c r="E2926" s="76">
        <v>0</v>
      </c>
      <c r="F2926" s="76">
        <v>1</v>
      </c>
      <c r="G2926" s="76">
        <v>0</v>
      </c>
      <c r="H2926" s="76">
        <v>0</v>
      </c>
      <c r="I2926" s="76">
        <v>0</v>
      </c>
      <c r="J2926" s="76">
        <v>0</v>
      </c>
      <c r="K2926" s="76">
        <v>0</v>
      </c>
      <c r="L2926" s="77">
        <v>0</v>
      </c>
      <c r="M2926" s="68">
        <v>0</v>
      </c>
      <c r="N2926" s="68">
        <v>0</v>
      </c>
      <c r="O2926" s="68">
        <v>0</v>
      </c>
      <c r="P2926" s="68">
        <v>1.0080786793115559</v>
      </c>
      <c r="Q2926" s="68">
        <v>0</v>
      </c>
      <c r="R2926" s="68">
        <v>0</v>
      </c>
      <c r="S2926" s="68">
        <v>0</v>
      </c>
      <c r="T2926" s="68">
        <v>0</v>
      </c>
      <c r="U2926" s="68">
        <v>0</v>
      </c>
      <c r="V2926" s="68">
        <v>0</v>
      </c>
      <c r="W2926" s="68">
        <v>1.0080786793115559</v>
      </c>
    </row>
    <row r="2927" spans="1:23">
      <c r="C2927" s="76"/>
      <c r="D2927" s="76"/>
      <c r="E2927" s="76"/>
      <c r="F2927" s="76"/>
      <c r="G2927" s="76"/>
      <c r="H2927" s="76"/>
      <c r="I2927" s="76"/>
      <c r="J2927" s="76"/>
      <c r="K2927" s="76"/>
      <c r="L2927" s="77"/>
      <c r="M2927" s="68"/>
      <c r="N2927" s="68"/>
      <c r="O2927" s="68"/>
      <c r="P2927" s="68"/>
      <c r="Q2927" s="68"/>
      <c r="R2927" s="68"/>
      <c r="S2927" s="68"/>
      <c r="T2927" s="68"/>
      <c r="U2927" s="68"/>
      <c r="V2927" s="68"/>
      <c r="W2927" s="68"/>
    </row>
    <row r="2928" spans="1:23">
      <c r="A2928" s="105" t="s">
        <v>766</v>
      </c>
      <c r="B2928">
        <v>2011</v>
      </c>
      <c r="C2928" s="76">
        <v>0</v>
      </c>
      <c r="D2928" s="76">
        <v>0</v>
      </c>
      <c r="E2928" s="76">
        <v>0</v>
      </c>
      <c r="F2928" s="76">
        <v>0</v>
      </c>
      <c r="G2928" s="76">
        <v>0</v>
      </c>
      <c r="H2928" s="76">
        <v>0</v>
      </c>
      <c r="I2928" s="76">
        <v>0</v>
      </c>
      <c r="J2928" s="76">
        <v>0</v>
      </c>
      <c r="K2928" s="76">
        <v>0</v>
      </c>
      <c r="L2928" s="77">
        <v>0</v>
      </c>
      <c r="M2928" s="68">
        <v>0</v>
      </c>
      <c r="N2928" s="68">
        <v>0</v>
      </c>
      <c r="O2928" s="68">
        <v>0</v>
      </c>
      <c r="P2928" s="68">
        <v>0</v>
      </c>
      <c r="Q2928" s="68">
        <v>0</v>
      </c>
      <c r="R2928" s="68">
        <v>0</v>
      </c>
      <c r="S2928" s="68">
        <v>0</v>
      </c>
      <c r="T2928" s="68">
        <v>0</v>
      </c>
      <c r="U2928" s="68">
        <v>0</v>
      </c>
      <c r="V2928" s="68">
        <v>0</v>
      </c>
      <c r="W2928" s="68">
        <v>0</v>
      </c>
    </row>
    <row r="2929" spans="1:23">
      <c r="A2929" s="105"/>
      <c r="B2929">
        <v>2014</v>
      </c>
      <c r="C2929" s="76">
        <v>1</v>
      </c>
      <c r="D2929" s="76">
        <v>0</v>
      </c>
      <c r="E2929" s="76">
        <v>0</v>
      </c>
      <c r="F2929" s="76">
        <v>0</v>
      </c>
      <c r="G2929" s="76">
        <v>0</v>
      </c>
      <c r="H2929" s="76">
        <v>0</v>
      </c>
      <c r="I2929" s="76">
        <v>0</v>
      </c>
      <c r="J2929" s="76">
        <v>0</v>
      </c>
      <c r="K2929" s="76">
        <v>0</v>
      </c>
      <c r="L2929" s="77">
        <v>0</v>
      </c>
      <c r="M2929" s="68">
        <v>3.1695201350373767</v>
      </c>
      <c r="N2929" s="68">
        <v>0</v>
      </c>
      <c r="O2929" s="68">
        <v>0</v>
      </c>
      <c r="P2929" s="68">
        <v>0</v>
      </c>
      <c r="Q2929" s="68">
        <v>0</v>
      </c>
      <c r="R2929" s="68">
        <v>0</v>
      </c>
      <c r="S2929" s="68">
        <v>0</v>
      </c>
      <c r="T2929" s="68">
        <v>0</v>
      </c>
      <c r="U2929" s="68">
        <v>0</v>
      </c>
      <c r="V2929" s="68">
        <v>0</v>
      </c>
      <c r="W2929" s="68">
        <v>3.1695201350373767</v>
      </c>
    </row>
    <row r="2930" spans="1:23">
      <c r="A2930" s="105"/>
      <c r="B2930">
        <v>2017</v>
      </c>
      <c r="C2930" s="76">
        <v>0</v>
      </c>
      <c r="D2930" s="76">
        <v>0</v>
      </c>
      <c r="E2930" s="76">
        <v>0</v>
      </c>
      <c r="F2930" s="76">
        <v>0</v>
      </c>
      <c r="G2930" s="76">
        <v>0</v>
      </c>
      <c r="H2930" s="76">
        <v>0</v>
      </c>
      <c r="I2930" s="76">
        <v>0</v>
      </c>
      <c r="J2930" s="76">
        <v>0</v>
      </c>
      <c r="K2930" s="76">
        <v>0</v>
      </c>
      <c r="L2930" s="77">
        <v>0</v>
      </c>
      <c r="M2930" s="68">
        <v>0</v>
      </c>
      <c r="N2930" s="68">
        <v>0</v>
      </c>
      <c r="O2930" s="68">
        <v>0</v>
      </c>
      <c r="P2930" s="68">
        <v>0</v>
      </c>
      <c r="Q2930" s="68">
        <v>0</v>
      </c>
      <c r="R2930" s="68">
        <v>0</v>
      </c>
      <c r="S2930" s="68">
        <v>0</v>
      </c>
      <c r="T2930" s="68">
        <v>0</v>
      </c>
      <c r="U2930" s="68">
        <v>0</v>
      </c>
      <c r="V2930" s="68">
        <v>0</v>
      </c>
      <c r="W2930" s="68">
        <v>0</v>
      </c>
    </row>
    <row r="2931" spans="1:23">
      <c r="C2931" s="76"/>
      <c r="D2931" s="76"/>
      <c r="E2931" s="76"/>
      <c r="F2931" s="76"/>
      <c r="G2931" s="76"/>
      <c r="H2931" s="76"/>
      <c r="I2931" s="76"/>
      <c r="J2931" s="76"/>
      <c r="K2931" s="76"/>
      <c r="L2931" s="77"/>
      <c r="M2931" s="68"/>
      <c r="N2931" s="68"/>
      <c r="O2931" s="68"/>
      <c r="P2931" s="68"/>
      <c r="Q2931" s="68"/>
      <c r="R2931" s="68"/>
      <c r="S2931" s="68"/>
      <c r="T2931" s="68"/>
      <c r="U2931" s="68"/>
      <c r="V2931" s="68"/>
      <c r="W2931" s="68"/>
    </row>
    <row r="2932" spans="1:23">
      <c r="A2932" s="105" t="s">
        <v>767</v>
      </c>
      <c r="B2932">
        <v>2011</v>
      </c>
      <c r="C2932" s="76">
        <v>0.13948850632500914</v>
      </c>
      <c r="D2932" s="76">
        <v>0</v>
      </c>
      <c r="E2932" s="76">
        <v>0</v>
      </c>
      <c r="F2932" s="76">
        <v>0.8605114936749908</v>
      </c>
      <c r="G2932" s="76">
        <v>0</v>
      </c>
      <c r="H2932" s="76">
        <v>0</v>
      </c>
      <c r="I2932" s="76">
        <v>0</v>
      </c>
      <c r="J2932" s="76">
        <v>0</v>
      </c>
      <c r="K2932" s="76">
        <v>0</v>
      </c>
      <c r="L2932" s="77">
        <v>0</v>
      </c>
      <c r="M2932" s="68">
        <v>1.0014423076923078</v>
      </c>
      <c r="N2932" s="68">
        <v>0</v>
      </c>
      <c r="O2932" s="68">
        <v>0</v>
      </c>
      <c r="P2932" s="68">
        <v>6.1779471207021768</v>
      </c>
      <c r="Q2932" s="68">
        <v>0</v>
      </c>
      <c r="R2932" s="68">
        <v>0</v>
      </c>
      <c r="S2932" s="68">
        <v>0</v>
      </c>
      <c r="T2932" s="68">
        <v>0</v>
      </c>
      <c r="U2932" s="68">
        <v>0</v>
      </c>
      <c r="V2932" s="68">
        <v>0</v>
      </c>
      <c r="W2932" s="68">
        <v>7.1793894283944848</v>
      </c>
    </row>
    <row r="2933" spans="1:23">
      <c r="A2933" s="105"/>
      <c r="B2933">
        <v>2014</v>
      </c>
      <c r="C2933" s="76">
        <v>0.28120195969956024</v>
      </c>
      <c r="D2933" s="76">
        <v>0</v>
      </c>
      <c r="E2933" s="76">
        <v>0</v>
      </c>
      <c r="F2933" s="76">
        <v>0.71879804030043981</v>
      </c>
      <c r="G2933" s="76">
        <v>0</v>
      </c>
      <c r="H2933" s="76">
        <v>0</v>
      </c>
      <c r="I2933" s="76">
        <v>0</v>
      </c>
      <c r="J2933" s="76">
        <v>0</v>
      </c>
      <c r="K2933" s="76">
        <v>0</v>
      </c>
      <c r="L2933" s="77">
        <v>0</v>
      </c>
      <c r="M2933" s="68">
        <v>2.8099630996309966</v>
      </c>
      <c r="N2933" s="68">
        <v>0</v>
      </c>
      <c r="O2933" s="68">
        <v>0</v>
      </c>
      <c r="P2933" s="68">
        <v>7.1827236605651166</v>
      </c>
      <c r="Q2933" s="68">
        <v>0</v>
      </c>
      <c r="R2933" s="68">
        <v>0</v>
      </c>
      <c r="S2933" s="68">
        <v>0</v>
      </c>
      <c r="T2933" s="68">
        <v>0</v>
      </c>
      <c r="U2933" s="68">
        <v>0</v>
      </c>
      <c r="V2933" s="68">
        <v>0</v>
      </c>
      <c r="W2933" s="68">
        <v>9.9926867601961131</v>
      </c>
    </row>
    <row r="2934" spans="1:23">
      <c r="A2934" s="105"/>
      <c r="B2934">
        <v>2017</v>
      </c>
      <c r="C2934" s="76">
        <v>0.31647635943747299</v>
      </c>
      <c r="D2934" s="76">
        <v>0</v>
      </c>
      <c r="E2934" s="76">
        <v>0</v>
      </c>
      <c r="F2934" s="76">
        <v>0.68352364056252712</v>
      </c>
      <c r="G2934" s="76">
        <v>0</v>
      </c>
      <c r="H2934" s="76">
        <v>0</v>
      </c>
      <c r="I2934" s="76">
        <v>0</v>
      </c>
      <c r="J2934" s="76">
        <v>0</v>
      </c>
      <c r="K2934" s="76">
        <v>0</v>
      </c>
      <c r="L2934" s="77">
        <v>0</v>
      </c>
      <c r="M2934" s="68">
        <v>3.3631621496766249</v>
      </c>
      <c r="N2934" s="68">
        <v>0</v>
      </c>
      <c r="O2934" s="68">
        <v>0</v>
      </c>
      <c r="P2934" s="68">
        <v>7.2637363512241766</v>
      </c>
      <c r="Q2934" s="68">
        <v>0</v>
      </c>
      <c r="R2934" s="68">
        <v>0</v>
      </c>
      <c r="S2934" s="68">
        <v>0</v>
      </c>
      <c r="T2934" s="68">
        <v>0</v>
      </c>
      <c r="U2934" s="68">
        <v>0</v>
      </c>
      <c r="V2934" s="68">
        <v>0</v>
      </c>
      <c r="W2934" s="68">
        <v>10.626898500900801</v>
      </c>
    </row>
    <row r="2935" spans="1:23">
      <c r="C2935" s="76"/>
      <c r="D2935" s="76"/>
      <c r="E2935" s="76"/>
      <c r="F2935" s="76"/>
      <c r="G2935" s="76"/>
      <c r="H2935" s="76"/>
      <c r="I2935" s="76"/>
      <c r="J2935" s="76"/>
      <c r="K2935" s="76"/>
      <c r="L2935" s="77"/>
      <c r="M2935" s="68"/>
      <c r="N2935" s="68"/>
      <c r="O2935" s="68"/>
      <c r="P2935" s="68"/>
      <c r="Q2935" s="68"/>
      <c r="R2935" s="68"/>
      <c r="S2935" s="68"/>
      <c r="T2935" s="68"/>
      <c r="U2935" s="68"/>
      <c r="V2935" s="68"/>
      <c r="W2935" s="68"/>
    </row>
    <row r="2936" spans="1:23">
      <c r="A2936" s="105" t="s">
        <v>768</v>
      </c>
      <c r="B2936">
        <v>2011</v>
      </c>
      <c r="C2936" s="76">
        <v>0.32148500079141329</v>
      </c>
      <c r="D2936" s="76">
        <v>0</v>
      </c>
      <c r="E2936" s="76">
        <v>0</v>
      </c>
      <c r="F2936" s="76">
        <v>0.67851499920858671</v>
      </c>
      <c r="G2936" s="76">
        <v>0</v>
      </c>
      <c r="H2936" s="76">
        <v>0</v>
      </c>
      <c r="I2936" s="76">
        <v>0</v>
      </c>
      <c r="J2936" s="76">
        <v>0</v>
      </c>
      <c r="K2936" s="76">
        <v>0</v>
      </c>
      <c r="L2936" s="77">
        <v>0</v>
      </c>
      <c r="M2936" s="68">
        <v>1.0037313432835822</v>
      </c>
      <c r="N2936" s="68">
        <v>0</v>
      </c>
      <c r="O2936" s="68">
        <v>0</v>
      </c>
      <c r="P2936" s="68">
        <v>2.1184402691171647</v>
      </c>
      <c r="Q2936" s="68">
        <v>0</v>
      </c>
      <c r="R2936" s="68">
        <v>0</v>
      </c>
      <c r="S2936" s="68">
        <v>0</v>
      </c>
      <c r="T2936" s="68">
        <v>0</v>
      </c>
      <c r="U2936" s="68">
        <v>0</v>
      </c>
      <c r="V2936" s="68">
        <v>0</v>
      </c>
      <c r="W2936" s="68">
        <v>3.1221716124007468</v>
      </c>
    </row>
    <row r="2937" spans="1:23">
      <c r="A2937" s="105"/>
      <c r="B2937">
        <v>2014</v>
      </c>
      <c r="C2937" s="76">
        <v>0.32795943162009406</v>
      </c>
      <c r="D2937" s="76">
        <v>0</v>
      </c>
      <c r="E2937" s="76">
        <v>0</v>
      </c>
      <c r="F2937" s="76">
        <v>0.672040568379906</v>
      </c>
      <c r="G2937" s="76">
        <v>0</v>
      </c>
      <c r="H2937" s="76">
        <v>0</v>
      </c>
      <c r="I2937" s="76">
        <v>0</v>
      </c>
      <c r="J2937" s="76">
        <v>0</v>
      </c>
      <c r="K2937" s="76">
        <v>0</v>
      </c>
      <c r="L2937" s="77">
        <v>0</v>
      </c>
      <c r="M2937" s="68">
        <v>1.0023894862604539</v>
      </c>
      <c r="N2937" s="68">
        <v>0</v>
      </c>
      <c r="O2937" s="68">
        <v>0</v>
      </c>
      <c r="P2937" s="68">
        <v>2.0540540540540539</v>
      </c>
      <c r="Q2937" s="68">
        <v>0</v>
      </c>
      <c r="R2937" s="68">
        <v>0</v>
      </c>
      <c r="S2937" s="68">
        <v>0</v>
      </c>
      <c r="T2937" s="68">
        <v>0</v>
      </c>
      <c r="U2937" s="68">
        <v>0</v>
      </c>
      <c r="V2937" s="68">
        <v>0</v>
      </c>
      <c r="W2937" s="68">
        <v>3.0564435403145076</v>
      </c>
    </row>
    <row r="2938" spans="1:23">
      <c r="A2938" s="105"/>
      <c r="B2938">
        <v>2017</v>
      </c>
      <c r="C2938" s="76">
        <v>1</v>
      </c>
      <c r="D2938" s="76">
        <v>0</v>
      </c>
      <c r="E2938" s="76">
        <v>0</v>
      </c>
      <c r="F2938" s="76">
        <v>0</v>
      </c>
      <c r="G2938" s="76">
        <v>0</v>
      </c>
      <c r="H2938" s="76">
        <v>0</v>
      </c>
      <c r="I2938" s="76">
        <v>0</v>
      </c>
      <c r="J2938" s="76">
        <v>0</v>
      </c>
      <c r="K2938" s="76">
        <v>0</v>
      </c>
      <c r="L2938" s="77">
        <v>0</v>
      </c>
      <c r="M2938" s="68">
        <v>1.0023668639053254</v>
      </c>
      <c r="N2938" s="68">
        <v>0</v>
      </c>
      <c r="O2938" s="68">
        <v>0</v>
      </c>
      <c r="P2938" s="68">
        <v>0</v>
      </c>
      <c r="Q2938" s="68">
        <v>0</v>
      </c>
      <c r="R2938" s="68">
        <v>0</v>
      </c>
      <c r="S2938" s="68">
        <v>0</v>
      </c>
      <c r="T2938" s="68">
        <v>0</v>
      </c>
      <c r="U2938" s="68">
        <v>0</v>
      </c>
      <c r="V2938" s="68">
        <v>0</v>
      </c>
      <c r="W2938" s="68">
        <v>1.0023668639053254</v>
      </c>
    </row>
    <row r="2939" spans="1:23">
      <c r="C2939" s="76"/>
      <c r="D2939" s="76"/>
      <c r="E2939" s="76"/>
      <c r="F2939" s="76"/>
      <c r="G2939" s="76"/>
      <c r="H2939" s="76"/>
      <c r="I2939" s="76"/>
      <c r="J2939" s="76"/>
      <c r="K2939" s="76"/>
      <c r="L2939" s="77"/>
      <c r="M2939" s="68"/>
      <c r="N2939" s="68"/>
      <c r="O2939" s="68"/>
      <c r="P2939" s="68"/>
      <c r="Q2939" s="68"/>
      <c r="R2939" s="68"/>
      <c r="S2939" s="68"/>
      <c r="T2939" s="68"/>
      <c r="U2939" s="68"/>
      <c r="V2939" s="68"/>
      <c r="W2939" s="68"/>
    </row>
    <row r="2940" spans="1:23">
      <c r="A2940" s="105" t="s">
        <v>769</v>
      </c>
      <c r="B2940">
        <v>2011</v>
      </c>
      <c r="C2940" s="76">
        <v>0.47022065806195323</v>
      </c>
      <c r="D2940" s="76">
        <v>2.942741912134236E-2</v>
      </c>
      <c r="E2940" s="76">
        <v>0</v>
      </c>
      <c r="F2940" s="76">
        <v>0.473768648584667</v>
      </c>
      <c r="G2940" s="76">
        <v>2.6583274232037362E-2</v>
      </c>
      <c r="H2940" s="76">
        <v>0</v>
      </c>
      <c r="I2940" s="76">
        <v>0</v>
      </c>
      <c r="J2940" s="76">
        <v>0</v>
      </c>
      <c r="K2940" s="76">
        <v>0</v>
      </c>
      <c r="L2940" s="77">
        <v>0</v>
      </c>
      <c r="M2940" s="68">
        <v>17.688590726542536</v>
      </c>
      <c r="N2940" s="68">
        <v>1.1069900142653353</v>
      </c>
      <c r="O2940" s="68">
        <v>0</v>
      </c>
      <c r="P2940" s="68">
        <v>17.822057751399761</v>
      </c>
      <c r="Q2940" s="68">
        <v>1</v>
      </c>
      <c r="R2940" s="68">
        <v>0</v>
      </c>
      <c r="S2940" s="68">
        <v>0</v>
      </c>
      <c r="T2940" s="68">
        <v>0</v>
      </c>
      <c r="U2940" s="68">
        <v>0</v>
      </c>
      <c r="V2940" s="68">
        <v>0</v>
      </c>
      <c r="W2940" s="68">
        <v>37.617638492207632</v>
      </c>
    </row>
    <row r="2941" spans="1:23">
      <c r="A2941" s="105"/>
      <c r="B2941">
        <v>2014</v>
      </c>
      <c r="C2941" s="76">
        <v>0.22856978046248816</v>
      </c>
      <c r="D2941" s="76">
        <v>4.4578000969951875E-2</v>
      </c>
      <c r="E2941" s="76">
        <v>0</v>
      </c>
      <c r="F2941" s="76">
        <v>0.72685221856755988</v>
      </c>
      <c r="G2941" s="76">
        <v>0</v>
      </c>
      <c r="H2941" s="76">
        <v>0</v>
      </c>
      <c r="I2941" s="76">
        <v>0</v>
      </c>
      <c r="J2941" s="76">
        <v>0</v>
      </c>
      <c r="K2941" s="76">
        <v>0</v>
      </c>
      <c r="L2941" s="77">
        <v>0</v>
      </c>
      <c r="M2941" s="68">
        <v>5.3205680095602013</v>
      </c>
      <c r="N2941" s="68">
        <v>1.0376712328767124</v>
      </c>
      <c r="O2941" s="68">
        <v>0</v>
      </c>
      <c r="P2941" s="68">
        <v>16.919413642360727</v>
      </c>
      <c r="Q2941" s="68">
        <v>0</v>
      </c>
      <c r="R2941" s="68">
        <v>0</v>
      </c>
      <c r="S2941" s="68">
        <v>0</v>
      </c>
      <c r="T2941" s="68">
        <v>0</v>
      </c>
      <c r="U2941" s="68">
        <v>0</v>
      </c>
      <c r="V2941" s="68">
        <v>0</v>
      </c>
      <c r="W2941" s="68">
        <v>23.277652884797643</v>
      </c>
    </row>
    <row r="2942" spans="1:23">
      <c r="A2942" s="105"/>
      <c r="B2942">
        <v>2017</v>
      </c>
      <c r="C2942" s="76">
        <v>0.41637016219098272</v>
      </c>
      <c r="D2942" s="76">
        <v>0.24615219724660051</v>
      </c>
      <c r="E2942" s="76">
        <v>0</v>
      </c>
      <c r="F2942" s="76">
        <v>0.3374776405624168</v>
      </c>
      <c r="G2942" s="76">
        <v>0</v>
      </c>
      <c r="H2942" s="76">
        <v>0</v>
      </c>
      <c r="I2942" s="76">
        <v>0</v>
      </c>
      <c r="J2942" s="76">
        <v>0</v>
      </c>
      <c r="K2942" s="76">
        <v>0</v>
      </c>
      <c r="L2942" s="77">
        <v>0</v>
      </c>
      <c r="M2942" s="68">
        <v>6.4277574363500234</v>
      </c>
      <c r="N2942" s="68">
        <v>3.8</v>
      </c>
      <c r="O2942" s="68">
        <v>0</v>
      </c>
      <c r="P2942" s="68">
        <v>5.2098459753029669</v>
      </c>
      <c r="Q2942" s="68">
        <v>0</v>
      </c>
      <c r="R2942" s="68">
        <v>0</v>
      </c>
      <c r="S2942" s="68">
        <v>0</v>
      </c>
      <c r="T2942" s="68">
        <v>0</v>
      </c>
      <c r="U2942" s="68">
        <v>0</v>
      </c>
      <c r="V2942" s="68">
        <v>0</v>
      </c>
      <c r="W2942" s="68">
        <v>15.43760341165299</v>
      </c>
    </row>
    <row r="2943" spans="1:23">
      <c r="C2943" s="76"/>
      <c r="D2943" s="76"/>
      <c r="E2943" s="76"/>
      <c r="F2943" s="76"/>
      <c r="G2943" s="76"/>
      <c r="H2943" s="76"/>
      <c r="I2943" s="76"/>
      <c r="J2943" s="76"/>
      <c r="K2943" s="76"/>
      <c r="L2943" s="77"/>
      <c r="M2943" s="68"/>
      <c r="N2943" s="68"/>
      <c r="O2943" s="68"/>
      <c r="P2943" s="68"/>
      <c r="Q2943" s="68"/>
      <c r="R2943" s="68"/>
      <c r="S2943" s="68"/>
      <c r="T2943" s="68"/>
      <c r="U2943" s="68"/>
      <c r="V2943" s="68"/>
      <c r="W2943" s="68"/>
    </row>
    <row r="2944" spans="1:23">
      <c r="A2944" s="105" t="s">
        <v>770</v>
      </c>
      <c r="B2944">
        <v>2011</v>
      </c>
      <c r="C2944" s="76">
        <v>0.12267859326937808</v>
      </c>
      <c r="D2944" s="76">
        <v>0</v>
      </c>
      <c r="E2944" s="76">
        <v>0</v>
      </c>
      <c r="F2944" s="76">
        <v>0.87732140673062187</v>
      </c>
      <c r="G2944" s="76">
        <v>0</v>
      </c>
      <c r="H2944" s="76">
        <v>0</v>
      </c>
      <c r="I2944" s="76">
        <v>0</v>
      </c>
      <c r="J2944" s="76">
        <v>0</v>
      </c>
      <c r="K2944" s="76">
        <v>0</v>
      </c>
      <c r="L2944" s="77">
        <v>0</v>
      </c>
      <c r="M2944" s="68">
        <v>0.99378881987577627</v>
      </c>
      <c r="N2944" s="68">
        <v>0</v>
      </c>
      <c r="O2944" s="68">
        <v>0</v>
      </c>
      <c r="P2944" s="68">
        <v>7.1069628548162491</v>
      </c>
      <c r="Q2944" s="68">
        <v>0</v>
      </c>
      <c r="R2944" s="68">
        <v>0</v>
      </c>
      <c r="S2944" s="68">
        <v>0</v>
      </c>
      <c r="T2944" s="68">
        <v>0</v>
      </c>
      <c r="U2944" s="68">
        <v>0</v>
      </c>
      <c r="V2944" s="68">
        <v>0</v>
      </c>
      <c r="W2944" s="68">
        <v>8.1007516746920256</v>
      </c>
    </row>
    <row r="2945" spans="1:23">
      <c r="A2945" s="105"/>
      <c r="B2945">
        <v>2014</v>
      </c>
      <c r="C2945" s="76">
        <v>0.34532304655670082</v>
      </c>
      <c r="D2945" s="76">
        <v>0</v>
      </c>
      <c r="E2945" s="76">
        <v>0</v>
      </c>
      <c r="F2945" s="76">
        <v>0.65467695344329924</v>
      </c>
      <c r="G2945" s="76">
        <v>0</v>
      </c>
      <c r="H2945" s="76">
        <v>0</v>
      </c>
      <c r="I2945" s="76">
        <v>0</v>
      </c>
      <c r="J2945" s="76">
        <v>0</v>
      </c>
      <c r="K2945" s="76">
        <v>0</v>
      </c>
      <c r="L2945" s="77">
        <v>0</v>
      </c>
      <c r="M2945" s="68">
        <v>2.9689334449822562</v>
      </c>
      <c r="N2945" s="68">
        <v>0</v>
      </c>
      <c r="O2945" s="68">
        <v>0</v>
      </c>
      <c r="P2945" s="68">
        <v>5.6286202792368654</v>
      </c>
      <c r="Q2945" s="68">
        <v>0</v>
      </c>
      <c r="R2945" s="68">
        <v>0</v>
      </c>
      <c r="S2945" s="68">
        <v>0</v>
      </c>
      <c r="T2945" s="68">
        <v>0</v>
      </c>
      <c r="U2945" s="68">
        <v>0</v>
      </c>
      <c r="V2945" s="68">
        <v>0</v>
      </c>
      <c r="W2945" s="68">
        <v>8.5975537242191216</v>
      </c>
    </row>
    <row r="2946" spans="1:23">
      <c r="A2946" s="105"/>
      <c r="B2946">
        <v>2017</v>
      </c>
      <c r="C2946" s="76">
        <v>0.59727818728265447</v>
      </c>
      <c r="D2946" s="76">
        <v>0</v>
      </c>
      <c r="E2946" s="76">
        <v>0</v>
      </c>
      <c r="F2946" s="76">
        <v>0.40272181271734558</v>
      </c>
      <c r="G2946" s="76">
        <v>0</v>
      </c>
      <c r="H2946" s="76">
        <v>0</v>
      </c>
      <c r="I2946" s="76">
        <v>0</v>
      </c>
      <c r="J2946" s="76">
        <v>0</v>
      </c>
      <c r="K2946" s="76">
        <v>0</v>
      </c>
      <c r="L2946" s="77">
        <v>0</v>
      </c>
      <c r="M2946" s="68">
        <v>3.1554417010295106</v>
      </c>
      <c r="N2946" s="68">
        <v>0</v>
      </c>
      <c r="O2946" s="68">
        <v>0</v>
      </c>
      <c r="P2946" s="68">
        <v>2.1275935214441963</v>
      </c>
      <c r="Q2946" s="68">
        <v>0</v>
      </c>
      <c r="R2946" s="68">
        <v>0</v>
      </c>
      <c r="S2946" s="68">
        <v>0</v>
      </c>
      <c r="T2946" s="68">
        <v>0</v>
      </c>
      <c r="U2946" s="68">
        <v>0</v>
      </c>
      <c r="V2946" s="68">
        <v>0</v>
      </c>
      <c r="W2946" s="68">
        <v>5.2830352224737069</v>
      </c>
    </row>
    <row r="2947" spans="1:23">
      <c r="C2947" s="76"/>
      <c r="D2947" s="76"/>
      <c r="E2947" s="76"/>
      <c r="F2947" s="76"/>
      <c r="G2947" s="76"/>
      <c r="H2947" s="76"/>
      <c r="I2947" s="76"/>
      <c r="J2947" s="76"/>
      <c r="K2947" s="76"/>
      <c r="L2947" s="77"/>
      <c r="M2947" s="68"/>
      <c r="N2947" s="68"/>
      <c r="O2947" s="68"/>
      <c r="P2947" s="68"/>
      <c r="Q2947" s="68"/>
      <c r="R2947" s="68"/>
      <c r="S2947" s="68"/>
      <c r="T2947" s="68"/>
      <c r="U2947" s="68"/>
      <c r="V2947" s="68"/>
      <c r="W2947" s="68"/>
    </row>
    <row r="2948" spans="1:23">
      <c r="A2948" s="105" t="s">
        <v>771</v>
      </c>
      <c r="B2948">
        <v>2011</v>
      </c>
      <c r="C2948" s="76">
        <v>1</v>
      </c>
      <c r="D2948" s="76">
        <v>0</v>
      </c>
      <c r="E2948" s="76">
        <v>0</v>
      </c>
      <c r="F2948" s="76">
        <v>0</v>
      </c>
      <c r="G2948" s="76">
        <v>0</v>
      </c>
      <c r="H2948" s="76">
        <v>0</v>
      </c>
      <c r="I2948" s="76">
        <v>0</v>
      </c>
      <c r="J2948" s="76">
        <v>0</v>
      </c>
      <c r="K2948" s="76">
        <v>0</v>
      </c>
      <c r="L2948" s="77">
        <v>0</v>
      </c>
      <c r="M2948" s="68">
        <v>1.0085836909871244</v>
      </c>
      <c r="N2948" s="68">
        <v>0</v>
      </c>
      <c r="O2948" s="68">
        <v>0</v>
      </c>
      <c r="P2948" s="68">
        <v>0</v>
      </c>
      <c r="Q2948" s="68">
        <v>0</v>
      </c>
      <c r="R2948" s="68">
        <v>0</v>
      </c>
      <c r="S2948" s="68">
        <v>0</v>
      </c>
      <c r="T2948" s="68">
        <v>0</v>
      </c>
      <c r="U2948" s="68">
        <v>0</v>
      </c>
      <c r="V2948" s="68">
        <v>0</v>
      </c>
      <c r="W2948" s="68">
        <v>1.0085836909871244</v>
      </c>
    </row>
    <row r="2949" spans="1:23">
      <c r="A2949" s="105"/>
      <c r="B2949">
        <v>2014</v>
      </c>
      <c r="C2949" s="76">
        <v>0.18082143434572262</v>
      </c>
      <c r="D2949" s="76">
        <v>0</v>
      </c>
      <c r="E2949" s="76">
        <v>0</v>
      </c>
      <c r="F2949" s="76">
        <v>0.64616188766522797</v>
      </c>
      <c r="G2949" s="76">
        <v>0</v>
      </c>
      <c r="H2949" s="76">
        <v>0</v>
      </c>
      <c r="I2949" s="76">
        <v>0</v>
      </c>
      <c r="J2949" s="76">
        <v>0</v>
      </c>
      <c r="K2949" s="76">
        <v>0.17301667798904941</v>
      </c>
      <c r="L2949" s="77">
        <v>0</v>
      </c>
      <c r="M2949" s="68">
        <v>1.0062942564909521</v>
      </c>
      <c r="N2949" s="68">
        <v>0</v>
      </c>
      <c r="O2949" s="68">
        <v>0</v>
      </c>
      <c r="P2949" s="68">
        <v>3.5959730032760464</v>
      </c>
      <c r="Q2949" s="68">
        <v>0</v>
      </c>
      <c r="R2949" s="68">
        <v>0</v>
      </c>
      <c r="S2949" s="68">
        <v>0</v>
      </c>
      <c r="T2949" s="68">
        <v>0</v>
      </c>
      <c r="U2949" s="68">
        <v>0.96285979572887648</v>
      </c>
      <c r="V2949" s="68">
        <v>0</v>
      </c>
      <c r="W2949" s="68">
        <v>5.5651270554958749</v>
      </c>
    </row>
    <row r="2950" spans="1:23">
      <c r="A2950" s="105"/>
      <c r="B2950">
        <v>2017</v>
      </c>
      <c r="C2950" s="76">
        <v>0.39899942296092489</v>
      </c>
      <c r="D2950" s="76">
        <v>0</v>
      </c>
      <c r="E2950" s="76">
        <v>0</v>
      </c>
      <c r="F2950" s="76">
        <v>0.60100057703907517</v>
      </c>
      <c r="G2950" s="76">
        <v>0</v>
      </c>
      <c r="H2950" s="76">
        <v>0</v>
      </c>
      <c r="I2950" s="76">
        <v>0</v>
      </c>
      <c r="J2950" s="76">
        <v>0</v>
      </c>
      <c r="K2950" s="76">
        <v>0</v>
      </c>
      <c r="L2950" s="77">
        <v>0</v>
      </c>
      <c r="M2950" s="68">
        <v>3.367519766499476</v>
      </c>
      <c r="N2950" s="68">
        <v>0</v>
      </c>
      <c r="O2950" s="68">
        <v>0</v>
      </c>
      <c r="P2950" s="68">
        <v>5.0723916035710186</v>
      </c>
      <c r="Q2950" s="68">
        <v>0</v>
      </c>
      <c r="R2950" s="68">
        <v>0</v>
      </c>
      <c r="S2950" s="68">
        <v>0</v>
      </c>
      <c r="T2950" s="68">
        <v>0</v>
      </c>
      <c r="U2950" s="68">
        <v>0</v>
      </c>
      <c r="V2950" s="68">
        <v>0</v>
      </c>
      <c r="W2950" s="68">
        <v>8.4399113700704937</v>
      </c>
    </row>
    <row r="2951" spans="1:23">
      <c r="C2951" s="76"/>
      <c r="D2951" s="76"/>
      <c r="E2951" s="76"/>
      <c r="F2951" s="76"/>
      <c r="G2951" s="76"/>
      <c r="H2951" s="76"/>
      <c r="I2951" s="76"/>
      <c r="J2951" s="76"/>
      <c r="K2951" s="76"/>
      <c r="L2951" s="77"/>
      <c r="M2951" s="68"/>
      <c r="N2951" s="68"/>
      <c r="O2951" s="68"/>
      <c r="P2951" s="68"/>
      <c r="Q2951" s="68"/>
      <c r="R2951" s="68"/>
      <c r="S2951" s="68"/>
      <c r="T2951" s="68"/>
      <c r="U2951" s="68"/>
      <c r="V2951" s="68"/>
      <c r="W2951" s="68"/>
    </row>
    <row r="2952" spans="1:23">
      <c r="A2952" s="105" t="s">
        <v>772</v>
      </c>
      <c r="B2952">
        <v>2011</v>
      </c>
      <c r="C2952" s="76">
        <v>0.62808144683630829</v>
      </c>
      <c r="D2952" s="76">
        <v>0</v>
      </c>
      <c r="E2952" s="76">
        <v>0</v>
      </c>
      <c r="F2952" s="76">
        <v>0.37191855316369171</v>
      </c>
      <c r="G2952" s="76">
        <v>0</v>
      </c>
      <c r="H2952" s="76">
        <v>0</v>
      </c>
      <c r="I2952" s="76">
        <v>0</v>
      </c>
      <c r="J2952" s="76">
        <v>0</v>
      </c>
      <c r="K2952" s="76">
        <v>0</v>
      </c>
      <c r="L2952" s="77">
        <v>0</v>
      </c>
      <c r="M2952" s="68">
        <v>1.0499040307101728</v>
      </c>
      <c r="N2952" s="68">
        <v>0</v>
      </c>
      <c r="O2952" s="68">
        <v>0</v>
      </c>
      <c r="P2952" s="68">
        <v>0.6217008797653959</v>
      </c>
      <c r="Q2952" s="68">
        <v>0</v>
      </c>
      <c r="R2952" s="68">
        <v>0</v>
      </c>
      <c r="S2952" s="68">
        <v>0</v>
      </c>
      <c r="T2952" s="68">
        <v>0</v>
      </c>
      <c r="U2952" s="68">
        <v>0</v>
      </c>
      <c r="V2952" s="68">
        <v>0</v>
      </c>
      <c r="W2952" s="68">
        <v>1.6716049104755686</v>
      </c>
    </row>
    <row r="2953" spans="1:23">
      <c r="A2953" s="105"/>
      <c r="B2953">
        <v>2014</v>
      </c>
      <c r="C2953" s="76">
        <v>0</v>
      </c>
      <c r="D2953" s="76">
        <v>0</v>
      </c>
      <c r="E2953" s="76">
        <v>0</v>
      </c>
      <c r="F2953" s="76">
        <v>1</v>
      </c>
      <c r="G2953" s="76">
        <v>0</v>
      </c>
      <c r="H2953" s="76">
        <v>0</v>
      </c>
      <c r="I2953" s="76">
        <v>0</v>
      </c>
      <c r="J2953" s="76">
        <v>0</v>
      </c>
      <c r="K2953" s="76">
        <v>0</v>
      </c>
      <c r="L2953" s="77">
        <v>0</v>
      </c>
      <c r="M2953" s="68">
        <v>0</v>
      </c>
      <c r="N2953" s="68">
        <v>0</v>
      </c>
      <c r="O2953" s="68">
        <v>0</v>
      </c>
      <c r="P2953" s="68">
        <v>1.1420118343195267</v>
      </c>
      <c r="Q2953" s="68">
        <v>0</v>
      </c>
      <c r="R2953" s="68">
        <v>0</v>
      </c>
      <c r="S2953" s="68">
        <v>0</v>
      </c>
      <c r="T2953" s="68">
        <v>0</v>
      </c>
      <c r="U2953" s="68">
        <v>0</v>
      </c>
      <c r="V2953" s="68">
        <v>0</v>
      </c>
      <c r="W2953" s="68">
        <v>1.1420118343195267</v>
      </c>
    </row>
    <row r="2954" spans="1:23">
      <c r="A2954" s="105"/>
      <c r="B2954">
        <v>2017</v>
      </c>
      <c r="C2954" s="76">
        <v>0</v>
      </c>
      <c r="D2954" s="76">
        <v>0</v>
      </c>
      <c r="E2954" s="76">
        <v>0</v>
      </c>
      <c r="F2954" s="76">
        <v>0</v>
      </c>
      <c r="G2954" s="76">
        <v>0</v>
      </c>
      <c r="H2954" s="76">
        <v>0</v>
      </c>
      <c r="I2954" s="76">
        <v>0</v>
      </c>
      <c r="J2954" s="76">
        <v>0</v>
      </c>
      <c r="K2954" s="76">
        <v>0</v>
      </c>
      <c r="L2954" s="77">
        <v>0</v>
      </c>
      <c r="M2954" s="68">
        <v>0</v>
      </c>
      <c r="N2954" s="68">
        <v>0</v>
      </c>
      <c r="O2954" s="68">
        <v>0</v>
      </c>
      <c r="P2954" s="68">
        <v>0</v>
      </c>
      <c r="Q2954" s="68">
        <v>0</v>
      </c>
      <c r="R2954" s="68">
        <v>0</v>
      </c>
      <c r="S2954" s="68">
        <v>0</v>
      </c>
      <c r="T2954" s="68">
        <v>0</v>
      </c>
      <c r="U2954" s="68">
        <v>0</v>
      </c>
      <c r="V2954" s="68">
        <v>0</v>
      </c>
      <c r="W2954" s="68">
        <v>0</v>
      </c>
    </row>
    <row r="2955" spans="1:23">
      <c r="C2955" s="76"/>
      <c r="D2955" s="76"/>
      <c r="E2955" s="76"/>
      <c r="F2955" s="76"/>
      <c r="G2955" s="76"/>
      <c r="H2955" s="76"/>
      <c r="I2955" s="76"/>
      <c r="J2955" s="76"/>
      <c r="K2955" s="76"/>
      <c r="L2955" s="77"/>
      <c r="M2955" s="68"/>
      <c r="N2955" s="68"/>
      <c r="O2955" s="68"/>
      <c r="P2955" s="68"/>
      <c r="Q2955" s="68"/>
      <c r="R2955" s="68"/>
      <c r="S2955" s="68"/>
      <c r="T2955" s="68"/>
      <c r="U2955" s="68"/>
      <c r="V2955" s="68"/>
      <c r="W2955" s="68"/>
    </row>
    <row r="2956" spans="1:23">
      <c r="A2956" s="105" t="s">
        <v>773</v>
      </c>
      <c r="B2956">
        <v>2011</v>
      </c>
      <c r="C2956" s="76">
        <v>1</v>
      </c>
      <c r="D2956" s="76">
        <v>0</v>
      </c>
      <c r="E2956" s="76">
        <v>0</v>
      </c>
      <c r="F2956" s="76">
        <v>0</v>
      </c>
      <c r="G2956" s="76">
        <v>0</v>
      </c>
      <c r="H2956" s="76">
        <v>0</v>
      </c>
      <c r="I2956" s="76">
        <v>0</v>
      </c>
      <c r="J2956" s="76">
        <v>0</v>
      </c>
      <c r="K2956" s="76">
        <v>0</v>
      </c>
      <c r="L2956" s="77">
        <v>0</v>
      </c>
      <c r="M2956" s="68">
        <v>0.99389567147613767</v>
      </c>
      <c r="N2956" s="68">
        <v>0</v>
      </c>
      <c r="O2956" s="68">
        <v>0</v>
      </c>
      <c r="P2956" s="68">
        <v>0</v>
      </c>
      <c r="Q2956" s="68">
        <v>0</v>
      </c>
      <c r="R2956" s="68">
        <v>0</v>
      </c>
      <c r="S2956" s="68">
        <v>0</v>
      </c>
      <c r="T2956" s="68">
        <v>0</v>
      </c>
      <c r="U2956" s="68">
        <v>0</v>
      </c>
      <c r="V2956" s="68">
        <v>0</v>
      </c>
      <c r="W2956" s="68">
        <v>0.99389567147613767</v>
      </c>
    </row>
    <row r="2957" spans="1:23">
      <c r="A2957" s="105"/>
      <c r="B2957">
        <v>2014</v>
      </c>
      <c r="C2957" s="76">
        <v>0.24793388429752067</v>
      </c>
      <c r="D2957" s="76">
        <v>0</v>
      </c>
      <c r="E2957" s="76">
        <v>0</v>
      </c>
      <c r="F2957" s="76">
        <v>0.75206611570247928</v>
      </c>
      <c r="G2957" s="76">
        <v>0</v>
      </c>
      <c r="H2957" s="76">
        <v>0</v>
      </c>
      <c r="I2957" s="76">
        <v>0</v>
      </c>
      <c r="J2957" s="76">
        <v>0</v>
      </c>
      <c r="K2957" s="76">
        <v>0</v>
      </c>
      <c r="L2957" s="77">
        <v>0</v>
      </c>
      <c r="M2957" s="68">
        <v>1</v>
      </c>
      <c r="N2957" s="68">
        <v>0</v>
      </c>
      <c r="O2957" s="68">
        <v>0</v>
      </c>
      <c r="P2957" s="68">
        <v>3.0333333333333332</v>
      </c>
      <c r="Q2957" s="68">
        <v>0</v>
      </c>
      <c r="R2957" s="68">
        <v>0</v>
      </c>
      <c r="S2957" s="68">
        <v>0</v>
      </c>
      <c r="T2957" s="68">
        <v>0</v>
      </c>
      <c r="U2957" s="68">
        <v>0</v>
      </c>
      <c r="V2957" s="68">
        <v>0</v>
      </c>
      <c r="W2957" s="68">
        <v>4.0333333333333332</v>
      </c>
    </row>
    <row r="2958" spans="1:23">
      <c r="A2958" s="105"/>
      <c r="B2958">
        <v>2017</v>
      </c>
      <c r="C2958" s="76">
        <v>0.20042710557841553</v>
      </c>
      <c r="D2958" s="76">
        <v>0</v>
      </c>
      <c r="E2958" s="76">
        <v>0.44517943642898067</v>
      </c>
      <c r="F2958" s="76">
        <v>0.3543934579926038</v>
      </c>
      <c r="G2958" s="76">
        <v>0</v>
      </c>
      <c r="H2958" s="76">
        <v>0</v>
      </c>
      <c r="I2958" s="76">
        <v>0</v>
      </c>
      <c r="J2958" s="76">
        <v>0</v>
      </c>
      <c r="K2958" s="76">
        <v>0</v>
      </c>
      <c r="L2958" s="77">
        <v>0</v>
      </c>
      <c r="M2958" s="68">
        <v>1.0317460317460316</v>
      </c>
      <c r="N2958" s="68">
        <v>0</v>
      </c>
      <c r="O2958" s="68">
        <v>2.2916666666666665</v>
      </c>
      <c r="P2958" s="68">
        <v>1.8243243243243243</v>
      </c>
      <c r="Q2958" s="68">
        <v>0</v>
      </c>
      <c r="R2958" s="68">
        <v>0</v>
      </c>
      <c r="S2958" s="68">
        <v>0</v>
      </c>
      <c r="T2958" s="68">
        <v>0</v>
      </c>
      <c r="U2958" s="68">
        <v>0</v>
      </c>
      <c r="V2958" s="68">
        <v>0</v>
      </c>
      <c r="W2958" s="68">
        <v>5.1477370227370223</v>
      </c>
    </row>
    <row r="2959" spans="1:23">
      <c r="C2959" s="76"/>
      <c r="D2959" s="76"/>
      <c r="E2959" s="76"/>
      <c r="F2959" s="76"/>
      <c r="G2959" s="76"/>
      <c r="H2959" s="76"/>
      <c r="I2959" s="76"/>
      <c r="J2959" s="76"/>
      <c r="K2959" s="76"/>
      <c r="L2959" s="77"/>
      <c r="M2959" s="68"/>
      <c r="N2959" s="68"/>
      <c r="O2959" s="68"/>
      <c r="P2959" s="68"/>
      <c r="Q2959" s="68"/>
      <c r="R2959" s="68"/>
      <c r="S2959" s="68"/>
      <c r="T2959" s="68"/>
      <c r="U2959" s="68"/>
      <c r="V2959" s="68"/>
      <c r="W2959" s="68"/>
    </row>
    <row r="2960" spans="1:23">
      <c r="A2960" s="105" t="s">
        <v>774</v>
      </c>
      <c r="B2960">
        <v>2011</v>
      </c>
      <c r="C2960" s="76">
        <v>0.73201298798123959</v>
      </c>
      <c r="D2960" s="76">
        <v>0</v>
      </c>
      <c r="E2960" s="76">
        <v>0</v>
      </c>
      <c r="F2960" s="76">
        <v>0.2679870120187603</v>
      </c>
      <c r="G2960" s="76">
        <v>0</v>
      </c>
      <c r="H2960" s="76">
        <v>0</v>
      </c>
      <c r="I2960" s="76">
        <v>0</v>
      </c>
      <c r="J2960" s="76">
        <v>0</v>
      </c>
      <c r="K2960" s="76">
        <v>0</v>
      </c>
      <c r="L2960" s="77">
        <v>0</v>
      </c>
      <c r="M2960" s="68">
        <v>8.5099688474501534</v>
      </c>
      <c r="N2960" s="68">
        <v>0</v>
      </c>
      <c r="O2960" s="68">
        <v>0</v>
      </c>
      <c r="P2960" s="68">
        <v>3.1154653827799939</v>
      </c>
      <c r="Q2960" s="68">
        <v>0</v>
      </c>
      <c r="R2960" s="68">
        <v>0</v>
      </c>
      <c r="S2960" s="68">
        <v>0</v>
      </c>
      <c r="T2960" s="68">
        <v>0</v>
      </c>
      <c r="U2960" s="68">
        <v>0</v>
      </c>
      <c r="V2960" s="68">
        <v>0</v>
      </c>
      <c r="W2960" s="68">
        <v>11.625434230230148</v>
      </c>
    </row>
    <row r="2961" spans="1:23">
      <c r="A2961" s="105"/>
      <c r="B2961">
        <v>2014</v>
      </c>
      <c r="C2961" s="76">
        <v>0.34841633307062597</v>
      </c>
      <c r="D2961" s="76">
        <v>0</v>
      </c>
      <c r="E2961" s="76">
        <v>0</v>
      </c>
      <c r="F2961" s="76">
        <v>0.65158366692937397</v>
      </c>
      <c r="G2961" s="76">
        <v>0</v>
      </c>
      <c r="H2961" s="76">
        <v>0</v>
      </c>
      <c r="I2961" s="76">
        <v>0</v>
      </c>
      <c r="J2961" s="76">
        <v>0</v>
      </c>
      <c r="K2961" s="76">
        <v>0</v>
      </c>
      <c r="L2961" s="77">
        <v>0</v>
      </c>
      <c r="M2961" s="68">
        <v>4.3798827070671731</v>
      </c>
      <c r="N2961" s="68">
        <v>0</v>
      </c>
      <c r="O2961" s="68">
        <v>0</v>
      </c>
      <c r="P2961" s="68">
        <v>8.1909479094738309</v>
      </c>
      <c r="Q2961" s="68">
        <v>0</v>
      </c>
      <c r="R2961" s="68">
        <v>0</v>
      </c>
      <c r="S2961" s="68">
        <v>0</v>
      </c>
      <c r="T2961" s="68">
        <v>0</v>
      </c>
      <c r="U2961" s="68">
        <v>0</v>
      </c>
      <c r="V2961" s="68">
        <v>0</v>
      </c>
      <c r="W2961" s="68">
        <v>12.570830616541004</v>
      </c>
    </row>
    <row r="2962" spans="1:23">
      <c r="A2962" s="105"/>
      <c r="B2962">
        <v>2017</v>
      </c>
      <c r="C2962" s="76">
        <v>0.25113246772268477</v>
      </c>
      <c r="D2962" s="76">
        <v>0</v>
      </c>
      <c r="E2962" s="76">
        <v>0.28775595259890963</v>
      </c>
      <c r="F2962" s="76">
        <v>0.4611115796784056</v>
      </c>
      <c r="G2962" s="76">
        <v>0</v>
      </c>
      <c r="H2962" s="76">
        <v>0</v>
      </c>
      <c r="I2962" s="76">
        <v>0</v>
      </c>
      <c r="J2962" s="76">
        <v>0</v>
      </c>
      <c r="K2962" s="76">
        <v>0</v>
      </c>
      <c r="L2962" s="77">
        <v>0</v>
      </c>
      <c r="M2962" s="68">
        <v>2</v>
      </c>
      <c r="N2962" s="68">
        <v>0</v>
      </c>
      <c r="O2962" s="68">
        <v>2.2916666666666665</v>
      </c>
      <c r="P2962" s="68">
        <v>3.6722577837891679</v>
      </c>
      <c r="Q2962" s="68">
        <v>0</v>
      </c>
      <c r="R2962" s="68">
        <v>0</v>
      </c>
      <c r="S2962" s="68">
        <v>0</v>
      </c>
      <c r="T2962" s="68">
        <v>0</v>
      </c>
      <c r="U2962" s="68">
        <v>0</v>
      </c>
      <c r="V2962" s="68">
        <v>0</v>
      </c>
      <c r="W2962" s="68">
        <v>7.963924450455834</v>
      </c>
    </row>
    <row r="2963" spans="1:23">
      <c r="C2963" s="76"/>
      <c r="D2963" s="76"/>
      <c r="E2963" s="76"/>
      <c r="F2963" s="76"/>
      <c r="G2963" s="76"/>
      <c r="H2963" s="76"/>
      <c r="I2963" s="76"/>
      <c r="J2963" s="76"/>
      <c r="K2963" s="76"/>
      <c r="L2963" s="77"/>
      <c r="M2963" s="68"/>
      <c r="N2963" s="68"/>
      <c r="O2963" s="68"/>
      <c r="P2963" s="68"/>
      <c r="Q2963" s="68"/>
      <c r="R2963" s="68"/>
      <c r="S2963" s="68"/>
      <c r="T2963" s="68"/>
      <c r="U2963" s="68"/>
      <c r="V2963" s="68"/>
      <c r="W2963" s="68"/>
    </row>
    <row r="2964" spans="1:23">
      <c r="A2964" s="105" t="s">
        <v>775</v>
      </c>
      <c r="B2964">
        <v>2011</v>
      </c>
      <c r="C2964" s="76">
        <v>1</v>
      </c>
      <c r="D2964" s="76">
        <v>0</v>
      </c>
      <c r="E2964" s="76">
        <v>0</v>
      </c>
      <c r="F2964" s="76">
        <v>0</v>
      </c>
      <c r="G2964" s="76">
        <v>0</v>
      </c>
      <c r="H2964" s="76">
        <v>0</v>
      </c>
      <c r="I2964" s="76">
        <v>0</v>
      </c>
      <c r="J2964" s="76">
        <v>0</v>
      </c>
      <c r="K2964" s="76">
        <v>0</v>
      </c>
      <c r="L2964" s="77">
        <v>0</v>
      </c>
      <c r="M2964" s="68">
        <v>2.0190983827651316</v>
      </c>
      <c r="N2964" s="68">
        <v>0</v>
      </c>
      <c r="O2964" s="68">
        <v>0</v>
      </c>
      <c r="P2964" s="68">
        <v>0</v>
      </c>
      <c r="Q2964" s="68">
        <v>0</v>
      </c>
      <c r="R2964" s="68">
        <v>0</v>
      </c>
      <c r="S2964" s="68">
        <v>0</v>
      </c>
      <c r="T2964" s="68">
        <v>0</v>
      </c>
      <c r="U2964" s="68">
        <v>0</v>
      </c>
      <c r="V2964" s="68">
        <v>0</v>
      </c>
      <c r="W2964" s="68">
        <v>2.0190983827651316</v>
      </c>
    </row>
    <row r="2965" spans="1:23">
      <c r="A2965" s="105"/>
      <c r="B2965">
        <v>2014</v>
      </c>
      <c r="C2965" s="76">
        <v>0.35946999278323971</v>
      </c>
      <c r="D2965" s="76">
        <v>0</v>
      </c>
      <c r="E2965" s="76">
        <v>0</v>
      </c>
      <c r="F2965" s="76">
        <v>0.64053000721676023</v>
      </c>
      <c r="G2965" s="76">
        <v>0</v>
      </c>
      <c r="H2965" s="76">
        <v>0</v>
      </c>
      <c r="I2965" s="76">
        <v>0</v>
      </c>
      <c r="J2965" s="76">
        <v>0</v>
      </c>
      <c r="K2965" s="76">
        <v>0</v>
      </c>
      <c r="L2965" s="77">
        <v>0</v>
      </c>
      <c r="M2965" s="68">
        <v>1.1110029211295034</v>
      </c>
      <c r="N2965" s="68">
        <v>0</v>
      </c>
      <c r="O2965" s="68">
        <v>0</v>
      </c>
      <c r="P2965" s="68">
        <v>1.979666518417952</v>
      </c>
      <c r="Q2965" s="68">
        <v>0</v>
      </c>
      <c r="R2965" s="68">
        <v>0</v>
      </c>
      <c r="S2965" s="68">
        <v>0</v>
      </c>
      <c r="T2965" s="68">
        <v>0</v>
      </c>
      <c r="U2965" s="68">
        <v>0</v>
      </c>
      <c r="V2965" s="68">
        <v>0</v>
      </c>
      <c r="W2965" s="68">
        <v>3.0906694395474554</v>
      </c>
    </row>
    <row r="2966" spans="1:23">
      <c r="A2966" s="105"/>
      <c r="B2966">
        <v>2017</v>
      </c>
      <c r="C2966" s="76">
        <v>0.14688431892522161</v>
      </c>
      <c r="D2966" s="76">
        <v>0</v>
      </c>
      <c r="E2966" s="76">
        <v>0</v>
      </c>
      <c r="F2966" s="76">
        <v>0.85311568107477842</v>
      </c>
      <c r="G2966" s="76">
        <v>0</v>
      </c>
      <c r="H2966" s="76">
        <v>0</v>
      </c>
      <c r="I2966" s="76">
        <v>0</v>
      </c>
      <c r="J2966" s="76">
        <v>0</v>
      </c>
      <c r="K2966" s="76">
        <v>0</v>
      </c>
      <c r="L2966" s="77">
        <v>0</v>
      </c>
      <c r="M2966" s="68">
        <v>1</v>
      </c>
      <c r="N2966" s="68">
        <v>0</v>
      </c>
      <c r="O2966" s="68">
        <v>0</v>
      </c>
      <c r="P2966" s="68">
        <v>5.8080786793115555</v>
      </c>
      <c r="Q2966" s="68">
        <v>0</v>
      </c>
      <c r="R2966" s="68">
        <v>0</v>
      </c>
      <c r="S2966" s="68">
        <v>0</v>
      </c>
      <c r="T2966" s="68">
        <v>0</v>
      </c>
      <c r="U2966" s="68">
        <v>0</v>
      </c>
      <c r="V2966" s="68">
        <v>0</v>
      </c>
      <c r="W2966" s="68">
        <v>6.8080786793115555</v>
      </c>
    </row>
    <row r="2967" spans="1:23">
      <c r="C2967" s="76"/>
      <c r="D2967" s="76"/>
      <c r="E2967" s="76"/>
      <c r="F2967" s="76"/>
      <c r="G2967" s="76"/>
      <c r="H2967" s="76"/>
      <c r="I2967" s="76"/>
      <c r="J2967" s="76"/>
      <c r="K2967" s="76"/>
      <c r="L2967" s="77"/>
      <c r="M2967" s="68"/>
      <c r="N2967" s="68"/>
      <c r="O2967" s="68"/>
      <c r="P2967" s="68"/>
      <c r="Q2967" s="68"/>
      <c r="R2967" s="68"/>
      <c r="S2967" s="68"/>
      <c r="T2967" s="68"/>
      <c r="U2967" s="68"/>
      <c r="V2967" s="68"/>
      <c r="W2967" s="68"/>
    </row>
    <row r="2968" spans="1:23">
      <c r="A2968" s="105" t="s">
        <v>776</v>
      </c>
      <c r="B2968">
        <v>2011</v>
      </c>
      <c r="C2968" s="76">
        <v>0</v>
      </c>
      <c r="D2968" s="76">
        <v>0</v>
      </c>
      <c r="E2968" s="76">
        <v>0</v>
      </c>
      <c r="F2968" s="76">
        <v>1</v>
      </c>
      <c r="G2968" s="76">
        <v>0</v>
      </c>
      <c r="H2968" s="76">
        <v>0</v>
      </c>
      <c r="I2968" s="76">
        <v>0</v>
      </c>
      <c r="J2968" s="76">
        <v>0</v>
      </c>
      <c r="K2968" s="76">
        <v>0</v>
      </c>
      <c r="L2968" s="77">
        <v>0</v>
      </c>
      <c r="M2968" s="68">
        <v>0</v>
      </c>
      <c r="N2968" s="68">
        <v>0</v>
      </c>
      <c r="O2968" s="68">
        <v>0</v>
      </c>
      <c r="P2968" s="68">
        <v>1.0016977928692699</v>
      </c>
      <c r="Q2968" s="68">
        <v>0</v>
      </c>
      <c r="R2968" s="68">
        <v>0</v>
      </c>
      <c r="S2968" s="68">
        <v>0</v>
      </c>
      <c r="T2968" s="68">
        <v>0</v>
      </c>
      <c r="U2968" s="68">
        <v>0</v>
      </c>
      <c r="V2968" s="68">
        <v>0</v>
      </c>
      <c r="W2968" s="68">
        <v>1.0016977928692699</v>
      </c>
    </row>
    <row r="2969" spans="1:23">
      <c r="A2969" s="105"/>
      <c r="B2969">
        <v>2014</v>
      </c>
      <c r="C2969" s="76">
        <v>0.49958228905597324</v>
      </c>
      <c r="D2969" s="76">
        <v>0</v>
      </c>
      <c r="E2969" s="76">
        <v>0</v>
      </c>
      <c r="F2969" s="76">
        <v>0.50041771094402665</v>
      </c>
      <c r="G2969" s="76">
        <v>0</v>
      </c>
      <c r="H2969" s="76">
        <v>0</v>
      </c>
      <c r="I2969" s="76">
        <v>0</v>
      </c>
      <c r="J2969" s="76">
        <v>0</v>
      </c>
      <c r="K2969" s="76">
        <v>0</v>
      </c>
      <c r="L2969" s="77">
        <v>0</v>
      </c>
      <c r="M2969" s="68">
        <v>1</v>
      </c>
      <c r="N2969" s="68">
        <v>0</v>
      </c>
      <c r="O2969" s="68">
        <v>0</v>
      </c>
      <c r="P2969" s="68">
        <v>1.0016722408026755</v>
      </c>
      <c r="Q2969" s="68">
        <v>0</v>
      </c>
      <c r="R2969" s="68">
        <v>0</v>
      </c>
      <c r="S2969" s="68">
        <v>0</v>
      </c>
      <c r="T2969" s="68">
        <v>0</v>
      </c>
      <c r="U2969" s="68">
        <v>0</v>
      </c>
      <c r="V2969" s="68">
        <v>0</v>
      </c>
      <c r="W2969" s="68">
        <v>2.0016722408026757</v>
      </c>
    </row>
    <row r="2970" spans="1:23">
      <c r="A2970" s="105"/>
      <c r="B2970">
        <v>2017</v>
      </c>
      <c r="C2970" s="76">
        <v>0.49981761852913625</v>
      </c>
      <c r="D2970" s="76">
        <v>0</v>
      </c>
      <c r="E2970" s="76">
        <v>0</v>
      </c>
      <c r="F2970" s="76">
        <v>0.5001823814708638</v>
      </c>
      <c r="G2970" s="76">
        <v>0</v>
      </c>
      <c r="H2970" s="76">
        <v>0</v>
      </c>
      <c r="I2970" s="76">
        <v>0</v>
      </c>
      <c r="J2970" s="76">
        <v>0</v>
      </c>
      <c r="K2970" s="76">
        <v>0</v>
      </c>
      <c r="L2970" s="77">
        <v>0</v>
      </c>
      <c r="M2970" s="68">
        <v>1.0011144130757801</v>
      </c>
      <c r="N2970" s="68">
        <v>0</v>
      </c>
      <c r="O2970" s="68">
        <v>0</v>
      </c>
      <c r="P2970" s="68">
        <v>1.0018450184501844</v>
      </c>
      <c r="Q2970" s="68">
        <v>0</v>
      </c>
      <c r="R2970" s="68">
        <v>0</v>
      </c>
      <c r="S2970" s="68">
        <v>0</v>
      </c>
      <c r="T2970" s="68">
        <v>0</v>
      </c>
      <c r="U2970" s="68">
        <v>0</v>
      </c>
      <c r="V2970" s="68">
        <v>0</v>
      </c>
      <c r="W2970" s="68">
        <v>2.0029594315259645</v>
      </c>
    </row>
    <row r="2971" spans="1:23">
      <c r="C2971" s="76"/>
      <c r="D2971" s="76"/>
      <c r="E2971" s="76"/>
      <c r="F2971" s="76"/>
      <c r="G2971" s="76"/>
      <c r="H2971" s="76"/>
      <c r="I2971" s="76"/>
      <c r="J2971" s="76"/>
      <c r="K2971" s="76"/>
      <c r="L2971" s="77"/>
      <c r="M2971" s="68"/>
      <c r="N2971" s="68"/>
      <c r="O2971" s="68"/>
      <c r="P2971" s="68"/>
      <c r="Q2971" s="68"/>
      <c r="R2971" s="68"/>
      <c r="S2971" s="68"/>
      <c r="T2971" s="68"/>
      <c r="U2971" s="68"/>
      <c r="V2971" s="68"/>
      <c r="W2971" s="68"/>
    </row>
    <row r="2972" spans="1:23">
      <c r="A2972" s="105" t="s">
        <v>777</v>
      </c>
      <c r="B2972">
        <v>2011</v>
      </c>
      <c r="C2972" s="76">
        <v>0.50164836581565553</v>
      </c>
      <c r="D2972" s="76">
        <v>0</v>
      </c>
      <c r="E2972" s="76">
        <v>0</v>
      </c>
      <c r="F2972" s="76">
        <v>0.49835163418434436</v>
      </c>
      <c r="G2972" s="76">
        <v>0</v>
      </c>
      <c r="H2972" s="76">
        <v>0</v>
      </c>
      <c r="I2972" s="76">
        <v>0</v>
      </c>
      <c r="J2972" s="76">
        <v>0</v>
      </c>
      <c r="K2972" s="76">
        <v>0</v>
      </c>
      <c r="L2972" s="77">
        <v>0</v>
      </c>
      <c r="M2972" s="68">
        <v>1.1069900142653353</v>
      </c>
      <c r="N2972" s="68">
        <v>0</v>
      </c>
      <c r="O2972" s="68">
        <v>0</v>
      </c>
      <c r="P2972" s="68">
        <v>1.0997150997150997</v>
      </c>
      <c r="Q2972" s="68">
        <v>0</v>
      </c>
      <c r="R2972" s="68">
        <v>0</v>
      </c>
      <c r="S2972" s="68">
        <v>0</v>
      </c>
      <c r="T2972" s="68">
        <v>0</v>
      </c>
      <c r="U2972" s="68">
        <v>0</v>
      </c>
      <c r="V2972" s="68">
        <v>0</v>
      </c>
      <c r="W2972" s="68">
        <v>2.2067051139804352</v>
      </c>
    </row>
    <row r="2973" spans="1:23">
      <c r="A2973" s="105"/>
      <c r="B2973">
        <v>2014</v>
      </c>
      <c r="C2973" s="76">
        <v>1</v>
      </c>
      <c r="D2973" s="76">
        <v>0</v>
      </c>
      <c r="E2973" s="76">
        <v>0</v>
      </c>
      <c r="F2973" s="76">
        <v>0</v>
      </c>
      <c r="G2973" s="76">
        <v>0</v>
      </c>
      <c r="H2973" s="76">
        <v>0</v>
      </c>
      <c r="I2973" s="76">
        <v>0</v>
      </c>
      <c r="J2973" s="76">
        <v>0</v>
      </c>
      <c r="K2973" s="76">
        <v>0</v>
      </c>
      <c r="L2973" s="77">
        <v>0</v>
      </c>
      <c r="M2973" s="68">
        <v>5.8916606772925215</v>
      </c>
      <c r="N2973" s="68">
        <v>0</v>
      </c>
      <c r="O2973" s="68">
        <v>0</v>
      </c>
      <c r="P2973" s="68">
        <v>0</v>
      </c>
      <c r="Q2973" s="68">
        <v>0</v>
      </c>
      <c r="R2973" s="68">
        <v>0</v>
      </c>
      <c r="S2973" s="68">
        <v>0</v>
      </c>
      <c r="T2973" s="68">
        <v>0</v>
      </c>
      <c r="U2973" s="68">
        <v>0</v>
      </c>
      <c r="V2973" s="68">
        <v>0</v>
      </c>
      <c r="W2973" s="68">
        <v>5.8916606772925215</v>
      </c>
    </row>
    <row r="2974" spans="1:23">
      <c r="A2974" s="105"/>
      <c r="B2974">
        <v>2017</v>
      </c>
      <c r="C2974" s="76">
        <v>1</v>
      </c>
      <c r="D2974" s="76">
        <v>0</v>
      </c>
      <c r="E2974" s="76">
        <v>0</v>
      </c>
      <c r="F2974" s="76">
        <v>0</v>
      </c>
      <c r="G2974" s="76">
        <v>0</v>
      </c>
      <c r="H2974" s="76">
        <v>0</v>
      </c>
      <c r="I2974" s="76">
        <v>0</v>
      </c>
      <c r="J2974" s="76">
        <v>0</v>
      </c>
      <c r="K2974" s="76">
        <v>0</v>
      </c>
      <c r="L2974" s="77">
        <v>0</v>
      </c>
      <c r="M2974" s="68">
        <v>1.095948827292111</v>
      </c>
      <c r="N2974" s="68">
        <v>0</v>
      </c>
      <c r="O2974" s="68">
        <v>0</v>
      </c>
      <c r="P2974" s="68">
        <v>0</v>
      </c>
      <c r="Q2974" s="68">
        <v>0</v>
      </c>
      <c r="R2974" s="68">
        <v>0</v>
      </c>
      <c r="S2974" s="68">
        <v>0</v>
      </c>
      <c r="T2974" s="68">
        <v>0</v>
      </c>
      <c r="U2974" s="68">
        <v>0</v>
      </c>
      <c r="V2974" s="68">
        <v>0</v>
      </c>
      <c r="W2974" s="68">
        <v>1.095948827292111</v>
      </c>
    </row>
    <row r="2975" spans="1:23">
      <c r="C2975" s="76"/>
      <c r="D2975" s="76"/>
      <c r="E2975" s="76"/>
      <c r="F2975" s="76"/>
      <c r="G2975" s="76"/>
      <c r="H2975" s="76"/>
      <c r="I2975" s="76"/>
      <c r="J2975" s="76"/>
      <c r="K2975" s="76"/>
      <c r="L2975" s="77"/>
      <c r="M2975" s="68"/>
      <c r="N2975" s="68"/>
      <c r="O2975" s="68"/>
      <c r="P2975" s="68"/>
      <c r="Q2975" s="68"/>
      <c r="R2975" s="68"/>
      <c r="S2975" s="68"/>
      <c r="T2975" s="68"/>
      <c r="U2975" s="68"/>
      <c r="V2975" s="68"/>
      <c r="W2975" s="68"/>
    </row>
    <row r="2976" spans="1:23">
      <c r="A2976" s="105" t="s">
        <v>1219</v>
      </c>
      <c r="B2976">
        <v>2011</v>
      </c>
      <c r="C2976" s="76">
        <v>0.68340268886043531</v>
      </c>
      <c r="D2976" s="76">
        <v>0</v>
      </c>
      <c r="E2976" s="76">
        <v>0</v>
      </c>
      <c r="F2976" s="76">
        <v>0.31659731113956469</v>
      </c>
      <c r="G2976" s="76">
        <v>0</v>
      </c>
      <c r="H2976" s="76">
        <v>0</v>
      </c>
      <c r="I2976" s="76">
        <v>0</v>
      </c>
      <c r="J2976" s="76">
        <v>0</v>
      </c>
      <c r="K2976" s="76">
        <v>0</v>
      </c>
      <c r="L2976" s="77">
        <v>0</v>
      </c>
      <c r="M2976" s="68">
        <v>2.1920529801324502</v>
      </c>
      <c r="N2976" s="68">
        <v>0</v>
      </c>
      <c r="O2976" s="68">
        <v>0</v>
      </c>
      <c r="P2976" s="68">
        <v>1.0155038759689923</v>
      </c>
      <c r="Q2976" s="68">
        <v>0</v>
      </c>
      <c r="R2976" s="68">
        <v>0</v>
      </c>
      <c r="S2976" s="68">
        <v>0</v>
      </c>
      <c r="T2976" s="68">
        <v>0</v>
      </c>
      <c r="U2976" s="68">
        <v>0</v>
      </c>
      <c r="V2976" s="68">
        <v>0</v>
      </c>
      <c r="W2976" s="68">
        <v>3.2075568561014425</v>
      </c>
    </row>
    <row r="2977" spans="1:23">
      <c r="A2977" s="105"/>
      <c r="B2977">
        <v>2014</v>
      </c>
      <c r="C2977" s="76">
        <v>1</v>
      </c>
      <c r="D2977" s="76">
        <v>0</v>
      </c>
      <c r="E2977" s="76">
        <v>0</v>
      </c>
      <c r="F2977" s="76">
        <v>0</v>
      </c>
      <c r="G2977" s="76">
        <v>0</v>
      </c>
      <c r="H2977" s="76">
        <v>0</v>
      </c>
      <c r="I2977" s="76">
        <v>0</v>
      </c>
      <c r="J2977" s="76">
        <v>0</v>
      </c>
      <c r="K2977" s="76">
        <v>0</v>
      </c>
      <c r="L2977" s="77">
        <v>0</v>
      </c>
      <c r="M2977" s="68">
        <v>1.5644654088050316</v>
      </c>
      <c r="N2977" s="68">
        <v>0</v>
      </c>
      <c r="O2977" s="68">
        <v>0</v>
      </c>
      <c r="P2977" s="68">
        <v>0</v>
      </c>
      <c r="Q2977" s="68">
        <v>0</v>
      </c>
      <c r="R2977" s="68">
        <v>0</v>
      </c>
      <c r="S2977" s="68">
        <v>0</v>
      </c>
      <c r="T2977" s="68">
        <v>0</v>
      </c>
      <c r="U2977" s="68">
        <v>0</v>
      </c>
      <c r="V2977" s="68">
        <v>0</v>
      </c>
      <c r="W2977" s="68">
        <v>1.5644654088050316</v>
      </c>
    </row>
    <row r="2978" spans="1:23">
      <c r="A2978" s="105"/>
      <c r="B2978">
        <v>2017</v>
      </c>
      <c r="C2978" s="76">
        <v>0</v>
      </c>
      <c r="D2978" s="76">
        <v>0</v>
      </c>
      <c r="E2978" s="76">
        <v>0</v>
      </c>
      <c r="F2978" s="76">
        <v>0</v>
      </c>
      <c r="G2978" s="76">
        <v>0</v>
      </c>
      <c r="H2978" s="76">
        <v>0</v>
      </c>
      <c r="I2978" s="76">
        <v>0</v>
      </c>
      <c r="J2978" s="76">
        <v>0</v>
      </c>
      <c r="K2978" s="76">
        <v>0</v>
      </c>
      <c r="L2978" s="77">
        <v>0</v>
      </c>
      <c r="M2978" s="68">
        <v>0</v>
      </c>
      <c r="N2978" s="68">
        <v>0</v>
      </c>
      <c r="O2978" s="68">
        <v>0</v>
      </c>
      <c r="P2978" s="68">
        <v>0</v>
      </c>
      <c r="Q2978" s="68">
        <v>0</v>
      </c>
      <c r="R2978" s="68">
        <v>0</v>
      </c>
      <c r="S2978" s="68">
        <v>0</v>
      </c>
      <c r="T2978" s="68">
        <v>0</v>
      </c>
      <c r="U2978" s="68">
        <v>0</v>
      </c>
      <c r="V2978" s="68">
        <v>0</v>
      </c>
      <c r="W2978" s="68">
        <v>0</v>
      </c>
    </row>
    <row r="2979" spans="1:23">
      <c r="C2979" s="76"/>
      <c r="D2979" s="76"/>
      <c r="E2979" s="76"/>
      <c r="F2979" s="76"/>
      <c r="G2979" s="76"/>
      <c r="H2979" s="76"/>
      <c r="I2979" s="76"/>
      <c r="J2979" s="76"/>
      <c r="K2979" s="76"/>
      <c r="L2979" s="77"/>
      <c r="M2979" s="68"/>
      <c r="N2979" s="68"/>
      <c r="O2979" s="68"/>
      <c r="P2979" s="68"/>
      <c r="Q2979" s="68"/>
      <c r="R2979" s="68"/>
      <c r="S2979" s="68"/>
      <c r="T2979" s="68"/>
      <c r="U2979" s="68"/>
      <c r="V2979" s="68"/>
      <c r="W2979" s="68"/>
    </row>
    <row r="2980" spans="1:23">
      <c r="A2980" s="105" t="s">
        <v>778</v>
      </c>
      <c r="B2980">
        <v>2011</v>
      </c>
      <c r="C2980" s="76">
        <v>0.32185491276400369</v>
      </c>
      <c r="D2980" s="76">
        <v>0.35629017447199268</v>
      </c>
      <c r="E2980" s="76">
        <v>0</v>
      </c>
      <c r="F2980" s="76">
        <v>0.32185491276400369</v>
      </c>
      <c r="G2980" s="76">
        <v>0</v>
      </c>
      <c r="H2980" s="76">
        <v>0</v>
      </c>
      <c r="I2980" s="76">
        <v>0</v>
      </c>
      <c r="J2980" s="76">
        <v>0</v>
      </c>
      <c r="K2980" s="76">
        <v>0</v>
      </c>
      <c r="L2980" s="77">
        <v>0</v>
      </c>
      <c r="M2980" s="68">
        <v>1</v>
      </c>
      <c r="N2980" s="68">
        <v>1.1069900142653353</v>
      </c>
      <c r="O2980" s="68">
        <v>0</v>
      </c>
      <c r="P2980" s="68">
        <v>1</v>
      </c>
      <c r="Q2980" s="68">
        <v>0</v>
      </c>
      <c r="R2980" s="68">
        <v>0</v>
      </c>
      <c r="S2980" s="68">
        <v>0</v>
      </c>
      <c r="T2980" s="68">
        <v>0</v>
      </c>
      <c r="U2980" s="68">
        <v>0</v>
      </c>
      <c r="V2980" s="68">
        <v>0</v>
      </c>
      <c r="W2980" s="68">
        <v>3.1069900142653353</v>
      </c>
    </row>
    <row r="2981" spans="1:23">
      <c r="A2981" s="105"/>
      <c r="B2981">
        <v>2014</v>
      </c>
      <c r="C2981" s="76">
        <v>0.49872448979591838</v>
      </c>
      <c r="D2981" s="76">
        <v>0</v>
      </c>
      <c r="E2981" s="76">
        <v>0</v>
      </c>
      <c r="F2981" s="76">
        <v>0.50127551020408168</v>
      </c>
      <c r="G2981" s="76">
        <v>0</v>
      </c>
      <c r="H2981" s="76">
        <v>0</v>
      </c>
      <c r="I2981" s="76">
        <v>0</v>
      </c>
      <c r="J2981" s="76">
        <v>0</v>
      </c>
      <c r="K2981" s="76">
        <v>0</v>
      </c>
      <c r="L2981" s="77">
        <v>0</v>
      </c>
      <c r="M2981" s="68">
        <v>1</v>
      </c>
      <c r="N2981" s="68">
        <v>0</v>
      </c>
      <c r="O2981" s="68">
        <v>0</v>
      </c>
      <c r="P2981" s="68">
        <v>1.0051150895140666</v>
      </c>
      <c r="Q2981" s="68">
        <v>0</v>
      </c>
      <c r="R2981" s="68">
        <v>0</v>
      </c>
      <c r="S2981" s="68">
        <v>0</v>
      </c>
      <c r="T2981" s="68">
        <v>0</v>
      </c>
      <c r="U2981" s="68">
        <v>0</v>
      </c>
      <c r="V2981" s="68">
        <v>0</v>
      </c>
      <c r="W2981" s="68">
        <v>2.0051150895140664</v>
      </c>
    </row>
    <row r="2982" spans="1:23">
      <c r="A2982" s="105"/>
      <c r="B2982">
        <v>2017</v>
      </c>
      <c r="C2982" s="76">
        <v>0.40241870590400058</v>
      </c>
      <c r="D2982" s="76">
        <v>0</v>
      </c>
      <c r="E2982" s="76">
        <v>0</v>
      </c>
      <c r="F2982" s="76">
        <v>0.59758129409599936</v>
      </c>
      <c r="G2982" s="76">
        <v>0</v>
      </c>
      <c r="H2982" s="76">
        <v>0</v>
      </c>
      <c r="I2982" s="76">
        <v>0</v>
      </c>
      <c r="J2982" s="76">
        <v>0</v>
      </c>
      <c r="K2982" s="76">
        <v>0</v>
      </c>
      <c r="L2982" s="77">
        <v>0</v>
      </c>
      <c r="M2982" s="68">
        <v>2.1875243712224606</v>
      </c>
      <c r="N2982" s="68">
        <v>0</v>
      </c>
      <c r="O2982" s="68">
        <v>0</v>
      </c>
      <c r="P2982" s="68">
        <v>3.2484166999272182</v>
      </c>
      <c r="Q2982" s="68">
        <v>0</v>
      </c>
      <c r="R2982" s="68">
        <v>0</v>
      </c>
      <c r="S2982" s="68">
        <v>0</v>
      </c>
      <c r="T2982" s="68">
        <v>0</v>
      </c>
      <c r="U2982" s="68">
        <v>0</v>
      </c>
      <c r="V2982" s="68">
        <v>0</v>
      </c>
      <c r="W2982" s="68">
        <v>5.4359410711496787</v>
      </c>
    </row>
    <row r="2983" spans="1:23">
      <c r="C2983" s="76"/>
      <c r="D2983" s="76"/>
      <c r="E2983" s="76"/>
      <c r="F2983" s="76"/>
      <c r="G2983" s="76"/>
      <c r="H2983" s="76"/>
      <c r="I2983" s="76"/>
      <c r="J2983" s="76"/>
      <c r="K2983" s="76"/>
      <c r="L2983" s="77"/>
      <c r="M2983" s="68"/>
      <c r="N2983" s="68"/>
      <c r="O2983" s="68"/>
      <c r="P2983" s="68"/>
      <c r="Q2983" s="68"/>
      <c r="R2983" s="68"/>
      <c r="S2983" s="68"/>
      <c r="T2983" s="68"/>
      <c r="U2983" s="68"/>
      <c r="V2983" s="68"/>
      <c r="W2983" s="68"/>
    </row>
    <row r="2984" spans="1:23">
      <c r="A2984" s="105" t="s">
        <v>779</v>
      </c>
      <c r="B2984">
        <v>2011</v>
      </c>
      <c r="C2984" s="76">
        <v>0</v>
      </c>
      <c r="D2984" s="76">
        <v>0</v>
      </c>
      <c r="E2984" s="76">
        <v>0</v>
      </c>
      <c r="F2984" s="76">
        <v>1</v>
      </c>
      <c r="G2984" s="76">
        <v>0</v>
      </c>
      <c r="H2984" s="76">
        <v>0</v>
      </c>
      <c r="I2984" s="76">
        <v>0</v>
      </c>
      <c r="J2984" s="76">
        <v>0</v>
      </c>
      <c r="K2984" s="76">
        <v>0</v>
      </c>
      <c r="L2984" s="77">
        <v>0</v>
      </c>
      <c r="M2984" s="68">
        <v>0</v>
      </c>
      <c r="N2984" s="68">
        <v>0</v>
      </c>
      <c r="O2984" s="68">
        <v>0</v>
      </c>
      <c r="P2984" s="68">
        <v>2.000845535954495</v>
      </c>
      <c r="Q2984" s="68">
        <v>0</v>
      </c>
      <c r="R2984" s="68">
        <v>0</v>
      </c>
      <c r="S2984" s="68">
        <v>0</v>
      </c>
      <c r="T2984" s="68">
        <v>0</v>
      </c>
      <c r="U2984" s="68">
        <v>0</v>
      </c>
      <c r="V2984" s="68">
        <v>0</v>
      </c>
      <c r="W2984" s="68">
        <v>2.000845535954495</v>
      </c>
    </row>
    <row r="2985" spans="1:23">
      <c r="A2985" s="105"/>
      <c r="B2985">
        <v>2014</v>
      </c>
      <c r="C2985" s="76">
        <v>0</v>
      </c>
      <c r="D2985" s="76">
        <v>0</v>
      </c>
      <c r="E2985" s="76">
        <v>0</v>
      </c>
      <c r="F2985" s="76">
        <v>1</v>
      </c>
      <c r="G2985" s="76">
        <v>0</v>
      </c>
      <c r="H2985" s="76">
        <v>0</v>
      </c>
      <c r="I2985" s="76">
        <v>0</v>
      </c>
      <c r="J2985" s="76">
        <v>0</v>
      </c>
      <c r="K2985" s="76">
        <v>0</v>
      </c>
      <c r="L2985" s="77">
        <v>0</v>
      </c>
      <c r="M2985" s="68">
        <v>0</v>
      </c>
      <c r="N2985" s="68">
        <v>0</v>
      </c>
      <c r="O2985" s="68">
        <v>0</v>
      </c>
      <c r="P2985" s="68">
        <v>1.4202898550724639</v>
      </c>
      <c r="Q2985" s="68">
        <v>0</v>
      </c>
      <c r="R2985" s="68">
        <v>0</v>
      </c>
      <c r="S2985" s="68">
        <v>0</v>
      </c>
      <c r="T2985" s="68">
        <v>0</v>
      </c>
      <c r="U2985" s="68">
        <v>0</v>
      </c>
      <c r="V2985" s="68">
        <v>0</v>
      </c>
      <c r="W2985" s="68">
        <v>1.4202898550724639</v>
      </c>
    </row>
    <row r="2986" spans="1:23">
      <c r="A2986" s="105"/>
      <c r="B2986">
        <v>2017</v>
      </c>
      <c r="C2986" s="76">
        <v>0</v>
      </c>
      <c r="D2986" s="76">
        <v>0</v>
      </c>
      <c r="E2986" s="76">
        <v>0</v>
      </c>
      <c r="F2986" s="76">
        <v>0.55996018594719643</v>
      </c>
      <c r="G2986" s="76">
        <v>0.44003981405280368</v>
      </c>
      <c r="H2986" s="76">
        <v>0</v>
      </c>
      <c r="I2986" s="76">
        <v>0</v>
      </c>
      <c r="J2986" s="76">
        <v>0</v>
      </c>
      <c r="K2986" s="76">
        <v>0</v>
      </c>
      <c r="L2986" s="77">
        <v>0</v>
      </c>
      <c r="M2986" s="68">
        <v>0</v>
      </c>
      <c r="N2986" s="68">
        <v>0</v>
      </c>
      <c r="O2986" s="68">
        <v>0</v>
      </c>
      <c r="P2986" s="68">
        <v>1.5067669172932332</v>
      </c>
      <c r="Q2986" s="68">
        <v>1.1840796019900497</v>
      </c>
      <c r="R2986" s="68">
        <v>0</v>
      </c>
      <c r="S2986" s="68">
        <v>0</v>
      </c>
      <c r="T2986" s="68">
        <v>0</v>
      </c>
      <c r="U2986" s="68">
        <v>0</v>
      </c>
      <c r="V2986" s="68">
        <v>0</v>
      </c>
      <c r="W2986" s="68">
        <v>2.6908465192832827</v>
      </c>
    </row>
    <row r="2987" spans="1:23">
      <c r="C2987" s="76"/>
      <c r="D2987" s="76"/>
      <c r="E2987" s="76"/>
      <c r="F2987" s="76"/>
      <c r="G2987" s="76"/>
      <c r="H2987" s="76"/>
      <c r="I2987" s="76"/>
      <c r="J2987" s="76"/>
      <c r="K2987" s="76"/>
      <c r="L2987" s="77"/>
      <c r="M2987" s="68"/>
      <c r="N2987" s="68"/>
      <c r="O2987" s="68"/>
      <c r="P2987" s="68"/>
      <c r="Q2987" s="68"/>
      <c r="R2987" s="68"/>
      <c r="S2987" s="68"/>
      <c r="T2987" s="68"/>
      <c r="U2987" s="68"/>
      <c r="V2987" s="68"/>
      <c r="W2987" s="68"/>
    </row>
    <row r="2988" spans="1:23">
      <c r="A2988" s="105" t="s">
        <v>780</v>
      </c>
      <c r="B2988">
        <v>2011</v>
      </c>
      <c r="C2988" s="76">
        <v>0</v>
      </c>
      <c r="D2988" s="76">
        <v>0</v>
      </c>
      <c r="E2988" s="76">
        <v>0</v>
      </c>
      <c r="F2988" s="76">
        <v>0</v>
      </c>
      <c r="G2988" s="76">
        <v>0</v>
      </c>
      <c r="H2988" s="76">
        <v>0</v>
      </c>
      <c r="I2988" s="76">
        <v>0</v>
      </c>
      <c r="J2988" s="76">
        <v>0</v>
      </c>
      <c r="K2988" s="76">
        <v>0</v>
      </c>
      <c r="L2988" s="77">
        <v>0</v>
      </c>
      <c r="M2988" s="68">
        <v>0</v>
      </c>
      <c r="N2988" s="68">
        <v>0</v>
      </c>
      <c r="O2988" s="68">
        <v>0</v>
      </c>
      <c r="P2988" s="68">
        <v>0</v>
      </c>
      <c r="Q2988" s="68">
        <v>0</v>
      </c>
      <c r="R2988" s="68">
        <v>0</v>
      </c>
      <c r="S2988" s="68">
        <v>0</v>
      </c>
      <c r="T2988" s="68">
        <v>0</v>
      </c>
      <c r="U2988" s="68">
        <v>0</v>
      </c>
      <c r="V2988" s="68">
        <v>0</v>
      </c>
      <c r="W2988" s="68">
        <v>0</v>
      </c>
    </row>
    <row r="2989" spans="1:23">
      <c r="A2989" s="105"/>
      <c r="B2989">
        <v>2014</v>
      </c>
      <c r="C2989" s="76">
        <v>0</v>
      </c>
      <c r="D2989" s="76">
        <v>0</v>
      </c>
      <c r="E2989" s="76">
        <v>0</v>
      </c>
      <c r="F2989" s="76">
        <v>0</v>
      </c>
      <c r="G2989" s="76">
        <v>0</v>
      </c>
      <c r="H2989" s="76">
        <v>0</v>
      </c>
      <c r="I2989" s="76">
        <v>0</v>
      </c>
      <c r="J2989" s="76">
        <v>0</v>
      </c>
      <c r="K2989" s="76">
        <v>1</v>
      </c>
      <c r="L2989" s="77">
        <v>0</v>
      </c>
      <c r="M2989" s="68">
        <v>0</v>
      </c>
      <c r="N2989" s="68">
        <v>0</v>
      </c>
      <c r="O2989" s="68">
        <v>0</v>
      </c>
      <c r="P2989" s="68">
        <v>0</v>
      </c>
      <c r="Q2989" s="68">
        <v>0</v>
      </c>
      <c r="R2989" s="68">
        <v>0</v>
      </c>
      <c r="S2989" s="68">
        <v>0</v>
      </c>
      <c r="T2989" s="68">
        <v>0</v>
      </c>
      <c r="U2989" s="68">
        <v>1</v>
      </c>
      <c r="V2989" s="68">
        <v>0</v>
      </c>
      <c r="W2989" s="68">
        <v>1</v>
      </c>
    </row>
    <row r="2990" spans="1:23">
      <c r="A2990" s="105"/>
      <c r="B2990">
        <v>2017</v>
      </c>
      <c r="C2990" s="76">
        <v>0.33551740344474856</v>
      </c>
      <c r="D2990" s="76">
        <v>0</v>
      </c>
      <c r="E2990" s="76">
        <v>0</v>
      </c>
      <c r="F2990" s="76">
        <v>0.66448259655525155</v>
      </c>
      <c r="G2990" s="76">
        <v>0</v>
      </c>
      <c r="H2990" s="76">
        <v>0</v>
      </c>
      <c r="I2990" s="76">
        <v>0</v>
      </c>
      <c r="J2990" s="76">
        <v>0</v>
      </c>
      <c r="K2990" s="76">
        <v>0</v>
      </c>
      <c r="L2990" s="77">
        <v>0</v>
      </c>
      <c r="M2990" s="68">
        <v>1.4260869565217391</v>
      </c>
      <c r="N2990" s="68">
        <v>0</v>
      </c>
      <c r="O2990" s="68">
        <v>0</v>
      </c>
      <c r="P2990" s="68">
        <v>2.8243243243243246</v>
      </c>
      <c r="Q2990" s="68">
        <v>0</v>
      </c>
      <c r="R2990" s="68">
        <v>0</v>
      </c>
      <c r="S2990" s="68">
        <v>0</v>
      </c>
      <c r="T2990" s="68">
        <v>0</v>
      </c>
      <c r="U2990" s="68">
        <v>0</v>
      </c>
      <c r="V2990" s="68">
        <v>0</v>
      </c>
      <c r="W2990" s="68">
        <v>4.2504112808460635</v>
      </c>
    </row>
    <row r="2991" spans="1:23">
      <c r="C2991" s="76"/>
      <c r="D2991" s="76"/>
      <c r="E2991" s="76"/>
      <c r="F2991" s="76"/>
      <c r="G2991" s="76"/>
      <c r="H2991" s="76"/>
      <c r="I2991" s="76"/>
      <c r="J2991" s="76"/>
      <c r="K2991" s="76"/>
      <c r="L2991" s="77"/>
      <c r="M2991" s="68"/>
      <c r="N2991" s="68"/>
      <c r="O2991" s="68"/>
      <c r="P2991" s="68"/>
      <c r="Q2991" s="68"/>
      <c r="R2991" s="68"/>
      <c r="S2991" s="68"/>
      <c r="T2991" s="68"/>
      <c r="U2991" s="68"/>
      <c r="V2991" s="68"/>
      <c r="W2991" s="68"/>
    </row>
    <row r="2992" spans="1:23">
      <c r="A2992" s="105" t="s">
        <v>781</v>
      </c>
      <c r="B2992">
        <v>2011</v>
      </c>
      <c r="C2992" s="76">
        <v>0</v>
      </c>
      <c r="D2992" s="76">
        <v>0</v>
      </c>
      <c r="E2992" s="76">
        <v>0</v>
      </c>
      <c r="F2992" s="76">
        <v>0</v>
      </c>
      <c r="G2992" s="76">
        <v>0</v>
      </c>
      <c r="H2992" s="76">
        <v>0</v>
      </c>
      <c r="I2992" s="76">
        <v>0</v>
      </c>
      <c r="J2992" s="76">
        <v>0</v>
      </c>
      <c r="K2992" s="76">
        <v>0</v>
      </c>
      <c r="L2992" s="77">
        <v>0</v>
      </c>
      <c r="M2992" s="68">
        <v>0</v>
      </c>
      <c r="N2992" s="68">
        <v>0</v>
      </c>
      <c r="O2992" s="68">
        <v>0</v>
      </c>
      <c r="P2992" s="68">
        <v>0</v>
      </c>
      <c r="Q2992" s="68">
        <v>0</v>
      </c>
      <c r="R2992" s="68">
        <v>0</v>
      </c>
      <c r="S2992" s="68">
        <v>0</v>
      </c>
      <c r="T2992" s="68">
        <v>0</v>
      </c>
      <c r="U2992" s="68">
        <v>0</v>
      </c>
      <c r="V2992" s="68">
        <v>0</v>
      </c>
      <c r="W2992" s="68">
        <v>0</v>
      </c>
    </row>
    <row r="2993" spans="1:23">
      <c r="A2993" s="105"/>
      <c r="B2993">
        <v>2014</v>
      </c>
      <c r="C2993" s="76">
        <v>0</v>
      </c>
      <c r="D2993" s="76">
        <v>0</v>
      </c>
      <c r="E2993" s="76">
        <v>0</v>
      </c>
      <c r="F2993" s="76">
        <v>0</v>
      </c>
      <c r="G2993" s="76">
        <v>0</v>
      </c>
      <c r="H2993" s="76">
        <v>0</v>
      </c>
      <c r="I2993" s="76">
        <v>0</v>
      </c>
      <c r="J2993" s="76">
        <v>0</v>
      </c>
      <c r="K2993" s="76">
        <v>0</v>
      </c>
      <c r="L2993" s="77">
        <v>0</v>
      </c>
      <c r="M2993" s="68">
        <v>0</v>
      </c>
      <c r="N2993" s="68">
        <v>0</v>
      </c>
      <c r="O2993" s="68">
        <v>0</v>
      </c>
      <c r="P2993" s="68">
        <v>0</v>
      </c>
      <c r="Q2993" s="68">
        <v>0</v>
      </c>
      <c r="R2993" s="68">
        <v>0</v>
      </c>
      <c r="S2993" s="68">
        <v>0</v>
      </c>
      <c r="T2993" s="68">
        <v>0</v>
      </c>
      <c r="U2993" s="68">
        <v>0</v>
      </c>
      <c r="V2993" s="68">
        <v>0</v>
      </c>
      <c r="W2993" s="68">
        <v>0</v>
      </c>
    </row>
    <row r="2994" spans="1:23">
      <c r="A2994" s="105"/>
      <c r="B2994">
        <v>2017</v>
      </c>
      <c r="C2994" s="76">
        <v>0</v>
      </c>
      <c r="D2994" s="76">
        <v>0</v>
      </c>
      <c r="E2994" s="76">
        <v>0</v>
      </c>
      <c r="F2994" s="76">
        <v>1</v>
      </c>
      <c r="G2994" s="76">
        <v>0</v>
      </c>
      <c r="H2994" s="76">
        <v>0</v>
      </c>
      <c r="I2994" s="76">
        <v>0</v>
      </c>
      <c r="J2994" s="76">
        <v>0</v>
      </c>
      <c r="K2994" s="76">
        <v>0</v>
      </c>
      <c r="L2994" s="77">
        <v>0</v>
      </c>
      <c r="M2994" s="68">
        <v>0</v>
      </c>
      <c r="N2994" s="68">
        <v>0</v>
      </c>
      <c r="O2994" s="68">
        <v>0</v>
      </c>
      <c r="P2994" s="68">
        <v>1.4592857142857143</v>
      </c>
      <c r="Q2994" s="68">
        <v>0</v>
      </c>
      <c r="R2994" s="68">
        <v>0</v>
      </c>
      <c r="S2994" s="68">
        <v>0</v>
      </c>
      <c r="T2994" s="68">
        <v>0</v>
      </c>
      <c r="U2994" s="68">
        <v>0</v>
      </c>
      <c r="V2994" s="68">
        <v>0</v>
      </c>
      <c r="W2994" s="68">
        <v>1.4592857142857143</v>
      </c>
    </row>
    <row r="2995" spans="1:23">
      <c r="C2995" s="76"/>
      <c r="D2995" s="76"/>
      <c r="E2995" s="76"/>
      <c r="F2995" s="76"/>
      <c r="G2995" s="76"/>
      <c r="H2995" s="76"/>
      <c r="I2995" s="76"/>
      <c r="J2995" s="76"/>
      <c r="K2995" s="76"/>
      <c r="L2995" s="77"/>
      <c r="M2995" s="68"/>
      <c r="N2995" s="68"/>
      <c r="O2995" s="68"/>
      <c r="P2995" s="68"/>
      <c r="Q2995" s="68"/>
      <c r="R2995" s="68"/>
      <c r="S2995" s="68"/>
      <c r="T2995" s="68"/>
      <c r="U2995" s="68"/>
      <c r="V2995" s="68"/>
      <c r="W2995" s="68"/>
    </row>
    <row r="2996" spans="1:23">
      <c r="A2996" s="105" t="s">
        <v>1220</v>
      </c>
      <c r="B2996">
        <v>2011</v>
      </c>
      <c r="C2996" s="76">
        <v>0</v>
      </c>
      <c r="D2996" s="76">
        <v>0</v>
      </c>
      <c r="E2996" s="76">
        <v>0</v>
      </c>
      <c r="F2996" s="76">
        <v>1</v>
      </c>
      <c r="G2996" s="76">
        <v>0</v>
      </c>
      <c r="H2996" s="76">
        <v>0</v>
      </c>
      <c r="I2996" s="76">
        <v>0</v>
      </c>
      <c r="J2996" s="76">
        <v>0</v>
      </c>
      <c r="K2996" s="76">
        <v>0</v>
      </c>
      <c r="L2996" s="77">
        <v>0</v>
      </c>
      <c r="M2996" s="68">
        <v>0</v>
      </c>
      <c r="N2996" s="68">
        <v>0</v>
      </c>
      <c r="O2996" s="68">
        <v>0</v>
      </c>
      <c r="P2996" s="68">
        <v>2.9980430528375734</v>
      </c>
      <c r="Q2996" s="68">
        <v>0</v>
      </c>
      <c r="R2996" s="68">
        <v>0</v>
      </c>
      <c r="S2996" s="68">
        <v>0</v>
      </c>
      <c r="T2996" s="68">
        <v>0</v>
      </c>
      <c r="U2996" s="68">
        <v>0</v>
      </c>
      <c r="V2996" s="68">
        <v>0</v>
      </c>
      <c r="W2996" s="68">
        <v>2.9980430528375734</v>
      </c>
    </row>
    <row r="2997" spans="1:23">
      <c r="A2997" s="105"/>
      <c r="B2997">
        <v>2014</v>
      </c>
      <c r="C2997" s="76">
        <v>0</v>
      </c>
      <c r="D2997" s="76">
        <v>0</v>
      </c>
      <c r="E2997" s="76">
        <v>0</v>
      </c>
      <c r="F2997" s="76">
        <v>0</v>
      </c>
      <c r="G2997" s="76">
        <v>0</v>
      </c>
      <c r="H2997" s="76">
        <v>0</v>
      </c>
      <c r="I2997" s="76">
        <v>0</v>
      </c>
      <c r="J2997" s="76">
        <v>0</v>
      </c>
      <c r="K2997" s="76">
        <v>0</v>
      </c>
      <c r="L2997" s="77">
        <v>0</v>
      </c>
      <c r="M2997" s="68">
        <v>0</v>
      </c>
      <c r="N2997" s="68">
        <v>0</v>
      </c>
      <c r="O2997" s="68">
        <v>0</v>
      </c>
      <c r="P2997" s="68">
        <v>0</v>
      </c>
      <c r="Q2997" s="68">
        <v>0</v>
      </c>
      <c r="R2997" s="68">
        <v>0</v>
      </c>
      <c r="S2997" s="68">
        <v>0</v>
      </c>
      <c r="T2997" s="68">
        <v>0</v>
      </c>
      <c r="U2997" s="68">
        <v>0</v>
      </c>
      <c r="V2997" s="68">
        <v>0</v>
      </c>
      <c r="W2997" s="68">
        <v>0</v>
      </c>
    </row>
    <row r="2998" spans="1:23">
      <c r="A2998" s="105"/>
      <c r="B2998">
        <v>2017</v>
      </c>
      <c r="C2998" s="76">
        <v>0</v>
      </c>
      <c r="D2998" s="76">
        <v>0</v>
      </c>
      <c r="E2998" s="76">
        <v>0</v>
      </c>
      <c r="F2998" s="76">
        <v>0</v>
      </c>
      <c r="G2998" s="76">
        <v>0</v>
      </c>
      <c r="H2998" s="76">
        <v>0</v>
      </c>
      <c r="I2998" s="76">
        <v>0</v>
      </c>
      <c r="J2998" s="76">
        <v>0</v>
      </c>
      <c r="K2998" s="76">
        <v>0</v>
      </c>
      <c r="L2998" s="77">
        <v>0</v>
      </c>
      <c r="M2998" s="68">
        <v>0</v>
      </c>
      <c r="N2998" s="68">
        <v>0</v>
      </c>
      <c r="O2998" s="68">
        <v>0</v>
      </c>
      <c r="P2998" s="68">
        <v>0</v>
      </c>
      <c r="Q2998" s="68">
        <v>0</v>
      </c>
      <c r="R2998" s="68">
        <v>0</v>
      </c>
      <c r="S2998" s="68">
        <v>0</v>
      </c>
      <c r="T2998" s="68">
        <v>0</v>
      </c>
      <c r="U2998" s="68">
        <v>0</v>
      </c>
      <c r="V2998" s="68">
        <v>0</v>
      </c>
      <c r="W2998" s="68">
        <v>0</v>
      </c>
    </row>
    <row r="2999" spans="1:23">
      <c r="C2999" s="76"/>
      <c r="D2999" s="76"/>
      <c r="E2999" s="76"/>
      <c r="F2999" s="76"/>
      <c r="G2999" s="76"/>
      <c r="H2999" s="76"/>
      <c r="I2999" s="76"/>
      <c r="J2999" s="76"/>
      <c r="K2999" s="76"/>
      <c r="L2999" s="77"/>
      <c r="M2999" s="68"/>
      <c r="N2999" s="68"/>
      <c r="O2999" s="68"/>
      <c r="P2999" s="68"/>
      <c r="Q2999" s="68"/>
      <c r="R2999" s="68"/>
      <c r="S2999" s="68"/>
      <c r="T2999" s="68"/>
      <c r="U2999" s="68"/>
      <c r="V2999" s="68"/>
      <c r="W2999" s="68"/>
    </row>
    <row r="3000" spans="1:23">
      <c r="A3000" s="105" t="s">
        <v>782</v>
      </c>
      <c r="B3000">
        <v>2011</v>
      </c>
      <c r="C3000" s="76">
        <v>3.7625837469554793E-2</v>
      </c>
      <c r="D3000" s="76">
        <v>0</v>
      </c>
      <c r="E3000" s="76">
        <v>0</v>
      </c>
      <c r="F3000" s="76">
        <v>0.9303746185142816</v>
      </c>
      <c r="G3000" s="76">
        <v>3.1999544016163423E-2</v>
      </c>
      <c r="H3000" s="76">
        <v>0</v>
      </c>
      <c r="I3000" s="76">
        <v>0</v>
      </c>
      <c r="J3000" s="76">
        <v>0</v>
      </c>
      <c r="K3000" s="76">
        <v>0</v>
      </c>
      <c r="L3000" s="77">
        <v>0</v>
      </c>
      <c r="M3000" s="68">
        <v>1.1758241758241759</v>
      </c>
      <c r="N3000" s="68">
        <v>0</v>
      </c>
      <c r="O3000" s="68">
        <v>0</v>
      </c>
      <c r="P3000" s="68">
        <v>29.074621127236572</v>
      </c>
      <c r="Q3000" s="68">
        <v>1</v>
      </c>
      <c r="R3000" s="68">
        <v>0</v>
      </c>
      <c r="S3000" s="68">
        <v>0</v>
      </c>
      <c r="T3000" s="68">
        <v>0</v>
      </c>
      <c r="U3000" s="68">
        <v>0</v>
      </c>
      <c r="V3000" s="68">
        <v>0</v>
      </c>
      <c r="W3000" s="68">
        <v>31.250445303060754</v>
      </c>
    </row>
    <row r="3001" spans="1:23">
      <c r="A3001" s="105"/>
      <c r="B3001">
        <v>2014</v>
      </c>
      <c r="C3001" s="76">
        <v>0.11033294604357312</v>
      </c>
      <c r="D3001" s="76">
        <v>0.11139578634949746</v>
      </c>
      <c r="E3001" s="76">
        <v>0</v>
      </c>
      <c r="F3001" s="76">
        <v>0.77827126760692944</v>
      </c>
      <c r="G3001" s="76">
        <v>0</v>
      </c>
      <c r="H3001" s="76">
        <v>0</v>
      </c>
      <c r="I3001" s="76">
        <v>0</v>
      </c>
      <c r="J3001" s="76">
        <v>0</v>
      </c>
      <c r="K3001" s="76">
        <v>0</v>
      </c>
      <c r="L3001" s="77">
        <v>0</v>
      </c>
      <c r="M3001" s="68">
        <v>1</v>
      </c>
      <c r="N3001" s="68">
        <v>1.0096330275229359</v>
      </c>
      <c r="O3001" s="68">
        <v>0</v>
      </c>
      <c r="P3001" s="68">
        <v>7.0538428956621129</v>
      </c>
      <c r="Q3001" s="68">
        <v>0</v>
      </c>
      <c r="R3001" s="68">
        <v>0</v>
      </c>
      <c r="S3001" s="68">
        <v>0</v>
      </c>
      <c r="T3001" s="68">
        <v>0</v>
      </c>
      <c r="U3001" s="68">
        <v>0</v>
      </c>
      <c r="V3001" s="68">
        <v>0</v>
      </c>
      <c r="W3001" s="68">
        <v>9.0634759231850488</v>
      </c>
    </row>
    <row r="3002" spans="1:23">
      <c r="A3002" s="105"/>
      <c r="B3002">
        <v>2017</v>
      </c>
      <c r="C3002" s="76">
        <v>0</v>
      </c>
      <c r="D3002" s="76">
        <v>0</v>
      </c>
      <c r="E3002" s="76">
        <v>0</v>
      </c>
      <c r="F3002" s="76">
        <v>1</v>
      </c>
      <c r="G3002" s="76">
        <v>0</v>
      </c>
      <c r="H3002" s="76">
        <v>0</v>
      </c>
      <c r="I3002" s="76">
        <v>0</v>
      </c>
      <c r="J3002" s="76">
        <v>0</v>
      </c>
      <c r="K3002" s="76">
        <v>0</v>
      </c>
      <c r="L3002" s="77">
        <v>0</v>
      </c>
      <c r="M3002" s="68">
        <v>0</v>
      </c>
      <c r="N3002" s="68">
        <v>0</v>
      </c>
      <c r="O3002" s="68">
        <v>0</v>
      </c>
      <c r="P3002" s="68">
        <v>12.464683027117898</v>
      </c>
      <c r="Q3002" s="68">
        <v>0</v>
      </c>
      <c r="R3002" s="68">
        <v>0</v>
      </c>
      <c r="S3002" s="68">
        <v>0</v>
      </c>
      <c r="T3002" s="68">
        <v>0</v>
      </c>
      <c r="U3002" s="68">
        <v>0</v>
      </c>
      <c r="V3002" s="68">
        <v>0</v>
      </c>
      <c r="W3002" s="68">
        <v>12.464683027117898</v>
      </c>
    </row>
    <row r="3003" spans="1:23">
      <c r="C3003" s="76"/>
      <c r="D3003" s="76"/>
      <c r="E3003" s="76"/>
      <c r="F3003" s="76"/>
      <c r="G3003" s="76"/>
      <c r="H3003" s="76"/>
      <c r="I3003" s="76"/>
      <c r="J3003" s="76"/>
      <c r="K3003" s="76"/>
      <c r="L3003" s="77"/>
      <c r="M3003" s="68"/>
      <c r="N3003" s="68"/>
      <c r="O3003" s="68"/>
      <c r="P3003" s="68"/>
      <c r="Q3003" s="68"/>
      <c r="R3003" s="68"/>
      <c r="S3003" s="68"/>
      <c r="T3003" s="68"/>
      <c r="U3003" s="68"/>
      <c r="V3003" s="68"/>
      <c r="W3003" s="68"/>
    </row>
    <row r="3004" spans="1:23">
      <c r="A3004" s="105" t="s">
        <v>783</v>
      </c>
      <c r="B3004">
        <v>2011</v>
      </c>
      <c r="C3004" s="76">
        <v>0.56068376971276046</v>
      </c>
      <c r="D3004" s="76">
        <v>0</v>
      </c>
      <c r="E3004" s="76">
        <v>0</v>
      </c>
      <c r="F3004" s="76">
        <v>0.43931623028723954</v>
      </c>
      <c r="G3004" s="76">
        <v>0</v>
      </c>
      <c r="H3004" s="76">
        <v>0</v>
      </c>
      <c r="I3004" s="76">
        <v>0</v>
      </c>
      <c r="J3004" s="76">
        <v>0</v>
      </c>
      <c r="K3004" s="76">
        <v>0</v>
      </c>
      <c r="L3004" s="77">
        <v>0</v>
      </c>
      <c r="M3004" s="68">
        <v>3.8294365454013697</v>
      </c>
      <c r="N3004" s="68">
        <v>0</v>
      </c>
      <c r="O3004" s="68">
        <v>0</v>
      </c>
      <c r="P3004" s="68">
        <v>3.000503524672709</v>
      </c>
      <c r="Q3004" s="68">
        <v>0</v>
      </c>
      <c r="R3004" s="68">
        <v>0</v>
      </c>
      <c r="S3004" s="68">
        <v>0</v>
      </c>
      <c r="T3004" s="68">
        <v>0</v>
      </c>
      <c r="U3004" s="68">
        <v>0</v>
      </c>
      <c r="V3004" s="68">
        <v>0</v>
      </c>
      <c r="W3004" s="68">
        <v>6.8299400700740787</v>
      </c>
    </row>
    <row r="3005" spans="1:23">
      <c r="A3005" s="105"/>
      <c r="B3005">
        <v>2014</v>
      </c>
      <c r="C3005" s="76">
        <v>0.64486743753041698</v>
      </c>
      <c r="D3005" s="76">
        <v>9.354086828276946E-2</v>
      </c>
      <c r="E3005" s="76">
        <v>0</v>
      </c>
      <c r="F3005" s="76">
        <v>0.26159169418681366</v>
      </c>
      <c r="G3005" s="76">
        <v>0</v>
      </c>
      <c r="H3005" s="76">
        <v>0</v>
      </c>
      <c r="I3005" s="76">
        <v>0</v>
      </c>
      <c r="J3005" s="76">
        <v>0</v>
      </c>
      <c r="K3005" s="76">
        <v>0</v>
      </c>
      <c r="L3005" s="77">
        <v>0</v>
      </c>
      <c r="M3005" s="68">
        <v>7.1536687784572948</v>
      </c>
      <c r="N3005" s="68">
        <v>1.0376712328767124</v>
      </c>
      <c r="O3005" s="68">
        <v>0</v>
      </c>
      <c r="P3005" s="68">
        <v>2.9018992532394541</v>
      </c>
      <c r="Q3005" s="68">
        <v>0</v>
      </c>
      <c r="R3005" s="68">
        <v>0</v>
      </c>
      <c r="S3005" s="68">
        <v>0</v>
      </c>
      <c r="T3005" s="68">
        <v>0</v>
      </c>
      <c r="U3005" s="68">
        <v>0</v>
      </c>
      <c r="V3005" s="68">
        <v>0</v>
      </c>
      <c r="W3005" s="68">
        <v>11.093239264573461</v>
      </c>
    </row>
    <row r="3006" spans="1:23">
      <c r="A3006" s="105"/>
      <c r="B3006">
        <v>2017</v>
      </c>
      <c r="C3006" s="76">
        <v>0.56673466113178173</v>
      </c>
      <c r="D3006" s="76">
        <v>0.10777651380557883</v>
      </c>
      <c r="E3006" s="76">
        <v>0</v>
      </c>
      <c r="F3006" s="76">
        <v>0.32548882506263965</v>
      </c>
      <c r="G3006" s="76">
        <v>0</v>
      </c>
      <c r="H3006" s="76">
        <v>0</v>
      </c>
      <c r="I3006" s="76">
        <v>0</v>
      </c>
      <c r="J3006" s="76">
        <v>0</v>
      </c>
      <c r="K3006" s="76">
        <v>0</v>
      </c>
      <c r="L3006" s="77">
        <v>0</v>
      </c>
      <c r="M3006" s="68">
        <v>5.2584245038221473</v>
      </c>
      <c r="N3006" s="68">
        <v>1</v>
      </c>
      <c r="O3006" s="68">
        <v>0</v>
      </c>
      <c r="P3006" s="68">
        <v>3.0200348254889589</v>
      </c>
      <c r="Q3006" s="68">
        <v>0</v>
      </c>
      <c r="R3006" s="68">
        <v>0</v>
      </c>
      <c r="S3006" s="68">
        <v>0</v>
      </c>
      <c r="T3006" s="68">
        <v>0</v>
      </c>
      <c r="U3006" s="68">
        <v>0</v>
      </c>
      <c r="V3006" s="68">
        <v>0</v>
      </c>
      <c r="W3006" s="68">
        <v>9.2784593293111044</v>
      </c>
    </row>
    <row r="3007" spans="1:23">
      <c r="C3007" s="76"/>
      <c r="D3007" s="76"/>
      <c r="E3007" s="76"/>
      <c r="F3007" s="76"/>
      <c r="G3007" s="76"/>
      <c r="H3007" s="76"/>
      <c r="I3007" s="76"/>
      <c r="J3007" s="76"/>
      <c r="K3007" s="76"/>
      <c r="L3007" s="77"/>
      <c r="M3007" s="68"/>
      <c r="N3007" s="68"/>
      <c r="O3007" s="68"/>
      <c r="P3007" s="68"/>
      <c r="Q3007" s="68"/>
      <c r="R3007" s="68"/>
      <c r="S3007" s="68"/>
      <c r="T3007" s="68"/>
      <c r="U3007" s="68"/>
      <c r="V3007" s="68"/>
      <c r="W3007" s="68"/>
    </row>
    <row r="3008" spans="1:23">
      <c r="A3008" s="105" t="s">
        <v>784</v>
      </c>
      <c r="B3008">
        <v>2011</v>
      </c>
      <c r="C3008" s="76">
        <v>0.35543083319521768</v>
      </c>
      <c r="D3008" s="76">
        <v>0</v>
      </c>
      <c r="E3008" s="76">
        <v>0</v>
      </c>
      <c r="F3008" s="76">
        <v>0.64456916680478238</v>
      </c>
      <c r="G3008" s="76">
        <v>0</v>
      </c>
      <c r="H3008" s="76">
        <v>0</v>
      </c>
      <c r="I3008" s="76">
        <v>0</v>
      </c>
      <c r="J3008" s="76">
        <v>0</v>
      </c>
      <c r="K3008" s="76">
        <v>0</v>
      </c>
      <c r="L3008" s="77">
        <v>0</v>
      </c>
      <c r="M3008" s="68">
        <v>4.2983475986927733</v>
      </c>
      <c r="N3008" s="68">
        <v>0</v>
      </c>
      <c r="O3008" s="68">
        <v>0</v>
      </c>
      <c r="P3008" s="68">
        <v>7.7949971459145093</v>
      </c>
      <c r="Q3008" s="68">
        <v>0</v>
      </c>
      <c r="R3008" s="68">
        <v>0</v>
      </c>
      <c r="S3008" s="68">
        <v>0</v>
      </c>
      <c r="T3008" s="68">
        <v>0</v>
      </c>
      <c r="U3008" s="68">
        <v>0</v>
      </c>
      <c r="V3008" s="68">
        <v>0</v>
      </c>
      <c r="W3008" s="68">
        <v>12.093344744607283</v>
      </c>
    </row>
    <row r="3009" spans="1:23">
      <c r="A3009" s="105"/>
      <c r="B3009">
        <v>2014</v>
      </c>
      <c r="C3009" s="76">
        <v>0.55162947450354816</v>
      </c>
      <c r="D3009" s="76">
        <v>0</v>
      </c>
      <c r="E3009" s="76">
        <v>0</v>
      </c>
      <c r="F3009" s="76">
        <v>0.44837052549645179</v>
      </c>
      <c r="G3009" s="76">
        <v>0</v>
      </c>
      <c r="H3009" s="76">
        <v>0</v>
      </c>
      <c r="I3009" s="76">
        <v>0</v>
      </c>
      <c r="J3009" s="76">
        <v>0</v>
      </c>
      <c r="K3009" s="76">
        <v>0</v>
      </c>
      <c r="L3009" s="77">
        <v>0</v>
      </c>
      <c r="M3009" s="68">
        <v>7.3637786832449343</v>
      </c>
      <c r="N3009" s="68">
        <v>0</v>
      </c>
      <c r="O3009" s="68">
        <v>0</v>
      </c>
      <c r="P3009" s="68">
        <v>5.9853605915774244</v>
      </c>
      <c r="Q3009" s="68">
        <v>0</v>
      </c>
      <c r="R3009" s="68">
        <v>0</v>
      </c>
      <c r="S3009" s="68">
        <v>0</v>
      </c>
      <c r="T3009" s="68">
        <v>0</v>
      </c>
      <c r="U3009" s="68">
        <v>0</v>
      </c>
      <c r="V3009" s="68">
        <v>0</v>
      </c>
      <c r="W3009" s="68">
        <v>13.34913927482236</v>
      </c>
    </row>
    <row r="3010" spans="1:23">
      <c r="A3010" s="105"/>
      <c r="B3010">
        <v>2017</v>
      </c>
      <c r="C3010" s="76">
        <v>0.40300355291184564</v>
      </c>
      <c r="D3010" s="76">
        <v>0</v>
      </c>
      <c r="E3010" s="76">
        <v>0</v>
      </c>
      <c r="F3010" s="76">
        <v>0.59699644708815425</v>
      </c>
      <c r="G3010" s="76">
        <v>0</v>
      </c>
      <c r="H3010" s="76">
        <v>0</v>
      </c>
      <c r="I3010" s="76">
        <v>0</v>
      </c>
      <c r="J3010" s="76">
        <v>0</v>
      </c>
      <c r="K3010" s="76">
        <v>0</v>
      </c>
      <c r="L3010" s="77">
        <v>0</v>
      </c>
      <c r="M3010" s="68">
        <v>2.7223248913298108</v>
      </c>
      <c r="N3010" s="68">
        <v>0</v>
      </c>
      <c r="O3010" s="68">
        <v>0</v>
      </c>
      <c r="P3010" s="68">
        <v>4.0327641684564712</v>
      </c>
      <c r="Q3010" s="68">
        <v>0</v>
      </c>
      <c r="R3010" s="68">
        <v>0</v>
      </c>
      <c r="S3010" s="68">
        <v>0</v>
      </c>
      <c r="T3010" s="68">
        <v>0</v>
      </c>
      <c r="U3010" s="68">
        <v>0</v>
      </c>
      <c r="V3010" s="68">
        <v>0</v>
      </c>
      <c r="W3010" s="68">
        <v>6.7550890597862825</v>
      </c>
    </row>
    <row r="3011" spans="1:23">
      <c r="C3011" s="76"/>
      <c r="D3011" s="76"/>
      <c r="E3011" s="76"/>
      <c r="F3011" s="76"/>
      <c r="G3011" s="76"/>
      <c r="H3011" s="76"/>
      <c r="I3011" s="76"/>
      <c r="J3011" s="76"/>
      <c r="K3011" s="76"/>
      <c r="L3011" s="77"/>
      <c r="M3011" s="68"/>
      <c r="N3011" s="68"/>
      <c r="O3011" s="68"/>
      <c r="P3011" s="68"/>
      <c r="Q3011" s="68"/>
      <c r="R3011" s="68"/>
      <c r="S3011" s="68"/>
      <c r="T3011" s="68"/>
      <c r="U3011" s="68"/>
      <c r="V3011" s="68"/>
      <c r="W3011" s="68"/>
    </row>
    <row r="3012" spans="1:23">
      <c r="A3012" s="105" t="s">
        <v>785</v>
      </c>
      <c r="B3012">
        <v>2011</v>
      </c>
      <c r="C3012" s="76">
        <v>0.19341986814798107</v>
      </c>
      <c r="D3012" s="76">
        <v>2.831794105250144E-2</v>
      </c>
      <c r="E3012" s="76">
        <v>3.0566589499679553E-3</v>
      </c>
      <c r="F3012" s="76">
        <v>0.72085948115886722</v>
      </c>
      <c r="G3012" s="76">
        <v>3.1081803571990241E-2</v>
      </c>
      <c r="H3012" s="76">
        <v>0</v>
      </c>
      <c r="I3012" s="76">
        <v>1.5283294749839776E-3</v>
      </c>
      <c r="J3012" s="76">
        <v>1.6988224286611155E-2</v>
      </c>
      <c r="K3012" s="76">
        <v>0</v>
      </c>
      <c r="L3012" s="77">
        <v>4.7476933570973559E-3</v>
      </c>
      <c r="M3012" s="68">
        <v>126.55639462165631</v>
      </c>
      <c r="N3012" s="68">
        <v>18.528688686579386</v>
      </c>
      <c r="O3012" s="68">
        <v>2</v>
      </c>
      <c r="P3012" s="68">
        <v>471.66497339614835</v>
      </c>
      <c r="Q3012" s="68">
        <v>20.33710929530826</v>
      </c>
      <c r="R3012" s="68">
        <v>0</v>
      </c>
      <c r="S3012" s="68">
        <v>1</v>
      </c>
      <c r="T3012" s="68">
        <v>11.115551040975149</v>
      </c>
      <c r="U3012" s="68">
        <v>0</v>
      </c>
      <c r="V3012" s="68">
        <v>3.1064593301435406</v>
      </c>
      <c r="W3012" s="68">
        <v>654.30917637081075</v>
      </c>
    </row>
    <row r="3013" spans="1:23">
      <c r="A3013" s="105"/>
      <c r="B3013">
        <v>2014</v>
      </c>
      <c r="C3013" s="76">
        <v>0.23079655519630221</v>
      </c>
      <c r="D3013" s="76">
        <v>5.9159040186473567E-3</v>
      </c>
      <c r="E3013" s="76">
        <v>0</v>
      </c>
      <c r="F3013" s="76">
        <v>0.73388896020199379</v>
      </c>
      <c r="G3013" s="76">
        <v>8.535205772665911E-3</v>
      </c>
      <c r="H3013" s="76">
        <v>2.3868857307437876E-3</v>
      </c>
      <c r="I3013" s="76">
        <v>4.7289809547919441E-3</v>
      </c>
      <c r="J3013" s="76">
        <v>1.2274279722846998E-2</v>
      </c>
      <c r="K3013" s="76">
        <v>1.4732284020077778E-3</v>
      </c>
      <c r="L3013" s="77">
        <v>0</v>
      </c>
      <c r="M3013" s="68">
        <v>150.84200364884541</v>
      </c>
      <c r="N3013" s="68">
        <v>3.8664650553732405</v>
      </c>
      <c r="O3013" s="68">
        <v>0</v>
      </c>
      <c r="P3013" s="68">
        <v>479.64875870214092</v>
      </c>
      <c r="Q3013" s="68">
        <v>5.5783654968726557</v>
      </c>
      <c r="R3013" s="68">
        <v>1.56</v>
      </c>
      <c r="S3013" s="68">
        <v>3.0907262104988114</v>
      </c>
      <c r="T3013" s="68">
        <v>8.0221169036334921</v>
      </c>
      <c r="U3013" s="68">
        <v>0.96285979572887648</v>
      </c>
      <c r="V3013" s="68">
        <v>0</v>
      </c>
      <c r="W3013" s="68">
        <v>653.57129581309357</v>
      </c>
    </row>
    <row r="3014" spans="1:23">
      <c r="A3014" s="105"/>
      <c r="B3014">
        <v>2017</v>
      </c>
      <c r="C3014" s="76">
        <v>0.24187550610030042</v>
      </c>
      <c r="D3014" s="76">
        <v>9.6957135590437053E-3</v>
      </c>
      <c r="E3014" s="76">
        <v>7.9834319620882173E-3</v>
      </c>
      <c r="F3014" s="76">
        <v>0.71246867591885643</v>
      </c>
      <c r="G3014" s="76">
        <v>1.1147592789834364E-2</v>
      </c>
      <c r="H3014" s="76">
        <v>0</v>
      </c>
      <c r="I3014" s="76">
        <v>0</v>
      </c>
      <c r="J3014" s="76">
        <v>1.2153521724893958E-2</v>
      </c>
      <c r="K3014" s="76">
        <v>1.5041248624224177E-3</v>
      </c>
      <c r="L3014" s="77">
        <v>3.1714330825604749E-3</v>
      </c>
      <c r="M3014" s="68">
        <v>160.80812979233383</v>
      </c>
      <c r="N3014" s="68">
        <v>6.4460829026046413</v>
      </c>
      <c r="O3014" s="68">
        <v>5.3076923076923075</v>
      </c>
      <c r="P3014" s="68">
        <v>473.67655021100705</v>
      </c>
      <c r="Q3014" s="68">
        <v>7.4113479993150184</v>
      </c>
      <c r="R3014" s="68">
        <v>0</v>
      </c>
      <c r="S3014" s="68">
        <v>0</v>
      </c>
      <c r="T3014" s="68">
        <v>8.0801282051282044</v>
      </c>
      <c r="U3014" s="68">
        <v>1</v>
      </c>
      <c r="V3014" s="68">
        <v>2.1084905660377355</v>
      </c>
      <c r="W3014" s="68">
        <v>664.83842198411878</v>
      </c>
    </row>
    <row r="3015" spans="1:23">
      <c r="C3015" s="76"/>
      <c r="D3015" s="76"/>
      <c r="E3015" s="76"/>
      <c r="F3015" s="76"/>
      <c r="G3015" s="76"/>
      <c r="H3015" s="76"/>
      <c r="I3015" s="76"/>
      <c r="J3015" s="76"/>
      <c r="K3015" s="76"/>
      <c r="L3015" s="77"/>
      <c r="M3015" s="68"/>
      <c r="N3015" s="68"/>
      <c r="O3015" s="68"/>
      <c r="P3015" s="68"/>
      <c r="Q3015" s="68"/>
      <c r="R3015" s="68"/>
      <c r="S3015" s="68"/>
      <c r="T3015" s="68"/>
      <c r="U3015" s="68"/>
      <c r="V3015" s="68"/>
      <c r="W3015" s="68"/>
    </row>
    <row r="3016" spans="1:23">
      <c r="A3016" s="105" t="s">
        <v>786</v>
      </c>
      <c r="B3016">
        <v>2011</v>
      </c>
      <c r="C3016" s="76">
        <v>0.23146838615860535</v>
      </c>
      <c r="D3016" s="76">
        <v>0</v>
      </c>
      <c r="E3016" s="76">
        <v>1.6389487125128357E-2</v>
      </c>
      <c r="F3016" s="76">
        <v>0.68256862888736958</v>
      </c>
      <c r="G3016" s="76">
        <v>1.217350433943766E-2</v>
      </c>
      <c r="H3016" s="76">
        <v>0</v>
      </c>
      <c r="I3016" s="76">
        <v>0</v>
      </c>
      <c r="J3016" s="76">
        <v>5.7399993489459046E-2</v>
      </c>
      <c r="K3016" s="76">
        <v>0</v>
      </c>
      <c r="L3016" s="77">
        <v>0</v>
      </c>
      <c r="M3016" s="68">
        <v>21.048433134047336</v>
      </c>
      <c r="N3016" s="68">
        <v>0</v>
      </c>
      <c r="O3016" s="68">
        <v>1.4903677758318739</v>
      </c>
      <c r="P3016" s="68">
        <v>62.068951976403824</v>
      </c>
      <c r="Q3016" s="68">
        <v>1.1069900142653353</v>
      </c>
      <c r="R3016" s="68">
        <v>0</v>
      </c>
      <c r="S3016" s="68">
        <v>0</v>
      </c>
      <c r="T3016" s="68">
        <v>5.2196325593671764</v>
      </c>
      <c r="U3016" s="68">
        <v>0</v>
      </c>
      <c r="V3016" s="68">
        <v>0</v>
      </c>
      <c r="W3016" s="68">
        <v>90.934375459915543</v>
      </c>
    </row>
    <row r="3017" spans="1:23">
      <c r="A3017" s="105"/>
      <c r="B3017">
        <v>2014</v>
      </c>
      <c r="C3017" s="76">
        <v>0.27543403907920067</v>
      </c>
      <c r="D3017" s="76">
        <v>1.1097460441637908E-2</v>
      </c>
      <c r="E3017" s="76">
        <v>2.2104629598478982E-2</v>
      </c>
      <c r="F3017" s="76">
        <v>0.57676829829150533</v>
      </c>
      <c r="G3017" s="76">
        <v>1.1017842490930626E-2</v>
      </c>
      <c r="H3017" s="76">
        <v>0</v>
      </c>
      <c r="I3017" s="76">
        <v>3.7487649802862039E-2</v>
      </c>
      <c r="J3017" s="76">
        <v>6.6090080295384268E-2</v>
      </c>
      <c r="K3017" s="76">
        <v>0</v>
      </c>
      <c r="L3017" s="77">
        <v>0</v>
      </c>
      <c r="M3017" s="68">
        <v>25.058643301400249</v>
      </c>
      <c r="N3017" s="68">
        <v>1.0096330275229359</v>
      </c>
      <c r="O3017" s="68">
        <v>2.0110514672392483</v>
      </c>
      <c r="P3017" s="68">
        <v>52.473656134732501</v>
      </c>
      <c r="Q3017" s="68">
        <v>1.0023894862604539</v>
      </c>
      <c r="R3017" s="68">
        <v>0</v>
      </c>
      <c r="S3017" s="68">
        <v>3.410579345088161</v>
      </c>
      <c r="T3017" s="68">
        <v>6.0127925851848634</v>
      </c>
      <c r="U3017" s="68">
        <v>0</v>
      </c>
      <c r="V3017" s="68">
        <v>0</v>
      </c>
      <c r="W3017" s="68">
        <v>90.978745347428429</v>
      </c>
    </row>
    <row r="3018" spans="1:23">
      <c r="A3018" s="105"/>
      <c r="B3018">
        <v>2017</v>
      </c>
      <c r="C3018" s="76">
        <v>0.24527195417870351</v>
      </c>
      <c r="D3018" s="76">
        <v>2.5321554596647981E-2</v>
      </c>
      <c r="E3018" s="76">
        <v>0</v>
      </c>
      <c r="F3018" s="76">
        <v>0.58459169507296727</v>
      </c>
      <c r="G3018" s="76">
        <v>0.10301159876289348</v>
      </c>
      <c r="H3018" s="76">
        <v>0</v>
      </c>
      <c r="I3018" s="76">
        <v>0</v>
      </c>
      <c r="J3018" s="76">
        <v>4.1803197388787933E-2</v>
      </c>
      <c r="K3018" s="76">
        <v>0</v>
      </c>
      <c r="L3018" s="77">
        <v>0</v>
      </c>
      <c r="M3018" s="68">
        <v>29.524561004206813</v>
      </c>
      <c r="N3018" s="68">
        <v>3.0480769230769234</v>
      </c>
      <c r="O3018" s="68">
        <v>0</v>
      </c>
      <c r="P3018" s="68">
        <v>70.370104978081201</v>
      </c>
      <c r="Q3018" s="68">
        <v>12.4</v>
      </c>
      <c r="R3018" s="68">
        <v>0</v>
      </c>
      <c r="S3018" s="68">
        <v>0</v>
      </c>
      <c r="T3018" s="68">
        <v>5.0320512820512819</v>
      </c>
      <c r="U3018" s="68">
        <v>0</v>
      </c>
      <c r="V3018" s="68">
        <v>0</v>
      </c>
      <c r="W3018" s="68">
        <v>120.3747941874162</v>
      </c>
    </row>
    <row r="3019" spans="1:23">
      <c r="C3019" s="76"/>
      <c r="D3019" s="76"/>
      <c r="E3019" s="76"/>
      <c r="F3019" s="76"/>
      <c r="G3019" s="76"/>
      <c r="H3019" s="76"/>
      <c r="I3019" s="76"/>
      <c r="J3019" s="76"/>
      <c r="K3019" s="76"/>
      <c r="L3019" s="77"/>
      <c r="M3019" s="68"/>
      <c r="N3019" s="68"/>
      <c r="O3019" s="68"/>
      <c r="P3019" s="68"/>
      <c r="Q3019" s="68"/>
      <c r="R3019" s="68"/>
      <c r="S3019" s="68"/>
      <c r="T3019" s="68"/>
      <c r="U3019" s="68"/>
      <c r="V3019" s="68"/>
      <c r="W3019" s="68"/>
    </row>
    <row r="3020" spans="1:23">
      <c r="A3020" s="105" t="s">
        <v>787</v>
      </c>
      <c r="B3020">
        <v>2011</v>
      </c>
      <c r="C3020" s="76">
        <v>0.24524606412282335</v>
      </c>
      <c r="D3020" s="76">
        <v>1.0405157000075336E-2</v>
      </c>
      <c r="E3020" s="76">
        <v>0</v>
      </c>
      <c r="F3020" s="76">
        <v>0.70197330875169206</v>
      </c>
      <c r="G3020" s="76">
        <v>1.015944995585133E-2</v>
      </c>
      <c r="H3020" s="76">
        <v>0</v>
      </c>
      <c r="I3020" s="76">
        <v>1.1244556391034213E-2</v>
      </c>
      <c r="J3020" s="76">
        <v>2.0971463778523946E-2</v>
      </c>
      <c r="K3020" s="76">
        <v>0</v>
      </c>
      <c r="L3020" s="77">
        <v>0</v>
      </c>
      <c r="M3020" s="68">
        <v>47.201089519124594</v>
      </c>
      <c r="N3020" s="68">
        <v>2.0026203020943623</v>
      </c>
      <c r="O3020" s="68">
        <v>0</v>
      </c>
      <c r="P3020" s="68">
        <v>135.10473697074579</v>
      </c>
      <c r="Q3020" s="68">
        <v>1.9553304904051174</v>
      </c>
      <c r="R3020" s="68">
        <v>0</v>
      </c>
      <c r="S3020" s="68">
        <v>2.1641746411483256</v>
      </c>
      <c r="T3020" s="68">
        <v>4.0362561686675678</v>
      </c>
      <c r="U3020" s="68">
        <v>0</v>
      </c>
      <c r="V3020" s="68">
        <v>0</v>
      </c>
      <c r="W3020" s="68">
        <v>192.46420809218571</v>
      </c>
    </row>
    <row r="3021" spans="1:23">
      <c r="A3021" s="105"/>
      <c r="B3021">
        <v>2014</v>
      </c>
      <c r="C3021" s="76">
        <v>0.25144284447196513</v>
      </c>
      <c r="D3021" s="76">
        <v>0</v>
      </c>
      <c r="E3021" s="76">
        <v>0</v>
      </c>
      <c r="F3021" s="76">
        <v>0.71508838444318301</v>
      </c>
      <c r="G3021" s="76">
        <v>1.3383326729776344E-2</v>
      </c>
      <c r="H3021" s="76">
        <v>0</v>
      </c>
      <c r="I3021" s="76">
        <v>0</v>
      </c>
      <c r="J3021" s="76">
        <v>2.0085444355075695E-2</v>
      </c>
      <c r="K3021" s="76">
        <v>0</v>
      </c>
      <c r="L3021" s="77">
        <v>0</v>
      </c>
      <c r="M3021" s="68">
        <v>37.635086203927948</v>
      </c>
      <c r="N3021" s="68">
        <v>0</v>
      </c>
      <c r="O3021" s="68">
        <v>0</v>
      </c>
      <c r="P3021" s="68">
        <v>107.03193025223426</v>
      </c>
      <c r="Q3021" s="68">
        <v>2.0031695721077654</v>
      </c>
      <c r="R3021" s="68">
        <v>0</v>
      </c>
      <c r="S3021" s="68">
        <v>0</v>
      </c>
      <c r="T3021" s="68">
        <v>3.0063191153238544</v>
      </c>
      <c r="U3021" s="68">
        <v>0</v>
      </c>
      <c r="V3021" s="68">
        <v>0</v>
      </c>
      <c r="W3021" s="68">
        <v>149.6765051435938</v>
      </c>
    </row>
    <row r="3022" spans="1:23">
      <c r="A3022" s="105"/>
      <c r="B3022">
        <v>2017</v>
      </c>
      <c r="C3022" s="76">
        <v>0.26275990343541844</v>
      </c>
      <c r="D3022" s="76">
        <v>5.2540656811262368E-2</v>
      </c>
      <c r="E3022" s="76">
        <v>0</v>
      </c>
      <c r="F3022" s="76">
        <v>0.6320661751108605</v>
      </c>
      <c r="G3022" s="76">
        <v>1.4897610698432774E-2</v>
      </c>
      <c r="H3022" s="76">
        <v>0</v>
      </c>
      <c r="I3022" s="76">
        <v>6.327764557705744E-3</v>
      </c>
      <c r="J3022" s="76">
        <v>2.7114533533758832E-2</v>
      </c>
      <c r="K3022" s="76">
        <v>4.2933558525610066E-3</v>
      </c>
      <c r="L3022" s="77">
        <v>0</v>
      </c>
      <c r="M3022" s="68">
        <v>49.074902914111846</v>
      </c>
      <c r="N3022" s="68">
        <v>9.8128656554712883</v>
      </c>
      <c r="O3022" s="68">
        <v>0</v>
      </c>
      <c r="P3022" s="68">
        <v>118.04916112889077</v>
      </c>
      <c r="Q3022" s="68">
        <v>2.7823834196891193</v>
      </c>
      <c r="R3022" s="68">
        <v>0</v>
      </c>
      <c r="S3022" s="68">
        <v>1.1818181818181819</v>
      </c>
      <c r="T3022" s="68">
        <v>5.0641025641025639</v>
      </c>
      <c r="U3022" s="68">
        <v>0.80185758513931893</v>
      </c>
      <c r="V3022" s="68">
        <v>0</v>
      </c>
      <c r="W3022" s="68">
        <v>186.76709144922316</v>
      </c>
    </row>
    <row r="3023" spans="1:23">
      <c r="C3023" s="76"/>
      <c r="D3023" s="76"/>
      <c r="E3023" s="76"/>
      <c r="F3023" s="76"/>
      <c r="G3023" s="76"/>
      <c r="H3023" s="76"/>
      <c r="I3023" s="76"/>
      <c r="J3023" s="76"/>
      <c r="K3023" s="76"/>
      <c r="L3023" s="77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</row>
    <row r="3024" spans="1:23">
      <c r="A3024" s="105" t="s">
        <v>788</v>
      </c>
      <c r="B3024">
        <v>2011</v>
      </c>
      <c r="C3024" s="76">
        <v>0.31060894202612777</v>
      </c>
      <c r="D3024" s="76">
        <v>1.3997007321451002E-2</v>
      </c>
      <c r="E3024" s="76">
        <v>0</v>
      </c>
      <c r="F3024" s="76">
        <v>0.6501056430948513</v>
      </c>
      <c r="G3024" s="76">
        <v>1.2644203778784989E-2</v>
      </c>
      <c r="H3024" s="76">
        <v>0</v>
      </c>
      <c r="I3024" s="76">
        <v>1.2644203778784989E-2</v>
      </c>
      <c r="J3024" s="76">
        <v>0</v>
      </c>
      <c r="K3024" s="76">
        <v>0</v>
      </c>
      <c r="L3024" s="77">
        <v>0</v>
      </c>
      <c r="M3024" s="68">
        <v>24.56532237698362</v>
      </c>
      <c r="N3024" s="68">
        <v>1.1069900142653353</v>
      </c>
      <c r="O3024" s="68">
        <v>0</v>
      </c>
      <c r="P3024" s="68">
        <v>51.415308901113065</v>
      </c>
      <c r="Q3024" s="68">
        <v>1</v>
      </c>
      <c r="R3024" s="68">
        <v>0</v>
      </c>
      <c r="S3024" s="68">
        <v>1</v>
      </c>
      <c r="T3024" s="68">
        <v>0</v>
      </c>
      <c r="U3024" s="68">
        <v>0</v>
      </c>
      <c r="V3024" s="68">
        <v>0</v>
      </c>
      <c r="W3024" s="68">
        <v>79.087621292362016</v>
      </c>
    </row>
    <row r="3025" spans="1:23">
      <c r="A3025" s="105"/>
      <c r="B3025">
        <v>2014</v>
      </c>
      <c r="C3025" s="76">
        <v>0.22874882679271974</v>
      </c>
      <c r="D3025" s="76">
        <v>1.7541150255333596E-2</v>
      </c>
      <c r="E3025" s="76">
        <v>0</v>
      </c>
      <c r="F3025" s="76">
        <v>0.70254478840353252</v>
      </c>
      <c r="G3025" s="76">
        <v>0</v>
      </c>
      <c r="H3025" s="76">
        <v>0</v>
      </c>
      <c r="I3025" s="76">
        <v>2.3670367743427092E-2</v>
      </c>
      <c r="J3025" s="76">
        <v>2.7494866804986945E-2</v>
      </c>
      <c r="K3025" s="76">
        <v>0</v>
      </c>
      <c r="L3025" s="77">
        <v>0</v>
      </c>
      <c r="M3025" s="68">
        <v>25.011649464332997</v>
      </c>
      <c r="N3025" s="68">
        <v>1.91796875</v>
      </c>
      <c r="O3025" s="68">
        <v>0</v>
      </c>
      <c r="P3025" s="68">
        <v>76.817023400368328</v>
      </c>
      <c r="Q3025" s="68">
        <v>0</v>
      </c>
      <c r="R3025" s="68">
        <v>0</v>
      </c>
      <c r="S3025" s="68">
        <v>2.5881441622733412</v>
      </c>
      <c r="T3025" s="68">
        <v>3.0063191153238544</v>
      </c>
      <c r="U3025" s="68">
        <v>0</v>
      </c>
      <c r="V3025" s="68">
        <v>0</v>
      </c>
      <c r="W3025" s="68">
        <v>109.34110489229853</v>
      </c>
    </row>
    <row r="3026" spans="1:23">
      <c r="A3026" s="105"/>
      <c r="B3026">
        <v>2017</v>
      </c>
      <c r="C3026" s="76">
        <v>0.25976885210190198</v>
      </c>
      <c r="D3026" s="76">
        <v>2.3121097640423187E-2</v>
      </c>
      <c r="E3026" s="76">
        <v>0</v>
      </c>
      <c r="F3026" s="76">
        <v>0.6878991504793136</v>
      </c>
      <c r="G3026" s="76">
        <v>9.666108788454416E-3</v>
      </c>
      <c r="H3026" s="76">
        <v>0</v>
      </c>
      <c r="I3026" s="76">
        <v>0</v>
      </c>
      <c r="J3026" s="76">
        <v>1.9544790989907017E-2</v>
      </c>
      <c r="K3026" s="76">
        <v>0</v>
      </c>
      <c r="L3026" s="77">
        <v>0</v>
      </c>
      <c r="M3026" s="68">
        <v>27.007893265435783</v>
      </c>
      <c r="N3026" s="68">
        <v>2.4038761083153606</v>
      </c>
      <c r="O3026" s="68">
        <v>0</v>
      </c>
      <c r="P3026" s="68">
        <v>71.52014832879658</v>
      </c>
      <c r="Q3026" s="68">
        <v>1.0049751243781095</v>
      </c>
      <c r="R3026" s="68">
        <v>0</v>
      </c>
      <c r="S3026" s="68">
        <v>0</v>
      </c>
      <c r="T3026" s="68">
        <v>2.0320512820512819</v>
      </c>
      <c r="U3026" s="68">
        <v>0</v>
      </c>
      <c r="V3026" s="68">
        <v>0</v>
      </c>
      <c r="W3026" s="68">
        <v>103.9689441089771</v>
      </c>
    </row>
    <row r="3027" spans="1:23">
      <c r="C3027" s="76"/>
      <c r="D3027" s="76"/>
      <c r="E3027" s="76"/>
      <c r="F3027" s="76"/>
      <c r="G3027" s="76"/>
      <c r="H3027" s="76"/>
      <c r="I3027" s="76"/>
      <c r="J3027" s="76"/>
      <c r="K3027" s="76"/>
      <c r="L3027" s="77"/>
      <c r="M3027" s="68"/>
      <c r="N3027" s="68"/>
      <c r="O3027" s="68"/>
      <c r="P3027" s="68"/>
      <c r="Q3027" s="68"/>
      <c r="R3027" s="68"/>
      <c r="S3027" s="68"/>
      <c r="T3027" s="68"/>
      <c r="U3027" s="68"/>
      <c r="V3027" s="68"/>
      <c r="W3027" s="68"/>
    </row>
    <row r="3028" spans="1:23">
      <c r="A3028" s="105" t="s">
        <v>789</v>
      </c>
      <c r="B3028">
        <v>2011</v>
      </c>
      <c r="C3028" s="76">
        <v>0.46354554263313741</v>
      </c>
      <c r="D3028" s="76">
        <v>3.0166537002942376E-2</v>
      </c>
      <c r="E3028" s="76">
        <v>1.5212738617363645E-2</v>
      </c>
      <c r="F3028" s="76">
        <v>0.49107518174655668</v>
      </c>
      <c r="G3028" s="76">
        <v>0</v>
      </c>
      <c r="H3028" s="76">
        <v>0</v>
      </c>
      <c r="I3028" s="76">
        <v>0</v>
      </c>
      <c r="J3028" s="76">
        <v>0</v>
      </c>
      <c r="K3028" s="76">
        <v>0</v>
      </c>
      <c r="L3028" s="77">
        <v>0</v>
      </c>
      <c r="M3028" s="68">
        <v>30.732433264575526</v>
      </c>
      <c r="N3028" s="68">
        <v>2</v>
      </c>
      <c r="O3028" s="68">
        <v>1.0085836909871244</v>
      </c>
      <c r="P3028" s="68">
        <v>32.557610553618289</v>
      </c>
      <c r="Q3028" s="68">
        <v>0</v>
      </c>
      <c r="R3028" s="68">
        <v>0</v>
      </c>
      <c r="S3028" s="68">
        <v>0</v>
      </c>
      <c r="T3028" s="68">
        <v>0</v>
      </c>
      <c r="U3028" s="68">
        <v>0</v>
      </c>
      <c r="V3028" s="68">
        <v>0</v>
      </c>
      <c r="W3028" s="68">
        <v>66.298627509180932</v>
      </c>
    </row>
    <row r="3029" spans="1:23">
      <c r="A3029" s="105"/>
      <c r="B3029">
        <v>2014</v>
      </c>
      <c r="C3029" s="76">
        <v>0.54051893835192855</v>
      </c>
      <c r="D3029" s="76">
        <v>1.6699598359677215E-2</v>
      </c>
      <c r="E3029" s="76">
        <v>1.6780907209786793E-2</v>
      </c>
      <c r="F3029" s="76">
        <v>0.40927192293263548</v>
      </c>
      <c r="G3029" s="76">
        <v>0</v>
      </c>
      <c r="H3029" s="76">
        <v>0</v>
      </c>
      <c r="I3029" s="76">
        <v>0</v>
      </c>
      <c r="J3029" s="76">
        <v>1.6728633145971776E-2</v>
      </c>
      <c r="K3029" s="76">
        <v>0</v>
      </c>
      <c r="L3029" s="77">
        <v>0</v>
      </c>
      <c r="M3029" s="68">
        <v>32.41309283153133</v>
      </c>
      <c r="N3029" s="68">
        <v>1.0014184397163122</v>
      </c>
      <c r="O3029" s="68">
        <v>1.0062942564909521</v>
      </c>
      <c r="P3029" s="68">
        <v>24.542653161798356</v>
      </c>
      <c r="Q3029" s="68">
        <v>0</v>
      </c>
      <c r="R3029" s="68">
        <v>0</v>
      </c>
      <c r="S3029" s="68">
        <v>0</v>
      </c>
      <c r="T3029" s="68">
        <v>1.0031595576619272</v>
      </c>
      <c r="U3029" s="68">
        <v>0</v>
      </c>
      <c r="V3029" s="68">
        <v>0</v>
      </c>
      <c r="W3029" s="68">
        <v>59.966618247198888</v>
      </c>
    </row>
    <row r="3030" spans="1:23">
      <c r="A3030" s="105"/>
      <c r="B3030">
        <v>2017</v>
      </c>
      <c r="C3030" s="76">
        <v>0.35123343032942178</v>
      </c>
      <c r="D3030" s="76">
        <v>2.3327716412586918E-2</v>
      </c>
      <c r="E3030" s="76">
        <v>1.6922402716613574E-2</v>
      </c>
      <c r="F3030" s="76">
        <v>0.60851645054137771</v>
      </c>
      <c r="G3030" s="76">
        <v>0</v>
      </c>
      <c r="H3030" s="76">
        <v>0</v>
      </c>
      <c r="I3030" s="76">
        <v>0</v>
      </c>
      <c r="J3030" s="76">
        <v>0</v>
      </c>
      <c r="K3030" s="76">
        <v>0</v>
      </c>
      <c r="L3030" s="77">
        <v>0</v>
      </c>
      <c r="M3030" s="68">
        <v>21.088150257157988</v>
      </c>
      <c r="N3030" s="68">
        <v>1.4006024096385543</v>
      </c>
      <c r="O3030" s="68">
        <v>1.016025641025641</v>
      </c>
      <c r="P3030" s="68">
        <v>36.535492452792532</v>
      </c>
      <c r="Q3030" s="68">
        <v>0</v>
      </c>
      <c r="R3030" s="68">
        <v>0</v>
      </c>
      <c r="S3030" s="68">
        <v>0</v>
      </c>
      <c r="T3030" s="68">
        <v>0</v>
      </c>
      <c r="U3030" s="68">
        <v>0</v>
      </c>
      <c r="V3030" s="68">
        <v>0</v>
      </c>
      <c r="W3030" s="68">
        <v>60.040270760614717</v>
      </c>
    </row>
    <row r="3031" spans="1:23">
      <c r="C3031" s="76"/>
      <c r="D3031" s="76"/>
      <c r="E3031" s="76"/>
      <c r="F3031" s="76"/>
      <c r="G3031" s="76"/>
      <c r="H3031" s="76"/>
      <c r="I3031" s="76"/>
      <c r="J3031" s="76"/>
      <c r="K3031" s="76"/>
      <c r="L3031" s="77"/>
      <c r="M3031" s="68"/>
      <c r="N3031" s="68"/>
      <c r="O3031" s="68"/>
      <c r="P3031" s="68"/>
      <c r="Q3031" s="68"/>
      <c r="R3031" s="68"/>
      <c r="S3031" s="68"/>
      <c r="T3031" s="68"/>
      <c r="U3031" s="68"/>
      <c r="V3031" s="68"/>
      <c r="W3031" s="68"/>
    </row>
    <row r="3032" spans="1:23">
      <c r="A3032" s="105" t="s">
        <v>790</v>
      </c>
      <c r="B3032">
        <v>2011</v>
      </c>
      <c r="C3032" s="76">
        <v>0.15453686126980298</v>
      </c>
      <c r="D3032" s="76">
        <v>0</v>
      </c>
      <c r="E3032" s="76">
        <v>0</v>
      </c>
      <c r="F3032" s="76">
        <v>0.82490492644851099</v>
      </c>
      <c r="G3032" s="76">
        <v>2.0558212281686163E-2</v>
      </c>
      <c r="H3032" s="76">
        <v>0</v>
      </c>
      <c r="I3032" s="76">
        <v>0</v>
      </c>
      <c r="J3032" s="76">
        <v>0</v>
      </c>
      <c r="K3032" s="76">
        <v>0</v>
      </c>
      <c r="L3032" s="77">
        <v>0</v>
      </c>
      <c r="M3032" s="68">
        <v>15.265095916038698</v>
      </c>
      <c r="N3032" s="68">
        <v>0</v>
      </c>
      <c r="O3032" s="68">
        <v>0</v>
      </c>
      <c r="P3032" s="68">
        <v>81.483813767026049</v>
      </c>
      <c r="Q3032" s="68">
        <v>2.0307328605200947</v>
      </c>
      <c r="R3032" s="68">
        <v>0</v>
      </c>
      <c r="S3032" s="68">
        <v>0</v>
      </c>
      <c r="T3032" s="68">
        <v>0</v>
      </c>
      <c r="U3032" s="68">
        <v>0</v>
      </c>
      <c r="V3032" s="68">
        <v>0</v>
      </c>
      <c r="W3032" s="68">
        <v>98.779642543584828</v>
      </c>
    </row>
    <row r="3033" spans="1:23">
      <c r="A3033" s="105"/>
      <c r="B3033">
        <v>2014</v>
      </c>
      <c r="C3033" s="76">
        <v>0.18331782306493705</v>
      </c>
      <c r="D3033" s="76">
        <v>3.0471272094609689E-2</v>
      </c>
      <c r="E3033" s="76">
        <v>0</v>
      </c>
      <c r="F3033" s="76">
        <v>0.76765856346275163</v>
      </c>
      <c r="G3033" s="76">
        <v>9.2501162259436345E-3</v>
      </c>
      <c r="H3033" s="76">
        <v>0</v>
      </c>
      <c r="I3033" s="76">
        <v>9.3022251517582335E-3</v>
      </c>
      <c r="J3033" s="76">
        <v>0</v>
      </c>
      <c r="K3033" s="76">
        <v>0</v>
      </c>
      <c r="L3033" s="77">
        <v>0</v>
      </c>
      <c r="M3033" s="68">
        <v>19.835037529805426</v>
      </c>
      <c r="N3033" s="68">
        <v>3.2969997977959764</v>
      </c>
      <c r="O3033" s="68">
        <v>0</v>
      </c>
      <c r="P3033" s="68">
        <v>83.06086206885881</v>
      </c>
      <c r="Q3033" s="68">
        <v>1.0008650519031141</v>
      </c>
      <c r="R3033" s="68">
        <v>0</v>
      </c>
      <c r="S3033" s="68">
        <v>1.0065032516258128</v>
      </c>
      <c r="T3033" s="68">
        <v>0</v>
      </c>
      <c r="U3033" s="68">
        <v>0</v>
      </c>
      <c r="V3033" s="68">
        <v>0</v>
      </c>
      <c r="W3033" s="68">
        <v>108.20026769998911</v>
      </c>
    </row>
    <row r="3034" spans="1:23">
      <c r="A3034" s="105"/>
      <c r="B3034">
        <v>2017</v>
      </c>
      <c r="C3034" s="76">
        <v>9.7122366978906471E-2</v>
      </c>
      <c r="D3034" s="76">
        <v>1.066474530239866E-2</v>
      </c>
      <c r="E3034" s="76">
        <v>2.405455170730297E-2</v>
      </c>
      <c r="F3034" s="76">
        <v>0.84924508083280459</v>
      </c>
      <c r="G3034" s="76">
        <v>8.4167235244917132E-3</v>
      </c>
      <c r="H3034" s="76">
        <v>0</v>
      </c>
      <c r="I3034" s="76">
        <v>1.0496531654095842E-2</v>
      </c>
      <c r="J3034" s="76">
        <v>0</v>
      </c>
      <c r="K3034" s="76">
        <v>0</v>
      </c>
      <c r="L3034" s="77">
        <v>0</v>
      </c>
      <c r="M3034" s="68">
        <v>9.2528056104140308</v>
      </c>
      <c r="N3034" s="68">
        <v>1.016025641025641</v>
      </c>
      <c r="O3034" s="68">
        <v>2.2916666666666665</v>
      </c>
      <c r="P3034" s="68">
        <v>80.907209049516979</v>
      </c>
      <c r="Q3034" s="68">
        <v>0.80185758513931893</v>
      </c>
      <c r="R3034" s="68">
        <v>0</v>
      </c>
      <c r="S3034" s="68">
        <v>0.99999999999999989</v>
      </c>
      <c r="T3034" s="68">
        <v>0</v>
      </c>
      <c r="U3034" s="68">
        <v>0</v>
      </c>
      <c r="V3034" s="68">
        <v>0</v>
      </c>
      <c r="W3034" s="68">
        <v>95.269564552762617</v>
      </c>
    </row>
    <row r="3035" spans="1:23">
      <c r="C3035" s="76"/>
      <c r="D3035" s="76"/>
      <c r="E3035" s="76"/>
      <c r="F3035" s="76"/>
      <c r="G3035" s="76"/>
      <c r="H3035" s="76"/>
      <c r="I3035" s="76"/>
      <c r="J3035" s="76"/>
      <c r="K3035" s="76"/>
      <c r="L3035" s="77"/>
      <c r="M3035" s="68"/>
      <c r="N3035" s="68"/>
      <c r="O3035" s="68"/>
      <c r="P3035" s="68"/>
      <c r="Q3035" s="68"/>
      <c r="R3035" s="68"/>
      <c r="S3035" s="68"/>
      <c r="T3035" s="68"/>
      <c r="U3035" s="68"/>
      <c r="V3035" s="68"/>
      <c r="W3035" s="68"/>
    </row>
    <row r="3036" spans="1:23">
      <c r="A3036" s="105" t="s">
        <v>791</v>
      </c>
      <c r="B3036">
        <v>2011</v>
      </c>
      <c r="C3036" s="76">
        <v>6.1428080488714218E-2</v>
      </c>
      <c r="D3036" s="76">
        <v>0</v>
      </c>
      <c r="E3036" s="76">
        <v>0</v>
      </c>
      <c r="F3036" s="76">
        <v>0.93857191951128593</v>
      </c>
      <c r="G3036" s="76">
        <v>0</v>
      </c>
      <c r="H3036" s="76">
        <v>0</v>
      </c>
      <c r="I3036" s="76">
        <v>0</v>
      </c>
      <c r="J3036" s="76">
        <v>0</v>
      </c>
      <c r="K3036" s="76">
        <v>0</v>
      </c>
      <c r="L3036" s="77">
        <v>0</v>
      </c>
      <c r="M3036" s="68">
        <v>1</v>
      </c>
      <c r="N3036" s="68">
        <v>0</v>
      </c>
      <c r="O3036" s="68">
        <v>0</v>
      </c>
      <c r="P3036" s="68">
        <v>15.279199871526567</v>
      </c>
      <c r="Q3036" s="68">
        <v>0</v>
      </c>
      <c r="R3036" s="68">
        <v>0</v>
      </c>
      <c r="S3036" s="68">
        <v>0</v>
      </c>
      <c r="T3036" s="68">
        <v>0</v>
      </c>
      <c r="U3036" s="68">
        <v>0</v>
      </c>
      <c r="V3036" s="68">
        <v>0</v>
      </c>
      <c r="W3036" s="68">
        <v>16.279199871526565</v>
      </c>
    </row>
    <row r="3037" spans="1:23">
      <c r="A3037" s="105"/>
      <c r="B3037">
        <v>2014</v>
      </c>
      <c r="C3037" s="76">
        <v>6.6201290551195724E-2</v>
      </c>
      <c r="D3037" s="76">
        <v>0</v>
      </c>
      <c r="E3037" s="76">
        <v>0</v>
      </c>
      <c r="F3037" s="76">
        <v>0.93379870944880428</v>
      </c>
      <c r="G3037" s="76">
        <v>0</v>
      </c>
      <c r="H3037" s="76">
        <v>0</v>
      </c>
      <c r="I3037" s="76">
        <v>0</v>
      </c>
      <c r="J3037" s="76">
        <v>0</v>
      </c>
      <c r="K3037" s="76">
        <v>0</v>
      </c>
      <c r="L3037" s="77">
        <v>0</v>
      </c>
      <c r="M3037" s="68">
        <v>1</v>
      </c>
      <c r="N3037" s="68">
        <v>0</v>
      </c>
      <c r="O3037" s="68">
        <v>0</v>
      </c>
      <c r="P3037" s="68">
        <v>14.105445704667432</v>
      </c>
      <c r="Q3037" s="68">
        <v>0</v>
      </c>
      <c r="R3037" s="68">
        <v>0</v>
      </c>
      <c r="S3037" s="68">
        <v>0</v>
      </c>
      <c r="T3037" s="68">
        <v>0</v>
      </c>
      <c r="U3037" s="68">
        <v>0</v>
      </c>
      <c r="V3037" s="68">
        <v>0</v>
      </c>
      <c r="W3037" s="68">
        <v>15.105445704667432</v>
      </c>
    </row>
    <row r="3038" spans="1:23">
      <c r="A3038" s="105"/>
      <c r="B3038">
        <v>2017</v>
      </c>
      <c r="C3038" s="76">
        <v>0.20732719914145517</v>
      </c>
      <c r="D3038" s="76">
        <v>0</v>
      </c>
      <c r="E3038" s="76">
        <v>0</v>
      </c>
      <c r="F3038" s="76">
        <v>0.79267280085854475</v>
      </c>
      <c r="G3038" s="76">
        <v>0</v>
      </c>
      <c r="H3038" s="76">
        <v>0</v>
      </c>
      <c r="I3038" s="76">
        <v>0</v>
      </c>
      <c r="J3038" s="76">
        <v>0</v>
      </c>
      <c r="K3038" s="76">
        <v>0</v>
      </c>
      <c r="L3038" s="77">
        <v>0</v>
      </c>
      <c r="M3038" s="68">
        <v>3.3141153081510932</v>
      </c>
      <c r="N3038" s="68">
        <v>0</v>
      </c>
      <c r="O3038" s="68">
        <v>0</v>
      </c>
      <c r="P3038" s="68">
        <v>12.670836603006201</v>
      </c>
      <c r="Q3038" s="68">
        <v>0</v>
      </c>
      <c r="R3038" s="68">
        <v>0</v>
      </c>
      <c r="S3038" s="68">
        <v>0</v>
      </c>
      <c r="T3038" s="68">
        <v>0</v>
      </c>
      <c r="U3038" s="68">
        <v>0</v>
      </c>
      <c r="V3038" s="68">
        <v>0</v>
      </c>
      <c r="W3038" s="68">
        <v>15.984951911157296</v>
      </c>
    </row>
    <row r="3039" spans="1:23">
      <c r="C3039" s="76"/>
      <c r="D3039" s="76"/>
      <c r="E3039" s="76"/>
      <c r="F3039" s="76"/>
      <c r="G3039" s="76"/>
      <c r="H3039" s="76"/>
      <c r="I3039" s="76"/>
      <c r="J3039" s="76"/>
      <c r="K3039" s="76"/>
      <c r="L3039" s="77"/>
      <c r="M3039" s="68"/>
      <c r="N3039" s="68"/>
      <c r="O3039" s="68"/>
      <c r="P3039" s="68"/>
      <c r="Q3039" s="68"/>
      <c r="R3039" s="68"/>
      <c r="S3039" s="68"/>
      <c r="T3039" s="68"/>
      <c r="U3039" s="68"/>
      <c r="V3039" s="68"/>
      <c r="W3039" s="68"/>
    </row>
    <row r="3040" spans="1:23">
      <c r="A3040" s="105" t="s">
        <v>792</v>
      </c>
      <c r="B3040">
        <v>2011</v>
      </c>
      <c r="C3040" s="76">
        <v>0.22057191541858481</v>
      </c>
      <c r="D3040" s="76">
        <v>0</v>
      </c>
      <c r="E3040" s="76">
        <v>0</v>
      </c>
      <c r="F3040" s="76">
        <v>0.76126910686136129</v>
      </c>
      <c r="G3040" s="76">
        <v>1.8158977720053933E-2</v>
      </c>
      <c r="H3040" s="76">
        <v>0</v>
      </c>
      <c r="I3040" s="76">
        <v>0</v>
      </c>
      <c r="J3040" s="76">
        <v>0</v>
      </c>
      <c r="K3040" s="76">
        <v>0</v>
      </c>
      <c r="L3040" s="77">
        <v>0</v>
      </c>
      <c r="M3040" s="68">
        <v>12.146714359090568</v>
      </c>
      <c r="N3040" s="68">
        <v>0</v>
      </c>
      <c r="O3040" s="68">
        <v>0</v>
      </c>
      <c r="P3040" s="68">
        <v>41.92246494254195</v>
      </c>
      <c r="Q3040" s="68">
        <v>1</v>
      </c>
      <c r="R3040" s="68">
        <v>0</v>
      </c>
      <c r="S3040" s="68">
        <v>0</v>
      </c>
      <c r="T3040" s="68">
        <v>0</v>
      </c>
      <c r="U3040" s="68">
        <v>0</v>
      </c>
      <c r="V3040" s="68">
        <v>0</v>
      </c>
      <c r="W3040" s="68">
        <v>55.069179301632516</v>
      </c>
    </row>
    <row r="3041" spans="1:23">
      <c r="A3041" s="105"/>
      <c r="B3041">
        <v>2014</v>
      </c>
      <c r="C3041" s="76">
        <v>0.29172374564782305</v>
      </c>
      <c r="D3041" s="76">
        <v>0</v>
      </c>
      <c r="E3041" s="76">
        <v>0</v>
      </c>
      <c r="F3041" s="76">
        <v>0.69271984480910553</v>
      </c>
      <c r="G3041" s="76">
        <v>1.5556409543071373E-2</v>
      </c>
      <c r="H3041" s="76">
        <v>0</v>
      </c>
      <c r="I3041" s="76">
        <v>0</v>
      </c>
      <c r="J3041" s="76">
        <v>0</v>
      </c>
      <c r="K3041" s="76">
        <v>0</v>
      </c>
      <c r="L3041" s="77">
        <v>0</v>
      </c>
      <c r="M3041" s="68">
        <v>17.595069496579097</v>
      </c>
      <c r="N3041" s="68">
        <v>0</v>
      </c>
      <c r="O3041" s="68">
        <v>0</v>
      </c>
      <c r="P3041" s="68">
        <v>41.780808017561704</v>
      </c>
      <c r="Q3041" s="68">
        <v>0.93827160493827155</v>
      </c>
      <c r="R3041" s="68">
        <v>0</v>
      </c>
      <c r="S3041" s="68">
        <v>0</v>
      </c>
      <c r="T3041" s="68">
        <v>0</v>
      </c>
      <c r="U3041" s="68">
        <v>0</v>
      </c>
      <c r="V3041" s="68">
        <v>0</v>
      </c>
      <c r="W3041" s="68">
        <v>60.314149119079076</v>
      </c>
    </row>
    <row r="3042" spans="1:23">
      <c r="A3042" s="105"/>
      <c r="B3042">
        <v>2017</v>
      </c>
      <c r="C3042" s="76">
        <v>0.3119167564753183</v>
      </c>
      <c r="D3042" s="76">
        <v>3.2607679396376502E-2</v>
      </c>
      <c r="E3042" s="76">
        <v>2.5018126659513515E-2</v>
      </c>
      <c r="F3042" s="76">
        <v>0.63045743746879157</v>
      </c>
      <c r="G3042" s="76">
        <v>0</v>
      </c>
      <c r="H3042" s="76">
        <v>0</v>
      </c>
      <c r="I3042" s="76">
        <v>0</v>
      </c>
      <c r="J3042" s="76">
        <v>0</v>
      </c>
      <c r="K3042" s="76">
        <v>0</v>
      </c>
      <c r="L3042" s="77">
        <v>0</v>
      </c>
      <c r="M3042" s="68">
        <v>17.532605249107238</v>
      </c>
      <c r="N3042" s="68">
        <v>1.8328530259365994</v>
      </c>
      <c r="O3042" s="68">
        <v>1.40625</v>
      </c>
      <c r="P3042" s="68">
        <v>35.437536291445412</v>
      </c>
      <c r="Q3042" s="68">
        <v>0</v>
      </c>
      <c r="R3042" s="68">
        <v>0</v>
      </c>
      <c r="S3042" s="68">
        <v>0</v>
      </c>
      <c r="T3042" s="68">
        <v>0</v>
      </c>
      <c r="U3042" s="68">
        <v>0</v>
      </c>
      <c r="V3042" s="68">
        <v>0</v>
      </c>
      <c r="W3042" s="68">
        <v>56.209244566489254</v>
      </c>
    </row>
    <row r="3043" spans="1:23">
      <c r="C3043" s="76"/>
      <c r="D3043" s="76"/>
      <c r="E3043" s="76"/>
      <c r="F3043" s="76"/>
      <c r="G3043" s="76"/>
      <c r="H3043" s="76"/>
      <c r="I3043" s="76"/>
      <c r="J3043" s="76"/>
      <c r="K3043" s="76"/>
      <c r="L3043" s="77"/>
      <c r="M3043" s="68"/>
      <c r="N3043" s="68"/>
      <c r="O3043" s="68"/>
      <c r="P3043" s="68"/>
      <c r="Q3043" s="68"/>
      <c r="R3043" s="68"/>
      <c r="S3043" s="68"/>
      <c r="T3043" s="68"/>
      <c r="U3043" s="68"/>
      <c r="V3043" s="68"/>
      <c r="W3043" s="68"/>
    </row>
    <row r="3044" spans="1:23">
      <c r="A3044" s="105" t="s">
        <v>793</v>
      </c>
      <c r="B3044">
        <v>2011</v>
      </c>
      <c r="C3044" s="76">
        <v>0</v>
      </c>
      <c r="D3044" s="76">
        <v>0</v>
      </c>
      <c r="E3044" s="76">
        <v>0</v>
      </c>
      <c r="F3044" s="76">
        <v>1</v>
      </c>
      <c r="G3044" s="76">
        <v>0</v>
      </c>
      <c r="H3044" s="76">
        <v>0</v>
      </c>
      <c r="I3044" s="76">
        <v>0</v>
      </c>
      <c r="J3044" s="76">
        <v>0</v>
      </c>
      <c r="K3044" s="76">
        <v>0</v>
      </c>
      <c r="L3044" s="77">
        <v>0</v>
      </c>
      <c r="M3044" s="68">
        <v>0</v>
      </c>
      <c r="N3044" s="68">
        <v>0</v>
      </c>
      <c r="O3044" s="68">
        <v>0</v>
      </c>
      <c r="P3044" s="68">
        <v>1.0332129963898917</v>
      </c>
      <c r="Q3044" s="68">
        <v>0</v>
      </c>
      <c r="R3044" s="68">
        <v>0</v>
      </c>
      <c r="S3044" s="68">
        <v>0</v>
      </c>
      <c r="T3044" s="68">
        <v>0</v>
      </c>
      <c r="U3044" s="68">
        <v>0</v>
      </c>
      <c r="V3044" s="68">
        <v>0</v>
      </c>
      <c r="W3044" s="68">
        <v>1.0332129963898917</v>
      </c>
    </row>
    <row r="3045" spans="1:23">
      <c r="A3045" s="105"/>
      <c r="B3045">
        <v>2014</v>
      </c>
      <c r="C3045" s="76">
        <v>0.55277922480484776</v>
      </c>
      <c r="D3045" s="76">
        <v>0</v>
      </c>
      <c r="E3045" s="76">
        <v>0</v>
      </c>
      <c r="F3045" s="76">
        <v>0.44722077519515224</v>
      </c>
      <c r="G3045" s="76">
        <v>0</v>
      </c>
      <c r="H3045" s="76">
        <v>0</v>
      </c>
      <c r="I3045" s="76">
        <v>0</v>
      </c>
      <c r="J3045" s="76">
        <v>0</v>
      </c>
      <c r="K3045" s="76">
        <v>0</v>
      </c>
      <c r="L3045" s="77">
        <v>0</v>
      </c>
      <c r="M3045" s="68">
        <v>2.5068362544628364</v>
      </c>
      <c r="N3045" s="68">
        <v>0</v>
      </c>
      <c r="O3045" s="68">
        <v>0</v>
      </c>
      <c r="P3045" s="68">
        <v>2.0281320330082524</v>
      </c>
      <c r="Q3045" s="68">
        <v>0</v>
      </c>
      <c r="R3045" s="68">
        <v>0</v>
      </c>
      <c r="S3045" s="68">
        <v>0</v>
      </c>
      <c r="T3045" s="68">
        <v>0</v>
      </c>
      <c r="U3045" s="68">
        <v>0</v>
      </c>
      <c r="V3045" s="68">
        <v>0</v>
      </c>
      <c r="W3045" s="68">
        <v>4.5349682874710888</v>
      </c>
    </row>
    <row r="3046" spans="1:23">
      <c r="A3046" s="105"/>
      <c r="B3046">
        <v>2017</v>
      </c>
      <c r="C3046" s="76">
        <v>0.17633618733205692</v>
      </c>
      <c r="D3046" s="76">
        <v>0</v>
      </c>
      <c r="E3046" s="76">
        <v>0</v>
      </c>
      <c r="F3046" s="76">
        <v>0.82366381266794308</v>
      </c>
      <c r="G3046" s="76">
        <v>0</v>
      </c>
      <c r="H3046" s="76">
        <v>0</v>
      </c>
      <c r="I3046" s="76">
        <v>0</v>
      </c>
      <c r="J3046" s="76">
        <v>0</v>
      </c>
      <c r="K3046" s="76">
        <v>0</v>
      </c>
      <c r="L3046" s="77">
        <v>0</v>
      </c>
      <c r="M3046" s="68">
        <v>1.0009581603321622</v>
      </c>
      <c r="N3046" s="68">
        <v>0</v>
      </c>
      <c r="O3046" s="68">
        <v>0</v>
      </c>
      <c r="P3046" s="68">
        <v>4.6754612716433508</v>
      </c>
      <c r="Q3046" s="68">
        <v>0</v>
      </c>
      <c r="R3046" s="68">
        <v>0</v>
      </c>
      <c r="S3046" s="68">
        <v>0</v>
      </c>
      <c r="T3046" s="68">
        <v>0</v>
      </c>
      <c r="U3046" s="68">
        <v>0</v>
      </c>
      <c r="V3046" s="68">
        <v>0</v>
      </c>
      <c r="W3046" s="68">
        <v>5.6764194319755132</v>
      </c>
    </row>
    <row r="3047" spans="1:23">
      <c r="C3047" s="76"/>
      <c r="D3047" s="76"/>
      <c r="E3047" s="76"/>
      <c r="F3047" s="76"/>
      <c r="G3047" s="76"/>
      <c r="H3047" s="76"/>
      <c r="I3047" s="76"/>
      <c r="J3047" s="76"/>
      <c r="K3047" s="76"/>
      <c r="L3047" s="77"/>
      <c r="M3047" s="68"/>
      <c r="N3047" s="68"/>
      <c r="O3047" s="68"/>
      <c r="P3047" s="68"/>
      <c r="Q3047" s="68"/>
      <c r="R3047" s="68"/>
      <c r="S3047" s="68"/>
      <c r="T3047" s="68"/>
      <c r="U3047" s="68"/>
      <c r="V3047" s="68"/>
      <c r="W3047" s="68"/>
    </row>
    <row r="3048" spans="1:23">
      <c r="A3048" s="105" t="s">
        <v>794</v>
      </c>
      <c r="B3048">
        <v>2011</v>
      </c>
      <c r="C3048" s="76">
        <v>0.34088620424942012</v>
      </c>
      <c r="D3048" s="76">
        <v>0</v>
      </c>
      <c r="E3048" s="76">
        <v>0</v>
      </c>
      <c r="F3048" s="76">
        <v>0.47165063939314988</v>
      </c>
      <c r="G3048" s="76">
        <v>0.13821138538130362</v>
      </c>
      <c r="H3048" s="76">
        <v>0</v>
      </c>
      <c r="I3048" s="76">
        <v>0</v>
      </c>
      <c r="J3048" s="76">
        <v>0</v>
      </c>
      <c r="K3048" s="76">
        <v>4.9251770976126513E-2</v>
      </c>
      <c r="L3048" s="77">
        <v>0</v>
      </c>
      <c r="M3048" s="68">
        <v>7.6618082279282023</v>
      </c>
      <c r="N3048" s="68">
        <v>0</v>
      </c>
      <c r="O3048" s="68">
        <v>0</v>
      </c>
      <c r="P3048" s="68">
        <v>10.600888814397306</v>
      </c>
      <c r="Q3048" s="68">
        <v>3.1064593301435406</v>
      </c>
      <c r="R3048" s="68">
        <v>0</v>
      </c>
      <c r="S3048" s="68">
        <v>0</v>
      </c>
      <c r="T3048" s="68">
        <v>0</v>
      </c>
      <c r="U3048" s="68">
        <v>1.1069900142653353</v>
      </c>
      <c r="V3048" s="68">
        <v>0</v>
      </c>
      <c r="W3048" s="68">
        <v>22.476146386734381</v>
      </c>
    </row>
    <row r="3049" spans="1:23">
      <c r="A3049" s="105"/>
      <c r="B3049">
        <v>2014</v>
      </c>
      <c r="C3049" s="76">
        <v>8.0842222328760815E-2</v>
      </c>
      <c r="D3049" s="76">
        <v>5.4508991511599832E-2</v>
      </c>
      <c r="E3049" s="76">
        <v>3.4628183990071899E-2</v>
      </c>
      <c r="F3049" s="76">
        <v>0.83002060216956741</v>
      </c>
      <c r="G3049" s="76">
        <v>0</v>
      </c>
      <c r="H3049" s="76">
        <v>0</v>
      </c>
      <c r="I3049" s="76">
        <v>0</v>
      </c>
      <c r="J3049" s="76">
        <v>0</v>
      </c>
      <c r="K3049" s="76">
        <v>0</v>
      </c>
      <c r="L3049" s="77">
        <v>0</v>
      </c>
      <c r="M3049" s="68">
        <v>2.3570678065263335</v>
      </c>
      <c r="N3049" s="68">
        <v>1.5892857142857142</v>
      </c>
      <c r="O3049" s="68">
        <v>1.0096330275229359</v>
      </c>
      <c r="P3049" s="68">
        <v>24.200408941893539</v>
      </c>
      <c r="Q3049" s="68">
        <v>0</v>
      </c>
      <c r="R3049" s="68">
        <v>0</v>
      </c>
      <c r="S3049" s="68">
        <v>0</v>
      </c>
      <c r="T3049" s="68">
        <v>0</v>
      </c>
      <c r="U3049" s="68">
        <v>0</v>
      </c>
      <c r="V3049" s="68">
        <v>0</v>
      </c>
      <c r="W3049" s="68">
        <v>29.156395490228523</v>
      </c>
    </row>
    <row r="3050" spans="1:23">
      <c r="A3050" s="105"/>
      <c r="B3050">
        <v>2017</v>
      </c>
      <c r="C3050" s="76">
        <v>0</v>
      </c>
      <c r="D3050" s="76">
        <v>0.26502501438467435</v>
      </c>
      <c r="E3050" s="76">
        <v>0</v>
      </c>
      <c r="F3050" s="76">
        <v>0.73497498561532582</v>
      </c>
      <c r="G3050" s="76">
        <v>0</v>
      </c>
      <c r="H3050" s="76">
        <v>0</v>
      </c>
      <c r="I3050" s="76">
        <v>0</v>
      </c>
      <c r="J3050" s="76">
        <v>0</v>
      </c>
      <c r="K3050" s="76">
        <v>0</v>
      </c>
      <c r="L3050" s="77">
        <v>0</v>
      </c>
      <c r="M3050" s="68">
        <v>0</v>
      </c>
      <c r="N3050" s="68">
        <v>1.8328530259365994</v>
      </c>
      <c r="O3050" s="68">
        <v>0</v>
      </c>
      <c r="P3050" s="68">
        <v>5.0829206801494191</v>
      </c>
      <c r="Q3050" s="68">
        <v>0</v>
      </c>
      <c r="R3050" s="68">
        <v>0</v>
      </c>
      <c r="S3050" s="68">
        <v>0</v>
      </c>
      <c r="T3050" s="68">
        <v>0</v>
      </c>
      <c r="U3050" s="68">
        <v>0</v>
      </c>
      <c r="V3050" s="68">
        <v>0</v>
      </c>
      <c r="W3050" s="68">
        <v>6.9157737060860178</v>
      </c>
    </row>
    <row r="3051" spans="1:23">
      <c r="C3051" s="76"/>
      <c r="D3051" s="76"/>
      <c r="E3051" s="76"/>
      <c r="F3051" s="76"/>
      <c r="G3051" s="76"/>
      <c r="H3051" s="76"/>
      <c r="I3051" s="76"/>
      <c r="J3051" s="76"/>
      <c r="K3051" s="76"/>
      <c r="L3051" s="77"/>
      <c r="M3051" s="68"/>
      <c r="N3051" s="68"/>
      <c r="O3051" s="68"/>
      <c r="P3051" s="68"/>
      <c r="Q3051" s="68"/>
      <c r="R3051" s="68"/>
      <c r="S3051" s="68"/>
      <c r="T3051" s="68"/>
      <c r="U3051" s="68"/>
      <c r="V3051" s="68"/>
      <c r="W3051" s="68"/>
    </row>
    <row r="3052" spans="1:23">
      <c r="A3052" s="105" t="s">
        <v>795</v>
      </c>
      <c r="B3052">
        <v>2011</v>
      </c>
      <c r="C3052" s="76">
        <v>0.23181920828835112</v>
      </c>
      <c r="D3052" s="76">
        <v>6.0335288652126826E-2</v>
      </c>
      <c r="E3052" s="76">
        <v>0</v>
      </c>
      <c r="F3052" s="76">
        <v>0.62360484171151731</v>
      </c>
      <c r="G3052" s="76">
        <v>3.8726363668142118E-2</v>
      </c>
      <c r="H3052" s="76">
        <v>0</v>
      </c>
      <c r="I3052" s="76">
        <v>1.1257447928679385E-2</v>
      </c>
      <c r="J3052" s="76">
        <v>3.4256849751183475E-2</v>
      </c>
      <c r="K3052" s="76">
        <v>0</v>
      </c>
      <c r="L3052" s="77">
        <v>0</v>
      </c>
      <c r="M3052" s="68">
        <v>20.592518815722908</v>
      </c>
      <c r="N3052" s="68">
        <v>5.359588517253286</v>
      </c>
      <c r="O3052" s="68">
        <v>0</v>
      </c>
      <c r="P3052" s="68">
        <v>55.394867972058435</v>
      </c>
      <c r="Q3052" s="68">
        <v>3.4400659824046924</v>
      </c>
      <c r="R3052" s="68">
        <v>0</v>
      </c>
      <c r="S3052" s="68">
        <v>1</v>
      </c>
      <c r="T3052" s="68">
        <v>3.0430387036400139</v>
      </c>
      <c r="U3052" s="68">
        <v>0</v>
      </c>
      <c r="V3052" s="68">
        <v>0</v>
      </c>
      <c r="W3052" s="68">
        <v>88.830079991079316</v>
      </c>
    </row>
    <row r="3053" spans="1:23">
      <c r="A3053" s="105"/>
      <c r="B3053">
        <v>2014</v>
      </c>
      <c r="C3053" s="76">
        <v>0.20156152189546811</v>
      </c>
      <c r="D3053" s="76">
        <v>1.1417303687262938E-2</v>
      </c>
      <c r="E3053" s="76">
        <v>1.0053671583966153E-2</v>
      </c>
      <c r="F3053" s="76">
        <v>0.73851137148320156</v>
      </c>
      <c r="G3053" s="76">
        <v>0</v>
      </c>
      <c r="H3053" s="76">
        <v>0</v>
      </c>
      <c r="I3053" s="76">
        <v>0</v>
      </c>
      <c r="J3053" s="76">
        <v>2.9127284350241534E-2</v>
      </c>
      <c r="K3053" s="76">
        <v>9.3288469998599188E-3</v>
      </c>
      <c r="L3053" s="77">
        <v>0</v>
      </c>
      <c r="M3053" s="68">
        <v>20.803801992034614</v>
      </c>
      <c r="N3053" s="68">
        <v>1.1784160139251523</v>
      </c>
      <c r="O3053" s="68">
        <v>1.0376712328767124</v>
      </c>
      <c r="P3053" s="68">
        <v>76.224093749253839</v>
      </c>
      <c r="Q3053" s="68">
        <v>0</v>
      </c>
      <c r="R3053" s="68">
        <v>0</v>
      </c>
      <c r="S3053" s="68">
        <v>0</v>
      </c>
      <c r="T3053" s="68">
        <v>3.0063191153238544</v>
      </c>
      <c r="U3053" s="68">
        <v>0.96285979572887648</v>
      </c>
      <c r="V3053" s="68">
        <v>0</v>
      </c>
      <c r="W3053" s="68">
        <v>103.21316189914303</v>
      </c>
    </row>
    <row r="3054" spans="1:23">
      <c r="A3054" s="105"/>
      <c r="B3054">
        <v>2017</v>
      </c>
      <c r="C3054" s="76">
        <v>0.17397333077153102</v>
      </c>
      <c r="D3054" s="76">
        <v>3.7742596945051561E-2</v>
      </c>
      <c r="E3054" s="76">
        <v>9.2868219612429713E-3</v>
      </c>
      <c r="F3054" s="76">
        <v>0.70540881124784516</v>
      </c>
      <c r="G3054" s="76">
        <v>2.7306477665660318E-2</v>
      </c>
      <c r="H3054" s="76">
        <v>8.6131664821890771E-3</v>
      </c>
      <c r="I3054" s="76">
        <v>9.3618472176913679E-3</v>
      </c>
      <c r="J3054" s="76">
        <v>2.8306947708788673E-2</v>
      </c>
      <c r="K3054" s="76">
        <v>0</v>
      </c>
      <c r="L3054" s="77">
        <v>0</v>
      </c>
      <c r="M3054" s="68">
        <v>18.73335480076825</v>
      </c>
      <c r="N3054" s="68">
        <v>4.0641025641025639</v>
      </c>
      <c r="O3054" s="68">
        <v>1</v>
      </c>
      <c r="P3054" s="68">
        <v>75.958041856703318</v>
      </c>
      <c r="Q3054" s="68">
        <v>2.9403468462752302</v>
      </c>
      <c r="R3054" s="68">
        <v>0.92746113989637313</v>
      </c>
      <c r="S3054" s="68">
        <v>1.0080786793115559</v>
      </c>
      <c r="T3054" s="68">
        <v>3.0480769230769234</v>
      </c>
      <c r="U3054" s="68">
        <v>0</v>
      </c>
      <c r="V3054" s="68">
        <v>0</v>
      </c>
      <c r="W3054" s="68">
        <v>107.6794628101342</v>
      </c>
    </row>
    <row r="3055" spans="1:23">
      <c r="C3055" s="76"/>
      <c r="D3055" s="76"/>
      <c r="E3055" s="76"/>
      <c r="F3055" s="76"/>
      <c r="G3055" s="76"/>
      <c r="H3055" s="76"/>
      <c r="I3055" s="76"/>
      <c r="J3055" s="76"/>
      <c r="K3055" s="76"/>
      <c r="L3055" s="77"/>
      <c r="M3055" s="68"/>
      <c r="N3055" s="68"/>
      <c r="O3055" s="68"/>
      <c r="P3055" s="68"/>
      <c r="Q3055" s="68"/>
      <c r="R3055" s="68"/>
      <c r="S3055" s="68"/>
      <c r="T3055" s="68"/>
      <c r="U3055" s="68"/>
      <c r="V3055" s="68"/>
      <c r="W3055" s="68"/>
    </row>
    <row r="3056" spans="1:23">
      <c r="A3056" s="105" t="s">
        <v>796</v>
      </c>
      <c r="B3056">
        <v>2011</v>
      </c>
      <c r="C3056" s="76">
        <v>0.2328808274634096</v>
      </c>
      <c r="D3056" s="76">
        <v>1.1003422116114851E-2</v>
      </c>
      <c r="E3056" s="76">
        <v>0</v>
      </c>
      <c r="F3056" s="76">
        <v>0.75611575042047519</v>
      </c>
      <c r="G3056" s="76">
        <v>0</v>
      </c>
      <c r="H3056" s="76">
        <v>0</v>
      </c>
      <c r="I3056" s="76">
        <v>0</v>
      </c>
      <c r="J3056" s="76">
        <v>0</v>
      </c>
      <c r="K3056" s="76">
        <v>0</v>
      </c>
      <c r="L3056" s="77">
        <v>0</v>
      </c>
      <c r="M3056" s="68">
        <v>21.164400038997726</v>
      </c>
      <c r="N3056" s="68">
        <v>1</v>
      </c>
      <c r="O3056" s="68">
        <v>0</v>
      </c>
      <c r="P3056" s="68">
        <v>68.716417714550857</v>
      </c>
      <c r="Q3056" s="68">
        <v>0</v>
      </c>
      <c r="R3056" s="68">
        <v>0</v>
      </c>
      <c r="S3056" s="68">
        <v>0</v>
      </c>
      <c r="T3056" s="68">
        <v>0</v>
      </c>
      <c r="U3056" s="68">
        <v>0</v>
      </c>
      <c r="V3056" s="68">
        <v>0</v>
      </c>
      <c r="W3056" s="68">
        <v>90.880817753548612</v>
      </c>
    </row>
    <row r="3057" spans="1:23">
      <c r="A3057" s="105"/>
      <c r="B3057">
        <v>2014</v>
      </c>
      <c r="C3057" s="76">
        <v>0.35281612342571889</v>
      </c>
      <c r="D3057" s="76">
        <v>2.9859072048450432E-2</v>
      </c>
      <c r="E3057" s="76">
        <v>0</v>
      </c>
      <c r="F3057" s="76">
        <v>0.61732480452583072</v>
      </c>
      <c r="G3057" s="76">
        <v>0</v>
      </c>
      <c r="H3057" s="76">
        <v>0</v>
      </c>
      <c r="I3057" s="76">
        <v>0</v>
      </c>
      <c r="J3057" s="76">
        <v>0</v>
      </c>
      <c r="K3057" s="76">
        <v>0</v>
      </c>
      <c r="L3057" s="77">
        <v>0</v>
      </c>
      <c r="M3057" s="68">
        <v>23.803835026310722</v>
      </c>
      <c r="N3057" s="68">
        <v>2.0145349883072496</v>
      </c>
      <c r="O3057" s="68">
        <v>0</v>
      </c>
      <c r="P3057" s="68">
        <v>41.649734320251881</v>
      </c>
      <c r="Q3057" s="68">
        <v>0</v>
      </c>
      <c r="R3057" s="68">
        <v>0</v>
      </c>
      <c r="S3057" s="68">
        <v>0</v>
      </c>
      <c r="T3057" s="68">
        <v>0</v>
      </c>
      <c r="U3057" s="68">
        <v>0</v>
      </c>
      <c r="V3057" s="68">
        <v>0</v>
      </c>
      <c r="W3057" s="68">
        <v>67.468104334869849</v>
      </c>
    </row>
    <row r="3058" spans="1:23">
      <c r="A3058" s="105"/>
      <c r="B3058">
        <v>2017</v>
      </c>
      <c r="C3058" s="76">
        <v>0.26163349625329169</v>
      </c>
      <c r="D3058" s="76">
        <v>6.0780132784892464E-2</v>
      </c>
      <c r="E3058" s="76">
        <v>0</v>
      </c>
      <c r="F3058" s="76">
        <v>0.66261667742246377</v>
      </c>
      <c r="G3058" s="76">
        <v>0</v>
      </c>
      <c r="H3058" s="76">
        <v>0</v>
      </c>
      <c r="I3058" s="76">
        <v>0</v>
      </c>
      <c r="J3058" s="76">
        <v>0</v>
      </c>
      <c r="K3058" s="76">
        <v>1.4969693539352113E-2</v>
      </c>
      <c r="L3058" s="77">
        <v>0</v>
      </c>
      <c r="M3058" s="68">
        <v>17.494291543279036</v>
      </c>
      <c r="N3058" s="68">
        <v>4.0641025641025639</v>
      </c>
      <c r="O3058" s="68">
        <v>0</v>
      </c>
      <c r="P3058" s="68">
        <v>44.306289149784732</v>
      </c>
      <c r="Q3058" s="68">
        <v>0</v>
      </c>
      <c r="R3058" s="68">
        <v>0</v>
      </c>
      <c r="S3058" s="68">
        <v>0</v>
      </c>
      <c r="T3058" s="68">
        <v>0</v>
      </c>
      <c r="U3058" s="68">
        <v>1.0009581603321622</v>
      </c>
      <c r="V3058" s="68">
        <v>0</v>
      </c>
      <c r="W3058" s="68">
        <v>66.865641417498495</v>
      </c>
    </row>
    <row r="3059" spans="1:23">
      <c r="C3059" s="76"/>
      <c r="D3059" s="76"/>
      <c r="E3059" s="76"/>
      <c r="F3059" s="76"/>
      <c r="G3059" s="76"/>
      <c r="H3059" s="76"/>
      <c r="I3059" s="76"/>
      <c r="J3059" s="76"/>
      <c r="K3059" s="76"/>
      <c r="L3059" s="77"/>
      <c r="M3059" s="68"/>
      <c r="N3059" s="68"/>
      <c r="O3059" s="68"/>
      <c r="P3059" s="68"/>
      <c r="Q3059" s="68"/>
      <c r="R3059" s="68"/>
      <c r="S3059" s="68"/>
      <c r="T3059" s="68"/>
      <c r="U3059" s="68"/>
      <c r="V3059" s="68"/>
      <c r="W3059" s="68"/>
    </row>
    <row r="3060" spans="1:23">
      <c r="A3060" s="105" t="s">
        <v>797</v>
      </c>
      <c r="B3060">
        <v>2011</v>
      </c>
      <c r="C3060" s="76">
        <v>0.28009972110460801</v>
      </c>
      <c r="D3060" s="76">
        <v>2.5943177862437116E-2</v>
      </c>
      <c r="E3060" s="76">
        <v>0</v>
      </c>
      <c r="F3060" s="76">
        <v>0.68215165938634115</v>
      </c>
      <c r="G3060" s="76">
        <v>0</v>
      </c>
      <c r="H3060" s="76">
        <v>0</v>
      </c>
      <c r="I3060" s="76">
        <v>0</v>
      </c>
      <c r="J3060" s="76">
        <v>1.1805441646614004E-2</v>
      </c>
      <c r="K3060" s="76">
        <v>0</v>
      </c>
      <c r="L3060" s="77">
        <v>0</v>
      </c>
      <c r="M3060" s="68">
        <v>25.069322364919156</v>
      </c>
      <c r="N3060" s="68">
        <v>2.321951219512195</v>
      </c>
      <c r="O3060" s="68">
        <v>0</v>
      </c>
      <c r="P3060" s="68">
        <v>61.05354115841488</v>
      </c>
      <c r="Q3060" s="68">
        <v>0</v>
      </c>
      <c r="R3060" s="68">
        <v>0</v>
      </c>
      <c r="S3060" s="68">
        <v>0</v>
      </c>
      <c r="T3060" s="68">
        <v>1.0566037735849056</v>
      </c>
      <c r="U3060" s="68">
        <v>0</v>
      </c>
      <c r="V3060" s="68">
        <v>0</v>
      </c>
      <c r="W3060" s="68">
        <v>89.501418516431116</v>
      </c>
    </row>
    <row r="3061" spans="1:23">
      <c r="A3061" s="105"/>
      <c r="B3061">
        <v>2014</v>
      </c>
      <c r="C3061" s="76">
        <v>0.31057390822557618</v>
      </c>
      <c r="D3061" s="76">
        <v>0</v>
      </c>
      <c r="E3061" s="76">
        <v>0</v>
      </c>
      <c r="F3061" s="76">
        <v>0.68942609177442393</v>
      </c>
      <c r="G3061" s="76">
        <v>0</v>
      </c>
      <c r="H3061" s="76">
        <v>0</v>
      </c>
      <c r="I3061" s="76">
        <v>0</v>
      </c>
      <c r="J3061" s="76">
        <v>0</v>
      </c>
      <c r="K3061" s="76">
        <v>0</v>
      </c>
      <c r="L3061" s="77">
        <v>0</v>
      </c>
      <c r="M3061" s="68">
        <v>20.329167098731084</v>
      </c>
      <c r="N3061" s="68">
        <v>0</v>
      </c>
      <c r="O3061" s="68">
        <v>0</v>
      </c>
      <c r="P3061" s="68">
        <v>45.127610049353095</v>
      </c>
      <c r="Q3061" s="68">
        <v>0</v>
      </c>
      <c r="R3061" s="68">
        <v>0</v>
      </c>
      <c r="S3061" s="68">
        <v>0</v>
      </c>
      <c r="T3061" s="68">
        <v>0</v>
      </c>
      <c r="U3061" s="68">
        <v>0</v>
      </c>
      <c r="V3061" s="68">
        <v>0</v>
      </c>
      <c r="W3061" s="68">
        <v>65.456777148084171</v>
      </c>
    </row>
    <row r="3062" spans="1:23">
      <c r="A3062" s="105"/>
      <c r="B3062">
        <v>2017</v>
      </c>
      <c r="C3062" s="76">
        <v>0.2729778032050566</v>
      </c>
      <c r="D3062" s="76">
        <v>2.3813722941792681E-2</v>
      </c>
      <c r="E3062" s="76">
        <v>0</v>
      </c>
      <c r="F3062" s="76">
        <v>0.69036498807991209</v>
      </c>
      <c r="G3062" s="76">
        <v>1.2843485773238615E-2</v>
      </c>
      <c r="H3062" s="76">
        <v>0</v>
      </c>
      <c r="I3062" s="76">
        <v>0</v>
      </c>
      <c r="J3062" s="76">
        <v>0</v>
      </c>
      <c r="K3062" s="76">
        <v>0</v>
      </c>
      <c r="L3062" s="77">
        <v>0</v>
      </c>
      <c r="M3062" s="68">
        <v>23.293497464895758</v>
      </c>
      <c r="N3062" s="68">
        <v>2.0320512820512819</v>
      </c>
      <c r="O3062" s="68">
        <v>0</v>
      </c>
      <c r="P3062" s="68">
        <v>58.909606974939351</v>
      </c>
      <c r="Q3062" s="68">
        <v>1.095948827292111</v>
      </c>
      <c r="R3062" s="68">
        <v>0</v>
      </c>
      <c r="S3062" s="68">
        <v>0</v>
      </c>
      <c r="T3062" s="68">
        <v>0</v>
      </c>
      <c r="U3062" s="68">
        <v>0</v>
      </c>
      <c r="V3062" s="68">
        <v>0</v>
      </c>
      <c r="W3062" s="68">
        <v>85.331104549178505</v>
      </c>
    </row>
    <row r="3063" spans="1:23">
      <c r="C3063" s="76"/>
      <c r="D3063" s="76"/>
      <c r="E3063" s="76"/>
      <c r="F3063" s="76"/>
      <c r="G3063" s="76"/>
      <c r="H3063" s="76"/>
      <c r="I3063" s="76"/>
      <c r="J3063" s="76"/>
      <c r="K3063" s="76"/>
      <c r="L3063" s="77"/>
      <c r="M3063" s="68"/>
      <c r="N3063" s="68"/>
      <c r="O3063" s="68"/>
      <c r="P3063" s="68"/>
      <c r="Q3063" s="68"/>
      <c r="R3063" s="68"/>
      <c r="S3063" s="68"/>
      <c r="T3063" s="68"/>
      <c r="U3063" s="68"/>
      <c r="V3063" s="68"/>
      <c r="W3063" s="68"/>
    </row>
    <row r="3064" spans="1:23">
      <c r="A3064" s="105" t="s">
        <v>798</v>
      </c>
      <c r="B3064">
        <v>2011</v>
      </c>
      <c r="C3064" s="76">
        <v>0.61114309032524206</v>
      </c>
      <c r="D3064" s="76">
        <v>0</v>
      </c>
      <c r="E3064" s="76">
        <v>0</v>
      </c>
      <c r="F3064" s="76">
        <v>0.38885690967475789</v>
      </c>
      <c r="G3064" s="76">
        <v>0</v>
      </c>
      <c r="H3064" s="76">
        <v>0</v>
      </c>
      <c r="I3064" s="76">
        <v>0</v>
      </c>
      <c r="J3064" s="76">
        <v>0</v>
      </c>
      <c r="K3064" s="76">
        <v>0</v>
      </c>
      <c r="L3064" s="77">
        <v>0</v>
      </c>
      <c r="M3064" s="68">
        <v>16.112769938477442</v>
      </c>
      <c r="N3064" s="68">
        <v>0</v>
      </c>
      <c r="O3064" s="68">
        <v>0</v>
      </c>
      <c r="P3064" s="68">
        <v>10.252201200936804</v>
      </c>
      <c r="Q3064" s="68">
        <v>0</v>
      </c>
      <c r="R3064" s="68">
        <v>0</v>
      </c>
      <c r="S3064" s="68">
        <v>0</v>
      </c>
      <c r="T3064" s="68">
        <v>0</v>
      </c>
      <c r="U3064" s="68">
        <v>0</v>
      </c>
      <c r="V3064" s="68">
        <v>0</v>
      </c>
      <c r="W3064" s="68">
        <v>26.364971139414248</v>
      </c>
    </row>
    <row r="3065" spans="1:23">
      <c r="A3065" s="105"/>
      <c r="B3065">
        <v>2014</v>
      </c>
      <c r="C3065" s="76">
        <v>0.35421725877016469</v>
      </c>
      <c r="D3065" s="76">
        <v>0</v>
      </c>
      <c r="E3065" s="76">
        <v>0</v>
      </c>
      <c r="F3065" s="76">
        <v>0.51922605093664465</v>
      </c>
      <c r="G3065" s="76">
        <v>0</v>
      </c>
      <c r="H3065" s="76">
        <v>0</v>
      </c>
      <c r="I3065" s="76">
        <v>0</v>
      </c>
      <c r="J3065" s="76">
        <v>9.6063582220503513E-2</v>
      </c>
      <c r="K3065" s="76">
        <v>3.0493108072687302E-2</v>
      </c>
      <c r="L3065" s="77">
        <v>0</v>
      </c>
      <c r="M3065" s="68">
        <v>11.184873533064753</v>
      </c>
      <c r="N3065" s="68">
        <v>0</v>
      </c>
      <c r="O3065" s="68">
        <v>0</v>
      </c>
      <c r="P3065" s="68">
        <v>16.395242103567892</v>
      </c>
      <c r="Q3065" s="68">
        <v>0</v>
      </c>
      <c r="R3065" s="68">
        <v>0</v>
      </c>
      <c r="S3065" s="68">
        <v>0</v>
      </c>
      <c r="T3065" s="68">
        <v>3.0333333333333332</v>
      </c>
      <c r="U3065" s="68">
        <v>0.96285979572887648</v>
      </c>
      <c r="V3065" s="68">
        <v>0</v>
      </c>
      <c r="W3065" s="68">
        <v>31.576308765694851</v>
      </c>
    </row>
    <row r="3066" spans="1:23">
      <c r="A3066" s="105"/>
      <c r="B3066">
        <v>2017</v>
      </c>
      <c r="C3066" s="76">
        <v>0.31963896737909159</v>
      </c>
      <c r="D3066" s="76">
        <v>0</v>
      </c>
      <c r="E3066" s="76">
        <v>0</v>
      </c>
      <c r="F3066" s="76">
        <v>0.616939549765531</v>
      </c>
      <c r="G3066" s="76">
        <v>0</v>
      </c>
      <c r="H3066" s="76">
        <v>0</v>
      </c>
      <c r="I3066" s="76">
        <v>6.3421482855377451E-2</v>
      </c>
      <c r="J3066" s="76">
        <v>0</v>
      </c>
      <c r="K3066" s="76">
        <v>0</v>
      </c>
      <c r="L3066" s="77">
        <v>0</v>
      </c>
      <c r="M3066" s="68">
        <v>11.549808265769832</v>
      </c>
      <c r="N3066" s="68">
        <v>0</v>
      </c>
      <c r="O3066" s="68">
        <v>0</v>
      </c>
      <c r="P3066" s="68">
        <v>22.29244315794379</v>
      </c>
      <c r="Q3066" s="68">
        <v>0</v>
      </c>
      <c r="R3066" s="68">
        <v>0</v>
      </c>
      <c r="S3066" s="68">
        <v>2.2916666666666665</v>
      </c>
      <c r="T3066" s="68">
        <v>0</v>
      </c>
      <c r="U3066" s="68">
        <v>0</v>
      </c>
      <c r="V3066" s="68">
        <v>0</v>
      </c>
      <c r="W3066" s="68">
        <v>36.133918090380284</v>
      </c>
    </row>
    <row r="3067" spans="1:23">
      <c r="C3067" s="76"/>
      <c r="D3067" s="76"/>
      <c r="E3067" s="76"/>
      <c r="F3067" s="76"/>
      <c r="G3067" s="76"/>
      <c r="H3067" s="76"/>
      <c r="I3067" s="76"/>
      <c r="J3067" s="76"/>
      <c r="K3067" s="76"/>
      <c r="L3067" s="77"/>
      <c r="M3067" s="68"/>
      <c r="N3067" s="68"/>
      <c r="O3067" s="68"/>
      <c r="P3067" s="68"/>
      <c r="Q3067" s="68"/>
      <c r="R3067" s="68"/>
      <c r="S3067" s="68"/>
      <c r="T3067" s="68"/>
      <c r="U3067" s="68"/>
      <c r="V3067" s="68"/>
      <c r="W3067" s="68"/>
    </row>
    <row r="3068" spans="1:23">
      <c r="A3068" s="105" t="s">
        <v>799</v>
      </c>
      <c r="B3068">
        <v>2011</v>
      </c>
      <c r="C3068" s="76">
        <v>0.21326994295644644</v>
      </c>
      <c r="D3068" s="76">
        <v>6.0184023309864609E-2</v>
      </c>
      <c r="E3068" s="76">
        <v>0</v>
      </c>
      <c r="F3068" s="76">
        <v>0.67715264717659696</v>
      </c>
      <c r="G3068" s="76">
        <v>2.7387583919780079E-2</v>
      </c>
      <c r="H3068" s="76">
        <v>1.1723934334772134E-2</v>
      </c>
      <c r="I3068" s="76">
        <v>0</v>
      </c>
      <c r="J3068" s="76">
        <v>0</v>
      </c>
      <c r="K3068" s="76">
        <v>1.0281868302539764E-2</v>
      </c>
      <c r="L3068" s="77">
        <v>0</v>
      </c>
      <c r="M3068" s="68">
        <v>56.509562849672029</v>
      </c>
      <c r="N3068" s="68">
        <v>15.946798693848107</v>
      </c>
      <c r="O3068" s="68">
        <v>0</v>
      </c>
      <c r="P3068" s="68">
        <v>179.42331462179936</v>
      </c>
      <c r="Q3068" s="68">
        <v>7.256814407886532</v>
      </c>
      <c r="R3068" s="68">
        <v>3.1064593301435406</v>
      </c>
      <c r="S3068" s="68">
        <v>0</v>
      </c>
      <c r="T3068" s="68">
        <v>0</v>
      </c>
      <c r="U3068" s="68">
        <v>2.7243589743589745</v>
      </c>
      <c r="V3068" s="68">
        <v>0</v>
      </c>
      <c r="W3068" s="68">
        <v>264.96730887770855</v>
      </c>
    </row>
    <row r="3069" spans="1:23">
      <c r="A3069" s="105"/>
      <c r="B3069">
        <v>2014</v>
      </c>
      <c r="C3069" s="76">
        <v>0.21059045736530618</v>
      </c>
      <c r="D3069" s="76">
        <v>8.7306669095764435E-3</v>
      </c>
      <c r="E3069" s="76">
        <v>7.0950551349292157E-3</v>
      </c>
      <c r="F3069" s="76">
        <v>0.76313185839203945</v>
      </c>
      <c r="G3069" s="76">
        <v>3.498943530221732E-3</v>
      </c>
      <c r="H3069" s="76">
        <v>0</v>
      </c>
      <c r="I3069" s="76">
        <v>0</v>
      </c>
      <c r="J3069" s="76">
        <v>6.953018667926962E-3</v>
      </c>
      <c r="K3069" s="76">
        <v>0</v>
      </c>
      <c r="L3069" s="77">
        <v>0</v>
      </c>
      <c r="M3069" s="68">
        <v>60.766651190766702</v>
      </c>
      <c r="N3069" s="68">
        <v>2.5192660550458719</v>
      </c>
      <c r="O3069" s="68">
        <v>2.0473042603996481</v>
      </c>
      <c r="P3069" s="68">
        <v>220.20450514065109</v>
      </c>
      <c r="Q3069" s="68">
        <v>1.0096330275229359</v>
      </c>
      <c r="R3069" s="68">
        <v>0</v>
      </c>
      <c r="S3069" s="68">
        <v>0</v>
      </c>
      <c r="T3069" s="68">
        <v>2.0063191153238544</v>
      </c>
      <c r="U3069" s="68">
        <v>0</v>
      </c>
      <c r="V3069" s="68">
        <v>0</v>
      </c>
      <c r="W3069" s="68">
        <v>288.55367878971009</v>
      </c>
    </row>
    <row r="3070" spans="1:23">
      <c r="A3070" s="105"/>
      <c r="B3070">
        <v>2017</v>
      </c>
      <c r="C3070" s="76">
        <v>0.15610700872733835</v>
      </c>
      <c r="D3070" s="76">
        <v>2.7949072712731712E-2</v>
      </c>
      <c r="E3070" s="76">
        <v>1.6360848849381493E-2</v>
      </c>
      <c r="F3070" s="76">
        <v>0.78228338273979381</v>
      </c>
      <c r="G3070" s="76">
        <v>6.4725465459274335E-3</v>
      </c>
      <c r="H3070" s="76">
        <v>0</v>
      </c>
      <c r="I3070" s="76">
        <v>0</v>
      </c>
      <c r="J3070" s="76">
        <v>7.2536910283271796E-3</v>
      </c>
      <c r="K3070" s="76">
        <v>3.5734493965002053E-3</v>
      </c>
      <c r="L3070" s="77">
        <v>0</v>
      </c>
      <c r="M3070" s="68">
        <v>43.731866436380891</v>
      </c>
      <c r="N3070" s="68">
        <v>7.829662004662004</v>
      </c>
      <c r="O3070" s="68">
        <v>4.583333333333333</v>
      </c>
      <c r="P3070" s="68">
        <v>219.14911244715765</v>
      </c>
      <c r="Q3070" s="68">
        <v>1.8132212215029555</v>
      </c>
      <c r="R3070" s="68">
        <v>0</v>
      </c>
      <c r="S3070" s="68">
        <v>0</v>
      </c>
      <c r="T3070" s="68">
        <v>2.0320512820512819</v>
      </c>
      <c r="U3070" s="68">
        <v>1.0010672358591248</v>
      </c>
      <c r="V3070" s="68">
        <v>0</v>
      </c>
      <c r="W3070" s="68">
        <v>280.1403139609472</v>
      </c>
    </row>
    <row r="3071" spans="1:23">
      <c r="C3071" s="76"/>
      <c r="D3071" s="76"/>
      <c r="E3071" s="76"/>
      <c r="F3071" s="76"/>
      <c r="G3071" s="76"/>
      <c r="H3071" s="76"/>
      <c r="I3071" s="76"/>
      <c r="J3071" s="76"/>
      <c r="K3071" s="76"/>
      <c r="L3071" s="77"/>
      <c r="M3071" s="68"/>
      <c r="N3071" s="68"/>
      <c r="O3071" s="68"/>
      <c r="P3071" s="68"/>
      <c r="Q3071" s="68"/>
      <c r="R3071" s="68"/>
      <c r="S3071" s="68"/>
      <c r="T3071" s="68"/>
      <c r="U3071" s="68"/>
      <c r="V3071" s="68"/>
      <c r="W3071" s="68"/>
    </row>
    <row r="3072" spans="1:23">
      <c r="A3072" s="105" t="s">
        <v>800</v>
      </c>
      <c r="B3072">
        <v>2011</v>
      </c>
      <c r="C3072" s="76">
        <v>0.16755202452739265</v>
      </c>
      <c r="D3072" s="76">
        <v>5.3823435430356056E-3</v>
      </c>
      <c r="E3072" s="76">
        <v>5.845933889053489E-3</v>
      </c>
      <c r="F3072" s="76">
        <v>0.80186098431895403</v>
      </c>
      <c r="G3072" s="76">
        <v>3.8301922046301029E-3</v>
      </c>
      <c r="H3072" s="76">
        <v>3.2762806226820248E-3</v>
      </c>
      <c r="I3072" s="76">
        <v>1.8302474916696459E-3</v>
      </c>
      <c r="J3072" s="76">
        <v>0</v>
      </c>
      <c r="K3072" s="76">
        <v>4.2192021123752888E-3</v>
      </c>
      <c r="L3072" s="77">
        <v>6.2027912902069219E-3</v>
      </c>
      <c r="M3072" s="68">
        <v>93.514835917590091</v>
      </c>
      <c r="N3072" s="68">
        <v>3.0040160642570282</v>
      </c>
      <c r="O3072" s="68">
        <v>3.2627570449352628</v>
      </c>
      <c r="P3072" s="68">
        <v>447.53800253272982</v>
      </c>
      <c r="Q3072" s="68">
        <v>2.13772287478543</v>
      </c>
      <c r="R3072" s="68">
        <v>1.8285714285714285</v>
      </c>
      <c r="S3072" s="68">
        <v>1.021505376344086</v>
      </c>
      <c r="T3072" s="68">
        <v>0</v>
      </c>
      <c r="U3072" s="68">
        <v>2.3548387096774195</v>
      </c>
      <c r="V3072" s="68">
        <v>3.4619277885235329</v>
      </c>
      <c r="W3072" s="68">
        <v>558.12417773741424</v>
      </c>
    </row>
    <row r="3073" spans="1:23">
      <c r="A3073" s="105"/>
      <c r="B3073">
        <v>2014</v>
      </c>
      <c r="C3073" s="76">
        <v>0.15303828540002803</v>
      </c>
      <c r="D3073" s="76">
        <v>4.6106794174839176E-3</v>
      </c>
      <c r="E3073" s="76">
        <v>1.9486465630545429E-3</v>
      </c>
      <c r="F3073" s="76">
        <v>0.81825625285783676</v>
      </c>
      <c r="G3073" s="76">
        <v>1.1374568141821632E-2</v>
      </c>
      <c r="H3073" s="76">
        <v>6.0592721257125342E-3</v>
      </c>
      <c r="I3073" s="76">
        <v>2.1051271224436638E-3</v>
      </c>
      <c r="J3073" s="76">
        <v>0</v>
      </c>
      <c r="K3073" s="76">
        <v>2.6071683716184946E-3</v>
      </c>
      <c r="L3073" s="77">
        <v>0</v>
      </c>
      <c r="M3073" s="68">
        <v>78.801453465326702</v>
      </c>
      <c r="N3073" s="68">
        <v>2.3741003018342233</v>
      </c>
      <c r="O3073" s="68">
        <v>1.0033840947546531</v>
      </c>
      <c r="P3073" s="68">
        <v>421.33105362324983</v>
      </c>
      <c r="Q3073" s="68">
        <v>5.8569167824444319</v>
      </c>
      <c r="R3073" s="68">
        <v>3.12</v>
      </c>
      <c r="S3073" s="68">
        <v>1.0839580209895052</v>
      </c>
      <c r="T3073" s="68">
        <v>0</v>
      </c>
      <c r="U3073" s="68">
        <v>1.3424657534246576</v>
      </c>
      <c r="V3073" s="68">
        <v>0</v>
      </c>
      <c r="W3073" s="68">
        <v>514.91333204202419</v>
      </c>
    </row>
    <row r="3074" spans="1:23">
      <c r="A3074" s="105"/>
      <c r="B3074">
        <v>2017</v>
      </c>
      <c r="C3074" s="76">
        <v>0.18905431836078115</v>
      </c>
      <c r="D3074" s="76">
        <v>7.4723276858877068E-3</v>
      </c>
      <c r="E3074" s="76">
        <v>5.5742100059179367E-3</v>
      </c>
      <c r="F3074" s="76">
        <v>0.7825858500733015</v>
      </c>
      <c r="G3074" s="76">
        <v>1.1922425056155938E-2</v>
      </c>
      <c r="H3074" s="76">
        <v>0</v>
      </c>
      <c r="I3074" s="76">
        <v>0</v>
      </c>
      <c r="J3074" s="76">
        <v>0</v>
      </c>
      <c r="K3074" s="76">
        <v>3.3908688179556429E-3</v>
      </c>
      <c r="L3074" s="77">
        <v>0</v>
      </c>
      <c r="M3074" s="68">
        <v>111.67761564079647</v>
      </c>
      <c r="N3074" s="68">
        <v>4.4140316205533594</v>
      </c>
      <c r="O3074" s="68">
        <v>3.2927810797424466</v>
      </c>
      <c r="P3074" s="68">
        <v>462.28683125675963</v>
      </c>
      <c r="Q3074" s="68">
        <v>7.0427801621895876</v>
      </c>
      <c r="R3074" s="68">
        <v>0</v>
      </c>
      <c r="S3074" s="68">
        <v>0</v>
      </c>
      <c r="T3074" s="68">
        <v>0</v>
      </c>
      <c r="U3074" s="68">
        <v>2.0030441400304415</v>
      </c>
      <c r="V3074" s="68">
        <v>0</v>
      </c>
      <c r="W3074" s="68">
        <v>590.717083900072</v>
      </c>
    </row>
    <row r="3075" spans="1:23">
      <c r="C3075" s="76"/>
      <c r="D3075" s="76"/>
      <c r="E3075" s="76"/>
      <c r="F3075" s="76"/>
      <c r="G3075" s="76"/>
      <c r="H3075" s="76"/>
      <c r="I3075" s="76"/>
      <c r="J3075" s="76"/>
      <c r="K3075" s="76"/>
      <c r="L3075" s="77"/>
      <c r="M3075" s="68"/>
      <c r="N3075" s="68"/>
      <c r="O3075" s="68"/>
      <c r="P3075" s="68"/>
      <c r="Q3075" s="68"/>
      <c r="R3075" s="68"/>
      <c r="S3075" s="68"/>
      <c r="T3075" s="68"/>
      <c r="U3075" s="68"/>
      <c r="V3075" s="68"/>
      <c r="W3075" s="68"/>
    </row>
    <row r="3076" spans="1:23">
      <c r="A3076" s="105" t="s">
        <v>801</v>
      </c>
      <c r="B3076">
        <v>2011</v>
      </c>
      <c r="C3076" s="76">
        <v>0.27152856456302937</v>
      </c>
      <c r="D3076" s="76">
        <v>1.385280391853728E-2</v>
      </c>
      <c r="E3076" s="76">
        <v>0</v>
      </c>
      <c r="F3076" s="76">
        <v>0.70076582759989625</v>
      </c>
      <c r="G3076" s="76">
        <v>1.385280391853728E-2</v>
      </c>
      <c r="H3076" s="76">
        <v>0</v>
      </c>
      <c r="I3076" s="76">
        <v>0</v>
      </c>
      <c r="J3076" s="76">
        <v>0</v>
      </c>
      <c r="K3076" s="76">
        <v>0</v>
      </c>
      <c r="L3076" s="77">
        <v>0</v>
      </c>
      <c r="M3076" s="68">
        <v>19.600982310857695</v>
      </c>
      <c r="N3076" s="68">
        <v>1</v>
      </c>
      <c r="O3076" s="68">
        <v>0</v>
      </c>
      <c r="P3076" s="68">
        <v>50.586569457043915</v>
      </c>
      <c r="Q3076" s="68">
        <v>1</v>
      </c>
      <c r="R3076" s="68">
        <v>0</v>
      </c>
      <c r="S3076" s="68">
        <v>0</v>
      </c>
      <c r="T3076" s="68">
        <v>0</v>
      </c>
      <c r="U3076" s="68">
        <v>0</v>
      </c>
      <c r="V3076" s="68">
        <v>0</v>
      </c>
      <c r="W3076" s="68">
        <v>72.187551767901596</v>
      </c>
    </row>
    <row r="3077" spans="1:23">
      <c r="A3077" s="105"/>
      <c r="B3077">
        <v>2014</v>
      </c>
      <c r="C3077" s="76">
        <v>0.18007638583144864</v>
      </c>
      <c r="D3077" s="76">
        <v>0</v>
      </c>
      <c r="E3077" s="76">
        <v>2.0072299316596296E-2</v>
      </c>
      <c r="F3077" s="76">
        <v>0.79985131485195471</v>
      </c>
      <c r="G3077" s="76">
        <v>0</v>
      </c>
      <c r="H3077" s="76">
        <v>0</v>
      </c>
      <c r="I3077" s="76">
        <v>0</v>
      </c>
      <c r="J3077" s="76">
        <v>0</v>
      </c>
      <c r="K3077" s="76">
        <v>0</v>
      </c>
      <c r="L3077" s="77">
        <v>0</v>
      </c>
      <c r="M3077" s="68">
        <v>16.737880904607135</v>
      </c>
      <c r="N3077" s="68">
        <v>0</v>
      </c>
      <c r="O3077" s="68">
        <v>1.8656957928802589</v>
      </c>
      <c r="P3077" s="68">
        <v>74.345206272167346</v>
      </c>
      <c r="Q3077" s="68">
        <v>0</v>
      </c>
      <c r="R3077" s="68">
        <v>0</v>
      </c>
      <c r="S3077" s="68">
        <v>0</v>
      </c>
      <c r="T3077" s="68">
        <v>0</v>
      </c>
      <c r="U3077" s="68">
        <v>0</v>
      </c>
      <c r="V3077" s="68">
        <v>0</v>
      </c>
      <c r="W3077" s="68">
        <v>92.948782969654772</v>
      </c>
    </row>
    <row r="3078" spans="1:23">
      <c r="A3078" s="105"/>
      <c r="B3078">
        <v>2017</v>
      </c>
      <c r="C3078" s="76">
        <v>0.19990602204438163</v>
      </c>
      <c r="D3078" s="76">
        <v>0</v>
      </c>
      <c r="E3078" s="76">
        <v>0</v>
      </c>
      <c r="F3078" s="76">
        <v>0.74980407361018464</v>
      </c>
      <c r="G3078" s="76">
        <v>5.0289904345433747E-2</v>
      </c>
      <c r="H3078" s="76">
        <v>0</v>
      </c>
      <c r="I3078" s="76">
        <v>0</v>
      </c>
      <c r="J3078" s="76">
        <v>0</v>
      </c>
      <c r="K3078" s="76">
        <v>0</v>
      </c>
      <c r="L3078" s="77">
        <v>0</v>
      </c>
      <c r="M3078" s="68">
        <v>19.66825849759152</v>
      </c>
      <c r="N3078" s="68">
        <v>0</v>
      </c>
      <c r="O3078" s="68">
        <v>0</v>
      </c>
      <c r="P3078" s="68">
        <v>73.771366122418058</v>
      </c>
      <c r="Q3078" s="68">
        <v>4.9478991596638657</v>
      </c>
      <c r="R3078" s="68">
        <v>0</v>
      </c>
      <c r="S3078" s="68">
        <v>0</v>
      </c>
      <c r="T3078" s="68">
        <v>0</v>
      </c>
      <c r="U3078" s="68">
        <v>0</v>
      </c>
      <c r="V3078" s="68">
        <v>0</v>
      </c>
      <c r="W3078" s="68">
        <v>98.387523779673444</v>
      </c>
    </row>
    <row r="3079" spans="1:23">
      <c r="C3079" s="76"/>
      <c r="D3079" s="76"/>
      <c r="E3079" s="76"/>
      <c r="F3079" s="76"/>
      <c r="G3079" s="76"/>
      <c r="H3079" s="76"/>
      <c r="I3079" s="76"/>
      <c r="J3079" s="76"/>
      <c r="K3079" s="76"/>
      <c r="L3079" s="77"/>
      <c r="M3079" s="68"/>
      <c r="N3079" s="68"/>
      <c r="O3079" s="68"/>
      <c r="P3079" s="68"/>
      <c r="Q3079" s="68"/>
      <c r="R3079" s="68"/>
      <c r="S3079" s="68"/>
      <c r="T3079" s="68"/>
      <c r="U3079" s="68"/>
      <c r="V3079" s="68"/>
      <c r="W3079" s="68"/>
    </row>
    <row r="3080" spans="1:23">
      <c r="A3080" s="105" t="s">
        <v>802</v>
      </c>
      <c r="B3080">
        <v>2011</v>
      </c>
      <c r="C3080" s="76">
        <v>0.29881223220755415</v>
      </c>
      <c r="D3080" s="76">
        <v>1.5200186860656703E-2</v>
      </c>
      <c r="E3080" s="76">
        <v>0</v>
      </c>
      <c r="F3080" s="76">
        <v>0.68598758093178924</v>
      </c>
      <c r="G3080" s="76">
        <v>0</v>
      </c>
      <c r="H3080" s="76">
        <v>0</v>
      </c>
      <c r="I3080" s="76">
        <v>0</v>
      </c>
      <c r="J3080" s="76">
        <v>0</v>
      </c>
      <c r="K3080" s="76">
        <v>0</v>
      </c>
      <c r="L3080" s="77">
        <v>0</v>
      </c>
      <c r="M3080" s="68">
        <v>20.262618458914162</v>
      </c>
      <c r="N3080" s="68">
        <v>1.0307328605200945</v>
      </c>
      <c r="O3080" s="68">
        <v>0</v>
      </c>
      <c r="P3080" s="68">
        <v>46.517187456768866</v>
      </c>
      <c r="Q3080" s="68">
        <v>0</v>
      </c>
      <c r="R3080" s="68">
        <v>0</v>
      </c>
      <c r="S3080" s="68">
        <v>0</v>
      </c>
      <c r="T3080" s="68">
        <v>0</v>
      </c>
      <c r="U3080" s="68">
        <v>0</v>
      </c>
      <c r="V3080" s="68">
        <v>0</v>
      </c>
      <c r="W3080" s="68">
        <v>67.810538776203117</v>
      </c>
    </row>
    <row r="3081" spans="1:23">
      <c r="A3081" s="105"/>
      <c r="B3081">
        <v>2014</v>
      </c>
      <c r="C3081" s="76">
        <v>0.31509496463419207</v>
      </c>
      <c r="D3081" s="76">
        <v>0</v>
      </c>
      <c r="E3081" s="76">
        <v>0</v>
      </c>
      <c r="F3081" s="76">
        <v>0.68490503536580782</v>
      </c>
      <c r="G3081" s="76">
        <v>0</v>
      </c>
      <c r="H3081" s="76">
        <v>0</v>
      </c>
      <c r="I3081" s="76">
        <v>0</v>
      </c>
      <c r="J3081" s="76">
        <v>0</v>
      </c>
      <c r="K3081" s="76">
        <v>0</v>
      </c>
      <c r="L3081" s="77">
        <v>0</v>
      </c>
      <c r="M3081" s="68">
        <v>25.516672570692172</v>
      </c>
      <c r="N3081" s="68">
        <v>0</v>
      </c>
      <c r="O3081" s="68">
        <v>0</v>
      </c>
      <c r="P3081" s="68">
        <v>55.464223459543106</v>
      </c>
      <c r="Q3081" s="68">
        <v>0</v>
      </c>
      <c r="R3081" s="68">
        <v>0</v>
      </c>
      <c r="S3081" s="68">
        <v>0</v>
      </c>
      <c r="T3081" s="68">
        <v>0</v>
      </c>
      <c r="U3081" s="68">
        <v>0</v>
      </c>
      <c r="V3081" s="68">
        <v>0</v>
      </c>
      <c r="W3081" s="68">
        <v>80.980896030235286</v>
      </c>
    </row>
    <row r="3082" spans="1:23">
      <c r="A3082" s="105"/>
      <c r="B3082">
        <v>2017</v>
      </c>
      <c r="C3082" s="76">
        <v>0.31781258872292206</v>
      </c>
      <c r="D3082" s="76">
        <v>2.1241274503813523E-2</v>
      </c>
      <c r="E3082" s="76">
        <v>3.8587002219791812E-2</v>
      </c>
      <c r="F3082" s="76">
        <v>0.60746773897779094</v>
      </c>
      <c r="G3082" s="76">
        <v>1.4891395575681336E-2</v>
      </c>
      <c r="H3082" s="76">
        <v>0</v>
      </c>
      <c r="I3082" s="76">
        <v>0</v>
      </c>
      <c r="J3082" s="76">
        <v>0</v>
      </c>
      <c r="K3082" s="76">
        <v>0</v>
      </c>
      <c r="L3082" s="77">
        <v>0</v>
      </c>
      <c r="M3082" s="68">
        <v>21.342028496102252</v>
      </c>
      <c r="N3082" s="68">
        <v>1.4264126149802892</v>
      </c>
      <c r="O3082" s="68">
        <v>2.5912280701754384</v>
      </c>
      <c r="P3082" s="68">
        <v>40.793204094975977</v>
      </c>
      <c r="Q3082" s="68">
        <v>1</v>
      </c>
      <c r="R3082" s="68">
        <v>0</v>
      </c>
      <c r="S3082" s="68">
        <v>0</v>
      </c>
      <c r="T3082" s="68">
        <v>0</v>
      </c>
      <c r="U3082" s="68">
        <v>0</v>
      </c>
      <c r="V3082" s="68">
        <v>0</v>
      </c>
      <c r="W3082" s="68">
        <v>67.152873276233976</v>
      </c>
    </row>
    <row r="3083" spans="1:23">
      <c r="C3083" s="76"/>
      <c r="D3083" s="76"/>
      <c r="E3083" s="76"/>
      <c r="F3083" s="76"/>
      <c r="G3083" s="76"/>
      <c r="H3083" s="76"/>
      <c r="I3083" s="76"/>
      <c r="J3083" s="76"/>
      <c r="K3083" s="76"/>
      <c r="L3083" s="77"/>
      <c r="M3083" s="68"/>
      <c r="N3083" s="68"/>
      <c r="O3083" s="68"/>
      <c r="P3083" s="68"/>
      <c r="Q3083" s="68"/>
      <c r="R3083" s="68"/>
      <c r="S3083" s="68"/>
      <c r="T3083" s="68"/>
      <c r="U3083" s="68"/>
      <c r="V3083" s="68"/>
      <c r="W3083" s="68"/>
    </row>
    <row r="3084" spans="1:23">
      <c r="A3084" s="105" t="s">
        <v>803</v>
      </c>
      <c r="B3084">
        <v>2011</v>
      </c>
      <c r="C3084" s="76">
        <v>0.29819851060015251</v>
      </c>
      <c r="D3084" s="76">
        <v>8.3831238266044664E-3</v>
      </c>
      <c r="E3084" s="76">
        <v>0</v>
      </c>
      <c r="F3084" s="76">
        <v>0.6605324888503038</v>
      </c>
      <c r="G3084" s="76">
        <v>3.2885876722939154E-2</v>
      </c>
      <c r="H3084" s="76">
        <v>0</v>
      </c>
      <c r="I3084" s="76">
        <v>0</v>
      </c>
      <c r="J3084" s="76">
        <v>0</v>
      </c>
      <c r="K3084" s="76">
        <v>0</v>
      </c>
      <c r="L3084" s="77">
        <v>0</v>
      </c>
      <c r="M3084" s="68">
        <v>38.206198045968399</v>
      </c>
      <c r="N3084" s="68">
        <v>1.074074074074074</v>
      </c>
      <c r="O3084" s="68">
        <v>0</v>
      </c>
      <c r="P3084" s="68">
        <v>84.629648330638631</v>
      </c>
      <c r="Q3084" s="68">
        <v>4.2134493444088754</v>
      </c>
      <c r="R3084" s="68">
        <v>0</v>
      </c>
      <c r="S3084" s="68">
        <v>0</v>
      </c>
      <c r="T3084" s="68">
        <v>0</v>
      </c>
      <c r="U3084" s="68">
        <v>0</v>
      </c>
      <c r="V3084" s="68">
        <v>0</v>
      </c>
      <c r="W3084" s="68">
        <v>128.12336979508999</v>
      </c>
    </row>
    <row r="3085" spans="1:23">
      <c r="A3085" s="105"/>
      <c r="B3085">
        <v>2014</v>
      </c>
      <c r="C3085" s="76">
        <v>0.22721935715761388</v>
      </c>
      <c r="D3085" s="76">
        <v>0</v>
      </c>
      <c r="E3085" s="76">
        <v>0</v>
      </c>
      <c r="F3085" s="76">
        <v>0.75749715760595282</v>
      </c>
      <c r="G3085" s="76">
        <v>1.5283485236433053E-2</v>
      </c>
      <c r="H3085" s="76">
        <v>0</v>
      </c>
      <c r="I3085" s="76">
        <v>0</v>
      </c>
      <c r="J3085" s="76">
        <v>0</v>
      </c>
      <c r="K3085" s="76">
        <v>0</v>
      </c>
      <c r="L3085" s="77">
        <v>0</v>
      </c>
      <c r="M3085" s="68">
        <v>29.792509128379834</v>
      </c>
      <c r="N3085" s="68">
        <v>0</v>
      </c>
      <c r="O3085" s="68">
        <v>0</v>
      </c>
      <c r="P3085" s="68">
        <v>99.321383816092307</v>
      </c>
      <c r="Q3085" s="68">
        <v>2.0039374246800716</v>
      </c>
      <c r="R3085" s="68">
        <v>0</v>
      </c>
      <c r="S3085" s="68">
        <v>0</v>
      </c>
      <c r="T3085" s="68">
        <v>0</v>
      </c>
      <c r="U3085" s="68">
        <v>0</v>
      </c>
      <c r="V3085" s="68">
        <v>0</v>
      </c>
      <c r="W3085" s="68">
        <v>131.11783036915224</v>
      </c>
    </row>
    <row r="3086" spans="1:23">
      <c r="A3086" s="105"/>
      <c r="B3086">
        <v>2017</v>
      </c>
      <c r="C3086" s="76">
        <v>0.1989229266591748</v>
      </c>
      <c r="D3086" s="76">
        <v>1.7463520297401711E-2</v>
      </c>
      <c r="E3086" s="76">
        <v>8.0224575035682932E-3</v>
      </c>
      <c r="F3086" s="76">
        <v>0.77559109553985528</v>
      </c>
      <c r="G3086" s="76">
        <v>0</v>
      </c>
      <c r="H3086" s="76">
        <v>0</v>
      </c>
      <c r="I3086" s="76">
        <v>0</v>
      </c>
      <c r="J3086" s="76">
        <v>0</v>
      </c>
      <c r="K3086" s="76">
        <v>0</v>
      </c>
      <c r="L3086" s="77">
        <v>0</v>
      </c>
      <c r="M3086" s="68">
        <v>24.795759475285006</v>
      </c>
      <c r="N3086" s="68">
        <v>2.1768292682926829</v>
      </c>
      <c r="O3086" s="68">
        <v>1</v>
      </c>
      <c r="P3086" s="68">
        <v>96.677495043742113</v>
      </c>
      <c r="Q3086" s="68">
        <v>0</v>
      </c>
      <c r="R3086" s="68">
        <v>0</v>
      </c>
      <c r="S3086" s="68">
        <v>0</v>
      </c>
      <c r="T3086" s="68">
        <v>0</v>
      </c>
      <c r="U3086" s="68">
        <v>0</v>
      </c>
      <c r="V3086" s="68">
        <v>0</v>
      </c>
      <c r="W3086" s="68">
        <v>124.65008378731979</v>
      </c>
    </row>
    <row r="3087" spans="1:23">
      <c r="C3087" s="76"/>
      <c r="D3087" s="76"/>
      <c r="E3087" s="76"/>
      <c r="F3087" s="76"/>
      <c r="G3087" s="76"/>
      <c r="H3087" s="76"/>
      <c r="I3087" s="76"/>
      <c r="J3087" s="76"/>
      <c r="K3087" s="76"/>
      <c r="L3087" s="77"/>
      <c r="M3087" s="68"/>
      <c r="N3087" s="68"/>
      <c r="O3087" s="68"/>
      <c r="P3087" s="68"/>
      <c r="Q3087" s="68"/>
      <c r="R3087" s="68"/>
      <c r="S3087" s="68"/>
      <c r="T3087" s="68"/>
      <c r="U3087" s="68"/>
      <c r="V3087" s="68"/>
      <c r="W3087" s="68"/>
    </row>
    <row r="3088" spans="1:23">
      <c r="A3088" s="105" t="s">
        <v>804</v>
      </c>
      <c r="B3088">
        <v>2011</v>
      </c>
      <c r="C3088" s="76">
        <v>0.34448189110952432</v>
      </c>
      <c r="D3088" s="76">
        <v>5.8260291430272211E-3</v>
      </c>
      <c r="E3088" s="76">
        <v>6.1860446484019692E-2</v>
      </c>
      <c r="F3088" s="76">
        <v>0.56974999115603242</v>
      </c>
      <c r="G3088" s="76">
        <v>1.8081642107396198E-2</v>
      </c>
      <c r="H3088" s="76">
        <v>0</v>
      </c>
      <c r="I3088" s="76">
        <v>0</v>
      </c>
      <c r="J3088" s="76">
        <v>0</v>
      </c>
      <c r="K3088" s="76">
        <v>0</v>
      </c>
      <c r="L3088" s="77">
        <v>0</v>
      </c>
      <c r="M3088" s="68">
        <v>59.182621708066357</v>
      </c>
      <c r="N3088" s="68">
        <v>1.0009225092250922</v>
      </c>
      <c r="O3088" s="68">
        <v>10.627738343992734</v>
      </c>
      <c r="P3088" s="68">
        <v>97.884095115005422</v>
      </c>
      <c r="Q3088" s="68">
        <v>3.1064593301435406</v>
      </c>
      <c r="R3088" s="68">
        <v>0</v>
      </c>
      <c r="S3088" s="68">
        <v>0</v>
      </c>
      <c r="T3088" s="68">
        <v>0</v>
      </c>
      <c r="U3088" s="68">
        <v>0</v>
      </c>
      <c r="V3088" s="68">
        <v>0</v>
      </c>
      <c r="W3088" s="68">
        <v>171.80183700643317</v>
      </c>
    </row>
    <row r="3089" spans="1:23">
      <c r="A3089" s="105"/>
      <c r="B3089">
        <v>2014</v>
      </c>
      <c r="C3089" s="76">
        <v>0.41336339999443816</v>
      </c>
      <c r="D3089" s="76">
        <v>5.469668165103124E-2</v>
      </c>
      <c r="E3089" s="76">
        <v>7.8156886947349548E-3</v>
      </c>
      <c r="F3089" s="76">
        <v>0.51859036767374889</v>
      </c>
      <c r="G3089" s="76">
        <v>0</v>
      </c>
      <c r="H3089" s="76">
        <v>0</v>
      </c>
      <c r="I3089" s="76">
        <v>0</v>
      </c>
      <c r="J3089" s="76">
        <v>5.5338619860467791E-3</v>
      </c>
      <c r="K3089" s="76">
        <v>0</v>
      </c>
      <c r="L3089" s="77">
        <v>0</v>
      </c>
      <c r="M3089" s="68">
        <v>74.933102151374399</v>
      </c>
      <c r="N3089" s="68">
        <v>9.9152272154551575</v>
      </c>
      <c r="O3089" s="68">
        <v>1.4168012924071083</v>
      </c>
      <c r="P3089" s="68">
        <v>94.008286645935968</v>
      </c>
      <c r="Q3089" s="68">
        <v>0</v>
      </c>
      <c r="R3089" s="68">
        <v>0</v>
      </c>
      <c r="S3089" s="68">
        <v>0</v>
      </c>
      <c r="T3089" s="68">
        <v>1.0031595576619272</v>
      </c>
      <c r="U3089" s="68">
        <v>0</v>
      </c>
      <c r="V3089" s="68">
        <v>0</v>
      </c>
      <c r="W3089" s="68">
        <v>181.27657686283456</v>
      </c>
    </row>
    <row r="3090" spans="1:23">
      <c r="A3090" s="105"/>
      <c r="B3090">
        <v>2017</v>
      </c>
      <c r="C3090" s="76">
        <v>0.38116971993545823</v>
      </c>
      <c r="D3090" s="76">
        <v>1.0948221450155877E-2</v>
      </c>
      <c r="E3090" s="76">
        <v>1.305111572050637E-2</v>
      </c>
      <c r="F3090" s="76">
        <v>0.58943801226341119</v>
      </c>
      <c r="G3090" s="76">
        <v>5.392930630468501E-3</v>
      </c>
      <c r="H3090" s="76">
        <v>0</v>
      </c>
      <c r="I3090" s="76">
        <v>0</v>
      </c>
      <c r="J3090" s="76">
        <v>0</v>
      </c>
      <c r="K3090" s="76">
        <v>0</v>
      </c>
      <c r="L3090" s="77">
        <v>0</v>
      </c>
      <c r="M3090" s="68">
        <v>70.747237037569064</v>
      </c>
      <c r="N3090" s="68">
        <v>2.0320512820512819</v>
      </c>
      <c r="O3090" s="68">
        <v>2.4223602484472049</v>
      </c>
      <c r="P3090" s="68">
        <v>109.40299974408816</v>
      </c>
      <c r="Q3090" s="68">
        <v>1.0009581603321622</v>
      </c>
      <c r="R3090" s="68">
        <v>0</v>
      </c>
      <c r="S3090" s="68">
        <v>0</v>
      </c>
      <c r="T3090" s="68">
        <v>0</v>
      </c>
      <c r="U3090" s="68">
        <v>0</v>
      </c>
      <c r="V3090" s="68">
        <v>0</v>
      </c>
      <c r="W3090" s="68">
        <v>185.60560647248784</v>
      </c>
    </row>
    <row r="3091" spans="1:23">
      <c r="C3091" s="76"/>
      <c r="D3091" s="76"/>
      <c r="E3091" s="76"/>
      <c r="F3091" s="76"/>
      <c r="G3091" s="76"/>
      <c r="H3091" s="76"/>
      <c r="I3091" s="76"/>
      <c r="J3091" s="76"/>
      <c r="K3091" s="76"/>
      <c r="L3091" s="77"/>
      <c r="M3091" s="68"/>
      <c r="N3091" s="68"/>
      <c r="O3091" s="68"/>
      <c r="P3091" s="68"/>
      <c r="Q3091" s="68"/>
      <c r="R3091" s="68"/>
      <c r="S3091" s="68"/>
      <c r="T3091" s="68"/>
      <c r="U3091" s="68"/>
      <c r="V3091" s="68"/>
      <c r="W3091" s="68"/>
    </row>
    <row r="3092" spans="1:23">
      <c r="A3092" s="105" t="s">
        <v>805</v>
      </c>
      <c r="B3092">
        <v>2011</v>
      </c>
      <c r="C3092" s="76">
        <v>0.35546244277297184</v>
      </c>
      <c r="D3092" s="76">
        <v>2.3698818267006493E-2</v>
      </c>
      <c r="E3092" s="76">
        <v>2.601408624613101E-2</v>
      </c>
      <c r="F3092" s="76">
        <v>0.55882206293842784</v>
      </c>
      <c r="G3092" s="76">
        <v>3.9032273764063384E-3</v>
      </c>
      <c r="H3092" s="76">
        <v>0</v>
      </c>
      <c r="I3092" s="76">
        <v>4.3208337290889E-3</v>
      </c>
      <c r="J3092" s="76">
        <v>2.7778528669967162E-2</v>
      </c>
      <c r="K3092" s="76">
        <v>0</v>
      </c>
      <c r="L3092" s="77">
        <v>0</v>
      </c>
      <c r="M3092" s="68">
        <v>91.068853667511036</v>
      </c>
      <c r="N3092" s="68">
        <v>6.071595626290609</v>
      </c>
      <c r="O3092" s="68">
        <v>6.6647632170693356</v>
      </c>
      <c r="P3092" s="68">
        <v>143.16923126649354</v>
      </c>
      <c r="Q3092" s="68">
        <v>1</v>
      </c>
      <c r="R3092" s="68">
        <v>0</v>
      </c>
      <c r="S3092" s="68">
        <v>1.1069900142653353</v>
      </c>
      <c r="T3092" s="68">
        <v>7.1168102678001226</v>
      </c>
      <c r="U3092" s="68">
        <v>0</v>
      </c>
      <c r="V3092" s="68">
        <v>0</v>
      </c>
      <c r="W3092" s="68">
        <v>256.19824405943007</v>
      </c>
    </row>
    <row r="3093" spans="1:23">
      <c r="A3093" s="105"/>
      <c r="B3093">
        <v>2014</v>
      </c>
      <c r="C3093" s="76">
        <v>0.30747869030877112</v>
      </c>
      <c r="D3093" s="76">
        <v>1.7971866724449247E-2</v>
      </c>
      <c r="E3093" s="76">
        <v>0</v>
      </c>
      <c r="F3093" s="76">
        <v>0.64866439952962041</v>
      </c>
      <c r="G3093" s="76">
        <v>3.2564475817876692E-3</v>
      </c>
      <c r="H3093" s="76">
        <v>0</v>
      </c>
      <c r="I3093" s="76">
        <v>0</v>
      </c>
      <c r="J3093" s="76">
        <v>2.2628595855372E-2</v>
      </c>
      <c r="K3093" s="76">
        <v>0</v>
      </c>
      <c r="L3093" s="77">
        <v>0</v>
      </c>
      <c r="M3093" s="68">
        <v>95.331072648438393</v>
      </c>
      <c r="N3093" s="68">
        <v>5.5720197409974812</v>
      </c>
      <c r="O3093" s="68">
        <v>0</v>
      </c>
      <c r="P3093" s="68">
        <v>201.11271104321443</v>
      </c>
      <c r="Q3093" s="68">
        <v>1.0096330275229359</v>
      </c>
      <c r="R3093" s="68">
        <v>0</v>
      </c>
      <c r="S3093" s="68">
        <v>0</v>
      </c>
      <c r="T3093" s="68">
        <v>7.0157977883096363</v>
      </c>
      <c r="U3093" s="68">
        <v>0</v>
      </c>
      <c r="V3093" s="68">
        <v>0</v>
      </c>
      <c r="W3093" s="68">
        <v>310.04123424848274</v>
      </c>
    </row>
    <row r="3094" spans="1:23">
      <c r="A3094" s="105"/>
      <c r="B3094">
        <v>2017</v>
      </c>
      <c r="C3094" s="76">
        <v>0.23209802888009798</v>
      </c>
      <c r="D3094" s="76">
        <v>9.0548772923111628E-2</v>
      </c>
      <c r="E3094" s="76">
        <v>1.8371358339513446E-2</v>
      </c>
      <c r="F3094" s="76">
        <v>0.63165945907982846</v>
      </c>
      <c r="G3094" s="76">
        <v>7.4787899436410503E-3</v>
      </c>
      <c r="H3094" s="76">
        <v>0</v>
      </c>
      <c r="I3094" s="76">
        <v>0</v>
      </c>
      <c r="J3094" s="76">
        <v>1.6510035828870128E-2</v>
      </c>
      <c r="K3094" s="76">
        <v>3.3335550049374712E-3</v>
      </c>
      <c r="L3094" s="77">
        <v>0</v>
      </c>
      <c r="M3094" s="68">
        <v>70.740560220068303</v>
      </c>
      <c r="N3094" s="68">
        <v>27.598127199648644</v>
      </c>
      <c r="O3094" s="68">
        <v>5.5993589743589745</v>
      </c>
      <c r="P3094" s="68">
        <v>192.52185905764901</v>
      </c>
      <c r="Q3094" s="68">
        <v>2.2794411177644709</v>
      </c>
      <c r="R3094" s="68">
        <v>0</v>
      </c>
      <c r="S3094" s="68">
        <v>0</v>
      </c>
      <c r="T3094" s="68">
        <v>5.0320512820512819</v>
      </c>
      <c r="U3094" s="68">
        <v>1.016025641025641</v>
      </c>
      <c r="V3094" s="68">
        <v>0</v>
      </c>
      <c r="W3094" s="68">
        <v>304.78742349256629</v>
      </c>
    </row>
    <row r="3095" spans="1:23">
      <c r="C3095" s="76"/>
      <c r="D3095" s="76"/>
      <c r="E3095" s="76"/>
      <c r="F3095" s="76"/>
      <c r="G3095" s="76"/>
      <c r="H3095" s="76"/>
      <c r="I3095" s="76"/>
      <c r="J3095" s="76"/>
      <c r="K3095" s="76"/>
      <c r="L3095" s="77"/>
      <c r="M3095" s="68"/>
      <c r="N3095" s="68"/>
      <c r="O3095" s="68"/>
      <c r="P3095" s="68"/>
      <c r="Q3095" s="68"/>
      <c r="R3095" s="68"/>
      <c r="S3095" s="68"/>
      <c r="T3095" s="68"/>
      <c r="U3095" s="68"/>
      <c r="V3095" s="68"/>
      <c r="W3095" s="68"/>
    </row>
    <row r="3096" spans="1:23">
      <c r="A3096" s="105" t="s">
        <v>806</v>
      </c>
      <c r="B3096">
        <v>2011</v>
      </c>
      <c r="C3096" s="76">
        <v>0.24426030892091774</v>
      </c>
      <c r="D3096" s="76">
        <v>8.9443178666270499E-3</v>
      </c>
      <c r="E3096" s="76">
        <v>0</v>
      </c>
      <c r="F3096" s="76">
        <v>0.73966834139084292</v>
      </c>
      <c r="G3096" s="76">
        <v>6.0789301332219593E-3</v>
      </c>
      <c r="H3096" s="76">
        <v>0</v>
      </c>
      <c r="I3096" s="76">
        <v>0</v>
      </c>
      <c r="J3096" s="76">
        <v>0</v>
      </c>
      <c r="K3096" s="76">
        <v>1.0481016883905137E-3</v>
      </c>
      <c r="L3096" s="77">
        <v>0</v>
      </c>
      <c r="M3096" s="68">
        <v>257.98424508984817</v>
      </c>
      <c r="N3096" s="68">
        <v>9.4468606170988654</v>
      </c>
      <c r="O3096" s="68">
        <v>0</v>
      </c>
      <c r="P3096" s="68">
        <v>781.22712410209022</v>
      </c>
      <c r="Q3096" s="68">
        <v>6.4204790712884234</v>
      </c>
      <c r="R3096" s="68">
        <v>0</v>
      </c>
      <c r="S3096" s="68">
        <v>0</v>
      </c>
      <c r="T3096" s="68">
        <v>0</v>
      </c>
      <c r="U3096" s="68">
        <v>1.1069900142653353</v>
      </c>
      <c r="V3096" s="68">
        <v>0</v>
      </c>
      <c r="W3096" s="68">
        <v>1056.1856988945908</v>
      </c>
    </row>
    <row r="3097" spans="1:23">
      <c r="A3097" s="105"/>
      <c r="B3097">
        <v>2014</v>
      </c>
      <c r="C3097" s="76">
        <v>0.27595393185195743</v>
      </c>
      <c r="D3097" s="76">
        <v>7.1041017519494574E-3</v>
      </c>
      <c r="E3097" s="76">
        <v>2.3719246724422751E-3</v>
      </c>
      <c r="F3097" s="76">
        <v>0.69338584810641968</v>
      </c>
      <c r="G3097" s="76">
        <v>1.3015981537500944E-2</v>
      </c>
      <c r="H3097" s="76">
        <v>0</v>
      </c>
      <c r="I3097" s="76">
        <v>0</v>
      </c>
      <c r="J3097" s="76">
        <v>0</v>
      </c>
      <c r="K3097" s="76">
        <v>9.4614427783867817E-4</v>
      </c>
      <c r="L3097" s="77">
        <v>7.2220678018911572E-3</v>
      </c>
      <c r="M3097" s="68">
        <v>294.47116068703252</v>
      </c>
      <c r="N3097" s="68">
        <v>7.5808055152394775</v>
      </c>
      <c r="O3097" s="68">
        <v>2.5310870066928226</v>
      </c>
      <c r="P3097" s="68">
        <v>739.91384766859767</v>
      </c>
      <c r="Q3097" s="68">
        <v>13.889387859438472</v>
      </c>
      <c r="R3097" s="68">
        <v>0</v>
      </c>
      <c r="S3097" s="68">
        <v>0</v>
      </c>
      <c r="T3097" s="68">
        <v>0</v>
      </c>
      <c r="U3097" s="68">
        <v>1.0096330275229359</v>
      </c>
      <c r="V3097" s="68">
        <v>7.7066873949244989</v>
      </c>
      <c r="W3097" s="68">
        <v>1067.1026091594488</v>
      </c>
    </row>
    <row r="3098" spans="1:23">
      <c r="A3098" s="105"/>
      <c r="B3098">
        <v>2017</v>
      </c>
      <c r="C3098" s="76">
        <v>0.22958533559812072</v>
      </c>
      <c r="D3098" s="76">
        <v>1.2523231187696444E-2</v>
      </c>
      <c r="E3098" s="76">
        <v>1.1911015303755572E-3</v>
      </c>
      <c r="F3098" s="76">
        <v>0.72150615536436091</v>
      </c>
      <c r="G3098" s="76">
        <v>2.2488250600790672E-2</v>
      </c>
      <c r="H3098" s="76">
        <v>0</v>
      </c>
      <c r="I3098" s="76">
        <v>8.7274769695414338E-4</v>
      </c>
      <c r="J3098" s="76">
        <v>8.7110410430451212E-4</v>
      </c>
      <c r="K3098" s="76">
        <v>4.1952597023332053E-3</v>
      </c>
      <c r="L3098" s="77">
        <v>6.7668142150634873E-3</v>
      </c>
      <c r="M3098" s="68">
        <v>263.5567143624254</v>
      </c>
      <c r="N3098" s="68">
        <v>14.376273887143453</v>
      </c>
      <c r="O3098" s="68">
        <v>1.3673469387755102</v>
      </c>
      <c r="P3098" s="68">
        <v>828.26627931045061</v>
      </c>
      <c r="Q3098" s="68">
        <v>25.815801452049463</v>
      </c>
      <c r="R3098" s="68">
        <v>0</v>
      </c>
      <c r="S3098" s="68">
        <v>1.0018867924528303</v>
      </c>
      <c r="T3098" s="68">
        <v>1</v>
      </c>
      <c r="U3098" s="68">
        <v>4.8160256410256412</v>
      </c>
      <c r="V3098" s="68">
        <v>7.768089005235602</v>
      </c>
      <c r="W3098" s="68">
        <v>1147.9684173895589</v>
      </c>
    </row>
    <row r="3099" spans="1:23">
      <c r="C3099" s="76"/>
      <c r="D3099" s="76"/>
      <c r="E3099" s="76"/>
      <c r="F3099" s="76"/>
      <c r="G3099" s="76"/>
      <c r="H3099" s="76"/>
      <c r="I3099" s="76"/>
      <c r="J3099" s="76"/>
      <c r="K3099" s="76"/>
      <c r="L3099" s="77"/>
      <c r="M3099" s="68"/>
      <c r="N3099" s="68"/>
      <c r="O3099" s="68"/>
      <c r="P3099" s="68"/>
      <c r="Q3099" s="68"/>
      <c r="R3099" s="68"/>
      <c r="S3099" s="68"/>
      <c r="T3099" s="68"/>
      <c r="U3099" s="68"/>
      <c r="V3099" s="68"/>
      <c r="W3099" s="68"/>
    </row>
    <row r="3100" spans="1:23">
      <c r="A3100" s="105" t="s">
        <v>807</v>
      </c>
      <c r="B3100">
        <v>2011</v>
      </c>
      <c r="C3100" s="76">
        <v>0.33261988487851141</v>
      </c>
      <c r="D3100" s="76">
        <v>4.5463888569754786E-2</v>
      </c>
      <c r="E3100" s="76">
        <v>5.6098989461021397E-3</v>
      </c>
      <c r="F3100" s="76">
        <v>0.6030681020530001</v>
      </c>
      <c r="G3100" s="76">
        <v>1.1330928500356302E-2</v>
      </c>
      <c r="H3100" s="76">
        <v>0</v>
      </c>
      <c r="I3100" s="76">
        <v>0</v>
      </c>
      <c r="J3100" s="76">
        <v>1.9072970522749334E-3</v>
      </c>
      <c r="K3100" s="76">
        <v>0</v>
      </c>
      <c r="L3100" s="77">
        <v>0</v>
      </c>
      <c r="M3100" s="68">
        <v>179.75293622866278</v>
      </c>
      <c r="N3100" s="68">
        <v>24.569389366997896</v>
      </c>
      <c r="O3100" s="68">
        <v>3.0316762567465094</v>
      </c>
      <c r="P3100" s="68">
        <v>325.90734053518071</v>
      </c>
      <c r="Q3100" s="68">
        <v>6.1234092149361672</v>
      </c>
      <c r="R3100" s="68">
        <v>0</v>
      </c>
      <c r="S3100" s="68">
        <v>0</v>
      </c>
      <c r="T3100" s="68">
        <v>1.0307328605200945</v>
      </c>
      <c r="U3100" s="68">
        <v>0</v>
      </c>
      <c r="V3100" s="68">
        <v>0</v>
      </c>
      <c r="W3100" s="68">
        <v>540.41548446304432</v>
      </c>
    </row>
    <row r="3101" spans="1:23">
      <c r="A3101" s="105"/>
      <c r="B3101">
        <v>2014</v>
      </c>
      <c r="C3101" s="76">
        <v>0.34082001020613223</v>
      </c>
      <c r="D3101" s="76">
        <v>1.8271920799831382E-2</v>
      </c>
      <c r="E3101" s="76">
        <v>0</v>
      </c>
      <c r="F3101" s="76">
        <v>0.63403923967017206</v>
      </c>
      <c r="G3101" s="76">
        <v>4.9537005202244617E-3</v>
      </c>
      <c r="H3101" s="76">
        <v>0</v>
      </c>
      <c r="I3101" s="76">
        <v>1.9151288036394632E-3</v>
      </c>
      <c r="J3101" s="76">
        <v>0</v>
      </c>
      <c r="K3101" s="76">
        <v>0</v>
      </c>
      <c r="L3101" s="77">
        <v>0</v>
      </c>
      <c r="M3101" s="68">
        <v>179.67623801119285</v>
      </c>
      <c r="N3101" s="68">
        <v>9.6327383728629972</v>
      </c>
      <c r="O3101" s="68">
        <v>0</v>
      </c>
      <c r="P3101" s="68">
        <v>334.25791304481288</v>
      </c>
      <c r="Q3101" s="68">
        <v>2.6115317383204681</v>
      </c>
      <c r="R3101" s="68">
        <v>0</v>
      </c>
      <c r="S3101" s="68">
        <v>1.0096330275229359</v>
      </c>
      <c r="T3101" s="68">
        <v>0</v>
      </c>
      <c r="U3101" s="68">
        <v>0</v>
      </c>
      <c r="V3101" s="68">
        <v>0</v>
      </c>
      <c r="W3101" s="68">
        <v>527.18805419471232</v>
      </c>
    </row>
    <row r="3102" spans="1:23">
      <c r="A3102" s="105"/>
      <c r="B3102">
        <v>2017</v>
      </c>
      <c r="C3102" s="76">
        <v>0.34338930724749683</v>
      </c>
      <c r="D3102" s="76">
        <v>3.3496865460880335E-2</v>
      </c>
      <c r="E3102" s="76">
        <v>8.9247305970877894E-3</v>
      </c>
      <c r="F3102" s="76">
        <v>0.60275699703621</v>
      </c>
      <c r="G3102" s="76">
        <v>8.2553385927994494E-3</v>
      </c>
      <c r="H3102" s="76">
        <v>0</v>
      </c>
      <c r="I3102" s="76">
        <v>3.1767610655255543E-3</v>
      </c>
      <c r="J3102" s="76">
        <v>0</v>
      </c>
      <c r="K3102" s="76">
        <v>0</v>
      </c>
      <c r="L3102" s="77">
        <v>0</v>
      </c>
      <c r="M3102" s="68">
        <v>196.64361281128063</v>
      </c>
      <c r="N3102" s="68">
        <v>19.182148375206658</v>
      </c>
      <c r="O3102" s="68">
        <v>5.1107918357918347</v>
      </c>
      <c r="P3102" s="68">
        <v>345.17182405755511</v>
      </c>
      <c r="Q3102" s="68">
        <v>4.7274611398963726</v>
      </c>
      <c r="R3102" s="68">
        <v>0</v>
      </c>
      <c r="S3102" s="68">
        <v>1.8191881918819188</v>
      </c>
      <c r="T3102" s="68">
        <v>0</v>
      </c>
      <c r="U3102" s="68">
        <v>0</v>
      </c>
      <c r="V3102" s="68">
        <v>0</v>
      </c>
      <c r="W3102" s="68">
        <v>572.65502641161254</v>
      </c>
    </row>
    <row r="3103" spans="1:23">
      <c r="C3103" s="76"/>
      <c r="D3103" s="76"/>
      <c r="E3103" s="76"/>
      <c r="F3103" s="76"/>
      <c r="G3103" s="76"/>
      <c r="H3103" s="76"/>
      <c r="I3103" s="76"/>
      <c r="J3103" s="76"/>
      <c r="K3103" s="76"/>
      <c r="L3103" s="77"/>
      <c r="M3103" s="68"/>
      <c r="N3103" s="68"/>
      <c r="O3103" s="68"/>
      <c r="P3103" s="68"/>
      <c r="Q3103" s="68"/>
      <c r="R3103" s="68"/>
      <c r="S3103" s="68"/>
      <c r="T3103" s="68"/>
      <c r="U3103" s="68"/>
      <c r="V3103" s="68"/>
      <c r="W3103" s="68"/>
    </row>
    <row r="3104" spans="1:23">
      <c r="A3104" s="105" t="s">
        <v>808</v>
      </c>
      <c r="B3104">
        <v>2011</v>
      </c>
      <c r="C3104" s="76">
        <v>0.44347175251113363</v>
      </c>
      <c r="D3104" s="76">
        <v>2.6155707797878847E-2</v>
      </c>
      <c r="E3104" s="76">
        <v>0</v>
      </c>
      <c r="F3104" s="76">
        <v>0.52406496554521387</v>
      </c>
      <c r="G3104" s="76">
        <v>3.3246341908849549E-3</v>
      </c>
      <c r="H3104" s="76">
        <v>0</v>
      </c>
      <c r="I3104" s="76">
        <v>0</v>
      </c>
      <c r="J3104" s="76">
        <v>2.9829399548885263E-3</v>
      </c>
      <c r="K3104" s="76">
        <v>0</v>
      </c>
      <c r="L3104" s="77">
        <v>0</v>
      </c>
      <c r="M3104" s="68">
        <v>147.66099770751012</v>
      </c>
      <c r="N3104" s="68">
        <v>8.708960350488006</v>
      </c>
      <c r="O3104" s="68">
        <v>0</v>
      </c>
      <c r="P3104" s="68">
        <v>174.49579423666995</v>
      </c>
      <c r="Q3104" s="68">
        <v>1.1069900142653353</v>
      </c>
      <c r="R3104" s="68">
        <v>0</v>
      </c>
      <c r="S3104" s="68">
        <v>0</v>
      </c>
      <c r="T3104" s="68">
        <v>0.99321746502755404</v>
      </c>
      <c r="U3104" s="68">
        <v>0</v>
      </c>
      <c r="V3104" s="68">
        <v>0</v>
      </c>
      <c r="W3104" s="68">
        <v>332.965959773961</v>
      </c>
    </row>
    <row r="3105" spans="1:23">
      <c r="A3105" s="105"/>
      <c r="B3105">
        <v>2014</v>
      </c>
      <c r="C3105" s="76">
        <v>0.37111203400172571</v>
      </c>
      <c r="D3105" s="76">
        <v>1.487777867835581E-2</v>
      </c>
      <c r="E3105" s="76">
        <v>3.6159652838158238E-3</v>
      </c>
      <c r="F3105" s="76">
        <v>0.60158578548718888</v>
      </c>
      <c r="G3105" s="76">
        <v>5.884868380701712E-3</v>
      </c>
      <c r="H3105" s="76">
        <v>0</v>
      </c>
      <c r="I3105" s="76">
        <v>0</v>
      </c>
      <c r="J3105" s="76">
        <v>2.9235681682121288E-3</v>
      </c>
      <c r="K3105" s="76">
        <v>0</v>
      </c>
      <c r="L3105" s="77">
        <v>0</v>
      </c>
      <c r="M3105" s="68">
        <v>127.33911523597385</v>
      </c>
      <c r="N3105" s="68">
        <v>5.104989868287741</v>
      </c>
      <c r="O3105" s="68">
        <v>1.2407407407407407</v>
      </c>
      <c r="P3105" s="68">
        <v>206.42122767196705</v>
      </c>
      <c r="Q3105" s="68">
        <v>2.0192660550458719</v>
      </c>
      <c r="R3105" s="68">
        <v>0</v>
      </c>
      <c r="S3105" s="68">
        <v>0</v>
      </c>
      <c r="T3105" s="68">
        <v>1.0031595576619272</v>
      </c>
      <c r="U3105" s="68">
        <v>0</v>
      </c>
      <c r="V3105" s="68">
        <v>0</v>
      </c>
      <c r="W3105" s="68">
        <v>343.12849912967715</v>
      </c>
    </row>
    <row r="3106" spans="1:23">
      <c r="A3106" s="105"/>
      <c r="B3106">
        <v>2017</v>
      </c>
      <c r="C3106" s="76">
        <v>0.29948733065171668</v>
      </c>
      <c r="D3106" s="76">
        <v>6.5270642663559281E-2</v>
      </c>
      <c r="E3106" s="76">
        <v>1.4619369471838813E-2</v>
      </c>
      <c r="F3106" s="76">
        <v>0.58046738554699617</v>
      </c>
      <c r="G3106" s="76">
        <v>3.2411551126800962E-2</v>
      </c>
      <c r="H3106" s="76">
        <v>0</v>
      </c>
      <c r="I3106" s="76">
        <v>2.201525863409875E-3</v>
      </c>
      <c r="J3106" s="76">
        <v>2.7895311687011247E-3</v>
      </c>
      <c r="K3106" s="76">
        <v>2.7526635069770483E-3</v>
      </c>
      <c r="L3106" s="77">
        <v>0</v>
      </c>
      <c r="M3106" s="68">
        <v>109.08170179942893</v>
      </c>
      <c r="N3106" s="68">
        <v>23.77340224639865</v>
      </c>
      <c r="O3106" s="68">
        <v>5.3247851845770731</v>
      </c>
      <c r="P3106" s="68">
        <v>211.42253369030328</v>
      </c>
      <c r="Q3106" s="68">
        <v>11.805197726317846</v>
      </c>
      <c r="R3106" s="68">
        <v>0</v>
      </c>
      <c r="S3106" s="68">
        <v>0.80185758513931893</v>
      </c>
      <c r="T3106" s="68">
        <v>1.016025641025641</v>
      </c>
      <c r="U3106" s="68">
        <v>1.0025974025974025</v>
      </c>
      <c r="V3106" s="68">
        <v>0</v>
      </c>
      <c r="W3106" s="68">
        <v>364.22810127578816</v>
      </c>
    </row>
    <row r="3107" spans="1:23">
      <c r="C3107" s="76"/>
      <c r="D3107" s="76"/>
      <c r="E3107" s="76"/>
      <c r="F3107" s="76"/>
      <c r="G3107" s="76"/>
      <c r="H3107" s="76"/>
      <c r="I3107" s="76"/>
      <c r="J3107" s="76"/>
      <c r="K3107" s="76"/>
      <c r="L3107" s="77"/>
      <c r="M3107" s="68"/>
      <c r="N3107" s="68"/>
      <c r="O3107" s="68"/>
      <c r="P3107" s="68"/>
      <c r="Q3107" s="68"/>
      <c r="R3107" s="68"/>
      <c r="S3107" s="68"/>
      <c r="T3107" s="68"/>
      <c r="U3107" s="68"/>
      <c r="V3107" s="68"/>
      <c r="W3107" s="68"/>
    </row>
    <row r="3108" spans="1:23">
      <c r="A3108" s="105" t="s">
        <v>809</v>
      </c>
      <c r="B3108">
        <v>2011</v>
      </c>
      <c r="C3108" s="76">
        <v>0.38228038764797118</v>
      </c>
      <c r="D3108" s="76">
        <v>3.5359149720366564E-2</v>
      </c>
      <c r="E3108" s="76">
        <v>0</v>
      </c>
      <c r="F3108" s="76">
        <v>0.5693377185354358</v>
      </c>
      <c r="G3108" s="76">
        <v>1.3022744096226453E-2</v>
      </c>
      <c r="H3108" s="76">
        <v>0</v>
      </c>
      <c r="I3108" s="76">
        <v>0</v>
      </c>
      <c r="J3108" s="76">
        <v>0</v>
      </c>
      <c r="K3108" s="76">
        <v>0</v>
      </c>
      <c r="L3108" s="77">
        <v>0</v>
      </c>
      <c r="M3108" s="68">
        <v>32.495499308660207</v>
      </c>
      <c r="N3108" s="68">
        <v>3.0056818566142898</v>
      </c>
      <c r="O3108" s="68">
        <v>0</v>
      </c>
      <c r="P3108" s="68">
        <v>48.39618781620387</v>
      </c>
      <c r="Q3108" s="68">
        <v>1.1069900142653353</v>
      </c>
      <c r="R3108" s="68">
        <v>0</v>
      </c>
      <c r="S3108" s="68">
        <v>0</v>
      </c>
      <c r="T3108" s="68">
        <v>0</v>
      </c>
      <c r="U3108" s="68">
        <v>0</v>
      </c>
      <c r="V3108" s="68">
        <v>0</v>
      </c>
      <c r="W3108" s="68">
        <v>85.004358995743701</v>
      </c>
    </row>
    <row r="3109" spans="1:23">
      <c r="A3109" s="105"/>
      <c r="B3109">
        <v>2014</v>
      </c>
      <c r="C3109" s="76">
        <v>0.49161051005475909</v>
      </c>
      <c r="D3109" s="76">
        <v>1.3117319398523907E-2</v>
      </c>
      <c r="E3109" s="76">
        <v>1.299216551057797E-2</v>
      </c>
      <c r="F3109" s="76">
        <v>0.48228000503613927</v>
      </c>
      <c r="G3109" s="76">
        <v>0</v>
      </c>
      <c r="H3109" s="76">
        <v>0</v>
      </c>
      <c r="I3109" s="76">
        <v>0</v>
      </c>
      <c r="J3109" s="76">
        <v>0</v>
      </c>
      <c r="K3109" s="76">
        <v>0</v>
      </c>
      <c r="L3109" s="77">
        <v>0</v>
      </c>
      <c r="M3109" s="68">
        <v>37.838996867342807</v>
      </c>
      <c r="N3109" s="68">
        <v>1.0096330275229359</v>
      </c>
      <c r="O3109" s="68">
        <v>1</v>
      </c>
      <c r="P3109" s="68">
        <v>37.120832908376684</v>
      </c>
      <c r="Q3109" s="68">
        <v>0</v>
      </c>
      <c r="R3109" s="68">
        <v>0</v>
      </c>
      <c r="S3109" s="68">
        <v>0</v>
      </c>
      <c r="T3109" s="68">
        <v>0</v>
      </c>
      <c r="U3109" s="68">
        <v>0</v>
      </c>
      <c r="V3109" s="68">
        <v>0</v>
      </c>
      <c r="W3109" s="68">
        <v>76.969462803242408</v>
      </c>
    </row>
    <row r="3110" spans="1:23">
      <c r="A3110" s="105"/>
      <c r="B3110">
        <v>2017</v>
      </c>
      <c r="C3110" s="76">
        <v>0.39102514558011464</v>
      </c>
      <c r="D3110" s="76">
        <v>0.11357607451337608</v>
      </c>
      <c r="E3110" s="76">
        <v>1.3682155239030706E-2</v>
      </c>
      <c r="F3110" s="76">
        <v>0.46803446942844767</v>
      </c>
      <c r="G3110" s="76">
        <v>0</v>
      </c>
      <c r="H3110" s="76">
        <v>0</v>
      </c>
      <c r="I3110" s="76">
        <v>0</v>
      </c>
      <c r="J3110" s="76">
        <v>0</v>
      </c>
      <c r="K3110" s="76">
        <v>1.3682155239030706E-2</v>
      </c>
      <c r="L3110" s="77">
        <v>0</v>
      </c>
      <c r="M3110" s="68">
        <v>29.037207022899278</v>
      </c>
      <c r="N3110" s="68">
        <v>8.4340662634378916</v>
      </c>
      <c r="O3110" s="68">
        <v>1.016025641025641</v>
      </c>
      <c r="P3110" s="68">
        <v>34.755856333700166</v>
      </c>
      <c r="Q3110" s="68">
        <v>0</v>
      </c>
      <c r="R3110" s="68">
        <v>0</v>
      </c>
      <c r="S3110" s="68">
        <v>0</v>
      </c>
      <c r="T3110" s="68">
        <v>0</v>
      </c>
      <c r="U3110" s="68">
        <v>1.016025641025641</v>
      </c>
      <c r="V3110" s="68">
        <v>0</v>
      </c>
      <c r="W3110" s="68">
        <v>74.25918090208863</v>
      </c>
    </row>
    <row r="3111" spans="1:23">
      <c r="C3111" s="76"/>
      <c r="D3111" s="76"/>
      <c r="E3111" s="76"/>
      <c r="F3111" s="76"/>
      <c r="G3111" s="76"/>
      <c r="H3111" s="76"/>
      <c r="I3111" s="76"/>
      <c r="J3111" s="76"/>
      <c r="K3111" s="76"/>
      <c r="L3111" s="77"/>
      <c r="M3111" s="68"/>
      <c r="N3111" s="68"/>
      <c r="O3111" s="68"/>
      <c r="P3111" s="68"/>
      <c r="Q3111" s="68"/>
      <c r="R3111" s="68"/>
      <c r="S3111" s="68"/>
      <c r="T3111" s="68"/>
      <c r="U3111" s="68"/>
      <c r="V3111" s="68"/>
      <c r="W3111" s="68"/>
    </row>
    <row r="3112" spans="1:23">
      <c r="A3112" s="105" t="s">
        <v>810</v>
      </c>
      <c r="B3112">
        <v>2011</v>
      </c>
      <c r="C3112" s="76">
        <v>0.25258020257508113</v>
      </c>
      <c r="D3112" s="76">
        <v>2.1978476900811762E-2</v>
      </c>
      <c r="E3112" s="76">
        <v>0</v>
      </c>
      <c r="F3112" s="76">
        <v>0.71813249498218035</v>
      </c>
      <c r="G3112" s="76">
        <v>0</v>
      </c>
      <c r="H3112" s="76">
        <v>0</v>
      </c>
      <c r="I3112" s="76">
        <v>7.3088255419267185E-3</v>
      </c>
      <c r="J3112" s="76">
        <v>0</v>
      </c>
      <c r="K3112" s="76">
        <v>0</v>
      </c>
      <c r="L3112" s="77">
        <v>0</v>
      </c>
      <c r="M3112" s="68">
        <v>35.706030529026684</v>
      </c>
      <c r="N3112" s="68">
        <v>3.1069900142653353</v>
      </c>
      <c r="O3112" s="68">
        <v>0</v>
      </c>
      <c r="P3112" s="68">
        <v>101.5188859946285</v>
      </c>
      <c r="Q3112" s="68">
        <v>0</v>
      </c>
      <c r="R3112" s="68">
        <v>0</v>
      </c>
      <c r="S3112" s="68">
        <v>1.0332129963898917</v>
      </c>
      <c r="T3112" s="68">
        <v>0</v>
      </c>
      <c r="U3112" s="68">
        <v>0</v>
      </c>
      <c r="V3112" s="68">
        <v>0</v>
      </c>
      <c r="W3112" s="68">
        <v>141.36511953431042</v>
      </c>
    </row>
    <row r="3113" spans="1:23">
      <c r="A3113" s="105"/>
      <c r="B3113">
        <v>2014</v>
      </c>
      <c r="C3113" s="76">
        <v>0.31441460366651636</v>
      </c>
      <c r="D3113" s="76">
        <v>5.4158515378873805E-2</v>
      </c>
      <c r="E3113" s="76">
        <v>0</v>
      </c>
      <c r="F3113" s="76">
        <v>0.61751029288512771</v>
      </c>
      <c r="G3113" s="76">
        <v>1.391658806948223E-2</v>
      </c>
      <c r="H3113" s="76">
        <v>0</v>
      </c>
      <c r="I3113" s="76">
        <v>0</v>
      </c>
      <c r="J3113" s="76">
        <v>0</v>
      </c>
      <c r="K3113" s="76">
        <v>0</v>
      </c>
      <c r="L3113" s="77">
        <v>0</v>
      </c>
      <c r="M3113" s="68">
        <v>45.320482083514761</v>
      </c>
      <c r="N3113" s="68">
        <v>7.8065395095367842</v>
      </c>
      <c r="O3113" s="68">
        <v>0</v>
      </c>
      <c r="P3113" s="68">
        <v>89.009428438538976</v>
      </c>
      <c r="Q3113" s="68">
        <v>2.0059706925559446</v>
      </c>
      <c r="R3113" s="68">
        <v>0</v>
      </c>
      <c r="S3113" s="68">
        <v>0</v>
      </c>
      <c r="T3113" s="68">
        <v>0</v>
      </c>
      <c r="U3113" s="68">
        <v>0</v>
      </c>
      <c r="V3113" s="68">
        <v>0</v>
      </c>
      <c r="W3113" s="68">
        <v>144.14242072414646</v>
      </c>
    </row>
    <row r="3114" spans="1:23">
      <c r="A3114" s="105"/>
      <c r="B3114">
        <v>2017</v>
      </c>
      <c r="C3114" s="76">
        <v>0.30544192116206148</v>
      </c>
      <c r="D3114" s="76">
        <v>8.0504129884554285E-3</v>
      </c>
      <c r="E3114" s="76">
        <v>8.0681899256539097E-2</v>
      </c>
      <c r="F3114" s="76">
        <v>0.60582576659294374</v>
      </c>
      <c r="G3114" s="76">
        <v>0</v>
      </c>
      <c r="H3114" s="76">
        <v>0</v>
      </c>
      <c r="I3114" s="76">
        <v>0</v>
      </c>
      <c r="J3114" s="76">
        <v>0</v>
      </c>
      <c r="K3114" s="76">
        <v>0</v>
      </c>
      <c r="L3114" s="77">
        <v>0</v>
      </c>
      <c r="M3114" s="68">
        <v>38.549180543882734</v>
      </c>
      <c r="N3114" s="68">
        <v>1.016025641025641</v>
      </c>
      <c r="O3114" s="68">
        <v>10.182692307692307</v>
      </c>
      <c r="P3114" s="68">
        <v>76.459992019681962</v>
      </c>
      <c r="Q3114" s="68">
        <v>0</v>
      </c>
      <c r="R3114" s="68">
        <v>0</v>
      </c>
      <c r="S3114" s="68">
        <v>0</v>
      </c>
      <c r="T3114" s="68">
        <v>0</v>
      </c>
      <c r="U3114" s="68">
        <v>0</v>
      </c>
      <c r="V3114" s="68">
        <v>0</v>
      </c>
      <c r="W3114" s="68">
        <v>126.20789051228267</v>
      </c>
    </row>
    <row r="3115" spans="1:23">
      <c r="C3115" s="76"/>
      <c r="D3115" s="76"/>
      <c r="E3115" s="76"/>
      <c r="F3115" s="76"/>
      <c r="G3115" s="76"/>
      <c r="H3115" s="76"/>
      <c r="I3115" s="76"/>
      <c r="J3115" s="76"/>
      <c r="K3115" s="76"/>
      <c r="L3115" s="77"/>
      <c r="M3115" s="68"/>
      <c r="N3115" s="68"/>
      <c r="O3115" s="68"/>
      <c r="P3115" s="68"/>
      <c r="Q3115" s="68"/>
      <c r="R3115" s="68"/>
      <c r="S3115" s="68"/>
      <c r="T3115" s="68"/>
      <c r="U3115" s="68"/>
      <c r="V3115" s="68"/>
      <c r="W3115" s="68"/>
    </row>
    <row r="3116" spans="1:23">
      <c r="A3116" s="105" t="s">
        <v>811</v>
      </c>
      <c r="B3116">
        <v>2011</v>
      </c>
      <c r="C3116" s="76">
        <v>0.36141614839165859</v>
      </c>
      <c r="D3116" s="76">
        <v>2.3520267581140401E-2</v>
      </c>
      <c r="E3116" s="76">
        <v>0</v>
      </c>
      <c r="F3116" s="76">
        <v>0.61506358402720107</v>
      </c>
      <c r="G3116" s="76">
        <v>0</v>
      </c>
      <c r="H3116" s="76">
        <v>0</v>
      </c>
      <c r="I3116" s="76">
        <v>0</v>
      </c>
      <c r="J3116" s="76">
        <v>0</v>
      </c>
      <c r="K3116" s="76">
        <v>0</v>
      </c>
      <c r="L3116" s="77">
        <v>0</v>
      </c>
      <c r="M3116" s="68">
        <v>15.380333445386231</v>
      </c>
      <c r="N3116" s="68">
        <v>1.0009225092250922</v>
      </c>
      <c r="O3116" s="68">
        <v>0</v>
      </c>
      <c r="P3116" s="68">
        <v>26.174489033072263</v>
      </c>
      <c r="Q3116" s="68">
        <v>0</v>
      </c>
      <c r="R3116" s="68">
        <v>0</v>
      </c>
      <c r="S3116" s="68">
        <v>0</v>
      </c>
      <c r="T3116" s="68">
        <v>0</v>
      </c>
      <c r="U3116" s="68">
        <v>0</v>
      </c>
      <c r="V3116" s="68">
        <v>0</v>
      </c>
      <c r="W3116" s="68">
        <v>42.555744987683582</v>
      </c>
    </row>
    <row r="3117" spans="1:23">
      <c r="A3117" s="105"/>
      <c r="B3117">
        <v>2014</v>
      </c>
      <c r="C3117" s="76">
        <v>0.30080203110546444</v>
      </c>
      <c r="D3117" s="76">
        <v>0</v>
      </c>
      <c r="E3117" s="76">
        <v>0</v>
      </c>
      <c r="F3117" s="76">
        <v>0.69919796889453545</v>
      </c>
      <c r="G3117" s="76">
        <v>0</v>
      </c>
      <c r="H3117" s="76">
        <v>0</v>
      </c>
      <c r="I3117" s="76">
        <v>0</v>
      </c>
      <c r="J3117" s="76">
        <v>0</v>
      </c>
      <c r="K3117" s="76">
        <v>0</v>
      </c>
      <c r="L3117" s="77">
        <v>0</v>
      </c>
      <c r="M3117" s="68">
        <v>10.662230174672469</v>
      </c>
      <c r="N3117" s="68">
        <v>0</v>
      </c>
      <c r="O3117" s="68">
        <v>0</v>
      </c>
      <c r="P3117" s="68">
        <v>24.783774413422137</v>
      </c>
      <c r="Q3117" s="68">
        <v>0</v>
      </c>
      <c r="R3117" s="68">
        <v>0</v>
      </c>
      <c r="S3117" s="68">
        <v>0</v>
      </c>
      <c r="T3117" s="68">
        <v>0</v>
      </c>
      <c r="U3117" s="68">
        <v>0</v>
      </c>
      <c r="V3117" s="68">
        <v>0</v>
      </c>
      <c r="W3117" s="68">
        <v>35.44600458809461</v>
      </c>
    </row>
    <row r="3118" spans="1:23">
      <c r="A3118" s="105"/>
      <c r="B3118">
        <v>2017</v>
      </c>
      <c r="C3118" s="76">
        <v>0.39841169437462481</v>
      </c>
      <c r="D3118" s="76">
        <v>2.8154564413016853E-2</v>
      </c>
      <c r="E3118" s="76">
        <v>0</v>
      </c>
      <c r="F3118" s="76">
        <v>0.57343374121235835</v>
      </c>
      <c r="G3118" s="76">
        <v>0</v>
      </c>
      <c r="H3118" s="76">
        <v>0</v>
      </c>
      <c r="I3118" s="76">
        <v>0</v>
      </c>
      <c r="J3118" s="76">
        <v>0</v>
      </c>
      <c r="K3118" s="76">
        <v>0</v>
      </c>
      <c r="L3118" s="77">
        <v>0</v>
      </c>
      <c r="M3118" s="68">
        <v>14.430385770003886</v>
      </c>
      <c r="N3118" s="68">
        <v>1.019752259792434</v>
      </c>
      <c r="O3118" s="68">
        <v>0</v>
      </c>
      <c r="P3118" s="68">
        <v>20.769646614464286</v>
      </c>
      <c r="Q3118" s="68">
        <v>0</v>
      </c>
      <c r="R3118" s="68">
        <v>0</v>
      </c>
      <c r="S3118" s="68">
        <v>0</v>
      </c>
      <c r="T3118" s="68">
        <v>0</v>
      </c>
      <c r="U3118" s="68">
        <v>0</v>
      </c>
      <c r="V3118" s="68">
        <v>0</v>
      </c>
      <c r="W3118" s="68">
        <v>36.219784644260606</v>
      </c>
    </row>
    <row r="3119" spans="1:23">
      <c r="C3119" s="76"/>
      <c r="D3119" s="76"/>
      <c r="E3119" s="76"/>
      <c r="F3119" s="76"/>
      <c r="G3119" s="76"/>
      <c r="H3119" s="76"/>
      <c r="I3119" s="76"/>
      <c r="J3119" s="76"/>
      <c r="K3119" s="76"/>
      <c r="L3119" s="77"/>
      <c r="M3119" s="68"/>
      <c r="N3119" s="68"/>
      <c r="O3119" s="68"/>
      <c r="P3119" s="68"/>
      <c r="Q3119" s="68"/>
      <c r="R3119" s="68"/>
      <c r="S3119" s="68"/>
      <c r="T3119" s="68"/>
      <c r="U3119" s="68"/>
      <c r="V3119" s="68"/>
      <c r="W3119" s="68"/>
    </row>
    <row r="3120" spans="1:23">
      <c r="A3120" s="105" t="s">
        <v>812</v>
      </c>
      <c r="B3120">
        <v>2011</v>
      </c>
      <c r="C3120" s="76">
        <v>0.30678089973123329</v>
      </c>
      <c r="D3120" s="76">
        <v>0</v>
      </c>
      <c r="E3120" s="76">
        <v>0</v>
      </c>
      <c r="F3120" s="76">
        <v>0.69321910026876676</v>
      </c>
      <c r="G3120" s="76">
        <v>0</v>
      </c>
      <c r="H3120" s="76">
        <v>0</v>
      </c>
      <c r="I3120" s="76">
        <v>0</v>
      </c>
      <c r="J3120" s="76">
        <v>0</v>
      </c>
      <c r="K3120" s="76">
        <v>0</v>
      </c>
      <c r="L3120" s="77">
        <v>0</v>
      </c>
      <c r="M3120" s="68">
        <v>6.023969655502591</v>
      </c>
      <c r="N3120" s="68">
        <v>0</v>
      </c>
      <c r="O3120" s="68">
        <v>0</v>
      </c>
      <c r="P3120" s="68">
        <v>13.612095238955023</v>
      </c>
      <c r="Q3120" s="68">
        <v>0</v>
      </c>
      <c r="R3120" s="68">
        <v>0</v>
      </c>
      <c r="S3120" s="68">
        <v>0</v>
      </c>
      <c r="T3120" s="68">
        <v>0</v>
      </c>
      <c r="U3120" s="68">
        <v>0</v>
      </c>
      <c r="V3120" s="68">
        <v>0</v>
      </c>
      <c r="W3120" s="68">
        <v>19.636064894457611</v>
      </c>
    </row>
    <row r="3121" spans="1:23">
      <c r="A3121" s="105"/>
      <c r="B3121">
        <v>2014</v>
      </c>
      <c r="C3121" s="76">
        <v>0.22669654403725009</v>
      </c>
      <c r="D3121" s="76">
        <v>0</v>
      </c>
      <c r="E3121" s="76">
        <v>0</v>
      </c>
      <c r="F3121" s="76">
        <v>0.77330345596274974</v>
      </c>
      <c r="G3121" s="76">
        <v>0</v>
      </c>
      <c r="H3121" s="76">
        <v>0</v>
      </c>
      <c r="I3121" s="76">
        <v>0</v>
      </c>
      <c r="J3121" s="76">
        <v>0</v>
      </c>
      <c r="K3121" s="76">
        <v>0</v>
      </c>
      <c r="L3121" s="77">
        <v>0</v>
      </c>
      <c r="M3121" s="68">
        <v>5.4894304893167192</v>
      </c>
      <c r="N3121" s="68">
        <v>0</v>
      </c>
      <c r="O3121" s="68">
        <v>0</v>
      </c>
      <c r="P3121" s="68">
        <v>18.725453388289775</v>
      </c>
      <c r="Q3121" s="68">
        <v>0</v>
      </c>
      <c r="R3121" s="68">
        <v>0</v>
      </c>
      <c r="S3121" s="68">
        <v>0</v>
      </c>
      <c r="T3121" s="68">
        <v>0</v>
      </c>
      <c r="U3121" s="68">
        <v>0</v>
      </c>
      <c r="V3121" s="68">
        <v>0</v>
      </c>
      <c r="W3121" s="68">
        <v>24.2148838776065</v>
      </c>
    </row>
    <row r="3122" spans="1:23">
      <c r="A3122" s="105"/>
      <c r="B3122">
        <v>2017</v>
      </c>
      <c r="C3122" s="76">
        <v>0.32946533864489774</v>
      </c>
      <c r="D3122" s="76">
        <v>3.3519320465245223E-2</v>
      </c>
      <c r="E3122" s="76">
        <v>0</v>
      </c>
      <c r="F3122" s="76">
        <v>0.63701534088985712</v>
      </c>
      <c r="G3122" s="76">
        <v>0</v>
      </c>
      <c r="H3122" s="76">
        <v>0</v>
      </c>
      <c r="I3122" s="76">
        <v>0</v>
      </c>
      <c r="J3122" s="76">
        <v>0</v>
      </c>
      <c r="K3122" s="76">
        <v>0</v>
      </c>
      <c r="L3122" s="77">
        <v>0</v>
      </c>
      <c r="M3122" s="68">
        <v>9.9866353865823569</v>
      </c>
      <c r="N3122" s="68">
        <v>1.016025641025641</v>
      </c>
      <c r="O3122" s="68">
        <v>0</v>
      </c>
      <c r="P3122" s="68">
        <v>19.308980942554118</v>
      </c>
      <c r="Q3122" s="68">
        <v>0</v>
      </c>
      <c r="R3122" s="68">
        <v>0</v>
      </c>
      <c r="S3122" s="68">
        <v>0</v>
      </c>
      <c r="T3122" s="68">
        <v>0</v>
      </c>
      <c r="U3122" s="68">
        <v>0</v>
      </c>
      <c r="V3122" s="68">
        <v>0</v>
      </c>
      <c r="W3122" s="68">
        <v>30.311641970162114</v>
      </c>
    </row>
    <row r="3123" spans="1:23">
      <c r="C3123" s="76"/>
      <c r="D3123" s="76"/>
      <c r="E3123" s="76"/>
      <c r="F3123" s="76"/>
      <c r="G3123" s="76"/>
      <c r="H3123" s="76"/>
      <c r="I3123" s="76"/>
      <c r="J3123" s="76"/>
      <c r="K3123" s="76"/>
      <c r="L3123" s="77"/>
      <c r="M3123" s="68"/>
      <c r="N3123" s="68"/>
      <c r="O3123" s="68"/>
      <c r="P3123" s="68"/>
      <c r="Q3123" s="68"/>
      <c r="R3123" s="68"/>
      <c r="S3123" s="68"/>
      <c r="T3123" s="68"/>
      <c r="U3123" s="68"/>
      <c r="V3123" s="68"/>
      <c r="W3123" s="68"/>
    </row>
    <row r="3124" spans="1:23">
      <c r="A3124" s="105" t="s">
        <v>813</v>
      </c>
      <c r="B3124">
        <v>2011</v>
      </c>
      <c r="C3124" s="76">
        <v>0.3716833554946406</v>
      </c>
      <c r="D3124" s="76">
        <v>6.6093549106061699E-3</v>
      </c>
      <c r="E3124" s="76">
        <v>0</v>
      </c>
      <c r="F3124" s="76">
        <v>0.601611612206438</v>
      </c>
      <c r="G3124" s="76">
        <v>6.5451841286272147E-3</v>
      </c>
      <c r="H3124" s="76">
        <v>0</v>
      </c>
      <c r="I3124" s="76">
        <v>0</v>
      </c>
      <c r="J3124" s="76">
        <v>1.355049325968833E-2</v>
      </c>
      <c r="K3124" s="76">
        <v>0</v>
      </c>
      <c r="L3124" s="77">
        <v>0</v>
      </c>
      <c r="M3124" s="68">
        <v>57.964242108094311</v>
      </c>
      <c r="N3124" s="68">
        <v>1.0307328605200945</v>
      </c>
      <c r="O3124" s="68">
        <v>0</v>
      </c>
      <c r="P3124" s="68">
        <v>93.821691580907356</v>
      </c>
      <c r="Q3124" s="68">
        <v>1.0207253886010363</v>
      </c>
      <c r="R3124" s="68">
        <v>0</v>
      </c>
      <c r="S3124" s="68">
        <v>0</v>
      </c>
      <c r="T3124" s="68">
        <v>2.1132075471698113</v>
      </c>
      <c r="U3124" s="68">
        <v>0</v>
      </c>
      <c r="V3124" s="68">
        <v>0</v>
      </c>
      <c r="W3124" s="68">
        <v>155.95059948529257</v>
      </c>
    </row>
    <row r="3125" spans="1:23">
      <c r="A3125" s="105"/>
      <c r="B3125">
        <v>2014</v>
      </c>
      <c r="C3125" s="76">
        <v>0.34436115525712874</v>
      </c>
      <c r="D3125" s="76">
        <v>3.8222599899715888E-2</v>
      </c>
      <c r="E3125" s="76">
        <v>0</v>
      </c>
      <c r="F3125" s="76">
        <v>0.59160860070627719</v>
      </c>
      <c r="G3125" s="76">
        <v>1.2940776725208662E-2</v>
      </c>
      <c r="H3125" s="76">
        <v>0</v>
      </c>
      <c r="I3125" s="76">
        <v>0</v>
      </c>
      <c r="J3125" s="76">
        <v>1.2866867411669263E-2</v>
      </c>
      <c r="K3125" s="76">
        <v>0</v>
      </c>
      <c r="L3125" s="77">
        <v>0</v>
      </c>
      <c r="M3125" s="68">
        <v>53.526805591362439</v>
      </c>
      <c r="N3125" s="68">
        <v>5.9412440770238941</v>
      </c>
      <c r="O3125" s="68">
        <v>0</v>
      </c>
      <c r="P3125" s="68">
        <v>91.95845138961073</v>
      </c>
      <c r="Q3125" s="68">
        <v>2.0114883150925094</v>
      </c>
      <c r="R3125" s="68">
        <v>0</v>
      </c>
      <c r="S3125" s="68">
        <v>0</v>
      </c>
      <c r="T3125" s="68">
        <v>2</v>
      </c>
      <c r="U3125" s="68">
        <v>0</v>
      </c>
      <c r="V3125" s="68">
        <v>0</v>
      </c>
      <c r="W3125" s="68">
        <v>155.43798937308961</v>
      </c>
    </row>
    <row r="3126" spans="1:23">
      <c r="A3126" s="105"/>
      <c r="B3126">
        <v>2017</v>
      </c>
      <c r="C3126" s="76">
        <v>0.3559556178553771</v>
      </c>
      <c r="D3126" s="76">
        <v>8.5696668577249335E-2</v>
      </c>
      <c r="E3126" s="76">
        <v>3.3979148989793782E-2</v>
      </c>
      <c r="F3126" s="76">
        <v>0.4977689746863716</v>
      </c>
      <c r="G3126" s="76">
        <v>5.6850543120466647E-3</v>
      </c>
      <c r="H3126" s="76">
        <v>0</v>
      </c>
      <c r="I3126" s="76">
        <v>0</v>
      </c>
      <c r="J3126" s="76">
        <v>1.1370108624093329E-2</v>
      </c>
      <c r="K3126" s="76">
        <v>9.5444269550684913E-3</v>
      </c>
      <c r="L3126" s="77">
        <v>0</v>
      </c>
      <c r="M3126" s="68">
        <v>62.61252721915163</v>
      </c>
      <c r="N3126" s="68">
        <v>15.074028122415221</v>
      </c>
      <c r="O3126" s="68">
        <v>5.9769260106788709</v>
      </c>
      <c r="P3126" s="68">
        <v>87.557470406500101</v>
      </c>
      <c r="Q3126" s="68">
        <v>1</v>
      </c>
      <c r="R3126" s="68">
        <v>0</v>
      </c>
      <c r="S3126" s="68">
        <v>0</v>
      </c>
      <c r="T3126" s="68">
        <v>2</v>
      </c>
      <c r="U3126" s="68">
        <v>1.6788629327329017</v>
      </c>
      <c r="V3126" s="68">
        <v>0</v>
      </c>
      <c r="W3126" s="68">
        <v>175.89981469147867</v>
      </c>
    </row>
    <row r="3127" spans="1:23">
      <c r="C3127" s="76"/>
      <c r="D3127" s="76"/>
      <c r="E3127" s="76"/>
      <c r="F3127" s="76"/>
      <c r="G3127" s="76"/>
      <c r="H3127" s="76"/>
      <c r="I3127" s="76"/>
      <c r="J3127" s="76"/>
      <c r="K3127" s="76"/>
      <c r="L3127" s="77"/>
      <c r="M3127" s="68"/>
      <c r="N3127" s="68"/>
      <c r="O3127" s="68"/>
      <c r="P3127" s="68"/>
      <c r="Q3127" s="68"/>
      <c r="R3127" s="68"/>
      <c r="S3127" s="68"/>
      <c r="T3127" s="68"/>
      <c r="U3127" s="68"/>
      <c r="V3127" s="68"/>
      <c r="W3127" s="68"/>
    </row>
    <row r="3128" spans="1:23">
      <c r="A3128" s="105" t="s">
        <v>814</v>
      </c>
      <c r="B3128">
        <v>2011</v>
      </c>
      <c r="C3128" s="76">
        <v>0.31504108905324302</v>
      </c>
      <c r="D3128" s="76">
        <v>2.4781536319083294E-2</v>
      </c>
      <c r="E3128" s="76">
        <v>0.11306287094899792</v>
      </c>
      <c r="F3128" s="76">
        <v>0.52949075785975808</v>
      </c>
      <c r="G3128" s="76">
        <v>9.1262112903435083E-3</v>
      </c>
      <c r="H3128" s="76">
        <v>8.4975345285742132E-3</v>
      </c>
      <c r="I3128" s="76">
        <v>0</v>
      </c>
      <c r="J3128" s="76">
        <v>0</v>
      </c>
      <c r="K3128" s="76">
        <v>0</v>
      </c>
      <c r="L3128" s="77">
        <v>0</v>
      </c>
      <c r="M3128" s="68">
        <v>38.213813878517982</v>
      </c>
      <c r="N3128" s="68">
        <v>3.005947634853233</v>
      </c>
      <c r="O3128" s="68">
        <v>13.714285714285714</v>
      </c>
      <c r="P3128" s="68">
        <v>64.226102480964428</v>
      </c>
      <c r="Q3128" s="68">
        <v>1.1069900142653353</v>
      </c>
      <c r="R3128" s="68">
        <v>1.0307328605200945</v>
      </c>
      <c r="S3128" s="68">
        <v>0</v>
      </c>
      <c r="T3128" s="68">
        <v>0</v>
      </c>
      <c r="U3128" s="68">
        <v>0</v>
      </c>
      <c r="V3128" s="68">
        <v>0</v>
      </c>
      <c r="W3128" s="68">
        <v>121.29787258340679</v>
      </c>
    </row>
    <row r="3129" spans="1:23">
      <c r="A3129" s="105"/>
      <c r="B3129">
        <v>2014</v>
      </c>
      <c r="C3129" s="76">
        <v>0.32286342627952574</v>
      </c>
      <c r="D3129" s="76">
        <v>1.0384393519822309E-2</v>
      </c>
      <c r="E3129" s="76">
        <v>0</v>
      </c>
      <c r="F3129" s="76">
        <v>0.66675218020065197</v>
      </c>
      <c r="G3129" s="76">
        <v>0</v>
      </c>
      <c r="H3129" s="76">
        <v>0</v>
      </c>
      <c r="I3129" s="76">
        <v>0</v>
      </c>
      <c r="J3129" s="76">
        <v>0</v>
      </c>
      <c r="K3129" s="76">
        <v>0</v>
      </c>
      <c r="L3129" s="77">
        <v>0</v>
      </c>
      <c r="M3129" s="68">
        <v>31.091216416560684</v>
      </c>
      <c r="N3129" s="68">
        <v>1</v>
      </c>
      <c r="O3129" s="68">
        <v>0</v>
      </c>
      <c r="P3129" s="68">
        <v>64.207137270743658</v>
      </c>
      <c r="Q3129" s="68">
        <v>0</v>
      </c>
      <c r="R3129" s="68">
        <v>0</v>
      </c>
      <c r="S3129" s="68">
        <v>0</v>
      </c>
      <c r="T3129" s="68">
        <v>0</v>
      </c>
      <c r="U3129" s="68">
        <v>0</v>
      </c>
      <c r="V3129" s="68">
        <v>0</v>
      </c>
      <c r="W3129" s="68">
        <v>96.298353687304342</v>
      </c>
    </row>
    <row r="3130" spans="1:23">
      <c r="A3130" s="105"/>
      <c r="B3130">
        <v>2017</v>
      </c>
      <c r="C3130" s="76">
        <v>0.2267386832022194</v>
      </c>
      <c r="D3130" s="76">
        <v>4.3191461625454515E-2</v>
      </c>
      <c r="E3130" s="76">
        <v>2.1955515970077059E-2</v>
      </c>
      <c r="F3130" s="76">
        <v>0.69869923309763937</v>
      </c>
      <c r="G3130" s="76">
        <v>9.4151061046097283E-3</v>
      </c>
      <c r="H3130" s="76">
        <v>0</v>
      </c>
      <c r="I3130" s="76">
        <v>0</v>
      </c>
      <c r="J3130" s="76">
        <v>0</v>
      </c>
      <c r="K3130" s="76">
        <v>0</v>
      </c>
      <c r="L3130" s="77">
        <v>0</v>
      </c>
      <c r="M3130" s="68">
        <v>24.558117774649165</v>
      </c>
      <c r="N3130" s="68">
        <v>4.6780769230769232</v>
      </c>
      <c r="O3130" s="68">
        <v>2.3780068728522337</v>
      </c>
      <c r="P3130" s="68">
        <v>75.676271085007883</v>
      </c>
      <c r="Q3130" s="68">
        <v>1.019752259792434</v>
      </c>
      <c r="R3130" s="68">
        <v>0</v>
      </c>
      <c r="S3130" s="68">
        <v>0</v>
      </c>
      <c r="T3130" s="68">
        <v>0</v>
      </c>
      <c r="U3130" s="68">
        <v>0</v>
      </c>
      <c r="V3130" s="68">
        <v>0</v>
      </c>
      <c r="W3130" s="68">
        <v>108.31022491537863</v>
      </c>
    </row>
    <row r="3131" spans="1:23">
      <c r="C3131" s="76"/>
      <c r="D3131" s="76"/>
      <c r="E3131" s="76"/>
      <c r="F3131" s="76"/>
      <c r="G3131" s="76"/>
      <c r="H3131" s="76"/>
      <c r="I3131" s="76"/>
      <c r="J3131" s="76"/>
      <c r="K3131" s="76"/>
      <c r="L3131" s="77"/>
      <c r="M3131" s="68"/>
      <c r="N3131" s="68"/>
      <c r="O3131" s="68"/>
      <c r="P3131" s="68"/>
      <c r="Q3131" s="68"/>
      <c r="R3131" s="68"/>
      <c r="S3131" s="68"/>
      <c r="T3131" s="68"/>
      <c r="U3131" s="68"/>
      <c r="V3131" s="68"/>
      <c r="W3131" s="68"/>
    </row>
    <row r="3132" spans="1:23">
      <c r="A3132" s="105" t="s">
        <v>815</v>
      </c>
      <c r="B3132">
        <v>2011</v>
      </c>
      <c r="C3132" s="76">
        <v>0.37740447747188621</v>
      </c>
      <c r="D3132" s="76">
        <v>3.0362185003991463E-2</v>
      </c>
      <c r="E3132" s="76">
        <v>0</v>
      </c>
      <c r="F3132" s="76">
        <v>0.54554720037166515</v>
      </c>
      <c r="G3132" s="76">
        <v>4.6686137152457355E-2</v>
      </c>
      <c r="H3132" s="76">
        <v>0</v>
      </c>
      <c r="I3132" s="76">
        <v>0</v>
      </c>
      <c r="J3132" s="76">
        <v>0</v>
      </c>
      <c r="K3132" s="76">
        <v>0</v>
      </c>
      <c r="L3132" s="77">
        <v>0</v>
      </c>
      <c r="M3132" s="68">
        <v>41.279933033029302</v>
      </c>
      <c r="N3132" s="68">
        <v>3.3209700427960058</v>
      </c>
      <c r="O3132" s="68">
        <v>0</v>
      </c>
      <c r="P3132" s="68">
        <v>59.671130688629781</v>
      </c>
      <c r="Q3132" s="68">
        <v>5.1064593301435401</v>
      </c>
      <c r="R3132" s="68">
        <v>0</v>
      </c>
      <c r="S3132" s="68">
        <v>0</v>
      </c>
      <c r="T3132" s="68">
        <v>0</v>
      </c>
      <c r="U3132" s="68">
        <v>0</v>
      </c>
      <c r="V3132" s="68">
        <v>0</v>
      </c>
      <c r="W3132" s="68">
        <v>109.37849309459861</v>
      </c>
    </row>
    <row r="3133" spans="1:23">
      <c r="A3133" s="105"/>
      <c r="B3133">
        <v>2014</v>
      </c>
      <c r="C3133" s="76">
        <v>0.44014077768908494</v>
      </c>
      <c r="D3133" s="76">
        <v>3.5323764223844409E-2</v>
      </c>
      <c r="E3133" s="76">
        <v>1.0585719191191653E-2</v>
      </c>
      <c r="F3133" s="76">
        <v>0.46923924223149177</v>
      </c>
      <c r="G3133" s="76">
        <v>3.3964772233679372E-2</v>
      </c>
      <c r="H3133" s="76">
        <v>0</v>
      </c>
      <c r="I3133" s="76">
        <v>0</v>
      </c>
      <c r="J3133" s="76">
        <v>0</v>
      </c>
      <c r="K3133" s="76">
        <v>1.0745724430707815E-2</v>
      </c>
      <c r="L3133" s="77">
        <v>0</v>
      </c>
      <c r="M3133" s="68">
        <v>41.354184055253988</v>
      </c>
      <c r="N3133" s="68">
        <v>3.3189050442155468</v>
      </c>
      <c r="O3133" s="68">
        <v>0.99459945994599464</v>
      </c>
      <c r="P3133" s="68">
        <v>44.088180356914577</v>
      </c>
      <c r="Q3133" s="68">
        <v>3.1912186135558533</v>
      </c>
      <c r="R3133" s="68">
        <v>0</v>
      </c>
      <c r="S3133" s="68">
        <v>0</v>
      </c>
      <c r="T3133" s="68">
        <v>0</v>
      </c>
      <c r="U3133" s="68">
        <v>1.0096330275229359</v>
      </c>
      <c r="V3133" s="68">
        <v>0</v>
      </c>
      <c r="W3133" s="68">
        <v>93.9567205574089</v>
      </c>
    </row>
    <row r="3134" spans="1:23">
      <c r="A3134" s="105"/>
      <c r="B3134">
        <v>2017</v>
      </c>
      <c r="C3134" s="76">
        <v>0.40520943779487795</v>
      </c>
      <c r="D3134" s="76">
        <v>0.12898570401920023</v>
      </c>
      <c r="E3134" s="76">
        <v>9.5387728397795836E-3</v>
      </c>
      <c r="F3134" s="76">
        <v>0.44672731250636272</v>
      </c>
      <c r="G3134" s="76">
        <v>9.5387728397795836E-3</v>
      </c>
      <c r="H3134" s="76">
        <v>0</v>
      </c>
      <c r="I3134" s="76">
        <v>0</v>
      </c>
      <c r="J3134" s="76">
        <v>0</v>
      </c>
      <c r="K3134" s="76">
        <v>0</v>
      </c>
      <c r="L3134" s="77">
        <v>0</v>
      </c>
      <c r="M3134" s="68">
        <v>42.520951092673577</v>
      </c>
      <c r="N3134" s="68">
        <v>13.535209945013307</v>
      </c>
      <c r="O3134" s="68">
        <v>1.0009581603321622</v>
      </c>
      <c r="P3134" s="68">
        <v>46.87765988427001</v>
      </c>
      <c r="Q3134" s="68">
        <v>1.0009581603321622</v>
      </c>
      <c r="R3134" s="68">
        <v>0</v>
      </c>
      <c r="S3134" s="68">
        <v>0</v>
      </c>
      <c r="T3134" s="68">
        <v>0</v>
      </c>
      <c r="U3134" s="68">
        <v>0</v>
      </c>
      <c r="V3134" s="68">
        <v>0</v>
      </c>
      <c r="W3134" s="68">
        <v>104.93573724262122</v>
      </c>
    </row>
    <row r="3135" spans="1:23">
      <c r="C3135" s="76"/>
      <c r="D3135" s="76"/>
      <c r="E3135" s="76"/>
      <c r="F3135" s="76"/>
      <c r="G3135" s="76"/>
      <c r="H3135" s="76"/>
      <c r="I3135" s="76"/>
      <c r="J3135" s="76"/>
      <c r="K3135" s="76"/>
      <c r="L3135" s="77"/>
      <c r="M3135" s="68"/>
      <c r="N3135" s="68"/>
      <c r="O3135" s="68"/>
      <c r="P3135" s="68"/>
      <c r="Q3135" s="68"/>
      <c r="R3135" s="68"/>
      <c r="S3135" s="68"/>
      <c r="T3135" s="68"/>
      <c r="U3135" s="68"/>
      <c r="V3135" s="68"/>
      <c r="W3135" s="68"/>
    </row>
    <row r="3136" spans="1:23">
      <c r="A3136" s="105" t="s">
        <v>816</v>
      </c>
      <c r="B3136">
        <v>2011</v>
      </c>
      <c r="C3136" s="76">
        <v>0.43710276247463098</v>
      </c>
      <c r="D3136" s="76">
        <v>2.2751610638339553E-2</v>
      </c>
      <c r="E3136" s="76">
        <v>0</v>
      </c>
      <c r="F3136" s="76">
        <v>0.53415451282361104</v>
      </c>
      <c r="G3136" s="76">
        <v>0</v>
      </c>
      <c r="H3136" s="76">
        <v>0</v>
      </c>
      <c r="I3136" s="76">
        <v>5.9911140634188627E-3</v>
      </c>
      <c r="J3136" s="76">
        <v>0</v>
      </c>
      <c r="K3136" s="76">
        <v>0</v>
      </c>
      <c r="L3136" s="77">
        <v>0</v>
      </c>
      <c r="M3136" s="68">
        <v>77.455953667371332</v>
      </c>
      <c r="N3136" s="68">
        <v>4.0316553697451871</v>
      </c>
      <c r="O3136" s="68">
        <v>0</v>
      </c>
      <c r="P3136" s="68">
        <v>94.653822277968786</v>
      </c>
      <c r="Q3136" s="68">
        <v>0</v>
      </c>
      <c r="R3136" s="68">
        <v>0</v>
      </c>
      <c r="S3136" s="68">
        <v>1.0616438356164384</v>
      </c>
      <c r="T3136" s="68">
        <v>0</v>
      </c>
      <c r="U3136" s="68">
        <v>0</v>
      </c>
      <c r="V3136" s="68">
        <v>0</v>
      </c>
      <c r="W3136" s="68">
        <v>177.20307515070166</v>
      </c>
    </row>
    <row r="3137" spans="1:23">
      <c r="A3137" s="105"/>
      <c r="B3137">
        <v>2014</v>
      </c>
      <c r="C3137" s="76">
        <v>0.56759191944068055</v>
      </c>
      <c r="D3137" s="76">
        <v>2.2846217997311111E-2</v>
      </c>
      <c r="E3137" s="76">
        <v>0</v>
      </c>
      <c r="F3137" s="76">
        <v>0.38722282757212895</v>
      </c>
      <c r="G3137" s="76">
        <v>0</v>
      </c>
      <c r="H3137" s="76">
        <v>0</v>
      </c>
      <c r="I3137" s="76">
        <v>2.2339034989879426E-2</v>
      </c>
      <c r="J3137" s="76">
        <v>0</v>
      </c>
      <c r="K3137" s="76">
        <v>0</v>
      </c>
      <c r="L3137" s="77">
        <v>0</v>
      </c>
      <c r="M3137" s="68">
        <v>106.27679487750898</v>
      </c>
      <c r="N3137" s="68">
        <v>4.2777614350460134</v>
      </c>
      <c r="O3137" s="68">
        <v>0</v>
      </c>
      <c r="P3137" s="68">
        <v>72.504205236616457</v>
      </c>
      <c r="Q3137" s="68">
        <v>0</v>
      </c>
      <c r="R3137" s="68">
        <v>0</v>
      </c>
      <c r="S3137" s="68">
        <v>4.1827956989247319</v>
      </c>
      <c r="T3137" s="68">
        <v>0</v>
      </c>
      <c r="U3137" s="68">
        <v>0</v>
      </c>
      <c r="V3137" s="68">
        <v>0</v>
      </c>
      <c r="W3137" s="68">
        <v>187.24155724809617</v>
      </c>
    </row>
    <row r="3138" spans="1:23">
      <c r="A3138" s="105"/>
      <c r="B3138">
        <v>2017</v>
      </c>
      <c r="C3138" s="76">
        <v>0.45585562160916332</v>
      </c>
      <c r="D3138" s="76">
        <v>6.8319795733622554E-2</v>
      </c>
      <c r="E3138" s="76">
        <v>1.3623868514361214E-2</v>
      </c>
      <c r="F3138" s="76">
        <v>0.45637973268198656</v>
      </c>
      <c r="G3138" s="76">
        <v>0</v>
      </c>
      <c r="H3138" s="76">
        <v>0</v>
      </c>
      <c r="I3138" s="76">
        <v>0</v>
      </c>
      <c r="J3138" s="76">
        <v>0</v>
      </c>
      <c r="K3138" s="76">
        <v>5.8209814608664407E-3</v>
      </c>
      <c r="L3138" s="77">
        <v>0</v>
      </c>
      <c r="M3138" s="68">
        <v>78.312501881995374</v>
      </c>
      <c r="N3138" s="68">
        <v>11.736817269205545</v>
      </c>
      <c r="O3138" s="68">
        <v>2.3404761904761902</v>
      </c>
      <c r="P3138" s="68">
        <v>78.402540147251287</v>
      </c>
      <c r="Q3138" s="68">
        <v>0</v>
      </c>
      <c r="R3138" s="68">
        <v>0</v>
      </c>
      <c r="S3138" s="68">
        <v>0</v>
      </c>
      <c r="T3138" s="68">
        <v>0</v>
      </c>
      <c r="U3138" s="68">
        <v>1</v>
      </c>
      <c r="V3138" s="68">
        <v>0</v>
      </c>
      <c r="W3138" s="68">
        <v>171.79233548892839</v>
      </c>
    </row>
    <row r="3139" spans="1:23">
      <c r="C3139" s="76"/>
      <c r="D3139" s="76"/>
      <c r="E3139" s="76"/>
      <c r="F3139" s="76"/>
      <c r="G3139" s="76"/>
      <c r="H3139" s="76"/>
      <c r="I3139" s="76"/>
      <c r="J3139" s="76"/>
      <c r="K3139" s="76"/>
      <c r="L3139" s="77"/>
      <c r="M3139" s="68"/>
      <c r="N3139" s="68"/>
      <c r="O3139" s="68"/>
      <c r="P3139" s="68"/>
      <c r="Q3139" s="68"/>
      <c r="R3139" s="68"/>
      <c r="S3139" s="68"/>
      <c r="T3139" s="68"/>
      <c r="U3139" s="68"/>
      <c r="V3139" s="68"/>
      <c r="W3139" s="68"/>
    </row>
    <row r="3140" spans="1:23">
      <c r="A3140" s="105" t="s">
        <v>817</v>
      </c>
      <c r="B3140">
        <v>2011</v>
      </c>
      <c r="C3140" s="76">
        <v>0.40940782627045658</v>
      </c>
      <c r="D3140" s="76">
        <v>3.36470302556926E-2</v>
      </c>
      <c r="E3140" s="76">
        <v>0</v>
      </c>
      <c r="F3140" s="76">
        <v>0.46290710448124073</v>
      </c>
      <c r="G3140" s="76">
        <v>9.004570784646658E-2</v>
      </c>
      <c r="H3140" s="76">
        <v>0</v>
      </c>
      <c r="I3140" s="76">
        <v>0</v>
      </c>
      <c r="J3140" s="76">
        <v>3.992331146143344E-3</v>
      </c>
      <c r="K3140" s="76">
        <v>0</v>
      </c>
      <c r="L3140" s="77">
        <v>0</v>
      </c>
      <c r="M3140" s="68">
        <v>108.35319975659807</v>
      </c>
      <c r="N3140" s="68">
        <v>8.9049675081270969</v>
      </c>
      <c r="O3140" s="68">
        <v>0</v>
      </c>
      <c r="P3140" s="68">
        <v>122.51223045128124</v>
      </c>
      <c r="Q3140" s="68">
        <v>23.831348458559066</v>
      </c>
      <c r="R3140" s="68">
        <v>0</v>
      </c>
      <c r="S3140" s="68">
        <v>0</v>
      </c>
      <c r="T3140" s="68">
        <v>1.0566037735849056</v>
      </c>
      <c r="U3140" s="68">
        <v>0</v>
      </c>
      <c r="V3140" s="68">
        <v>0</v>
      </c>
      <c r="W3140" s="68">
        <v>264.65834994815043</v>
      </c>
    </row>
    <row r="3141" spans="1:23">
      <c r="A3141" s="105"/>
      <c r="B3141">
        <v>2014</v>
      </c>
      <c r="C3141" s="76">
        <v>0.37126519278965986</v>
      </c>
      <c r="D3141" s="76">
        <v>2.2392150872284501E-2</v>
      </c>
      <c r="E3141" s="76">
        <v>4.2035753133760345E-3</v>
      </c>
      <c r="F3141" s="76">
        <v>0.58226019076396984</v>
      </c>
      <c r="G3141" s="76">
        <v>9.1177374584669076E-3</v>
      </c>
      <c r="H3141" s="76">
        <v>6.5575774888666149E-3</v>
      </c>
      <c r="I3141" s="76">
        <v>0</v>
      </c>
      <c r="J3141" s="76">
        <v>4.2035753133760345E-3</v>
      </c>
      <c r="K3141" s="76">
        <v>0</v>
      </c>
      <c r="L3141" s="77">
        <v>0</v>
      </c>
      <c r="M3141" s="68">
        <v>88.321289643192841</v>
      </c>
      <c r="N3141" s="68">
        <v>5.3269298639734854</v>
      </c>
      <c r="O3141" s="68">
        <v>1</v>
      </c>
      <c r="P3141" s="68">
        <v>138.51546537329358</v>
      </c>
      <c r="Q3141" s="68">
        <v>2.1690434401053094</v>
      </c>
      <c r="R3141" s="68">
        <v>1.56</v>
      </c>
      <c r="S3141" s="68">
        <v>0</v>
      </c>
      <c r="T3141" s="68">
        <v>1</v>
      </c>
      <c r="U3141" s="68">
        <v>0</v>
      </c>
      <c r="V3141" s="68">
        <v>0</v>
      </c>
      <c r="W3141" s="68">
        <v>237.89272832056525</v>
      </c>
    </row>
    <row r="3142" spans="1:23">
      <c r="A3142" s="105"/>
      <c r="B3142">
        <v>2017</v>
      </c>
      <c r="C3142" s="76">
        <v>0.37961789304745558</v>
      </c>
      <c r="D3142" s="76">
        <v>2.6973375785811705E-2</v>
      </c>
      <c r="E3142" s="76">
        <v>2.075716006986263E-2</v>
      </c>
      <c r="F3142" s="76">
        <v>0.55424301965376166</v>
      </c>
      <c r="G3142" s="76">
        <v>8.3521649359367105E-3</v>
      </c>
      <c r="H3142" s="76">
        <v>0</v>
      </c>
      <c r="I3142" s="76">
        <v>5.882303759459335E-3</v>
      </c>
      <c r="J3142" s="76">
        <v>4.1740827477123443E-3</v>
      </c>
      <c r="K3142" s="76">
        <v>0</v>
      </c>
      <c r="L3142" s="77">
        <v>0</v>
      </c>
      <c r="M3142" s="68">
        <v>90.946422481803864</v>
      </c>
      <c r="N3142" s="68">
        <v>6.4621085436302828</v>
      </c>
      <c r="O3142" s="68">
        <v>4.9728674117059226</v>
      </c>
      <c r="P3142" s="68">
        <v>132.78199143453043</v>
      </c>
      <c r="Q3142" s="68">
        <v>2.0009581603321624</v>
      </c>
      <c r="R3142" s="68">
        <v>0</v>
      </c>
      <c r="S3142" s="68">
        <v>1.4092446448703495</v>
      </c>
      <c r="T3142" s="68">
        <v>1</v>
      </c>
      <c r="U3142" s="68">
        <v>0</v>
      </c>
      <c r="V3142" s="68">
        <v>0</v>
      </c>
      <c r="W3142" s="68">
        <v>239.57359267687301</v>
      </c>
    </row>
    <row r="3143" spans="1:23">
      <c r="C3143" s="76"/>
      <c r="D3143" s="76"/>
      <c r="E3143" s="76"/>
      <c r="F3143" s="76"/>
      <c r="G3143" s="76"/>
      <c r="H3143" s="76"/>
      <c r="I3143" s="76"/>
      <c r="J3143" s="76"/>
      <c r="K3143" s="76"/>
      <c r="L3143" s="77"/>
      <c r="M3143" s="68"/>
      <c r="N3143" s="68"/>
      <c r="O3143" s="68"/>
      <c r="P3143" s="68"/>
      <c r="Q3143" s="68"/>
      <c r="R3143" s="68"/>
      <c r="S3143" s="68"/>
      <c r="T3143" s="68"/>
      <c r="U3143" s="68"/>
      <c r="V3143" s="68"/>
      <c r="W3143" s="68"/>
    </row>
    <row r="3144" spans="1:23">
      <c r="A3144" s="105" t="s">
        <v>818</v>
      </c>
      <c r="B3144">
        <v>2011</v>
      </c>
      <c r="C3144" s="76">
        <v>0.40680339774169261</v>
      </c>
      <c r="D3144" s="76">
        <v>0.14200296716447017</v>
      </c>
      <c r="E3144" s="76">
        <v>0</v>
      </c>
      <c r="F3144" s="76">
        <v>0.41970382805053785</v>
      </c>
      <c r="G3144" s="76">
        <v>0</v>
      </c>
      <c r="H3144" s="76">
        <v>0</v>
      </c>
      <c r="I3144" s="76">
        <v>0</v>
      </c>
      <c r="J3144" s="76">
        <v>0</v>
      </c>
      <c r="K3144" s="76">
        <v>0</v>
      </c>
      <c r="L3144" s="77">
        <v>3.1489807043299463E-2</v>
      </c>
      <c r="M3144" s="68">
        <v>40.13102426163244</v>
      </c>
      <c r="N3144" s="68">
        <v>14.00854700854701</v>
      </c>
      <c r="O3144" s="68">
        <v>0</v>
      </c>
      <c r="P3144" s="68">
        <v>41.403647559726167</v>
      </c>
      <c r="Q3144" s="68">
        <v>0</v>
      </c>
      <c r="R3144" s="68">
        <v>0</v>
      </c>
      <c r="S3144" s="68">
        <v>0</v>
      </c>
      <c r="T3144" s="68">
        <v>0</v>
      </c>
      <c r="U3144" s="68">
        <v>0</v>
      </c>
      <c r="V3144" s="68">
        <v>3.1064593301435406</v>
      </c>
      <c r="W3144" s="68">
        <v>98.649678160049149</v>
      </c>
    </row>
    <row r="3145" spans="1:23">
      <c r="A3145" s="105"/>
      <c r="B3145">
        <v>2014</v>
      </c>
      <c r="C3145" s="76">
        <v>0.47843446430050601</v>
      </c>
      <c r="D3145" s="76">
        <v>0</v>
      </c>
      <c r="E3145" s="76">
        <v>0</v>
      </c>
      <c r="F3145" s="76">
        <v>0.52156553569949393</v>
      </c>
      <c r="G3145" s="76">
        <v>0</v>
      </c>
      <c r="H3145" s="76">
        <v>0</v>
      </c>
      <c r="I3145" s="76">
        <v>0</v>
      </c>
      <c r="J3145" s="76">
        <v>0</v>
      </c>
      <c r="K3145" s="76">
        <v>0</v>
      </c>
      <c r="L3145" s="77">
        <v>0</v>
      </c>
      <c r="M3145" s="68">
        <v>48.413146580290721</v>
      </c>
      <c r="N3145" s="68">
        <v>0</v>
      </c>
      <c r="O3145" s="68">
        <v>0</v>
      </c>
      <c r="P3145" s="68">
        <v>52.777612432175168</v>
      </c>
      <c r="Q3145" s="68">
        <v>0</v>
      </c>
      <c r="R3145" s="68">
        <v>0</v>
      </c>
      <c r="S3145" s="68">
        <v>0</v>
      </c>
      <c r="T3145" s="68">
        <v>0</v>
      </c>
      <c r="U3145" s="68">
        <v>0</v>
      </c>
      <c r="V3145" s="68">
        <v>0</v>
      </c>
      <c r="W3145" s="68">
        <v>101.19075901246589</v>
      </c>
    </row>
    <row r="3146" spans="1:23">
      <c r="A3146" s="105"/>
      <c r="B3146">
        <v>2017</v>
      </c>
      <c r="C3146" s="76">
        <v>0.45809795555148108</v>
      </c>
      <c r="D3146" s="76">
        <v>2.2184858360545401E-2</v>
      </c>
      <c r="E3146" s="76">
        <v>0</v>
      </c>
      <c r="F3146" s="76">
        <v>0.51971718608797357</v>
      </c>
      <c r="G3146" s="76">
        <v>0</v>
      </c>
      <c r="H3146" s="76">
        <v>0</v>
      </c>
      <c r="I3146" s="76">
        <v>0</v>
      </c>
      <c r="J3146" s="76">
        <v>0</v>
      </c>
      <c r="K3146" s="76">
        <v>0</v>
      </c>
      <c r="L3146" s="77">
        <v>0</v>
      </c>
      <c r="M3146" s="68">
        <v>41.687998717110673</v>
      </c>
      <c r="N3146" s="68">
        <v>2.0188746438746437</v>
      </c>
      <c r="O3146" s="68">
        <v>0</v>
      </c>
      <c r="P3146" s="68">
        <v>47.29549460838183</v>
      </c>
      <c r="Q3146" s="68">
        <v>0</v>
      </c>
      <c r="R3146" s="68">
        <v>0</v>
      </c>
      <c r="S3146" s="68">
        <v>0</v>
      </c>
      <c r="T3146" s="68">
        <v>0</v>
      </c>
      <c r="U3146" s="68">
        <v>0</v>
      </c>
      <c r="V3146" s="68">
        <v>0</v>
      </c>
      <c r="W3146" s="68">
        <v>91.002367969367143</v>
      </c>
    </row>
    <row r="3147" spans="1:23">
      <c r="C3147" s="76"/>
      <c r="D3147" s="76"/>
      <c r="E3147" s="76"/>
      <c r="F3147" s="76"/>
      <c r="G3147" s="76"/>
      <c r="H3147" s="76"/>
      <c r="I3147" s="76"/>
      <c r="J3147" s="76"/>
      <c r="K3147" s="76"/>
      <c r="L3147" s="77"/>
      <c r="M3147" s="68"/>
      <c r="N3147" s="68"/>
      <c r="O3147" s="68"/>
      <c r="P3147" s="68"/>
      <c r="Q3147" s="68"/>
      <c r="R3147" s="68"/>
      <c r="S3147" s="68"/>
      <c r="T3147" s="68"/>
      <c r="U3147" s="68"/>
      <c r="V3147" s="68"/>
      <c r="W3147" s="68"/>
    </row>
    <row r="3148" spans="1:23">
      <c r="A3148" s="105" t="s">
        <v>819</v>
      </c>
      <c r="B3148">
        <v>2011</v>
      </c>
      <c r="C3148" s="76">
        <v>0.49173215972748746</v>
      </c>
      <c r="D3148" s="76">
        <v>1.8664017512554521E-2</v>
      </c>
      <c r="E3148" s="76">
        <v>4.6573153569502901E-3</v>
      </c>
      <c r="F3148" s="76">
        <v>0.47857529999469955</v>
      </c>
      <c r="G3148" s="76">
        <v>6.3712074083079962E-3</v>
      </c>
      <c r="H3148" s="76">
        <v>0</v>
      </c>
      <c r="I3148" s="76">
        <v>0</v>
      </c>
      <c r="J3148" s="76">
        <v>0</v>
      </c>
      <c r="K3148" s="76">
        <v>0</v>
      </c>
      <c r="L3148" s="77">
        <v>0</v>
      </c>
      <c r="M3148" s="68">
        <v>105.58274929647114</v>
      </c>
      <c r="N3148" s="68">
        <v>4.0074626865671643</v>
      </c>
      <c r="O3148" s="68">
        <v>1</v>
      </c>
      <c r="P3148" s="68">
        <v>102.75776135290114</v>
      </c>
      <c r="Q3148" s="68">
        <v>1.3679999999999999</v>
      </c>
      <c r="R3148" s="68">
        <v>0</v>
      </c>
      <c r="S3148" s="68">
        <v>0</v>
      </c>
      <c r="T3148" s="68">
        <v>0</v>
      </c>
      <c r="U3148" s="68">
        <v>0</v>
      </c>
      <c r="V3148" s="68">
        <v>0</v>
      </c>
      <c r="W3148" s="68">
        <v>214.71597333593948</v>
      </c>
    </row>
    <row r="3149" spans="1:23">
      <c r="A3149" s="105"/>
      <c r="B3149">
        <v>2014</v>
      </c>
      <c r="C3149" s="76">
        <v>0.4348051249863778</v>
      </c>
      <c r="D3149" s="76">
        <v>3.9283606685366727E-2</v>
      </c>
      <c r="E3149" s="76">
        <v>5.9023444310201366E-3</v>
      </c>
      <c r="F3149" s="76">
        <v>0.5106267335665885</v>
      </c>
      <c r="G3149" s="76">
        <v>9.3821903306465608E-3</v>
      </c>
      <c r="H3149" s="76">
        <v>0</v>
      </c>
      <c r="I3149" s="76">
        <v>0</v>
      </c>
      <c r="J3149" s="76">
        <v>0</v>
      </c>
      <c r="K3149" s="76">
        <v>0</v>
      </c>
      <c r="L3149" s="77">
        <v>0</v>
      </c>
      <c r="M3149" s="68">
        <v>92.795384882782315</v>
      </c>
      <c r="N3149" s="68">
        <v>8.3838418465436728</v>
      </c>
      <c r="O3149" s="68">
        <v>1.2596685082872927</v>
      </c>
      <c r="P3149" s="68">
        <v>108.97710617885204</v>
      </c>
      <c r="Q3149" s="68">
        <v>2.0023314187088812</v>
      </c>
      <c r="R3149" s="68">
        <v>0</v>
      </c>
      <c r="S3149" s="68">
        <v>0</v>
      </c>
      <c r="T3149" s="68">
        <v>0</v>
      </c>
      <c r="U3149" s="68">
        <v>0</v>
      </c>
      <c r="V3149" s="68">
        <v>0</v>
      </c>
      <c r="W3149" s="68">
        <v>213.41833283517425</v>
      </c>
    </row>
    <row r="3150" spans="1:23">
      <c r="A3150" s="105"/>
      <c r="B3150">
        <v>2017</v>
      </c>
      <c r="C3150" s="76">
        <v>0.49431402486183967</v>
      </c>
      <c r="D3150" s="76">
        <v>2.1580376898401945E-2</v>
      </c>
      <c r="E3150" s="76">
        <v>0</v>
      </c>
      <c r="F3150" s="76">
        <v>0.46141400528520221</v>
      </c>
      <c r="G3150" s="76">
        <v>1.1687998469370017E-2</v>
      </c>
      <c r="H3150" s="76">
        <v>1.1003594485186485E-2</v>
      </c>
      <c r="I3150" s="76">
        <v>0</v>
      </c>
      <c r="J3150" s="76">
        <v>0</v>
      </c>
      <c r="K3150" s="76">
        <v>0</v>
      </c>
      <c r="L3150" s="77">
        <v>0</v>
      </c>
      <c r="M3150" s="68">
        <v>96.174195887671374</v>
      </c>
      <c r="N3150" s="68">
        <v>4.1986981772098826</v>
      </c>
      <c r="O3150" s="68">
        <v>0</v>
      </c>
      <c r="P3150" s="68">
        <v>89.773137515200304</v>
      </c>
      <c r="Q3150" s="68">
        <v>2.2740278401815033</v>
      </c>
      <c r="R3150" s="68">
        <v>2.1408695652173915</v>
      </c>
      <c r="S3150" s="68">
        <v>0</v>
      </c>
      <c r="T3150" s="68">
        <v>0</v>
      </c>
      <c r="U3150" s="68">
        <v>0</v>
      </c>
      <c r="V3150" s="68">
        <v>0</v>
      </c>
      <c r="W3150" s="68">
        <v>194.56092898548039</v>
      </c>
    </row>
    <row r="3151" spans="1:23">
      <c r="C3151" s="76"/>
      <c r="D3151" s="76"/>
      <c r="E3151" s="76"/>
      <c r="F3151" s="76"/>
      <c r="G3151" s="76"/>
      <c r="H3151" s="76"/>
      <c r="I3151" s="76"/>
      <c r="J3151" s="76"/>
      <c r="K3151" s="76"/>
      <c r="L3151" s="77"/>
      <c r="M3151" s="68"/>
      <c r="N3151" s="68"/>
      <c r="O3151" s="68"/>
      <c r="P3151" s="68"/>
      <c r="Q3151" s="68"/>
      <c r="R3151" s="68"/>
      <c r="S3151" s="68"/>
      <c r="T3151" s="68"/>
      <c r="U3151" s="68"/>
      <c r="V3151" s="68"/>
      <c r="W3151" s="68"/>
    </row>
    <row r="3152" spans="1:23">
      <c r="A3152" s="105" t="s">
        <v>820</v>
      </c>
      <c r="B3152">
        <v>2011</v>
      </c>
      <c r="C3152" s="76">
        <v>0.24578052540891782</v>
      </c>
      <c r="D3152" s="76">
        <v>1.3357195070068465E-2</v>
      </c>
      <c r="E3152" s="76">
        <v>6.603937986280466E-3</v>
      </c>
      <c r="F3152" s="76">
        <v>0.72775434673101602</v>
      </c>
      <c r="G3152" s="76">
        <v>6.5039948037174319E-3</v>
      </c>
      <c r="H3152" s="76">
        <v>0</v>
      </c>
      <c r="I3152" s="76">
        <v>0</v>
      </c>
      <c r="J3152" s="76">
        <v>0</v>
      </c>
      <c r="K3152" s="76">
        <v>0</v>
      </c>
      <c r="L3152" s="77">
        <v>0</v>
      </c>
      <c r="M3152" s="68">
        <v>75.578327728195347</v>
      </c>
      <c r="N3152" s="68">
        <v>4.1073818393686325</v>
      </c>
      <c r="O3152" s="68">
        <v>2.0307328605200947</v>
      </c>
      <c r="P3152" s="68">
        <v>223.78687827827287</v>
      </c>
      <c r="Q3152" s="68">
        <v>2</v>
      </c>
      <c r="R3152" s="68">
        <v>0</v>
      </c>
      <c r="S3152" s="68">
        <v>0</v>
      </c>
      <c r="T3152" s="68">
        <v>0</v>
      </c>
      <c r="U3152" s="68">
        <v>0</v>
      </c>
      <c r="V3152" s="68">
        <v>0</v>
      </c>
      <c r="W3152" s="68">
        <v>307.50332070635687</v>
      </c>
    </row>
    <row r="3153" spans="1:23">
      <c r="A3153" s="105"/>
      <c r="B3153">
        <v>2014</v>
      </c>
      <c r="C3153" s="76">
        <v>0.22129441464545585</v>
      </c>
      <c r="D3153" s="76">
        <v>3.3939640081999262E-2</v>
      </c>
      <c r="E3153" s="76">
        <v>0</v>
      </c>
      <c r="F3153" s="76">
        <v>0.72417437859989875</v>
      </c>
      <c r="G3153" s="76">
        <v>1.4749262188783842E-2</v>
      </c>
      <c r="H3153" s="76">
        <v>2.8874382869406292E-3</v>
      </c>
      <c r="I3153" s="76">
        <v>2.9548661969218733E-3</v>
      </c>
      <c r="J3153" s="76">
        <v>0</v>
      </c>
      <c r="K3153" s="76">
        <v>0</v>
      </c>
      <c r="L3153" s="77">
        <v>0</v>
      </c>
      <c r="M3153" s="68">
        <v>76.883313577217592</v>
      </c>
      <c r="N3153" s="68">
        <v>11.791495032998721</v>
      </c>
      <c r="O3153" s="68">
        <v>0</v>
      </c>
      <c r="P3153" s="68">
        <v>251.59661586436701</v>
      </c>
      <c r="Q3153" s="68">
        <v>5.1242691855085747</v>
      </c>
      <c r="R3153" s="68">
        <v>1.0031695721077656</v>
      </c>
      <c r="S3153" s="68">
        <v>1.0265957446808511</v>
      </c>
      <c r="T3153" s="68">
        <v>0</v>
      </c>
      <c r="U3153" s="68">
        <v>0</v>
      </c>
      <c r="V3153" s="68">
        <v>0</v>
      </c>
      <c r="W3153" s="68">
        <v>347.42545897688046</v>
      </c>
    </row>
    <row r="3154" spans="1:23">
      <c r="A3154" s="105"/>
      <c r="B3154">
        <v>2017</v>
      </c>
      <c r="C3154" s="76">
        <v>0.23565172810656962</v>
      </c>
      <c r="D3154" s="76">
        <v>1.0787546738348598E-2</v>
      </c>
      <c r="E3154" s="76">
        <v>7.8214087932373059E-3</v>
      </c>
      <c r="F3154" s="76">
        <v>0.73390343322734786</v>
      </c>
      <c r="G3154" s="76">
        <v>4.2685349658796593E-3</v>
      </c>
      <c r="H3154" s="76">
        <v>0</v>
      </c>
      <c r="I3154" s="76">
        <v>0</v>
      </c>
      <c r="J3154" s="76">
        <v>0</v>
      </c>
      <c r="K3154" s="76">
        <v>7.5673481686174228E-3</v>
      </c>
      <c r="L3154" s="77">
        <v>0</v>
      </c>
      <c r="M3154" s="68">
        <v>74.57881487863024</v>
      </c>
      <c r="N3154" s="68">
        <v>3.4140316205533594</v>
      </c>
      <c r="O3154" s="68">
        <v>2.475311355311355</v>
      </c>
      <c r="P3154" s="68">
        <v>232.26499854353349</v>
      </c>
      <c r="Q3154" s="68">
        <v>1.3509015256588073</v>
      </c>
      <c r="R3154" s="68">
        <v>0</v>
      </c>
      <c r="S3154" s="68">
        <v>0</v>
      </c>
      <c r="T3154" s="68">
        <v>0</v>
      </c>
      <c r="U3154" s="68">
        <v>2.3949065119277888</v>
      </c>
      <c r="V3154" s="68">
        <v>0</v>
      </c>
      <c r="W3154" s="68">
        <v>316.4789644356149</v>
      </c>
    </row>
    <row r="3155" spans="1:23">
      <c r="C3155" s="76"/>
      <c r="D3155" s="76"/>
      <c r="E3155" s="76"/>
      <c r="F3155" s="76"/>
      <c r="G3155" s="76"/>
      <c r="H3155" s="76"/>
      <c r="I3155" s="76"/>
      <c r="J3155" s="76"/>
      <c r="K3155" s="76"/>
      <c r="L3155" s="77"/>
      <c r="M3155" s="68"/>
      <c r="N3155" s="68"/>
      <c r="O3155" s="68"/>
      <c r="P3155" s="68"/>
      <c r="Q3155" s="68"/>
      <c r="R3155" s="68"/>
      <c r="S3155" s="68"/>
      <c r="T3155" s="68"/>
      <c r="U3155" s="68"/>
      <c r="V3155" s="68"/>
      <c r="W3155" s="68"/>
    </row>
    <row r="3156" spans="1:23">
      <c r="A3156" s="105" t="s">
        <v>821</v>
      </c>
      <c r="B3156">
        <v>2011</v>
      </c>
      <c r="C3156" s="76">
        <v>0.10171433533981453</v>
      </c>
      <c r="D3156" s="76">
        <v>0</v>
      </c>
      <c r="E3156" s="76">
        <v>0</v>
      </c>
      <c r="F3156" s="76">
        <v>0.80970998438933717</v>
      </c>
      <c r="G3156" s="76">
        <v>8.8575680270848139E-2</v>
      </c>
      <c r="H3156" s="76">
        <v>0</v>
      </c>
      <c r="I3156" s="76">
        <v>0</v>
      </c>
      <c r="J3156" s="76">
        <v>0</v>
      </c>
      <c r="K3156" s="76">
        <v>0</v>
      </c>
      <c r="L3156" s="77">
        <v>0</v>
      </c>
      <c r="M3156" s="68">
        <v>1.0499040307101728</v>
      </c>
      <c r="N3156" s="68">
        <v>0</v>
      </c>
      <c r="O3156" s="68">
        <v>0</v>
      </c>
      <c r="P3156" s="68">
        <v>8.35789540851348</v>
      </c>
      <c r="Q3156" s="68">
        <v>0.91428571428571426</v>
      </c>
      <c r="R3156" s="68">
        <v>0</v>
      </c>
      <c r="S3156" s="68">
        <v>0</v>
      </c>
      <c r="T3156" s="68">
        <v>0</v>
      </c>
      <c r="U3156" s="68">
        <v>0</v>
      </c>
      <c r="V3156" s="68">
        <v>0</v>
      </c>
      <c r="W3156" s="68">
        <v>10.322085153509368</v>
      </c>
    </row>
    <row r="3157" spans="1:23">
      <c r="A3157" s="105"/>
      <c r="B3157">
        <v>2014</v>
      </c>
      <c r="C3157" s="76">
        <v>0.27325812423867335</v>
      </c>
      <c r="D3157" s="76">
        <v>0</v>
      </c>
      <c r="E3157" s="76">
        <v>0</v>
      </c>
      <c r="F3157" s="76">
        <v>0.72674187576132665</v>
      </c>
      <c r="G3157" s="76">
        <v>0</v>
      </c>
      <c r="H3157" s="76">
        <v>0</v>
      </c>
      <c r="I3157" s="76">
        <v>0</v>
      </c>
      <c r="J3157" s="76">
        <v>0</v>
      </c>
      <c r="K3157" s="76">
        <v>0</v>
      </c>
      <c r="L3157" s="77">
        <v>0</v>
      </c>
      <c r="M3157" s="68">
        <v>3.9085549964054636</v>
      </c>
      <c r="N3157" s="68">
        <v>0</v>
      </c>
      <c r="O3157" s="68">
        <v>0</v>
      </c>
      <c r="P3157" s="68">
        <v>10.39497214407799</v>
      </c>
      <c r="Q3157" s="68">
        <v>0</v>
      </c>
      <c r="R3157" s="68">
        <v>0</v>
      </c>
      <c r="S3157" s="68">
        <v>0</v>
      </c>
      <c r="T3157" s="68">
        <v>0</v>
      </c>
      <c r="U3157" s="68">
        <v>0</v>
      </c>
      <c r="V3157" s="68">
        <v>0</v>
      </c>
      <c r="W3157" s="68">
        <v>14.303527140483453</v>
      </c>
    </row>
    <row r="3158" spans="1:23">
      <c r="A3158" s="105"/>
      <c r="B3158">
        <v>2017</v>
      </c>
      <c r="C3158" s="76">
        <v>0.15280661483702518</v>
      </c>
      <c r="D3158" s="76">
        <v>4.1135470238010105E-2</v>
      </c>
      <c r="E3158" s="76">
        <v>0</v>
      </c>
      <c r="F3158" s="76">
        <v>0.72610446572995924</v>
      </c>
      <c r="G3158" s="76">
        <v>7.9953449195005549E-2</v>
      </c>
      <c r="H3158" s="76">
        <v>0</v>
      </c>
      <c r="I3158" s="76">
        <v>0</v>
      </c>
      <c r="J3158" s="76">
        <v>0</v>
      </c>
      <c r="K3158" s="76">
        <v>0</v>
      </c>
      <c r="L3158" s="77">
        <v>0</v>
      </c>
      <c r="M3158" s="68">
        <v>3.7147166168974151</v>
      </c>
      <c r="N3158" s="68">
        <v>1</v>
      </c>
      <c r="O3158" s="68">
        <v>0</v>
      </c>
      <c r="P3158" s="68">
        <v>17.651541638608091</v>
      </c>
      <c r="Q3158" s="68">
        <v>1.943661971830986</v>
      </c>
      <c r="R3158" s="68">
        <v>0</v>
      </c>
      <c r="S3158" s="68">
        <v>0</v>
      </c>
      <c r="T3158" s="68">
        <v>0</v>
      </c>
      <c r="U3158" s="68">
        <v>0</v>
      </c>
      <c r="V3158" s="68">
        <v>0</v>
      </c>
      <c r="W3158" s="68">
        <v>24.309920227336491</v>
      </c>
    </row>
    <row r="3159" spans="1:23">
      <c r="C3159" s="76"/>
      <c r="D3159" s="76"/>
      <c r="E3159" s="76"/>
      <c r="F3159" s="76"/>
      <c r="G3159" s="76"/>
      <c r="H3159" s="76"/>
      <c r="I3159" s="76"/>
      <c r="J3159" s="76"/>
      <c r="K3159" s="76"/>
      <c r="L3159" s="77"/>
      <c r="M3159" s="68"/>
      <c r="N3159" s="68"/>
      <c r="O3159" s="68"/>
      <c r="P3159" s="68"/>
      <c r="Q3159" s="68"/>
      <c r="R3159" s="68"/>
      <c r="S3159" s="68"/>
      <c r="T3159" s="68"/>
      <c r="U3159" s="68"/>
      <c r="V3159" s="68"/>
      <c r="W3159" s="68"/>
    </row>
    <row r="3160" spans="1:23">
      <c r="A3160" s="105" t="s">
        <v>822</v>
      </c>
      <c r="B3160">
        <v>2011</v>
      </c>
      <c r="C3160" s="76">
        <v>0.21340996523550015</v>
      </c>
      <c r="D3160" s="76">
        <v>1.3265204989777941E-2</v>
      </c>
      <c r="E3160" s="76">
        <v>0</v>
      </c>
      <c r="F3160" s="76">
        <v>0.74833254172062358</v>
      </c>
      <c r="G3160" s="76">
        <v>0</v>
      </c>
      <c r="H3160" s="76">
        <v>0</v>
      </c>
      <c r="I3160" s="76">
        <v>0</v>
      </c>
      <c r="J3160" s="76">
        <v>2.4992288054098064E-2</v>
      </c>
      <c r="K3160" s="76">
        <v>0</v>
      </c>
      <c r="L3160" s="77">
        <v>0</v>
      </c>
      <c r="M3160" s="68">
        <v>33.924465695019187</v>
      </c>
      <c r="N3160" s="68">
        <v>2.1086878071346051</v>
      </c>
      <c r="O3160" s="68">
        <v>0</v>
      </c>
      <c r="P3160" s="68">
        <v>118.95780786081487</v>
      </c>
      <c r="Q3160" s="68">
        <v>0</v>
      </c>
      <c r="R3160" s="68">
        <v>0</v>
      </c>
      <c r="S3160" s="68">
        <v>0</v>
      </c>
      <c r="T3160" s="68">
        <v>3.9728698601102161</v>
      </c>
      <c r="U3160" s="68">
        <v>0</v>
      </c>
      <c r="V3160" s="68">
        <v>0</v>
      </c>
      <c r="W3160" s="68">
        <v>158.96383122307893</v>
      </c>
    </row>
    <row r="3161" spans="1:23">
      <c r="A3161" s="105"/>
      <c r="B3161">
        <v>2014</v>
      </c>
      <c r="C3161" s="76">
        <v>0.29912715380263266</v>
      </c>
      <c r="D3161" s="76">
        <v>7.8440375537668396E-3</v>
      </c>
      <c r="E3161" s="76">
        <v>6.5141725912210395E-3</v>
      </c>
      <c r="F3161" s="76">
        <v>0.61672582065048576</v>
      </c>
      <c r="G3161" s="76">
        <v>3.0820095935446139E-2</v>
      </c>
      <c r="H3161" s="76">
        <v>0</v>
      </c>
      <c r="I3161" s="76">
        <v>0</v>
      </c>
      <c r="J3161" s="76">
        <v>3.8968719466447581E-2</v>
      </c>
      <c r="K3161" s="76">
        <v>0</v>
      </c>
      <c r="L3161" s="77">
        <v>0</v>
      </c>
      <c r="M3161" s="68">
        <v>38.501683837941506</v>
      </c>
      <c r="N3161" s="68">
        <v>1.0096330275229359</v>
      </c>
      <c r="O3161" s="68">
        <v>0.83846153846153848</v>
      </c>
      <c r="P3161" s="68">
        <v>79.38089959244293</v>
      </c>
      <c r="Q3161" s="68">
        <v>3.9669604530270153</v>
      </c>
      <c r="R3161" s="68">
        <v>0</v>
      </c>
      <c r="S3161" s="68">
        <v>0</v>
      </c>
      <c r="T3161" s="68">
        <v>5.0157977883096363</v>
      </c>
      <c r="U3161" s="68">
        <v>0</v>
      </c>
      <c r="V3161" s="68">
        <v>0</v>
      </c>
      <c r="W3161" s="68">
        <v>128.71343623770557</v>
      </c>
    </row>
    <row r="3162" spans="1:23">
      <c r="A3162" s="105"/>
      <c r="B3162">
        <v>2017</v>
      </c>
      <c r="C3162" s="76">
        <v>0.26579114133246584</v>
      </c>
      <c r="D3162" s="76">
        <v>6.945353897453016E-2</v>
      </c>
      <c r="E3162" s="76">
        <v>1.9581735160405782E-2</v>
      </c>
      <c r="F3162" s="76">
        <v>0.60176512267351678</v>
      </c>
      <c r="G3162" s="76">
        <v>0</v>
      </c>
      <c r="H3162" s="76">
        <v>0</v>
      </c>
      <c r="I3162" s="76">
        <v>0</v>
      </c>
      <c r="J3162" s="76">
        <v>3.472676948726508E-2</v>
      </c>
      <c r="K3162" s="76">
        <v>8.68169237181627E-3</v>
      </c>
      <c r="L3162" s="77">
        <v>0</v>
      </c>
      <c r="M3162" s="68">
        <v>31.105757171024813</v>
      </c>
      <c r="N3162" s="68">
        <v>8.1282051282051277</v>
      </c>
      <c r="O3162" s="68">
        <v>2.2916666666666665</v>
      </c>
      <c r="P3162" s="68">
        <v>70.425070173653538</v>
      </c>
      <c r="Q3162" s="68">
        <v>0</v>
      </c>
      <c r="R3162" s="68">
        <v>0</v>
      </c>
      <c r="S3162" s="68">
        <v>0</v>
      </c>
      <c r="T3162" s="68">
        <v>4.0641025641025639</v>
      </c>
      <c r="U3162" s="68">
        <v>1.016025641025641</v>
      </c>
      <c r="V3162" s="68">
        <v>0</v>
      </c>
      <c r="W3162" s="68">
        <v>117.03082734467836</v>
      </c>
    </row>
    <row r="3163" spans="1:23">
      <c r="C3163" s="76"/>
      <c r="D3163" s="76"/>
      <c r="E3163" s="76"/>
      <c r="F3163" s="76"/>
      <c r="G3163" s="76"/>
      <c r="H3163" s="76"/>
      <c r="I3163" s="76"/>
      <c r="J3163" s="76"/>
      <c r="K3163" s="76"/>
      <c r="L3163" s="77"/>
      <c r="M3163" s="68"/>
      <c r="N3163" s="68"/>
      <c r="O3163" s="68"/>
      <c r="P3163" s="68"/>
      <c r="Q3163" s="68"/>
      <c r="R3163" s="68"/>
      <c r="S3163" s="68"/>
      <c r="T3163" s="68"/>
      <c r="U3163" s="68"/>
      <c r="V3163" s="68"/>
      <c r="W3163" s="68"/>
    </row>
    <row r="3164" spans="1:23">
      <c r="A3164" s="105" t="s">
        <v>823</v>
      </c>
      <c r="B3164">
        <v>2011</v>
      </c>
      <c r="C3164" s="76">
        <v>0.19310675896537904</v>
      </c>
      <c r="D3164" s="76">
        <v>9.0581945101824754E-2</v>
      </c>
      <c r="E3164" s="76">
        <v>0</v>
      </c>
      <c r="F3164" s="76">
        <v>0.64409983358677736</v>
      </c>
      <c r="G3164" s="76">
        <v>3.0062702528684877E-2</v>
      </c>
      <c r="H3164" s="76">
        <v>0</v>
      </c>
      <c r="I3164" s="76">
        <v>0</v>
      </c>
      <c r="J3164" s="76">
        <v>4.2148759817334056E-2</v>
      </c>
      <c r="K3164" s="76">
        <v>0</v>
      </c>
      <c r="L3164" s="77">
        <v>0</v>
      </c>
      <c r="M3164" s="68">
        <v>13.941841800632602</v>
      </c>
      <c r="N3164" s="68">
        <v>6.5397977542031143</v>
      </c>
      <c r="O3164" s="68">
        <v>0</v>
      </c>
      <c r="P3164" s="68">
        <v>46.502453004716394</v>
      </c>
      <c r="Q3164" s="68">
        <v>2.1704545454545454</v>
      </c>
      <c r="R3164" s="68">
        <v>0</v>
      </c>
      <c r="S3164" s="68">
        <v>0</v>
      </c>
      <c r="T3164" s="68">
        <v>3.0430387036400139</v>
      </c>
      <c r="U3164" s="68">
        <v>0</v>
      </c>
      <c r="V3164" s="68">
        <v>0</v>
      </c>
      <c r="W3164" s="68">
        <v>72.197585808646664</v>
      </c>
    </row>
    <row r="3165" spans="1:23">
      <c r="A3165" s="105"/>
      <c r="B3165">
        <v>2014</v>
      </c>
      <c r="C3165" s="76">
        <v>0.26965034407003813</v>
      </c>
      <c r="D3165" s="76">
        <v>8.4217258035198708E-2</v>
      </c>
      <c r="E3165" s="76">
        <v>0</v>
      </c>
      <c r="F3165" s="76">
        <v>0.55184486935341437</v>
      </c>
      <c r="G3165" s="76">
        <v>1.4612684919922967E-2</v>
      </c>
      <c r="H3165" s="76">
        <v>0</v>
      </c>
      <c r="I3165" s="76">
        <v>0</v>
      </c>
      <c r="J3165" s="76">
        <v>6.6836465411706125E-2</v>
      </c>
      <c r="K3165" s="76">
        <v>1.2838378209719701E-2</v>
      </c>
      <c r="L3165" s="77">
        <v>0</v>
      </c>
      <c r="M3165" s="68">
        <v>20.223385771026198</v>
      </c>
      <c r="N3165" s="68">
        <v>6.3161725370597201</v>
      </c>
      <c r="O3165" s="68">
        <v>0</v>
      </c>
      <c r="P3165" s="68">
        <v>41.387566988592241</v>
      </c>
      <c r="Q3165" s="68">
        <v>1.0959302325581395</v>
      </c>
      <c r="R3165" s="68">
        <v>0</v>
      </c>
      <c r="S3165" s="68">
        <v>0</v>
      </c>
      <c r="T3165" s="68">
        <v>5.0126382306477097</v>
      </c>
      <c r="U3165" s="68">
        <v>0.96285979572887648</v>
      </c>
      <c r="V3165" s="68">
        <v>0</v>
      </c>
      <c r="W3165" s="68">
        <v>74.998553555612887</v>
      </c>
    </row>
    <row r="3166" spans="1:23">
      <c r="A3166" s="105"/>
      <c r="B3166">
        <v>2017</v>
      </c>
      <c r="C3166" s="76">
        <v>0.39070388991151755</v>
      </c>
      <c r="D3166" s="76">
        <v>7.1905472046506158E-2</v>
      </c>
      <c r="E3166" s="76">
        <v>0</v>
      </c>
      <c r="F3166" s="76">
        <v>0.48009309154687352</v>
      </c>
      <c r="G3166" s="76">
        <v>0</v>
      </c>
      <c r="H3166" s="76">
        <v>0</v>
      </c>
      <c r="I3166" s="76">
        <v>0</v>
      </c>
      <c r="J3166" s="76">
        <v>5.7297546495102387E-2</v>
      </c>
      <c r="K3166" s="76">
        <v>0</v>
      </c>
      <c r="L3166" s="77">
        <v>0</v>
      </c>
      <c r="M3166" s="68">
        <v>27.60326571125329</v>
      </c>
      <c r="N3166" s="68">
        <v>5.0801282051282053</v>
      </c>
      <c r="O3166" s="68">
        <v>0</v>
      </c>
      <c r="P3166" s="68">
        <v>33.918621017841936</v>
      </c>
      <c r="Q3166" s="68">
        <v>0</v>
      </c>
      <c r="R3166" s="68">
        <v>0</v>
      </c>
      <c r="S3166" s="68">
        <v>0</v>
      </c>
      <c r="T3166" s="68">
        <v>4.0480769230769234</v>
      </c>
      <c r="U3166" s="68">
        <v>0</v>
      </c>
      <c r="V3166" s="68">
        <v>0</v>
      </c>
      <c r="W3166" s="68">
        <v>70.650091857300382</v>
      </c>
    </row>
    <row r="3167" spans="1:23">
      <c r="C3167" s="76"/>
      <c r="D3167" s="76"/>
      <c r="E3167" s="76"/>
      <c r="F3167" s="76"/>
      <c r="G3167" s="76"/>
      <c r="H3167" s="76"/>
      <c r="I3167" s="76"/>
      <c r="J3167" s="76"/>
      <c r="K3167" s="76"/>
      <c r="L3167" s="77"/>
      <c r="M3167" s="68"/>
      <c r="N3167" s="68"/>
      <c r="O3167" s="68"/>
      <c r="P3167" s="68"/>
      <c r="Q3167" s="68"/>
      <c r="R3167" s="68"/>
      <c r="S3167" s="68"/>
      <c r="T3167" s="68"/>
      <c r="U3167" s="68"/>
      <c r="V3167" s="68"/>
      <c r="W3167" s="68"/>
    </row>
    <row r="3168" spans="1:23">
      <c r="A3168" s="105" t="s">
        <v>824</v>
      </c>
      <c r="B3168">
        <v>2011</v>
      </c>
      <c r="C3168" s="76">
        <v>0.2163557084309275</v>
      </c>
      <c r="D3168" s="76">
        <v>3.579413566054726E-2</v>
      </c>
      <c r="E3168" s="76">
        <v>7.2166878884377353E-2</v>
      </c>
      <c r="F3168" s="76">
        <v>0.67568327702414788</v>
      </c>
      <c r="G3168" s="76">
        <v>0</v>
      </c>
      <c r="H3168" s="76">
        <v>0</v>
      </c>
      <c r="I3168" s="76">
        <v>0</v>
      </c>
      <c r="J3168" s="76">
        <v>0</v>
      </c>
      <c r="K3168" s="76">
        <v>0</v>
      </c>
      <c r="L3168" s="77">
        <v>0</v>
      </c>
      <c r="M3168" s="68">
        <v>6.0928942601986487</v>
      </c>
      <c r="N3168" s="68">
        <v>1.008015389547932</v>
      </c>
      <c r="O3168" s="68">
        <v>2.0323252172079926</v>
      </c>
      <c r="P3168" s="68">
        <v>19.028232673634179</v>
      </c>
      <c r="Q3168" s="68">
        <v>0</v>
      </c>
      <c r="R3168" s="68">
        <v>0</v>
      </c>
      <c r="S3168" s="68">
        <v>0</v>
      </c>
      <c r="T3168" s="68">
        <v>0</v>
      </c>
      <c r="U3168" s="68">
        <v>0</v>
      </c>
      <c r="V3168" s="68">
        <v>0</v>
      </c>
      <c r="W3168" s="68">
        <v>28.161467540588752</v>
      </c>
    </row>
    <row r="3169" spans="1:23">
      <c r="A3169" s="105"/>
      <c r="B3169">
        <v>2014</v>
      </c>
      <c r="C3169" s="76">
        <v>0.25433916050487654</v>
      </c>
      <c r="D3169" s="76">
        <v>0</v>
      </c>
      <c r="E3169" s="76">
        <v>0</v>
      </c>
      <c r="F3169" s="76">
        <v>0.74566083949512341</v>
      </c>
      <c r="G3169" s="76">
        <v>0</v>
      </c>
      <c r="H3169" s="76">
        <v>0</v>
      </c>
      <c r="I3169" s="76">
        <v>0</v>
      </c>
      <c r="J3169" s="76">
        <v>0</v>
      </c>
      <c r="K3169" s="76">
        <v>0</v>
      </c>
      <c r="L3169" s="77">
        <v>0</v>
      </c>
      <c r="M3169" s="68">
        <v>8.7142836692358809</v>
      </c>
      <c r="N3169" s="68">
        <v>0</v>
      </c>
      <c r="O3169" s="68">
        <v>0</v>
      </c>
      <c r="P3169" s="68">
        <v>25.548169866969758</v>
      </c>
      <c r="Q3169" s="68">
        <v>0</v>
      </c>
      <c r="R3169" s="68">
        <v>0</v>
      </c>
      <c r="S3169" s="68">
        <v>0</v>
      </c>
      <c r="T3169" s="68">
        <v>0</v>
      </c>
      <c r="U3169" s="68">
        <v>0</v>
      </c>
      <c r="V3169" s="68">
        <v>0</v>
      </c>
      <c r="W3169" s="68">
        <v>34.262453536205641</v>
      </c>
    </row>
    <row r="3170" spans="1:23">
      <c r="A3170" s="105"/>
      <c r="B3170">
        <v>2017</v>
      </c>
      <c r="C3170" s="76">
        <v>0.1752490083999742</v>
      </c>
      <c r="D3170" s="76">
        <v>0.16450928294458383</v>
      </c>
      <c r="E3170" s="76">
        <v>0</v>
      </c>
      <c r="F3170" s="76">
        <v>0.66024170865544196</v>
      </c>
      <c r="G3170" s="76">
        <v>0</v>
      </c>
      <c r="H3170" s="76">
        <v>0</v>
      </c>
      <c r="I3170" s="76">
        <v>0</v>
      </c>
      <c r="J3170" s="76">
        <v>0</v>
      </c>
      <c r="K3170" s="76">
        <v>0</v>
      </c>
      <c r="L3170" s="77">
        <v>0</v>
      </c>
      <c r="M3170" s="68">
        <v>4.0480769230769234</v>
      </c>
      <c r="N3170" s="68">
        <v>3.8</v>
      </c>
      <c r="O3170" s="68">
        <v>0</v>
      </c>
      <c r="P3170" s="68">
        <v>15.250923522266078</v>
      </c>
      <c r="Q3170" s="68">
        <v>0</v>
      </c>
      <c r="R3170" s="68">
        <v>0</v>
      </c>
      <c r="S3170" s="68">
        <v>0</v>
      </c>
      <c r="T3170" s="68">
        <v>0</v>
      </c>
      <c r="U3170" s="68">
        <v>0</v>
      </c>
      <c r="V3170" s="68">
        <v>0</v>
      </c>
      <c r="W3170" s="68">
        <v>23.099000445343002</v>
      </c>
    </row>
    <row r="3171" spans="1:23">
      <c r="C3171" s="76"/>
      <c r="D3171" s="76"/>
      <c r="E3171" s="76"/>
      <c r="F3171" s="76"/>
      <c r="G3171" s="76"/>
      <c r="H3171" s="76"/>
      <c r="I3171" s="76"/>
      <c r="J3171" s="76"/>
      <c r="K3171" s="76"/>
      <c r="L3171" s="77"/>
      <c r="M3171" s="68"/>
      <c r="N3171" s="68"/>
      <c r="O3171" s="68"/>
      <c r="P3171" s="68"/>
      <c r="Q3171" s="68"/>
      <c r="R3171" s="68"/>
      <c r="S3171" s="68"/>
      <c r="T3171" s="68"/>
      <c r="U3171" s="68"/>
      <c r="V3171" s="68"/>
      <c r="W3171" s="68"/>
    </row>
    <row r="3172" spans="1:23">
      <c r="A3172" s="105" t="s">
        <v>825</v>
      </c>
      <c r="B3172">
        <v>2011</v>
      </c>
      <c r="C3172" s="76">
        <v>0.20896938904353324</v>
      </c>
      <c r="D3172" s="76">
        <v>0</v>
      </c>
      <c r="E3172" s="76">
        <v>3.6700268316995008E-2</v>
      </c>
      <c r="F3172" s="76">
        <v>0.69237463243379216</v>
      </c>
      <c r="G3172" s="76">
        <v>3.6700268316995008E-2</v>
      </c>
      <c r="H3172" s="76">
        <v>0</v>
      </c>
      <c r="I3172" s="76">
        <v>2.5255441888684897E-2</v>
      </c>
      <c r="J3172" s="76">
        <v>0</v>
      </c>
      <c r="K3172" s="76">
        <v>0</v>
      </c>
      <c r="L3172" s="77">
        <v>0</v>
      </c>
      <c r="M3172" s="68">
        <v>17.688015321895378</v>
      </c>
      <c r="N3172" s="68">
        <v>0</v>
      </c>
      <c r="O3172" s="68">
        <v>3.1064593301435406</v>
      </c>
      <c r="P3172" s="68">
        <v>58.605392699068062</v>
      </c>
      <c r="Q3172" s="68">
        <v>3.1064593301435406</v>
      </c>
      <c r="R3172" s="68">
        <v>0</v>
      </c>
      <c r="S3172" s="68">
        <v>2.13772287478543</v>
      </c>
      <c r="T3172" s="68">
        <v>0</v>
      </c>
      <c r="U3172" s="68">
        <v>0</v>
      </c>
      <c r="V3172" s="68">
        <v>0</v>
      </c>
      <c r="W3172" s="68">
        <v>84.644049556035924</v>
      </c>
    </row>
    <row r="3173" spans="1:23">
      <c r="A3173" s="105"/>
      <c r="B3173">
        <v>2014</v>
      </c>
      <c r="C3173" s="76">
        <v>0.15554067650268621</v>
      </c>
      <c r="D3173" s="76">
        <v>0</v>
      </c>
      <c r="E3173" s="76">
        <v>0</v>
      </c>
      <c r="F3173" s="76">
        <v>0.83782573848091846</v>
      </c>
      <c r="G3173" s="76">
        <v>6.6335850163952203E-3</v>
      </c>
      <c r="H3173" s="76">
        <v>0</v>
      </c>
      <c r="I3173" s="76">
        <v>0</v>
      </c>
      <c r="J3173" s="76">
        <v>0</v>
      </c>
      <c r="K3173" s="76">
        <v>0</v>
      </c>
      <c r="L3173" s="77">
        <v>0</v>
      </c>
      <c r="M3173" s="68">
        <v>12.140776341010074</v>
      </c>
      <c r="N3173" s="68">
        <v>0</v>
      </c>
      <c r="O3173" s="68">
        <v>0</v>
      </c>
      <c r="P3173" s="68">
        <v>65.396751077283369</v>
      </c>
      <c r="Q3173" s="68">
        <v>0.51778656126482214</v>
      </c>
      <c r="R3173" s="68">
        <v>0</v>
      </c>
      <c r="S3173" s="68">
        <v>0</v>
      </c>
      <c r="T3173" s="68">
        <v>0</v>
      </c>
      <c r="U3173" s="68">
        <v>0</v>
      </c>
      <c r="V3173" s="68">
        <v>0</v>
      </c>
      <c r="W3173" s="68">
        <v>78.055313979558278</v>
      </c>
    </row>
    <row r="3174" spans="1:23">
      <c r="A3174" s="105"/>
      <c r="B3174">
        <v>2017</v>
      </c>
      <c r="C3174" s="76">
        <v>0.30308356648335449</v>
      </c>
      <c r="D3174" s="76">
        <v>0</v>
      </c>
      <c r="E3174" s="76">
        <v>0</v>
      </c>
      <c r="F3174" s="76">
        <v>0.67380127579222537</v>
      </c>
      <c r="G3174" s="76">
        <v>2.3115157724420344E-2</v>
      </c>
      <c r="H3174" s="76">
        <v>0</v>
      </c>
      <c r="I3174" s="76">
        <v>0</v>
      </c>
      <c r="J3174" s="76">
        <v>0</v>
      </c>
      <c r="K3174" s="76">
        <v>0</v>
      </c>
      <c r="L3174" s="77">
        <v>0</v>
      </c>
      <c r="M3174" s="68">
        <v>12.160774908212712</v>
      </c>
      <c r="N3174" s="68">
        <v>0</v>
      </c>
      <c r="O3174" s="68">
        <v>0</v>
      </c>
      <c r="P3174" s="68">
        <v>27.035268664841393</v>
      </c>
      <c r="Q3174" s="68">
        <v>0.92746113989637313</v>
      </c>
      <c r="R3174" s="68">
        <v>0</v>
      </c>
      <c r="S3174" s="68">
        <v>0</v>
      </c>
      <c r="T3174" s="68">
        <v>0</v>
      </c>
      <c r="U3174" s="68">
        <v>0</v>
      </c>
      <c r="V3174" s="68">
        <v>0</v>
      </c>
      <c r="W3174" s="68">
        <v>40.123504712950471</v>
      </c>
    </row>
    <row r="3175" spans="1:23">
      <c r="C3175" s="76"/>
      <c r="D3175" s="76"/>
      <c r="E3175" s="76"/>
      <c r="F3175" s="76"/>
      <c r="G3175" s="76"/>
      <c r="H3175" s="76"/>
      <c r="I3175" s="76"/>
      <c r="J3175" s="76"/>
      <c r="K3175" s="76"/>
      <c r="L3175" s="77"/>
      <c r="M3175" s="68"/>
      <c r="N3175" s="68"/>
      <c r="O3175" s="68"/>
      <c r="P3175" s="68"/>
      <c r="Q3175" s="68"/>
      <c r="R3175" s="68"/>
      <c r="S3175" s="68"/>
      <c r="T3175" s="68"/>
      <c r="U3175" s="68"/>
      <c r="V3175" s="68"/>
      <c r="W3175" s="68"/>
    </row>
    <row r="3176" spans="1:23">
      <c r="A3176" s="105" t="s">
        <v>826</v>
      </c>
      <c r="B3176">
        <v>2011</v>
      </c>
      <c r="C3176" s="76">
        <v>0.13417438700873141</v>
      </c>
      <c r="D3176" s="76">
        <v>0</v>
      </c>
      <c r="E3176" s="76">
        <v>0.22590590988133583</v>
      </c>
      <c r="F3176" s="76">
        <v>0.63991970310993274</v>
      </c>
      <c r="G3176" s="76">
        <v>0</v>
      </c>
      <c r="H3176" s="76">
        <v>0</v>
      </c>
      <c r="I3176" s="76">
        <v>0</v>
      </c>
      <c r="J3176" s="76">
        <v>0</v>
      </c>
      <c r="K3176" s="76">
        <v>0</v>
      </c>
      <c r="L3176" s="77">
        <v>0</v>
      </c>
      <c r="M3176" s="68">
        <v>3.0012328545754858</v>
      </c>
      <c r="N3176" s="68">
        <v>0</v>
      </c>
      <c r="O3176" s="68">
        <v>5.053097345132743</v>
      </c>
      <c r="P3176" s="68">
        <v>14.313820096966353</v>
      </c>
      <c r="Q3176" s="68">
        <v>0</v>
      </c>
      <c r="R3176" s="68">
        <v>0</v>
      </c>
      <c r="S3176" s="68">
        <v>0</v>
      </c>
      <c r="T3176" s="68">
        <v>0</v>
      </c>
      <c r="U3176" s="68">
        <v>0</v>
      </c>
      <c r="V3176" s="68">
        <v>0</v>
      </c>
      <c r="W3176" s="68">
        <v>22.368150296674582</v>
      </c>
    </row>
    <row r="3177" spans="1:23">
      <c r="A3177" s="105"/>
      <c r="B3177">
        <v>2014</v>
      </c>
      <c r="C3177" s="76">
        <v>0.24093541472356464</v>
      </c>
      <c r="D3177" s="76">
        <v>0</v>
      </c>
      <c r="E3177" s="76">
        <v>0</v>
      </c>
      <c r="F3177" s="76">
        <v>0.75906458527643539</v>
      </c>
      <c r="G3177" s="76">
        <v>0</v>
      </c>
      <c r="H3177" s="76">
        <v>0</v>
      </c>
      <c r="I3177" s="76">
        <v>0</v>
      </c>
      <c r="J3177" s="76">
        <v>0</v>
      </c>
      <c r="K3177" s="76">
        <v>0</v>
      </c>
      <c r="L3177" s="77">
        <v>0</v>
      </c>
      <c r="M3177" s="68">
        <v>5.9965918166128453</v>
      </c>
      <c r="N3177" s="68">
        <v>0</v>
      </c>
      <c r="O3177" s="68">
        <v>0</v>
      </c>
      <c r="P3177" s="68">
        <v>18.892201819196103</v>
      </c>
      <c r="Q3177" s="68">
        <v>0</v>
      </c>
      <c r="R3177" s="68">
        <v>0</v>
      </c>
      <c r="S3177" s="68">
        <v>0</v>
      </c>
      <c r="T3177" s="68">
        <v>0</v>
      </c>
      <c r="U3177" s="68">
        <v>0</v>
      </c>
      <c r="V3177" s="68">
        <v>0</v>
      </c>
      <c r="W3177" s="68">
        <v>24.888793635808948</v>
      </c>
    </row>
    <row r="3178" spans="1:23">
      <c r="A3178" s="105"/>
      <c r="B3178">
        <v>2017</v>
      </c>
      <c r="C3178" s="76">
        <v>0.3759531533543824</v>
      </c>
      <c r="D3178" s="76">
        <v>4.5580657476382958E-2</v>
      </c>
      <c r="E3178" s="76">
        <v>7.2495355407866544E-2</v>
      </c>
      <c r="F3178" s="76">
        <v>0.50597083376136809</v>
      </c>
      <c r="G3178" s="76">
        <v>0</v>
      </c>
      <c r="H3178" s="76">
        <v>0</v>
      </c>
      <c r="I3178" s="76">
        <v>0</v>
      </c>
      <c r="J3178" s="76">
        <v>0</v>
      </c>
      <c r="K3178" s="76">
        <v>0</v>
      </c>
      <c r="L3178" s="77">
        <v>0</v>
      </c>
      <c r="M3178" s="68">
        <v>11.884338036874716</v>
      </c>
      <c r="N3178" s="68">
        <v>1.4408602150537635</v>
      </c>
      <c r="O3178" s="68">
        <v>2.2916666666666665</v>
      </c>
      <c r="P3178" s="68">
        <v>15.994355604064646</v>
      </c>
      <c r="Q3178" s="68">
        <v>0</v>
      </c>
      <c r="R3178" s="68">
        <v>0</v>
      </c>
      <c r="S3178" s="68">
        <v>0</v>
      </c>
      <c r="T3178" s="68">
        <v>0</v>
      </c>
      <c r="U3178" s="68">
        <v>0</v>
      </c>
      <c r="V3178" s="68">
        <v>0</v>
      </c>
      <c r="W3178" s="68">
        <v>31.611220522659792</v>
      </c>
    </row>
    <row r="3179" spans="1:23">
      <c r="C3179" s="76"/>
      <c r="D3179" s="76"/>
      <c r="E3179" s="76"/>
      <c r="F3179" s="76"/>
      <c r="G3179" s="76"/>
      <c r="H3179" s="76"/>
      <c r="I3179" s="76"/>
      <c r="J3179" s="76"/>
      <c r="K3179" s="76"/>
      <c r="L3179" s="77"/>
      <c r="M3179" s="68"/>
      <c r="N3179" s="68"/>
      <c r="O3179" s="68"/>
      <c r="P3179" s="68"/>
      <c r="Q3179" s="68"/>
      <c r="R3179" s="68"/>
      <c r="S3179" s="68"/>
      <c r="T3179" s="68"/>
      <c r="U3179" s="68"/>
      <c r="V3179" s="68"/>
      <c r="W3179" s="68"/>
    </row>
    <row r="3180" spans="1:23">
      <c r="A3180" s="105" t="s">
        <v>827</v>
      </c>
      <c r="B3180">
        <v>2011</v>
      </c>
      <c r="C3180" s="76">
        <v>0.17469885031206711</v>
      </c>
      <c r="D3180" s="76">
        <v>1.9264040089902467E-2</v>
      </c>
      <c r="E3180" s="76">
        <v>0</v>
      </c>
      <c r="F3180" s="76">
        <v>0.80603710959803043</v>
      </c>
      <c r="G3180" s="76">
        <v>0</v>
      </c>
      <c r="H3180" s="76">
        <v>0</v>
      </c>
      <c r="I3180" s="76">
        <v>0</v>
      </c>
      <c r="J3180" s="76">
        <v>0</v>
      </c>
      <c r="K3180" s="76">
        <v>0</v>
      </c>
      <c r="L3180" s="77">
        <v>0</v>
      </c>
      <c r="M3180" s="68">
        <v>9.0686506826591433</v>
      </c>
      <c r="N3180" s="68">
        <v>1</v>
      </c>
      <c r="O3180" s="68">
        <v>0</v>
      </c>
      <c r="P3180" s="68">
        <v>41.841540291463929</v>
      </c>
      <c r="Q3180" s="68">
        <v>0</v>
      </c>
      <c r="R3180" s="68">
        <v>0</v>
      </c>
      <c r="S3180" s="68">
        <v>0</v>
      </c>
      <c r="T3180" s="68">
        <v>0</v>
      </c>
      <c r="U3180" s="68">
        <v>0</v>
      </c>
      <c r="V3180" s="68">
        <v>0</v>
      </c>
      <c r="W3180" s="68">
        <v>51.910190974123068</v>
      </c>
    </row>
    <row r="3181" spans="1:23">
      <c r="A3181" s="105"/>
      <c r="B3181">
        <v>2014</v>
      </c>
      <c r="C3181" s="76">
        <v>9.3872972879393807E-2</v>
      </c>
      <c r="D3181" s="76">
        <v>0</v>
      </c>
      <c r="E3181" s="76">
        <v>0</v>
      </c>
      <c r="F3181" s="76">
        <v>0.90612702712060611</v>
      </c>
      <c r="G3181" s="76">
        <v>0</v>
      </c>
      <c r="H3181" s="76">
        <v>0</v>
      </c>
      <c r="I3181" s="76">
        <v>0</v>
      </c>
      <c r="J3181" s="76">
        <v>0</v>
      </c>
      <c r="K3181" s="76">
        <v>0</v>
      </c>
      <c r="L3181" s="77">
        <v>0</v>
      </c>
      <c r="M3181" s="68">
        <v>3.6482236119196516</v>
      </c>
      <c r="N3181" s="68">
        <v>0</v>
      </c>
      <c r="O3181" s="68">
        <v>0</v>
      </c>
      <c r="P3181" s="68">
        <v>35.215184033716746</v>
      </c>
      <c r="Q3181" s="68">
        <v>0</v>
      </c>
      <c r="R3181" s="68">
        <v>0</v>
      </c>
      <c r="S3181" s="68">
        <v>0</v>
      </c>
      <c r="T3181" s="68">
        <v>0</v>
      </c>
      <c r="U3181" s="68">
        <v>0</v>
      </c>
      <c r="V3181" s="68">
        <v>0</v>
      </c>
      <c r="W3181" s="68">
        <v>38.8634076456364</v>
      </c>
    </row>
    <row r="3182" spans="1:23">
      <c r="A3182" s="105"/>
      <c r="B3182">
        <v>2017</v>
      </c>
      <c r="C3182" s="76">
        <v>9.9909142159316261E-2</v>
      </c>
      <c r="D3182" s="76">
        <v>1.6478951761253528E-2</v>
      </c>
      <c r="E3182" s="76">
        <v>0</v>
      </c>
      <c r="F3182" s="76">
        <v>0.77232735452224899</v>
      </c>
      <c r="G3182" s="76">
        <v>7.801451569775715E-2</v>
      </c>
      <c r="H3182" s="76">
        <v>0</v>
      </c>
      <c r="I3182" s="76">
        <v>0</v>
      </c>
      <c r="J3182" s="76">
        <v>3.3270035859424098E-2</v>
      </c>
      <c r="K3182" s="76">
        <v>0</v>
      </c>
      <c r="L3182" s="77">
        <v>0</v>
      </c>
      <c r="M3182" s="68">
        <v>6.1022026327625563</v>
      </c>
      <c r="N3182" s="68">
        <v>1.0064935064935066</v>
      </c>
      <c r="O3182" s="68">
        <v>0</v>
      </c>
      <c r="P3182" s="68">
        <v>47.171839475960738</v>
      </c>
      <c r="Q3182" s="68">
        <v>4.7649331462121669</v>
      </c>
      <c r="R3182" s="68">
        <v>0</v>
      </c>
      <c r="S3182" s="68">
        <v>0</v>
      </c>
      <c r="T3182" s="68">
        <v>2.0320512820512819</v>
      </c>
      <c r="U3182" s="68">
        <v>0</v>
      </c>
      <c r="V3182" s="68">
        <v>0</v>
      </c>
      <c r="W3182" s="68">
        <v>61.077520043480249</v>
      </c>
    </row>
    <row r="3183" spans="1:23">
      <c r="C3183" s="76"/>
      <c r="D3183" s="76"/>
      <c r="E3183" s="76"/>
      <c r="F3183" s="76"/>
      <c r="G3183" s="76"/>
      <c r="H3183" s="76"/>
      <c r="I3183" s="76"/>
      <c r="J3183" s="76"/>
      <c r="K3183" s="76"/>
      <c r="L3183" s="77"/>
      <c r="M3183" s="68"/>
      <c r="N3183" s="68"/>
      <c r="O3183" s="68"/>
      <c r="P3183" s="68"/>
      <c r="Q3183" s="68"/>
      <c r="R3183" s="68"/>
      <c r="S3183" s="68"/>
      <c r="T3183" s="68"/>
      <c r="U3183" s="68"/>
      <c r="V3183" s="68"/>
      <c r="W3183" s="68"/>
    </row>
    <row r="3184" spans="1:23">
      <c r="A3184" s="105" t="s">
        <v>828</v>
      </c>
      <c r="B3184">
        <v>2011</v>
      </c>
      <c r="C3184" s="76">
        <v>0.29763873661912971</v>
      </c>
      <c r="D3184" s="76">
        <v>0</v>
      </c>
      <c r="E3184" s="76">
        <v>0</v>
      </c>
      <c r="F3184" s="76">
        <v>0.68297518971659832</v>
      </c>
      <c r="G3184" s="76">
        <v>0</v>
      </c>
      <c r="H3184" s="76">
        <v>0</v>
      </c>
      <c r="I3184" s="76">
        <v>0</v>
      </c>
      <c r="J3184" s="76">
        <v>1.9386073664271846E-2</v>
      </c>
      <c r="K3184" s="76">
        <v>0</v>
      </c>
      <c r="L3184" s="77">
        <v>0</v>
      </c>
      <c r="M3184" s="68">
        <v>16.222274696934026</v>
      </c>
      <c r="N3184" s="68">
        <v>0</v>
      </c>
      <c r="O3184" s="68">
        <v>0</v>
      </c>
      <c r="P3184" s="68">
        <v>37.224358847319465</v>
      </c>
      <c r="Q3184" s="68">
        <v>0</v>
      </c>
      <c r="R3184" s="68">
        <v>0</v>
      </c>
      <c r="S3184" s="68">
        <v>0</v>
      </c>
      <c r="T3184" s="68">
        <v>1.0566037735849056</v>
      </c>
      <c r="U3184" s="68">
        <v>0</v>
      </c>
      <c r="V3184" s="68">
        <v>0</v>
      </c>
      <c r="W3184" s="68">
        <v>54.503237317838405</v>
      </c>
    </row>
    <row r="3185" spans="1:23">
      <c r="A3185" s="105"/>
      <c r="B3185">
        <v>2014</v>
      </c>
      <c r="C3185" s="76">
        <v>0.26672764249140157</v>
      </c>
      <c r="D3185" s="76">
        <v>0.11653995605428853</v>
      </c>
      <c r="E3185" s="76">
        <v>0</v>
      </c>
      <c r="F3185" s="76">
        <v>0.60163816571190409</v>
      </c>
      <c r="G3185" s="76">
        <v>0</v>
      </c>
      <c r="H3185" s="76">
        <v>0</v>
      </c>
      <c r="I3185" s="76">
        <v>0</v>
      </c>
      <c r="J3185" s="76">
        <v>1.5094235742405633E-2</v>
      </c>
      <c r="K3185" s="76">
        <v>0</v>
      </c>
      <c r="L3185" s="77">
        <v>0</v>
      </c>
      <c r="M3185" s="68">
        <v>17.670827926852827</v>
      </c>
      <c r="N3185" s="68">
        <v>7.7208252238224988</v>
      </c>
      <c r="O3185" s="68">
        <v>0</v>
      </c>
      <c r="P3185" s="68">
        <v>39.858802789310246</v>
      </c>
      <c r="Q3185" s="68">
        <v>0</v>
      </c>
      <c r="R3185" s="68">
        <v>0</v>
      </c>
      <c r="S3185" s="68">
        <v>0</v>
      </c>
      <c r="T3185" s="68">
        <v>1</v>
      </c>
      <c r="U3185" s="68">
        <v>0</v>
      </c>
      <c r="V3185" s="68">
        <v>0</v>
      </c>
      <c r="W3185" s="68">
        <v>66.250455939985585</v>
      </c>
    </row>
    <row r="3186" spans="1:23">
      <c r="A3186" s="105"/>
      <c r="B3186">
        <v>2017</v>
      </c>
      <c r="C3186" s="76">
        <v>0.26442660623613978</v>
      </c>
      <c r="D3186" s="76">
        <v>0</v>
      </c>
      <c r="E3186" s="76">
        <v>0</v>
      </c>
      <c r="F3186" s="76">
        <v>0.70293059407278791</v>
      </c>
      <c r="G3186" s="76">
        <v>0</v>
      </c>
      <c r="H3186" s="76">
        <v>0</v>
      </c>
      <c r="I3186" s="76">
        <v>0</v>
      </c>
      <c r="J3186" s="76">
        <v>3.2642799691072137E-2</v>
      </c>
      <c r="K3186" s="76">
        <v>0</v>
      </c>
      <c r="L3186" s="77">
        <v>0</v>
      </c>
      <c r="M3186" s="68">
        <v>16.331038495060511</v>
      </c>
      <c r="N3186" s="68">
        <v>0</v>
      </c>
      <c r="O3186" s="68">
        <v>0</v>
      </c>
      <c r="P3186" s="68">
        <v>43.413129845590831</v>
      </c>
      <c r="Q3186" s="68">
        <v>0</v>
      </c>
      <c r="R3186" s="68">
        <v>0</v>
      </c>
      <c r="S3186" s="68">
        <v>0</v>
      </c>
      <c r="T3186" s="68">
        <v>2.016025641025641</v>
      </c>
      <c r="U3186" s="68">
        <v>0</v>
      </c>
      <c r="V3186" s="68">
        <v>0</v>
      </c>
      <c r="W3186" s="68">
        <v>61.760193981676991</v>
      </c>
    </row>
    <row r="3187" spans="1:23">
      <c r="C3187" s="76"/>
      <c r="D3187" s="76"/>
      <c r="E3187" s="76"/>
      <c r="F3187" s="76"/>
      <c r="G3187" s="76"/>
      <c r="H3187" s="76"/>
      <c r="I3187" s="76"/>
      <c r="J3187" s="76"/>
      <c r="K3187" s="76"/>
      <c r="L3187" s="77"/>
      <c r="M3187" s="68"/>
      <c r="N3187" s="68"/>
      <c r="O3187" s="68"/>
      <c r="P3187" s="68"/>
      <c r="Q3187" s="68"/>
      <c r="R3187" s="68"/>
      <c r="S3187" s="68"/>
      <c r="T3187" s="68"/>
      <c r="U3187" s="68"/>
      <c r="V3187" s="68"/>
      <c r="W3187" s="68"/>
    </row>
    <row r="3188" spans="1:23">
      <c r="A3188" s="105" t="s">
        <v>829</v>
      </c>
      <c r="B3188">
        <v>2011</v>
      </c>
      <c r="C3188" s="76">
        <v>0.29209671703948964</v>
      </c>
      <c r="D3188" s="76">
        <v>3.8498141613973628E-2</v>
      </c>
      <c r="E3188" s="76">
        <v>0</v>
      </c>
      <c r="F3188" s="76">
        <v>0.61269076627153474</v>
      </c>
      <c r="G3188" s="76">
        <v>0</v>
      </c>
      <c r="H3188" s="76">
        <v>0</v>
      </c>
      <c r="I3188" s="76">
        <v>0</v>
      </c>
      <c r="J3188" s="76">
        <v>0</v>
      </c>
      <c r="K3188" s="76">
        <v>5.6714375075002099E-2</v>
      </c>
      <c r="L3188" s="77">
        <v>0</v>
      </c>
      <c r="M3188" s="68">
        <v>15.999234246196739</v>
      </c>
      <c r="N3188" s="68">
        <v>2.1086878071346051</v>
      </c>
      <c r="O3188" s="68">
        <v>0</v>
      </c>
      <c r="P3188" s="68">
        <v>33.559374406576474</v>
      </c>
      <c r="Q3188" s="68">
        <v>0</v>
      </c>
      <c r="R3188" s="68">
        <v>0</v>
      </c>
      <c r="S3188" s="68">
        <v>0</v>
      </c>
      <c r="T3188" s="68">
        <v>0</v>
      </c>
      <c r="U3188" s="68">
        <v>3.1064593301435406</v>
      </c>
      <c r="V3188" s="68">
        <v>0</v>
      </c>
      <c r="W3188" s="68">
        <v>54.773755790051354</v>
      </c>
    </row>
    <row r="3189" spans="1:23">
      <c r="A3189" s="105"/>
      <c r="B3189">
        <v>2014</v>
      </c>
      <c r="C3189" s="76">
        <v>0.24857824876317905</v>
      </c>
      <c r="D3189" s="76">
        <v>0</v>
      </c>
      <c r="E3189" s="76">
        <v>0</v>
      </c>
      <c r="F3189" s="76">
        <v>0.75142175123682087</v>
      </c>
      <c r="G3189" s="76">
        <v>0</v>
      </c>
      <c r="H3189" s="76">
        <v>0</v>
      </c>
      <c r="I3189" s="76">
        <v>0</v>
      </c>
      <c r="J3189" s="76">
        <v>0</v>
      </c>
      <c r="K3189" s="76">
        <v>0</v>
      </c>
      <c r="L3189" s="77">
        <v>0</v>
      </c>
      <c r="M3189" s="68">
        <v>15.602201476865373</v>
      </c>
      <c r="N3189" s="68">
        <v>0</v>
      </c>
      <c r="O3189" s="68">
        <v>0</v>
      </c>
      <c r="P3189" s="68">
        <v>47.163553590182417</v>
      </c>
      <c r="Q3189" s="68">
        <v>0</v>
      </c>
      <c r="R3189" s="68">
        <v>0</v>
      </c>
      <c r="S3189" s="68">
        <v>0</v>
      </c>
      <c r="T3189" s="68">
        <v>0</v>
      </c>
      <c r="U3189" s="68">
        <v>0</v>
      </c>
      <c r="V3189" s="68">
        <v>0</v>
      </c>
      <c r="W3189" s="68">
        <v>62.765755067047799</v>
      </c>
    </row>
    <row r="3190" spans="1:23">
      <c r="A3190" s="105"/>
      <c r="B3190">
        <v>2017</v>
      </c>
      <c r="C3190" s="76">
        <v>0.26277871729275104</v>
      </c>
      <c r="D3190" s="76">
        <v>3.8563524377144186E-2</v>
      </c>
      <c r="E3190" s="76">
        <v>4.3490409983687847E-2</v>
      </c>
      <c r="F3190" s="76">
        <v>0.65516734834641677</v>
      </c>
      <c r="G3190" s="76">
        <v>0</v>
      </c>
      <c r="H3190" s="76">
        <v>0</v>
      </c>
      <c r="I3190" s="76">
        <v>0</v>
      </c>
      <c r="J3190" s="76">
        <v>0</v>
      </c>
      <c r="K3190" s="76">
        <v>0</v>
      </c>
      <c r="L3190" s="77">
        <v>0</v>
      </c>
      <c r="M3190" s="68">
        <v>13.846759029291551</v>
      </c>
      <c r="N3190" s="68">
        <v>2.0320512820512819</v>
      </c>
      <c r="O3190" s="68">
        <v>2.2916666666666665</v>
      </c>
      <c r="P3190" s="68">
        <v>34.523132199880806</v>
      </c>
      <c r="Q3190" s="68">
        <v>0</v>
      </c>
      <c r="R3190" s="68">
        <v>0</v>
      </c>
      <c r="S3190" s="68">
        <v>0</v>
      </c>
      <c r="T3190" s="68">
        <v>0</v>
      </c>
      <c r="U3190" s="68">
        <v>0</v>
      </c>
      <c r="V3190" s="68">
        <v>0</v>
      </c>
      <c r="W3190" s="68">
        <v>52.693609177890316</v>
      </c>
    </row>
    <row r="3191" spans="1:23">
      <c r="C3191" s="76"/>
      <c r="D3191" s="76"/>
      <c r="E3191" s="76"/>
      <c r="F3191" s="76"/>
      <c r="G3191" s="76"/>
      <c r="H3191" s="76"/>
      <c r="I3191" s="76"/>
      <c r="J3191" s="76"/>
      <c r="K3191" s="76"/>
      <c r="L3191" s="77"/>
      <c r="M3191" s="68"/>
      <c r="N3191" s="68"/>
      <c r="O3191" s="68"/>
      <c r="P3191" s="68"/>
      <c r="Q3191" s="68"/>
      <c r="R3191" s="68"/>
      <c r="S3191" s="68"/>
      <c r="T3191" s="68"/>
      <c r="U3191" s="68"/>
      <c r="V3191" s="68"/>
      <c r="W3191" s="68"/>
    </row>
    <row r="3192" spans="1:23">
      <c r="A3192" s="105" t="s">
        <v>830</v>
      </c>
      <c r="B3192">
        <v>2011</v>
      </c>
      <c r="C3192" s="76">
        <v>0.34429066156071014</v>
      </c>
      <c r="D3192" s="76">
        <v>0</v>
      </c>
      <c r="E3192" s="76">
        <v>0</v>
      </c>
      <c r="F3192" s="76">
        <v>0.63429129831775088</v>
      </c>
      <c r="G3192" s="76">
        <v>0</v>
      </c>
      <c r="H3192" s="76">
        <v>0</v>
      </c>
      <c r="I3192" s="76">
        <v>0</v>
      </c>
      <c r="J3192" s="76">
        <v>2.1418040121538771E-2</v>
      </c>
      <c r="K3192" s="76">
        <v>0</v>
      </c>
      <c r="L3192" s="77">
        <v>0</v>
      </c>
      <c r="M3192" s="68">
        <v>16.984691883607994</v>
      </c>
      <c r="N3192" s="68">
        <v>0</v>
      </c>
      <c r="O3192" s="68">
        <v>0</v>
      </c>
      <c r="P3192" s="68">
        <v>31.291125404169559</v>
      </c>
      <c r="Q3192" s="68">
        <v>0</v>
      </c>
      <c r="R3192" s="68">
        <v>0</v>
      </c>
      <c r="S3192" s="68">
        <v>0</v>
      </c>
      <c r="T3192" s="68">
        <v>1.0566037735849056</v>
      </c>
      <c r="U3192" s="68">
        <v>0</v>
      </c>
      <c r="V3192" s="68">
        <v>0</v>
      </c>
      <c r="W3192" s="68">
        <v>49.332421061362467</v>
      </c>
    </row>
    <row r="3193" spans="1:23">
      <c r="A3193" s="105"/>
      <c r="B3193">
        <v>2014</v>
      </c>
      <c r="C3193" s="76">
        <v>0.35649336730589298</v>
      </c>
      <c r="D3193" s="76">
        <v>0</v>
      </c>
      <c r="E3193" s="76">
        <v>0</v>
      </c>
      <c r="F3193" s="76">
        <v>0.57311120343412758</v>
      </c>
      <c r="G3193" s="76">
        <v>0</v>
      </c>
      <c r="H3193" s="76">
        <v>0</v>
      </c>
      <c r="I3193" s="76">
        <v>0</v>
      </c>
      <c r="J3193" s="76">
        <v>7.0395429259979589E-2</v>
      </c>
      <c r="K3193" s="76">
        <v>0</v>
      </c>
      <c r="L3193" s="77">
        <v>0</v>
      </c>
      <c r="M3193" s="68">
        <v>15.208465585370408</v>
      </c>
      <c r="N3193" s="68">
        <v>0</v>
      </c>
      <c r="O3193" s="68">
        <v>0</v>
      </c>
      <c r="P3193" s="68">
        <v>24.449661097170338</v>
      </c>
      <c r="Q3193" s="68">
        <v>0</v>
      </c>
      <c r="R3193" s="68">
        <v>0</v>
      </c>
      <c r="S3193" s="68">
        <v>0</v>
      </c>
      <c r="T3193" s="68">
        <v>3.0031595576619274</v>
      </c>
      <c r="U3193" s="68">
        <v>0</v>
      </c>
      <c r="V3193" s="68">
        <v>0</v>
      </c>
      <c r="W3193" s="68">
        <v>42.661286240202671</v>
      </c>
    </row>
    <row r="3194" spans="1:23">
      <c r="A3194" s="105"/>
      <c r="B3194">
        <v>2017</v>
      </c>
      <c r="C3194" s="76">
        <v>0.28525452448828009</v>
      </c>
      <c r="D3194" s="76">
        <v>5.1772542289488251E-2</v>
      </c>
      <c r="E3194" s="76">
        <v>0</v>
      </c>
      <c r="F3194" s="76">
        <v>0.61201699254614217</v>
      </c>
      <c r="G3194" s="76">
        <v>0</v>
      </c>
      <c r="H3194" s="76">
        <v>0</v>
      </c>
      <c r="I3194" s="76">
        <v>0</v>
      </c>
      <c r="J3194" s="76">
        <v>5.0955940676089377E-2</v>
      </c>
      <c r="K3194" s="76">
        <v>0</v>
      </c>
      <c r="L3194" s="77">
        <v>0</v>
      </c>
      <c r="M3194" s="68">
        <v>16.794186548427312</v>
      </c>
      <c r="N3194" s="68">
        <v>3.0480769230769234</v>
      </c>
      <c r="O3194" s="68">
        <v>0</v>
      </c>
      <c r="P3194" s="68">
        <v>36.032128016429247</v>
      </c>
      <c r="Q3194" s="68">
        <v>0</v>
      </c>
      <c r="R3194" s="68">
        <v>0</v>
      </c>
      <c r="S3194" s="68">
        <v>0</v>
      </c>
      <c r="T3194" s="68">
        <v>3</v>
      </c>
      <c r="U3194" s="68">
        <v>0</v>
      </c>
      <c r="V3194" s="68">
        <v>0</v>
      </c>
      <c r="W3194" s="68">
        <v>58.874391487933487</v>
      </c>
    </row>
    <row r="3195" spans="1:23">
      <c r="C3195" s="76"/>
      <c r="D3195" s="76"/>
      <c r="E3195" s="76"/>
      <c r="F3195" s="76"/>
      <c r="G3195" s="76"/>
      <c r="H3195" s="76"/>
      <c r="I3195" s="76"/>
      <c r="J3195" s="76"/>
      <c r="K3195" s="76"/>
      <c r="L3195" s="77"/>
      <c r="M3195" s="68"/>
      <c r="N3195" s="68"/>
      <c r="O3195" s="68"/>
      <c r="P3195" s="68"/>
      <c r="Q3195" s="68"/>
      <c r="R3195" s="68"/>
      <c r="S3195" s="68"/>
      <c r="T3195" s="68"/>
      <c r="U3195" s="68"/>
      <c r="V3195" s="68"/>
      <c r="W3195" s="68"/>
    </row>
    <row r="3196" spans="1:23">
      <c r="A3196" s="105" t="s">
        <v>831</v>
      </c>
      <c r="B3196">
        <v>2011</v>
      </c>
      <c r="C3196" s="76">
        <v>0.302273447908114</v>
      </c>
      <c r="D3196" s="76">
        <v>0</v>
      </c>
      <c r="E3196" s="76">
        <v>0</v>
      </c>
      <c r="F3196" s="76">
        <v>0.69772655209188594</v>
      </c>
      <c r="G3196" s="76">
        <v>0</v>
      </c>
      <c r="H3196" s="76">
        <v>0</v>
      </c>
      <c r="I3196" s="76">
        <v>0</v>
      </c>
      <c r="J3196" s="76">
        <v>0</v>
      </c>
      <c r="K3196" s="76">
        <v>0</v>
      </c>
      <c r="L3196" s="77">
        <v>0</v>
      </c>
      <c r="M3196" s="68">
        <v>10.638488209271033</v>
      </c>
      <c r="N3196" s="68">
        <v>0</v>
      </c>
      <c r="O3196" s="68">
        <v>0</v>
      </c>
      <c r="P3196" s="68">
        <v>24.556426471111191</v>
      </c>
      <c r="Q3196" s="68">
        <v>0</v>
      </c>
      <c r="R3196" s="68">
        <v>0</v>
      </c>
      <c r="S3196" s="68">
        <v>0</v>
      </c>
      <c r="T3196" s="68">
        <v>0</v>
      </c>
      <c r="U3196" s="68">
        <v>0</v>
      </c>
      <c r="V3196" s="68">
        <v>0</v>
      </c>
      <c r="W3196" s="68">
        <v>35.194914680382226</v>
      </c>
    </row>
    <row r="3197" spans="1:23">
      <c r="A3197" s="105"/>
      <c r="B3197">
        <v>2014</v>
      </c>
      <c r="C3197" s="76">
        <v>0.16574124928123926</v>
      </c>
      <c r="D3197" s="76">
        <v>0</v>
      </c>
      <c r="E3197" s="76">
        <v>0</v>
      </c>
      <c r="F3197" s="76">
        <v>0.80623635060836951</v>
      </c>
      <c r="G3197" s="76">
        <v>2.8022400110391178E-2</v>
      </c>
      <c r="H3197" s="76">
        <v>0</v>
      </c>
      <c r="I3197" s="76">
        <v>0</v>
      </c>
      <c r="J3197" s="76">
        <v>0</v>
      </c>
      <c r="K3197" s="76">
        <v>0</v>
      </c>
      <c r="L3197" s="77">
        <v>0</v>
      </c>
      <c r="M3197" s="68">
        <v>5.9715741206335693</v>
      </c>
      <c r="N3197" s="68">
        <v>0</v>
      </c>
      <c r="O3197" s="68">
        <v>0</v>
      </c>
      <c r="P3197" s="68">
        <v>29.048291522392667</v>
      </c>
      <c r="Q3197" s="68">
        <v>1.0096330275229359</v>
      </c>
      <c r="R3197" s="68">
        <v>0</v>
      </c>
      <c r="S3197" s="68">
        <v>0</v>
      </c>
      <c r="T3197" s="68">
        <v>0</v>
      </c>
      <c r="U3197" s="68">
        <v>0</v>
      </c>
      <c r="V3197" s="68">
        <v>0</v>
      </c>
      <c r="W3197" s="68">
        <v>36.029498670549174</v>
      </c>
    </row>
    <row r="3198" spans="1:23">
      <c r="A3198" s="105"/>
      <c r="B3198">
        <v>2017</v>
      </c>
      <c r="C3198" s="76">
        <v>0.46843219514955498</v>
      </c>
      <c r="D3198" s="76">
        <v>2.8674168148676658E-2</v>
      </c>
      <c r="E3198" s="76">
        <v>0</v>
      </c>
      <c r="F3198" s="76">
        <v>0.50289363670176856</v>
      </c>
      <c r="G3198" s="76">
        <v>0</v>
      </c>
      <c r="H3198" s="76">
        <v>0</v>
      </c>
      <c r="I3198" s="76">
        <v>0</v>
      </c>
      <c r="J3198" s="76">
        <v>0</v>
      </c>
      <c r="K3198" s="76">
        <v>0</v>
      </c>
      <c r="L3198" s="77">
        <v>0</v>
      </c>
      <c r="M3198" s="68">
        <v>16.598184082834145</v>
      </c>
      <c r="N3198" s="68">
        <v>1.016025641025641</v>
      </c>
      <c r="O3198" s="68">
        <v>0</v>
      </c>
      <c r="P3198" s="68">
        <v>17.81927297588269</v>
      </c>
      <c r="Q3198" s="68">
        <v>0</v>
      </c>
      <c r="R3198" s="68">
        <v>0</v>
      </c>
      <c r="S3198" s="68">
        <v>0</v>
      </c>
      <c r="T3198" s="68">
        <v>0</v>
      </c>
      <c r="U3198" s="68">
        <v>0</v>
      </c>
      <c r="V3198" s="68">
        <v>0</v>
      </c>
      <c r="W3198" s="68">
        <v>35.43348269974247</v>
      </c>
    </row>
    <row r="3199" spans="1:23">
      <c r="C3199" s="76"/>
      <c r="D3199" s="76"/>
      <c r="E3199" s="76"/>
      <c r="F3199" s="76"/>
      <c r="G3199" s="76"/>
      <c r="H3199" s="76"/>
      <c r="I3199" s="76"/>
      <c r="J3199" s="76"/>
      <c r="K3199" s="76"/>
      <c r="L3199" s="77"/>
      <c r="M3199" s="68"/>
      <c r="N3199" s="68"/>
      <c r="O3199" s="68"/>
      <c r="P3199" s="68"/>
      <c r="Q3199" s="68"/>
      <c r="R3199" s="68"/>
      <c r="S3199" s="68"/>
      <c r="T3199" s="68"/>
      <c r="U3199" s="68"/>
      <c r="V3199" s="68"/>
      <c r="W3199" s="68"/>
    </row>
    <row r="3200" spans="1:23">
      <c r="A3200" s="105" t="s">
        <v>832</v>
      </c>
      <c r="B3200">
        <v>2011</v>
      </c>
      <c r="C3200" s="76">
        <v>0.34865435249654919</v>
      </c>
      <c r="D3200" s="76">
        <v>3.615981873524711E-2</v>
      </c>
      <c r="E3200" s="76">
        <v>4.8364350050615198E-3</v>
      </c>
      <c r="F3200" s="76">
        <v>0.55673444706622266</v>
      </c>
      <c r="G3200" s="76">
        <v>0</v>
      </c>
      <c r="H3200" s="76">
        <v>2.9812259750423517E-3</v>
      </c>
      <c r="I3200" s="76">
        <v>7.161063614301231E-3</v>
      </c>
      <c r="J3200" s="76">
        <v>4.3472657107575717E-2</v>
      </c>
      <c r="K3200" s="76">
        <v>0</v>
      </c>
      <c r="L3200" s="77">
        <v>0</v>
      </c>
      <c r="M3200" s="68">
        <v>72.70791261573514</v>
      </c>
      <c r="N3200" s="68">
        <v>7.5407202634282067</v>
      </c>
      <c r="O3200" s="68">
        <v>1.0085836909871244</v>
      </c>
      <c r="P3200" s="68">
        <v>116.10065739208341</v>
      </c>
      <c r="Q3200" s="68">
        <v>0</v>
      </c>
      <c r="R3200" s="68">
        <v>0.6217008797653959</v>
      </c>
      <c r="S3200" s="68">
        <v>1.4933586337760911</v>
      </c>
      <c r="T3200" s="68">
        <v>9.0657298023626893</v>
      </c>
      <c r="U3200" s="68">
        <v>0</v>
      </c>
      <c r="V3200" s="68">
        <v>0</v>
      </c>
      <c r="W3200" s="68">
        <v>208.5386632781381</v>
      </c>
    </row>
    <row r="3201" spans="1:23">
      <c r="A3201" s="105"/>
      <c r="B3201">
        <v>2014</v>
      </c>
      <c r="C3201" s="76">
        <v>0.27216587834931494</v>
      </c>
      <c r="D3201" s="76">
        <v>1.4646052460951816E-2</v>
      </c>
      <c r="E3201" s="76">
        <v>0</v>
      </c>
      <c r="F3201" s="76">
        <v>0.61745736207904844</v>
      </c>
      <c r="G3201" s="76">
        <v>2.8738504157107349E-2</v>
      </c>
      <c r="H3201" s="76">
        <v>0</v>
      </c>
      <c r="I3201" s="76">
        <v>9.2666058326548607E-3</v>
      </c>
      <c r="J3201" s="76">
        <v>4.8421543340974135E-2</v>
      </c>
      <c r="K3201" s="76">
        <v>9.3040537799482653E-3</v>
      </c>
      <c r="L3201" s="77">
        <v>0</v>
      </c>
      <c r="M3201" s="68">
        <v>56.331914717984098</v>
      </c>
      <c r="N3201" s="68">
        <v>3.0313872671670841</v>
      </c>
      <c r="O3201" s="68">
        <v>0</v>
      </c>
      <c r="P3201" s="68">
        <v>127.79910425797847</v>
      </c>
      <c r="Q3201" s="68">
        <v>5.9481922389360298</v>
      </c>
      <c r="R3201" s="68">
        <v>0</v>
      </c>
      <c r="S3201" s="68">
        <v>1.91796875</v>
      </c>
      <c r="T3201" s="68">
        <v>10.022116903633492</v>
      </c>
      <c r="U3201" s="68">
        <v>1.925719591457753</v>
      </c>
      <c r="V3201" s="68">
        <v>0</v>
      </c>
      <c r="W3201" s="68">
        <v>206.97640372715696</v>
      </c>
    </row>
    <row r="3202" spans="1:23">
      <c r="A3202" s="105"/>
      <c r="B3202">
        <v>2017</v>
      </c>
      <c r="C3202" s="76">
        <v>0.25936908815108151</v>
      </c>
      <c r="D3202" s="76">
        <v>4.0795574272644242E-2</v>
      </c>
      <c r="E3202" s="76">
        <v>0</v>
      </c>
      <c r="F3202" s="76">
        <v>0.65410993236414439</v>
      </c>
      <c r="G3202" s="76">
        <v>1.0270576467292321E-2</v>
      </c>
      <c r="H3202" s="76">
        <v>0</v>
      </c>
      <c r="I3202" s="76">
        <v>0</v>
      </c>
      <c r="J3202" s="76">
        <v>3.5454828744837498E-2</v>
      </c>
      <c r="K3202" s="76">
        <v>0</v>
      </c>
      <c r="L3202" s="77">
        <v>0</v>
      </c>
      <c r="M3202" s="68">
        <v>51.67730054044565</v>
      </c>
      <c r="N3202" s="68">
        <v>8.1282051282051277</v>
      </c>
      <c r="O3202" s="68">
        <v>0</v>
      </c>
      <c r="P3202" s="68">
        <v>130.32638469848249</v>
      </c>
      <c r="Q3202" s="68">
        <v>2.0463335496430886</v>
      </c>
      <c r="R3202" s="68">
        <v>0</v>
      </c>
      <c r="S3202" s="68">
        <v>0</v>
      </c>
      <c r="T3202" s="68">
        <v>7.0641025641025639</v>
      </c>
      <c r="U3202" s="68">
        <v>0</v>
      </c>
      <c r="V3202" s="68">
        <v>0</v>
      </c>
      <c r="W3202" s="68">
        <v>199.24232648087892</v>
      </c>
    </row>
    <row r="3203" spans="1:23">
      <c r="C3203" s="76"/>
      <c r="D3203" s="76"/>
      <c r="E3203" s="76"/>
      <c r="F3203" s="76"/>
      <c r="G3203" s="76"/>
      <c r="H3203" s="76"/>
      <c r="I3203" s="76"/>
      <c r="J3203" s="76"/>
      <c r="K3203" s="76"/>
      <c r="L3203" s="77"/>
      <c r="M3203" s="68"/>
      <c r="N3203" s="68"/>
      <c r="O3203" s="68"/>
      <c r="P3203" s="68"/>
      <c r="Q3203" s="68"/>
      <c r="R3203" s="68"/>
      <c r="S3203" s="68"/>
      <c r="T3203" s="68"/>
      <c r="U3203" s="68"/>
      <c r="V3203" s="68"/>
      <c r="W3203" s="68"/>
    </row>
    <row r="3204" spans="1:23">
      <c r="A3204" s="105" t="s">
        <v>833</v>
      </c>
      <c r="B3204">
        <v>2011</v>
      </c>
      <c r="C3204" s="76">
        <v>0.24970364268925321</v>
      </c>
      <c r="D3204" s="76">
        <v>0</v>
      </c>
      <c r="E3204" s="76">
        <v>0</v>
      </c>
      <c r="F3204" s="76">
        <v>0.68190425938812371</v>
      </c>
      <c r="G3204" s="76">
        <v>0</v>
      </c>
      <c r="H3204" s="76">
        <v>0</v>
      </c>
      <c r="I3204" s="76">
        <v>5.1033881881239251E-2</v>
      </c>
      <c r="J3204" s="76">
        <v>1.7358216041383722E-2</v>
      </c>
      <c r="K3204" s="76">
        <v>0</v>
      </c>
      <c r="L3204" s="77">
        <v>0</v>
      </c>
      <c r="M3204" s="68">
        <v>15.199592545359856</v>
      </c>
      <c r="N3204" s="68">
        <v>0</v>
      </c>
      <c r="O3204" s="68">
        <v>0</v>
      </c>
      <c r="P3204" s="68">
        <v>41.507872236142333</v>
      </c>
      <c r="Q3204" s="68">
        <v>0</v>
      </c>
      <c r="R3204" s="68">
        <v>0</v>
      </c>
      <c r="S3204" s="68">
        <v>3.1064593301435406</v>
      </c>
      <c r="T3204" s="68">
        <v>1.0566037735849056</v>
      </c>
      <c r="U3204" s="68">
        <v>0</v>
      </c>
      <c r="V3204" s="68">
        <v>0</v>
      </c>
      <c r="W3204" s="68">
        <v>60.870527885230644</v>
      </c>
    </row>
    <row r="3205" spans="1:23">
      <c r="A3205" s="105"/>
      <c r="B3205">
        <v>2014</v>
      </c>
      <c r="C3205" s="76">
        <v>0.17715084779150847</v>
      </c>
      <c r="D3205" s="76">
        <v>6.8943454996273981E-2</v>
      </c>
      <c r="E3205" s="76">
        <v>0</v>
      </c>
      <c r="F3205" s="76">
        <v>0.7409135287995694</v>
      </c>
      <c r="G3205" s="76">
        <v>0</v>
      </c>
      <c r="H3205" s="76">
        <v>0</v>
      </c>
      <c r="I3205" s="76">
        <v>0</v>
      </c>
      <c r="J3205" s="76">
        <v>1.2992168412648294E-2</v>
      </c>
      <c r="K3205" s="76">
        <v>0</v>
      </c>
      <c r="L3205" s="77">
        <v>0</v>
      </c>
      <c r="M3205" s="68">
        <v>13.635202543945352</v>
      </c>
      <c r="N3205" s="68">
        <v>5.3065395095367842</v>
      </c>
      <c r="O3205" s="68">
        <v>0</v>
      </c>
      <c r="P3205" s="68">
        <v>57.027703557034123</v>
      </c>
      <c r="Q3205" s="68">
        <v>0</v>
      </c>
      <c r="R3205" s="68">
        <v>0</v>
      </c>
      <c r="S3205" s="68">
        <v>0</v>
      </c>
      <c r="T3205" s="68">
        <v>1</v>
      </c>
      <c r="U3205" s="68">
        <v>0</v>
      </c>
      <c r="V3205" s="68">
        <v>0</v>
      </c>
      <c r="W3205" s="68">
        <v>76.969445610516246</v>
      </c>
    </row>
    <row r="3206" spans="1:23">
      <c r="A3206" s="105"/>
      <c r="B3206">
        <v>2017</v>
      </c>
      <c r="C3206" s="76">
        <v>0.17261887784840363</v>
      </c>
      <c r="D3206" s="76">
        <v>0</v>
      </c>
      <c r="E3206" s="76">
        <v>0</v>
      </c>
      <c r="F3206" s="76">
        <v>0.7927431925844699</v>
      </c>
      <c r="G3206" s="76">
        <v>0</v>
      </c>
      <c r="H3206" s="76">
        <v>0</v>
      </c>
      <c r="I3206" s="76">
        <v>0</v>
      </c>
      <c r="J3206" s="76">
        <v>3.4637929567126281E-2</v>
      </c>
      <c r="K3206" s="76">
        <v>0</v>
      </c>
      <c r="L3206" s="77">
        <v>0</v>
      </c>
      <c r="M3206" s="68">
        <v>10.046907774699502</v>
      </c>
      <c r="N3206" s="68">
        <v>0</v>
      </c>
      <c r="O3206" s="68">
        <v>0</v>
      </c>
      <c r="P3206" s="68">
        <v>46.139899900818818</v>
      </c>
      <c r="Q3206" s="68">
        <v>0</v>
      </c>
      <c r="R3206" s="68">
        <v>0</v>
      </c>
      <c r="S3206" s="68">
        <v>0</v>
      </c>
      <c r="T3206" s="68">
        <v>2.016025641025641</v>
      </c>
      <c r="U3206" s="68">
        <v>0</v>
      </c>
      <c r="V3206" s="68">
        <v>0</v>
      </c>
      <c r="W3206" s="68">
        <v>58.202833316543973</v>
      </c>
    </row>
    <row r="3207" spans="1:23">
      <c r="C3207" s="76"/>
      <c r="D3207" s="76"/>
      <c r="E3207" s="76"/>
      <c r="F3207" s="76"/>
      <c r="G3207" s="76"/>
      <c r="H3207" s="76"/>
      <c r="I3207" s="76"/>
      <c r="J3207" s="76"/>
      <c r="K3207" s="76"/>
      <c r="L3207" s="77"/>
      <c r="M3207" s="68"/>
      <c r="N3207" s="68"/>
      <c r="O3207" s="68"/>
      <c r="P3207" s="68"/>
      <c r="Q3207" s="68"/>
      <c r="R3207" s="68"/>
      <c r="S3207" s="68"/>
      <c r="T3207" s="68"/>
      <c r="U3207" s="68"/>
      <c r="V3207" s="68"/>
      <c r="W3207" s="68"/>
    </row>
    <row r="3208" spans="1:23">
      <c r="A3208" s="105" t="s">
        <v>834</v>
      </c>
      <c r="B3208">
        <v>2011</v>
      </c>
      <c r="C3208" s="76">
        <v>0.37733539146317041</v>
      </c>
      <c r="D3208" s="76">
        <v>6.5638107740433544E-3</v>
      </c>
      <c r="E3208" s="76">
        <v>6.4227626293831908E-3</v>
      </c>
      <c r="F3208" s="76">
        <v>0.6033531261801498</v>
      </c>
      <c r="G3208" s="76">
        <v>0</v>
      </c>
      <c r="H3208" s="76">
        <v>0</v>
      </c>
      <c r="I3208" s="76">
        <v>0</v>
      </c>
      <c r="J3208" s="76">
        <v>6.3249089532532582E-3</v>
      </c>
      <c r="K3208" s="76">
        <v>0</v>
      </c>
      <c r="L3208" s="77">
        <v>0</v>
      </c>
      <c r="M3208" s="68">
        <v>59.253991439902286</v>
      </c>
      <c r="N3208" s="68">
        <v>1.0307328605200945</v>
      </c>
      <c r="O3208" s="68">
        <v>1.0085836909871244</v>
      </c>
      <c r="P3208" s="68">
        <v>94.74616424207413</v>
      </c>
      <c r="Q3208" s="68">
        <v>0</v>
      </c>
      <c r="R3208" s="68">
        <v>0</v>
      </c>
      <c r="S3208" s="68">
        <v>0</v>
      </c>
      <c r="T3208" s="68">
        <v>0.99321746502755404</v>
      </c>
      <c r="U3208" s="68">
        <v>0</v>
      </c>
      <c r="V3208" s="68">
        <v>0</v>
      </c>
      <c r="W3208" s="68">
        <v>157.03268969851118</v>
      </c>
    </row>
    <row r="3209" spans="1:23">
      <c r="A3209" s="105"/>
      <c r="B3209">
        <v>2014</v>
      </c>
      <c r="C3209" s="76">
        <v>0.35600562312315553</v>
      </c>
      <c r="D3209" s="76">
        <v>2.8750952781919421E-2</v>
      </c>
      <c r="E3209" s="76">
        <v>5.8599438340504991E-3</v>
      </c>
      <c r="F3209" s="76">
        <v>0.57192458682406755</v>
      </c>
      <c r="G3209" s="76">
        <v>8.2504455768902234E-3</v>
      </c>
      <c r="H3209" s="76">
        <v>0</v>
      </c>
      <c r="I3209" s="76">
        <v>0</v>
      </c>
      <c r="J3209" s="76">
        <v>2.9208447859916269E-2</v>
      </c>
      <c r="K3209" s="76">
        <v>0</v>
      </c>
      <c r="L3209" s="77">
        <v>0</v>
      </c>
      <c r="M3209" s="68">
        <v>61.134786266319466</v>
      </c>
      <c r="N3209" s="68">
        <v>4.9372348050458719</v>
      </c>
      <c r="O3209" s="68">
        <v>1.0062942564909521</v>
      </c>
      <c r="P3209" s="68">
        <v>98.213300872067776</v>
      </c>
      <c r="Q3209" s="68">
        <v>1.4168012924071083</v>
      </c>
      <c r="R3209" s="68">
        <v>0</v>
      </c>
      <c r="S3209" s="68">
        <v>0</v>
      </c>
      <c r="T3209" s="68">
        <v>5.0157977883096363</v>
      </c>
      <c r="U3209" s="68">
        <v>0</v>
      </c>
      <c r="V3209" s="68">
        <v>0</v>
      </c>
      <c r="W3209" s="68">
        <v>171.72421528064089</v>
      </c>
    </row>
    <row r="3210" spans="1:23">
      <c r="A3210" s="105"/>
      <c r="B3210">
        <v>2017</v>
      </c>
      <c r="C3210" s="76">
        <v>0.39137445380966679</v>
      </c>
      <c r="D3210" s="76">
        <v>6.1921583649828513E-2</v>
      </c>
      <c r="E3210" s="76">
        <v>2.5314419103426574E-2</v>
      </c>
      <c r="F3210" s="76">
        <v>0.47688766686013495</v>
      </c>
      <c r="G3210" s="76">
        <v>0</v>
      </c>
      <c r="H3210" s="76">
        <v>0</v>
      </c>
      <c r="I3210" s="76">
        <v>0</v>
      </c>
      <c r="J3210" s="76">
        <v>3.8144465637379783E-2</v>
      </c>
      <c r="K3210" s="76">
        <v>6.3574109395632969E-3</v>
      </c>
      <c r="L3210" s="77">
        <v>0</v>
      </c>
      <c r="M3210" s="68">
        <v>62.548494047852436</v>
      </c>
      <c r="N3210" s="68">
        <v>9.8961538461538474</v>
      </c>
      <c r="O3210" s="68">
        <v>4.0456876456876456</v>
      </c>
      <c r="P3210" s="68">
        <v>76.215003564340023</v>
      </c>
      <c r="Q3210" s="68">
        <v>0</v>
      </c>
      <c r="R3210" s="68">
        <v>0</v>
      </c>
      <c r="S3210" s="68">
        <v>0</v>
      </c>
      <c r="T3210" s="68">
        <v>6.0961538461538467</v>
      </c>
      <c r="U3210" s="68">
        <v>1.016025641025641</v>
      </c>
      <c r="V3210" s="68">
        <v>0</v>
      </c>
      <c r="W3210" s="68">
        <v>159.81751859121346</v>
      </c>
    </row>
    <row r="3211" spans="1:23">
      <c r="C3211" s="76"/>
      <c r="D3211" s="76"/>
      <c r="E3211" s="76"/>
      <c r="F3211" s="76"/>
      <c r="G3211" s="76"/>
      <c r="H3211" s="76"/>
      <c r="I3211" s="76"/>
      <c r="J3211" s="76"/>
      <c r="K3211" s="76"/>
      <c r="L3211" s="77"/>
      <c r="M3211" s="68"/>
      <c r="N3211" s="68"/>
      <c r="O3211" s="68"/>
      <c r="P3211" s="68"/>
      <c r="Q3211" s="68"/>
      <c r="R3211" s="68"/>
      <c r="S3211" s="68"/>
      <c r="T3211" s="68"/>
      <c r="U3211" s="68"/>
      <c r="V3211" s="68"/>
      <c r="W3211" s="68"/>
    </row>
    <row r="3212" spans="1:23">
      <c r="A3212" s="105" t="s">
        <v>835</v>
      </c>
      <c r="B3212">
        <v>2011</v>
      </c>
      <c r="C3212" s="76">
        <v>0.19217835440108724</v>
      </c>
      <c r="D3212" s="76">
        <v>0</v>
      </c>
      <c r="E3212" s="76">
        <v>0</v>
      </c>
      <c r="F3212" s="76">
        <v>0.8078216455989129</v>
      </c>
      <c r="G3212" s="76">
        <v>0</v>
      </c>
      <c r="H3212" s="76">
        <v>0</v>
      </c>
      <c r="I3212" s="76">
        <v>0</v>
      </c>
      <c r="J3212" s="76">
        <v>0</v>
      </c>
      <c r="K3212" s="76">
        <v>0</v>
      </c>
      <c r="L3212" s="77">
        <v>0</v>
      </c>
      <c r="M3212" s="68">
        <v>14.03863398041908</v>
      </c>
      <c r="N3212" s="68">
        <v>0</v>
      </c>
      <c r="O3212" s="68">
        <v>0</v>
      </c>
      <c r="P3212" s="68">
        <v>59.011393033131306</v>
      </c>
      <c r="Q3212" s="68">
        <v>0</v>
      </c>
      <c r="R3212" s="68">
        <v>0</v>
      </c>
      <c r="S3212" s="68">
        <v>0</v>
      </c>
      <c r="T3212" s="68">
        <v>0</v>
      </c>
      <c r="U3212" s="68">
        <v>0</v>
      </c>
      <c r="V3212" s="68">
        <v>0</v>
      </c>
      <c r="W3212" s="68">
        <v>73.050027013550377</v>
      </c>
    </row>
    <row r="3213" spans="1:23">
      <c r="A3213" s="105"/>
      <c r="B3213">
        <v>2014</v>
      </c>
      <c r="C3213" s="76">
        <v>0.30408278609303263</v>
      </c>
      <c r="D3213" s="76">
        <v>0</v>
      </c>
      <c r="E3213" s="76">
        <v>3.3693310125219221E-2</v>
      </c>
      <c r="F3213" s="76">
        <v>0.66222390378174822</v>
      </c>
      <c r="G3213" s="76">
        <v>0</v>
      </c>
      <c r="H3213" s="76">
        <v>0</v>
      </c>
      <c r="I3213" s="76">
        <v>0</v>
      </c>
      <c r="J3213" s="76">
        <v>0</v>
      </c>
      <c r="K3213" s="76">
        <v>0</v>
      </c>
      <c r="L3213" s="77">
        <v>0</v>
      </c>
      <c r="M3213" s="68">
        <v>14.80728332864882</v>
      </c>
      <c r="N3213" s="68">
        <v>0</v>
      </c>
      <c r="O3213" s="68">
        <v>1.6406926406926408</v>
      </c>
      <c r="P3213" s="68">
        <v>32.246932147287694</v>
      </c>
      <c r="Q3213" s="68">
        <v>0</v>
      </c>
      <c r="R3213" s="68">
        <v>0</v>
      </c>
      <c r="S3213" s="68">
        <v>0</v>
      </c>
      <c r="T3213" s="68">
        <v>0</v>
      </c>
      <c r="U3213" s="68">
        <v>0</v>
      </c>
      <c r="V3213" s="68">
        <v>0</v>
      </c>
      <c r="W3213" s="68">
        <v>48.694908116629151</v>
      </c>
    </row>
    <row r="3214" spans="1:23">
      <c r="A3214" s="105"/>
      <c r="B3214">
        <v>2017</v>
      </c>
      <c r="C3214" s="76">
        <v>0.25854391859676135</v>
      </c>
      <c r="D3214" s="76">
        <v>5.5508583995210414E-2</v>
      </c>
      <c r="E3214" s="76">
        <v>4.0314012630749504E-2</v>
      </c>
      <c r="F3214" s="76">
        <v>0.61994955270110996</v>
      </c>
      <c r="G3214" s="76">
        <v>2.5683932076168849E-2</v>
      </c>
      <c r="H3214" s="76">
        <v>0</v>
      </c>
      <c r="I3214" s="76">
        <v>0</v>
      </c>
      <c r="J3214" s="76">
        <v>0</v>
      </c>
      <c r="K3214" s="76">
        <v>0</v>
      </c>
      <c r="L3214" s="77">
        <v>0</v>
      </c>
      <c r="M3214" s="68">
        <v>13.269303613053612</v>
      </c>
      <c r="N3214" s="68">
        <v>2.8488786669622401</v>
      </c>
      <c r="O3214" s="68">
        <v>2.069044502617801</v>
      </c>
      <c r="P3214" s="68">
        <v>31.817800566401932</v>
      </c>
      <c r="Q3214" s="68">
        <v>1.3181818181818181</v>
      </c>
      <c r="R3214" s="68">
        <v>0</v>
      </c>
      <c r="S3214" s="68">
        <v>0</v>
      </c>
      <c r="T3214" s="68">
        <v>0</v>
      </c>
      <c r="U3214" s="68">
        <v>0</v>
      </c>
      <c r="V3214" s="68">
        <v>0</v>
      </c>
      <c r="W3214" s="68">
        <v>51.323209167217399</v>
      </c>
    </row>
    <row r="3215" spans="1:23">
      <c r="C3215" s="76"/>
      <c r="D3215" s="76"/>
      <c r="E3215" s="76"/>
      <c r="F3215" s="76"/>
      <c r="G3215" s="76"/>
      <c r="H3215" s="76"/>
      <c r="I3215" s="76"/>
      <c r="J3215" s="76"/>
      <c r="K3215" s="76"/>
      <c r="L3215" s="77"/>
      <c r="M3215" s="68"/>
      <c r="N3215" s="68"/>
      <c r="O3215" s="68"/>
      <c r="P3215" s="68"/>
      <c r="Q3215" s="68"/>
      <c r="R3215" s="68"/>
      <c r="S3215" s="68"/>
      <c r="T3215" s="68"/>
      <c r="U3215" s="68"/>
      <c r="V3215" s="68"/>
      <c r="W3215" s="68"/>
    </row>
    <row r="3216" spans="1:23">
      <c r="A3216" s="105" t="s">
        <v>836</v>
      </c>
      <c r="B3216">
        <v>2011</v>
      </c>
      <c r="C3216" s="76">
        <v>0.66333662352247103</v>
      </c>
      <c r="D3216" s="76">
        <v>0</v>
      </c>
      <c r="E3216" s="76">
        <v>0</v>
      </c>
      <c r="F3216" s="76">
        <v>0.33666337647752892</v>
      </c>
      <c r="G3216" s="76">
        <v>0</v>
      </c>
      <c r="H3216" s="76">
        <v>0</v>
      </c>
      <c r="I3216" s="76">
        <v>0</v>
      </c>
      <c r="J3216" s="76">
        <v>0</v>
      </c>
      <c r="K3216" s="76">
        <v>0</v>
      </c>
      <c r="L3216" s="77">
        <v>0</v>
      </c>
      <c r="M3216" s="68">
        <v>4.9876173728777298</v>
      </c>
      <c r="N3216" s="68">
        <v>0</v>
      </c>
      <c r="O3216" s="68">
        <v>0</v>
      </c>
      <c r="P3216" s="68">
        <v>2.5313664974720282</v>
      </c>
      <c r="Q3216" s="68">
        <v>0</v>
      </c>
      <c r="R3216" s="68">
        <v>0</v>
      </c>
      <c r="S3216" s="68">
        <v>0</v>
      </c>
      <c r="T3216" s="68">
        <v>0</v>
      </c>
      <c r="U3216" s="68">
        <v>0</v>
      </c>
      <c r="V3216" s="68">
        <v>0</v>
      </c>
      <c r="W3216" s="68">
        <v>7.518983870349758</v>
      </c>
    </row>
    <row r="3217" spans="1:23">
      <c r="A3217" s="105"/>
      <c r="B3217">
        <v>2014</v>
      </c>
      <c r="C3217" s="76">
        <v>0.42150027593283118</v>
      </c>
      <c r="D3217" s="76">
        <v>0.21344381885148886</v>
      </c>
      <c r="E3217" s="76">
        <v>0</v>
      </c>
      <c r="F3217" s="76">
        <v>0.36505590521567993</v>
      </c>
      <c r="G3217" s="76">
        <v>0</v>
      </c>
      <c r="H3217" s="76">
        <v>0</v>
      </c>
      <c r="I3217" s="76">
        <v>0</v>
      </c>
      <c r="J3217" s="76">
        <v>0</v>
      </c>
      <c r="K3217" s="76">
        <v>0</v>
      </c>
      <c r="L3217" s="77">
        <v>0</v>
      </c>
      <c r="M3217" s="68">
        <v>3.138457560926752</v>
      </c>
      <c r="N3217" s="68">
        <v>1.5892857142857142</v>
      </c>
      <c r="O3217" s="68">
        <v>0</v>
      </c>
      <c r="P3217" s="68">
        <v>2.7181772618048941</v>
      </c>
      <c r="Q3217" s="68">
        <v>0</v>
      </c>
      <c r="R3217" s="68">
        <v>0</v>
      </c>
      <c r="S3217" s="68">
        <v>0</v>
      </c>
      <c r="T3217" s="68">
        <v>0</v>
      </c>
      <c r="U3217" s="68">
        <v>0</v>
      </c>
      <c r="V3217" s="68">
        <v>0</v>
      </c>
      <c r="W3217" s="68">
        <v>7.4459205370173605</v>
      </c>
    </row>
    <row r="3218" spans="1:23">
      <c r="A3218" s="105"/>
      <c r="B3218">
        <v>2017</v>
      </c>
      <c r="C3218" s="76">
        <v>0.29283893242778158</v>
      </c>
      <c r="D3218" s="76">
        <v>0.34063649219344522</v>
      </c>
      <c r="E3218" s="76">
        <v>0</v>
      </c>
      <c r="F3218" s="76">
        <v>0.3665245753787732</v>
      </c>
      <c r="G3218" s="76">
        <v>0</v>
      </c>
      <c r="H3218" s="76">
        <v>0</v>
      </c>
      <c r="I3218" s="76">
        <v>0</v>
      </c>
      <c r="J3218" s="76">
        <v>0</v>
      </c>
      <c r="K3218" s="76">
        <v>0</v>
      </c>
      <c r="L3218" s="77">
        <v>0</v>
      </c>
      <c r="M3218" s="68">
        <v>3.2667901670195247</v>
      </c>
      <c r="N3218" s="68">
        <v>3.8</v>
      </c>
      <c r="O3218" s="68">
        <v>0</v>
      </c>
      <c r="P3218" s="68">
        <v>4.0887967624102348</v>
      </c>
      <c r="Q3218" s="68">
        <v>0</v>
      </c>
      <c r="R3218" s="68">
        <v>0</v>
      </c>
      <c r="S3218" s="68">
        <v>0</v>
      </c>
      <c r="T3218" s="68">
        <v>0</v>
      </c>
      <c r="U3218" s="68">
        <v>0</v>
      </c>
      <c r="V3218" s="68">
        <v>0</v>
      </c>
      <c r="W3218" s="68">
        <v>11.155586929429759</v>
      </c>
    </row>
    <row r="3219" spans="1:23">
      <c r="C3219" s="76"/>
      <c r="D3219" s="76"/>
      <c r="E3219" s="76"/>
      <c r="F3219" s="76"/>
      <c r="G3219" s="76"/>
      <c r="H3219" s="76"/>
      <c r="I3219" s="76"/>
      <c r="J3219" s="76"/>
      <c r="K3219" s="76"/>
      <c r="L3219" s="77"/>
      <c r="M3219" s="68"/>
      <c r="N3219" s="68"/>
      <c r="O3219" s="68"/>
      <c r="P3219" s="68"/>
      <c r="Q3219" s="68"/>
      <c r="R3219" s="68"/>
      <c r="S3219" s="68"/>
      <c r="T3219" s="68"/>
      <c r="U3219" s="68"/>
      <c r="V3219" s="68"/>
      <c r="W3219" s="68"/>
    </row>
    <row r="3220" spans="1:23">
      <c r="A3220" s="105" t="s">
        <v>837</v>
      </c>
      <c r="B3220">
        <v>2011</v>
      </c>
      <c r="C3220" s="76">
        <v>0.21051865957945839</v>
      </c>
      <c r="D3220" s="76">
        <v>0</v>
      </c>
      <c r="E3220" s="76">
        <v>0</v>
      </c>
      <c r="F3220" s="76">
        <v>0.7894813404205413</v>
      </c>
      <c r="G3220" s="76">
        <v>0</v>
      </c>
      <c r="H3220" s="76">
        <v>0</v>
      </c>
      <c r="I3220" s="76">
        <v>0</v>
      </c>
      <c r="J3220" s="76">
        <v>0</v>
      </c>
      <c r="K3220" s="76">
        <v>0</v>
      </c>
      <c r="L3220" s="77">
        <v>0</v>
      </c>
      <c r="M3220" s="68">
        <v>8.3058215362313152</v>
      </c>
      <c r="N3220" s="68">
        <v>0</v>
      </c>
      <c r="O3220" s="68">
        <v>0</v>
      </c>
      <c r="P3220" s="68">
        <v>31.148265587558079</v>
      </c>
      <c r="Q3220" s="68">
        <v>0</v>
      </c>
      <c r="R3220" s="68">
        <v>0</v>
      </c>
      <c r="S3220" s="68">
        <v>0</v>
      </c>
      <c r="T3220" s="68">
        <v>0</v>
      </c>
      <c r="U3220" s="68">
        <v>0</v>
      </c>
      <c r="V3220" s="68">
        <v>0</v>
      </c>
      <c r="W3220" s="68">
        <v>39.454087123789407</v>
      </c>
    </row>
    <row r="3221" spans="1:23">
      <c r="A3221" s="105"/>
      <c r="B3221">
        <v>2014</v>
      </c>
      <c r="C3221" s="76">
        <v>0.30170892527822124</v>
      </c>
      <c r="D3221" s="76">
        <v>2.3586856082754754E-2</v>
      </c>
      <c r="E3221" s="76">
        <v>0</v>
      </c>
      <c r="F3221" s="76">
        <v>0.67470421863902419</v>
      </c>
      <c r="G3221" s="76">
        <v>0</v>
      </c>
      <c r="H3221" s="76">
        <v>0</v>
      </c>
      <c r="I3221" s="76">
        <v>0</v>
      </c>
      <c r="J3221" s="76">
        <v>0</v>
      </c>
      <c r="K3221" s="76">
        <v>0</v>
      </c>
      <c r="L3221" s="77">
        <v>0</v>
      </c>
      <c r="M3221" s="68">
        <v>12.914620523845803</v>
      </c>
      <c r="N3221" s="68">
        <v>1.0096330275229359</v>
      </c>
      <c r="O3221" s="68">
        <v>0</v>
      </c>
      <c r="P3221" s="68">
        <v>28.88064693984667</v>
      </c>
      <c r="Q3221" s="68">
        <v>0</v>
      </c>
      <c r="R3221" s="68">
        <v>0</v>
      </c>
      <c r="S3221" s="68">
        <v>0</v>
      </c>
      <c r="T3221" s="68">
        <v>0</v>
      </c>
      <c r="U3221" s="68">
        <v>0</v>
      </c>
      <c r="V3221" s="68">
        <v>0</v>
      </c>
      <c r="W3221" s="68">
        <v>42.804900491215399</v>
      </c>
    </row>
    <row r="3222" spans="1:23">
      <c r="A3222" s="105"/>
      <c r="B3222">
        <v>2017</v>
      </c>
      <c r="C3222" s="76">
        <v>0.27802951516601981</v>
      </c>
      <c r="D3222" s="76">
        <v>2.6052801927500573E-2</v>
      </c>
      <c r="E3222" s="76">
        <v>0</v>
      </c>
      <c r="F3222" s="76">
        <v>0.67027580845417623</v>
      </c>
      <c r="G3222" s="76">
        <v>2.5641874452303402E-2</v>
      </c>
      <c r="H3222" s="76">
        <v>0</v>
      </c>
      <c r="I3222" s="76">
        <v>0</v>
      </c>
      <c r="J3222" s="76">
        <v>0</v>
      </c>
      <c r="K3222" s="76">
        <v>0</v>
      </c>
      <c r="L3222" s="77">
        <v>0</v>
      </c>
      <c r="M3222" s="68">
        <v>10.842792155588473</v>
      </c>
      <c r="N3222" s="68">
        <v>1.016025641025641</v>
      </c>
      <c r="O3222" s="68">
        <v>0</v>
      </c>
      <c r="P3222" s="68">
        <v>26.139891204169182</v>
      </c>
      <c r="Q3222" s="68">
        <v>0.99999999999999989</v>
      </c>
      <c r="R3222" s="68">
        <v>0</v>
      </c>
      <c r="S3222" s="68">
        <v>0</v>
      </c>
      <c r="T3222" s="68">
        <v>0</v>
      </c>
      <c r="U3222" s="68">
        <v>0</v>
      </c>
      <c r="V3222" s="68">
        <v>0</v>
      </c>
      <c r="W3222" s="68">
        <v>38.998709000783293</v>
      </c>
    </row>
    <row r="3223" spans="1:23">
      <c r="C3223" s="76"/>
      <c r="D3223" s="76"/>
      <c r="E3223" s="76"/>
      <c r="F3223" s="76"/>
      <c r="G3223" s="76"/>
      <c r="H3223" s="76"/>
      <c r="I3223" s="76"/>
      <c r="J3223" s="76"/>
      <c r="K3223" s="76"/>
      <c r="L3223" s="77"/>
      <c r="M3223" s="68"/>
      <c r="N3223" s="68"/>
      <c r="O3223" s="68"/>
      <c r="P3223" s="68"/>
      <c r="Q3223" s="68"/>
      <c r="R3223" s="68"/>
      <c r="S3223" s="68"/>
      <c r="T3223" s="68"/>
      <c r="U3223" s="68"/>
      <c r="V3223" s="68"/>
      <c r="W3223" s="68"/>
    </row>
    <row r="3224" spans="1:23">
      <c r="A3224" s="105" t="s">
        <v>838</v>
      </c>
      <c r="B3224">
        <v>2011</v>
      </c>
      <c r="C3224" s="76">
        <v>0.23933786477336266</v>
      </c>
      <c r="D3224" s="76">
        <v>8.5182152491021356E-3</v>
      </c>
      <c r="E3224" s="76">
        <v>0</v>
      </c>
      <c r="F3224" s="76">
        <v>0.68989896489899094</v>
      </c>
      <c r="G3224" s="76">
        <v>3.6720710192453355E-2</v>
      </c>
      <c r="H3224" s="76">
        <v>0</v>
      </c>
      <c r="I3224" s="76">
        <v>0</v>
      </c>
      <c r="J3224" s="76">
        <v>1.6869920479208361E-2</v>
      </c>
      <c r="K3224" s="76">
        <v>0</v>
      </c>
      <c r="L3224" s="77">
        <v>8.6543244068825482E-3</v>
      </c>
      <c r="M3224" s="68">
        <v>56.364118047451953</v>
      </c>
      <c r="N3224" s="68">
        <v>2.0060415024954033</v>
      </c>
      <c r="O3224" s="68">
        <v>0</v>
      </c>
      <c r="P3224" s="68">
        <v>162.47135293533145</v>
      </c>
      <c r="Q3224" s="68">
        <v>8.6477350586945896</v>
      </c>
      <c r="R3224" s="68">
        <v>0</v>
      </c>
      <c r="S3224" s="68">
        <v>0</v>
      </c>
      <c r="T3224" s="68">
        <v>3.9728698601102161</v>
      </c>
      <c r="U3224" s="68">
        <v>0</v>
      </c>
      <c r="V3224" s="68">
        <v>2.0380952380952384</v>
      </c>
      <c r="W3224" s="68">
        <v>235.50021264217884</v>
      </c>
    </row>
    <row r="3225" spans="1:23">
      <c r="A3225" s="105"/>
      <c r="B3225">
        <v>2014</v>
      </c>
      <c r="C3225" s="76">
        <v>0.25344580418260654</v>
      </c>
      <c r="D3225" s="76">
        <v>0</v>
      </c>
      <c r="E3225" s="76">
        <v>0</v>
      </c>
      <c r="F3225" s="76">
        <v>0.71530842618637192</v>
      </c>
      <c r="G3225" s="76">
        <v>0</v>
      </c>
      <c r="H3225" s="76">
        <v>0</v>
      </c>
      <c r="I3225" s="76">
        <v>0</v>
      </c>
      <c r="J3225" s="76">
        <v>3.124576963102187E-2</v>
      </c>
      <c r="K3225" s="76">
        <v>0</v>
      </c>
      <c r="L3225" s="77">
        <v>0</v>
      </c>
      <c r="M3225" s="68">
        <v>48.821952632462029</v>
      </c>
      <c r="N3225" s="68">
        <v>0</v>
      </c>
      <c r="O3225" s="68">
        <v>0</v>
      </c>
      <c r="P3225" s="68">
        <v>137.79180213103993</v>
      </c>
      <c r="Q3225" s="68">
        <v>0</v>
      </c>
      <c r="R3225" s="68">
        <v>0</v>
      </c>
      <c r="S3225" s="68">
        <v>0</v>
      </c>
      <c r="T3225" s="68">
        <v>6.0189573459715646</v>
      </c>
      <c r="U3225" s="68">
        <v>0</v>
      </c>
      <c r="V3225" s="68">
        <v>0</v>
      </c>
      <c r="W3225" s="68">
        <v>192.63271210947346</v>
      </c>
    </row>
    <row r="3226" spans="1:23">
      <c r="A3226" s="105"/>
      <c r="B3226">
        <v>2017</v>
      </c>
      <c r="C3226" s="76">
        <v>0.2482663731969631</v>
      </c>
      <c r="D3226" s="76">
        <v>6.0234802045052306E-2</v>
      </c>
      <c r="E3226" s="76">
        <v>0</v>
      </c>
      <c r="F3226" s="76">
        <v>0.64310104786147648</v>
      </c>
      <c r="G3226" s="76">
        <v>1.0011497247463882E-2</v>
      </c>
      <c r="H3226" s="76">
        <v>0</v>
      </c>
      <c r="I3226" s="76">
        <v>0</v>
      </c>
      <c r="J3226" s="76">
        <v>3.838627964904396E-2</v>
      </c>
      <c r="K3226" s="76">
        <v>0</v>
      </c>
      <c r="L3226" s="77">
        <v>0</v>
      </c>
      <c r="M3226" s="68">
        <v>45.998596971401597</v>
      </c>
      <c r="N3226" s="68">
        <v>11.160256410256411</v>
      </c>
      <c r="O3226" s="68">
        <v>0</v>
      </c>
      <c r="P3226" s="68">
        <v>119.15325274034319</v>
      </c>
      <c r="Q3226" s="68">
        <v>1.8549222797927463</v>
      </c>
      <c r="R3226" s="68">
        <v>0</v>
      </c>
      <c r="S3226" s="68">
        <v>0</v>
      </c>
      <c r="T3226" s="68">
        <v>7.1121794871794872</v>
      </c>
      <c r="U3226" s="68">
        <v>0</v>
      </c>
      <c r="V3226" s="68">
        <v>0</v>
      </c>
      <c r="W3226" s="68">
        <v>185.27920788897347</v>
      </c>
    </row>
    <row r="3227" spans="1:23">
      <c r="C3227" s="76"/>
      <c r="D3227" s="76"/>
      <c r="E3227" s="76"/>
      <c r="F3227" s="76"/>
      <c r="G3227" s="76"/>
      <c r="H3227" s="76"/>
      <c r="I3227" s="76"/>
      <c r="J3227" s="76"/>
      <c r="K3227" s="76"/>
      <c r="L3227" s="77"/>
      <c r="M3227" s="68"/>
      <c r="N3227" s="68"/>
      <c r="O3227" s="68"/>
      <c r="P3227" s="68"/>
      <c r="Q3227" s="68"/>
      <c r="R3227" s="68"/>
      <c r="S3227" s="68"/>
      <c r="T3227" s="68"/>
      <c r="U3227" s="68"/>
      <c r="V3227" s="68"/>
      <c r="W3227" s="68"/>
    </row>
    <row r="3228" spans="1:23">
      <c r="A3228" s="105" t="s">
        <v>839</v>
      </c>
      <c r="B3228">
        <v>2011</v>
      </c>
      <c r="C3228" s="76">
        <v>0.17720620677021728</v>
      </c>
      <c r="D3228" s="76">
        <v>2.8653013576539926E-3</v>
      </c>
      <c r="E3228" s="76">
        <v>8.8858557935535439E-3</v>
      </c>
      <c r="F3228" s="76">
        <v>0.77764226440061823</v>
      </c>
      <c r="G3228" s="76">
        <v>3.3400371677956668E-2</v>
      </c>
      <c r="H3228" s="76">
        <v>0</v>
      </c>
      <c r="I3228" s="76">
        <v>0</v>
      </c>
      <c r="J3228" s="76">
        <v>0</v>
      </c>
      <c r="K3228" s="76">
        <v>0</v>
      </c>
      <c r="L3228" s="77">
        <v>0</v>
      </c>
      <c r="M3228" s="68">
        <v>61.950574842779766</v>
      </c>
      <c r="N3228" s="68">
        <v>1.0016977928692699</v>
      </c>
      <c r="O3228" s="68">
        <v>3.1064593301435406</v>
      </c>
      <c r="P3228" s="68">
        <v>271.86059777312482</v>
      </c>
      <c r="Q3228" s="68">
        <v>11.676635164901446</v>
      </c>
      <c r="R3228" s="68">
        <v>0</v>
      </c>
      <c r="S3228" s="68">
        <v>0</v>
      </c>
      <c r="T3228" s="68">
        <v>0</v>
      </c>
      <c r="U3228" s="68">
        <v>0</v>
      </c>
      <c r="V3228" s="68">
        <v>0</v>
      </c>
      <c r="W3228" s="68">
        <v>349.59596490381892</v>
      </c>
    </row>
    <row r="3229" spans="1:23">
      <c r="A3229" s="105"/>
      <c r="B3229">
        <v>2014</v>
      </c>
      <c r="C3229" s="76">
        <v>0.15457215552600381</v>
      </c>
      <c r="D3229" s="76">
        <v>3.1610090013553166E-2</v>
      </c>
      <c r="E3229" s="76">
        <v>0</v>
      </c>
      <c r="F3229" s="76">
        <v>0.8051007462995623</v>
      </c>
      <c r="G3229" s="76">
        <v>3.7560897534304831E-3</v>
      </c>
      <c r="H3229" s="76">
        <v>0</v>
      </c>
      <c r="I3229" s="76">
        <v>2.4827966704379159E-3</v>
      </c>
      <c r="J3229" s="76">
        <v>0</v>
      </c>
      <c r="K3229" s="76">
        <v>2.4781217370125463E-3</v>
      </c>
      <c r="L3229" s="77">
        <v>0</v>
      </c>
      <c r="M3229" s="68">
        <v>62.857001224727462</v>
      </c>
      <c r="N3229" s="68">
        <v>12.854290993964925</v>
      </c>
      <c r="O3229" s="68">
        <v>0</v>
      </c>
      <c r="P3229" s="68">
        <v>327.39543822734004</v>
      </c>
      <c r="Q3229" s="68">
        <v>1.5274195887877582</v>
      </c>
      <c r="R3229" s="68">
        <v>0</v>
      </c>
      <c r="S3229" s="68">
        <v>1.0096330275229359</v>
      </c>
      <c r="T3229" s="68">
        <v>0</v>
      </c>
      <c r="U3229" s="68">
        <v>1.0077319587628866</v>
      </c>
      <c r="V3229" s="68">
        <v>0</v>
      </c>
      <c r="W3229" s="68">
        <v>406.65151502110592</v>
      </c>
    </row>
    <row r="3230" spans="1:23">
      <c r="A3230" s="105"/>
      <c r="B3230">
        <v>2017</v>
      </c>
      <c r="C3230" s="76">
        <v>0.15808397701000212</v>
      </c>
      <c r="D3230" s="76">
        <v>2.6441563868536369E-2</v>
      </c>
      <c r="E3230" s="76">
        <v>2.720223329421608E-3</v>
      </c>
      <c r="F3230" s="76">
        <v>0.79656563418314619</v>
      </c>
      <c r="G3230" s="76">
        <v>6.0147947339339427E-3</v>
      </c>
      <c r="H3230" s="76">
        <v>0</v>
      </c>
      <c r="I3230" s="76">
        <v>0</v>
      </c>
      <c r="J3230" s="76">
        <v>0</v>
      </c>
      <c r="K3230" s="76">
        <v>1.0173806874959807E-2</v>
      </c>
      <c r="L3230" s="77">
        <v>0</v>
      </c>
      <c r="M3230" s="68">
        <v>59.045657148900951</v>
      </c>
      <c r="N3230" s="68">
        <v>9.8761401641836422</v>
      </c>
      <c r="O3230" s="68">
        <v>1.016025641025641</v>
      </c>
      <c r="P3230" s="68">
        <v>297.52377326387119</v>
      </c>
      <c r="Q3230" s="68">
        <v>2.2465749812101952</v>
      </c>
      <c r="R3230" s="68">
        <v>0</v>
      </c>
      <c r="S3230" s="68">
        <v>0</v>
      </c>
      <c r="T3230" s="68">
        <v>0</v>
      </c>
      <c r="U3230" s="68">
        <v>3.8</v>
      </c>
      <c r="V3230" s="68">
        <v>0</v>
      </c>
      <c r="W3230" s="68">
        <v>373.50817119919162</v>
      </c>
    </row>
    <row r="3231" spans="1:23">
      <c r="C3231" s="76"/>
      <c r="D3231" s="76"/>
      <c r="E3231" s="76"/>
      <c r="F3231" s="76"/>
      <c r="G3231" s="76"/>
      <c r="H3231" s="76"/>
      <c r="I3231" s="76"/>
      <c r="J3231" s="76"/>
      <c r="K3231" s="76"/>
      <c r="L3231" s="77"/>
      <c r="M3231" s="68"/>
      <c r="N3231" s="68"/>
      <c r="O3231" s="68"/>
      <c r="P3231" s="68"/>
      <c r="Q3231" s="68"/>
      <c r="R3231" s="68"/>
      <c r="S3231" s="68"/>
      <c r="T3231" s="68"/>
      <c r="U3231" s="68"/>
      <c r="V3231" s="68"/>
      <c r="W3231" s="68"/>
    </row>
    <row r="3232" spans="1:23">
      <c r="A3232" s="105" t="s">
        <v>840</v>
      </c>
      <c r="B3232">
        <v>2011</v>
      </c>
      <c r="C3232" s="76">
        <v>0</v>
      </c>
      <c r="D3232" s="76">
        <v>0</v>
      </c>
      <c r="E3232" s="76">
        <v>0</v>
      </c>
      <c r="F3232" s="76">
        <v>1</v>
      </c>
      <c r="G3232" s="76">
        <v>0</v>
      </c>
      <c r="H3232" s="76">
        <v>0</v>
      </c>
      <c r="I3232" s="76">
        <v>0</v>
      </c>
      <c r="J3232" s="76">
        <v>0</v>
      </c>
      <c r="K3232" s="76">
        <v>0</v>
      </c>
      <c r="L3232" s="77">
        <v>0</v>
      </c>
      <c r="M3232" s="68">
        <v>0</v>
      </c>
      <c r="N3232" s="68">
        <v>0</v>
      </c>
      <c r="O3232" s="68">
        <v>0</v>
      </c>
      <c r="P3232" s="68">
        <v>16.529894738809219</v>
      </c>
      <c r="Q3232" s="68">
        <v>0</v>
      </c>
      <c r="R3232" s="68">
        <v>0</v>
      </c>
      <c r="S3232" s="68">
        <v>0</v>
      </c>
      <c r="T3232" s="68">
        <v>0</v>
      </c>
      <c r="U3232" s="68">
        <v>0</v>
      </c>
      <c r="V3232" s="68">
        <v>0</v>
      </c>
      <c r="W3232" s="68">
        <v>16.529894738809219</v>
      </c>
    </row>
    <row r="3233" spans="1:23">
      <c r="A3233" s="105"/>
      <c r="B3233">
        <v>2014</v>
      </c>
      <c r="C3233" s="76">
        <v>0.23773097145387939</v>
      </c>
      <c r="D3233" s="76">
        <v>0</v>
      </c>
      <c r="E3233" s="76">
        <v>0</v>
      </c>
      <c r="F3233" s="76">
        <v>0.76226902854612055</v>
      </c>
      <c r="G3233" s="76">
        <v>0</v>
      </c>
      <c r="H3233" s="76">
        <v>0</v>
      </c>
      <c r="I3233" s="76">
        <v>0</v>
      </c>
      <c r="J3233" s="76">
        <v>0</v>
      </c>
      <c r="K3233" s="76">
        <v>0</v>
      </c>
      <c r="L3233" s="77">
        <v>0</v>
      </c>
      <c r="M3233" s="68">
        <v>3.0057803468208091</v>
      </c>
      <c r="N3233" s="68">
        <v>0</v>
      </c>
      <c r="O3233" s="68">
        <v>0</v>
      </c>
      <c r="P3233" s="68">
        <v>9.6378408374048252</v>
      </c>
      <c r="Q3233" s="68">
        <v>0</v>
      </c>
      <c r="R3233" s="68">
        <v>0</v>
      </c>
      <c r="S3233" s="68">
        <v>0</v>
      </c>
      <c r="T3233" s="68">
        <v>0</v>
      </c>
      <c r="U3233" s="68">
        <v>0</v>
      </c>
      <c r="V3233" s="68">
        <v>0</v>
      </c>
      <c r="W3233" s="68">
        <v>12.643621184225635</v>
      </c>
    </row>
    <row r="3234" spans="1:23">
      <c r="A3234" s="105"/>
      <c r="B3234">
        <v>2017</v>
      </c>
      <c r="C3234" s="76">
        <v>0.26615555103961053</v>
      </c>
      <c r="D3234" s="76">
        <v>0</v>
      </c>
      <c r="E3234" s="76">
        <v>0</v>
      </c>
      <c r="F3234" s="76">
        <v>0.73384444896038947</v>
      </c>
      <c r="G3234" s="76">
        <v>0</v>
      </c>
      <c r="H3234" s="76">
        <v>0</v>
      </c>
      <c r="I3234" s="76">
        <v>0</v>
      </c>
      <c r="J3234" s="76">
        <v>0</v>
      </c>
      <c r="K3234" s="76">
        <v>0</v>
      </c>
      <c r="L3234" s="77">
        <v>0</v>
      </c>
      <c r="M3234" s="68">
        <v>3.069044502617801</v>
      </c>
      <c r="N3234" s="68">
        <v>0</v>
      </c>
      <c r="O3234" s="68">
        <v>0</v>
      </c>
      <c r="P3234" s="68">
        <v>8.4619736956877887</v>
      </c>
      <c r="Q3234" s="68">
        <v>0</v>
      </c>
      <c r="R3234" s="68">
        <v>0</v>
      </c>
      <c r="S3234" s="68">
        <v>0</v>
      </c>
      <c r="T3234" s="68">
        <v>0</v>
      </c>
      <c r="U3234" s="68">
        <v>0</v>
      </c>
      <c r="V3234" s="68">
        <v>0</v>
      </c>
      <c r="W3234" s="68">
        <v>11.53101819830559</v>
      </c>
    </row>
    <row r="3235" spans="1:23">
      <c r="C3235" s="76"/>
      <c r="D3235" s="76"/>
      <c r="E3235" s="76"/>
      <c r="F3235" s="76"/>
      <c r="G3235" s="76"/>
      <c r="H3235" s="76"/>
      <c r="I3235" s="76"/>
      <c r="J3235" s="76"/>
      <c r="K3235" s="76"/>
      <c r="L3235" s="77"/>
      <c r="M3235" s="68"/>
      <c r="N3235" s="68"/>
      <c r="O3235" s="68"/>
      <c r="P3235" s="68"/>
      <c r="Q3235" s="68"/>
      <c r="R3235" s="68"/>
      <c r="S3235" s="68"/>
      <c r="T3235" s="68"/>
      <c r="U3235" s="68"/>
      <c r="V3235" s="68"/>
      <c r="W3235" s="68"/>
    </row>
    <row r="3236" spans="1:23">
      <c r="A3236" s="105" t="s">
        <v>841</v>
      </c>
      <c r="B3236">
        <v>2011</v>
      </c>
      <c r="C3236" s="76">
        <v>0.16781083142639205</v>
      </c>
      <c r="D3236" s="76">
        <v>0</v>
      </c>
      <c r="E3236" s="76">
        <v>0</v>
      </c>
      <c r="F3236" s="76">
        <v>0.66437833714721573</v>
      </c>
      <c r="G3236" s="76">
        <v>0.16781083142639205</v>
      </c>
      <c r="H3236" s="76">
        <v>0</v>
      </c>
      <c r="I3236" s="76">
        <v>0</v>
      </c>
      <c r="J3236" s="76">
        <v>0</v>
      </c>
      <c r="K3236" s="76">
        <v>0</v>
      </c>
      <c r="L3236" s="77">
        <v>0</v>
      </c>
      <c r="M3236" s="68">
        <v>1.0138248847926268</v>
      </c>
      <c r="N3236" s="68">
        <v>0</v>
      </c>
      <c r="O3236" s="68">
        <v>0</v>
      </c>
      <c r="P3236" s="68">
        <v>4.0138248847926263</v>
      </c>
      <c r="Q3236" s="68">
        <v>1.0138248847926268</v>
      </c>
      <c r="R3236" s="68">
        <v>0</v>
      </c>
      <c r="S3236" s="68">
        <v>0</v>
      </c>
      <c r="T3236" s="68">
        <v>0</v>
      </c>
      <c r="U3236" s="68">
        <v>0</v>
      </c>
      <c r="V3236" s="68">
        <v>0</v>
      </c>
      <c r="W3236" s="68">
        <v>6.0414746543778808</v>
      </c>
    </row>
    <row r="3237" spans="1:23">
      <c r="A3237" s="105"/>
      <c r="B3237">
        <v>2014</v>
      </c>
      <c r="C3237" s="76">
        <v>0</v>
      </c>
      <c r="D3237" s="76">
        <v>0</v>
      </c>
      <c r="E3237" s="76">
        <v>0</v>
      </c>
      <c r="F3237" s="76">
        <v>1</v>
      </c>
      <c r="G3237" s="76">
        <v>0</v>
      </c>
      <c r="H3237" s="76">
        <v>0</v>
      </c>
      <c r="I3237" s="76">
        <v>0</v>
      </c>
      <c r="J3237" s="76">
        <v>0</v>
      </c>
      <c r="K3237" s="76">
        <v>0</v>
      </c>
      <c r="L3237" s="77">
        <v>0</v>
      </c>
      <c r="M3237" s="68">
        <v>0</v>
      </c>
      <c r="N3237" s="68">
        <v>0</v>
      </c>
      <c r="O3237" s="68">
        <v>0</v>
      </c>
      <c r="P3237" s="68">
        <v>6.7874604115601649</v>
      </c>
      <c r="Q3237" s="68">
        <v>0</v>
      </c>
      <c r="R3237" s="68">
        <v>0</v>
      </c>
      <c r="S3237" s="68">
        <v>0</v>
      </c>
      <c r="T3237" s="68">
        <v>0</v>
      </c>
      <c r="U3237" s="68">
        <v>0</v>
      </c>
      <c r="V3237" s="68">
        <v>0</v>
      </c>
      <c r="W3237" s="68">
        <v>6.7874604115601649</v>
      </c>
    </row>
    <row r="3238" spans="1:23">
      <c r="A3238" s="105"/>
      <c r="B3238">
        <v>2017</v>
      </c>
      <c r="C3238" s="76">
        <v>0.13514864138823843</v>
      </c>
      <c r="D3238" s="76">
        <v>0</v>
      </c>
      <c r="E3238" s="76">
        <v>0</v>
      </c>
      <c r="F3238" s="76">
        <v>0.86485135861176154</v>
      </c>
      <c r="G3238" s="76">
        <v>0</v>
      </c>
      <c r="H3238" s="76">
        <v>0</v>
      </c>
      <c r="I3238" s="76">
        <v>0</v>
      </c>
      <c r="J3238" s="76">
        <v>0</v>
      </c>
      <c r="K3238" s="76">
        <v>0</v>
      </c>
      <c r="L3238" s="77">
        <v>0</v>
      </c>
      <c r="M3238" s="68">
        <v>1</v>
      </c>
      <c r="N3238" s="68">
        <v>0</v>
      </c>
      <c r="O3238" s="68">
        <v>0</v>
      </c>
      <c r="P3238" s="68">
        <v>6.3992604714931822</v>
      </c>
      <c r="Q3238" s="68">
        <v>0</v>
      </c>
      <c r="R3238" s="68">
        <v>0</v>
      </c>
      <c r="S3238" s="68">
        <v>0</v>
      </c>
      <c r="T3238" s="68">
        <v>0</v>
      </c>
      <c r="U3238" s="68">
        <v>0</v>
      </c>
      <c r="V3238" s="68">
        <v>0</v>
      </c>
      <c r="W3238" s="68">
        <v>7.3992604714931822</v>
      </c>
    </row>
    <row r="3239" spans="1:23">
      <c r="C3239" s="76"/>
      <c r="D3239" s="76"/>
      <c r="E3239" s="76"/>
      <c r="F3239" s="76"/>
      <c r="G3239" s="76"/>
      <c r="H3239" s="76"/>
      <c r="I3239" s="76"/>
      <c r="J3239" s="76"/>
      <c r="K3239" s="76"/>
      <c r="L3239" s="77"/>
      <c r="M3239" s="68"/>
      <c r="N3239" s="68"/>
      <c r="O3239" s="68"/>
      <c r="P3239" s="68"/>
      <c r="Q3239" s="68"/>
      <c r="R3239" s="68"/>
      <c r="S3239" s="68"/>
      <c r="T3239" s="68"/>
      <c r="U3239" s="68"/>
      <c r="V3239" s="68"/>
      <c r="W3239" s="68"/>
    </row>
    <row r="3240" spans="1:23">
      <c r="A3240" s="105" t="s">
        <v>842</v>
      </c>
      <c r="B3240">
        <v>2011</v>
      </c>
      <c r="C3240" s="76">
        <v>3.1982335784903865E-2</v>
      </c>
      <c r="D3240" s="76">
        <v>0</v>
      </c>
      <c r="E3240" s="76">
        <v>0</v>
      </c>
      <c r="F3240" s="76">
        <v>0.96801766421509605</v>
      </c>
      <c r="G3240" s="76">
        <v>0</v>
      </c>
      <c r="H3240" s="76">
        <v>0</v>
      </c>
      <c r="I3240" s="76">
        <v>0</v>
      </c>
      <c r="J3240" s="76">
        <v>0</v>
      </c>
      <c r="K3240" s="76">
        <v>0</v>
      </c>
      <c r="L3240" s="77">
        <v>0</v>
      </c>
      <c r="M3240" s="68">
        <v>0.99321746502755404</v>
      </c>
      <c r="N3240" s="68">
        <v>0</v>
      </c>
      <c r="O3240" s="68">
        <v>0</v>
      </c>
      <c r="P3240" s="68">
        <v>30.061970989855951</v>
      </c>
      <c r="Q3240" s="68">
        <v>0</v>
      </c>
      <c r="R3240" s="68">
        <v>0</v>
      </c>
      <c r="S3240" s="68">
        <v>0</v>
      </c>
      <c r="T3240" s="68">
        <v>0</v>
      </c>
      <c r="U3240" s="68">
        <v>0</v>
      </c>
      <c r="V3240" s="68">
        <v>0</v>
      </c>
      <c r="W3240" s="68">
        <v>31.055188454883506</v>
      </c>
    </row>
    <row r="3241" spans="1:23">
      <c r="A3241" s="105"/>
      <c r="B3241">
        <v>2014</v>
      </c>
      <c r="C3241" s="76">
        <v>0.2168417936317068</v>
      </c>
      <c r="D3241" s="76">
        <v>0</v>
      </c>
      <c r="E3241" s="76">
        <v>0</v>
      </c>
      <c r="F3241" s="76">
        <v>0.78315820636829336</v>
      </c>
      <c r="G3241" s="76">
        <v>0</v>
      </c>
      <c r="H3241" s="76">
        <v>0</v>
      </c>
      <c r="I3241" s="76">
        <v>0</v>
      </c>
      <c r="J3241" s="76">
        <v>0</v>
      </c>
      <c r="K3241" s="76">
        <v>0</v>
      </c>
      <c r="L3241" s="77">
        <v>0</v>
      </c>
      <c r="M3241" s="68">
        <v>4.0364928909952607</v>
      </c>
      <c r="N3241" s="68">
        <v>0</v>
      </c>
      <c r="O3241" s="68">
        <v>0</v>
      </c>
      <c r="P3241" s="68">
        <v>14.578428261386508</v>
      </c>
      <c r="Q3241" s="68">
        <v>0</v>
      </c>
      <c r="R3241" s="68">
        <v>0</v>
      </c>
      <c r="S3241" s="68">
        <v>0</v>
      </c>
      <c r="T3241" s="68">
        <v>0</v>
      </c>
      <c r="U3241" s="68">
        <v>0</v>
      </c>
      <c r="V3241" s="68">
        <v>0</v>
      </c>
      <c r="W3241" s="68">
        <v>18.614921152381765</v>
      </c>
    </row>
    <row r="3242" spans="1:23">
      <c r="A3242" s="105"/>
      <c r="B3242">
        <v>2017</v>
      </c>
      <c r="C3242" s="76">
        <v>0.21268291537449219</v>
      </c>
      <c r="D3242" s="76">
        <v>0</v>
      </c>
      <c r="E3242" s="76">
        <v>0</v>
      </c>
      <c r="F3242" s="76">
        <v>0.78731708462550798</v>
      </c>
      <c r="G3242" s="76">
        <v>0</v>
      </c>
      <c r="H3242" s="76">
        <v>0</v>
      </c>
      <c r="I3242" s="76">
        <v>0</v>
      </c>
      <c r="J3242" s="76">
        <v>0</v>
      </c>
      <c r="K3242" s="76">
        <v>0</v>
      </c>
      <c r="L3242" s="77">
        <v>0</v>
      </c>
      <c r="M3242" s="68">
        <v>3.3076923076923075</v>
      </c>
      <c r="N3242" s="68">
        <v>0</v>
      </c>
      <c r="O3242" s="68">
        <v>0</v>
      </c>
      <c r="P3242" s="68">
        <v>12.244531536278055</v>
      </c>
      <c r="Q3242" s="68">
        <v>0</v>
      </c>
      <c r="R3242" s="68">
        <v>0</v>
      </c>
      <c r="S3242" s="68">
        <v>0</v>
      </c>
      <c r="T3242" s="68">
        <v>0</v>
      </c>
      <c r="U3242" s="68">
        <v>0</v>
      </c>
      <c r="V3242" s="68">
        <v>0</v>
      </c>
      <c r="W3242" s="68">
        <v>15.55222384397036</v>
      </c>
    </row>
    <row r="3243" spans="1:23">
      <c r="C3243" s="76"/>
      <c r="D3243" s="76"/>
      <c r="E3243" s="76"/>
      <c r="F3243" s="76"/>
      <c r="G3243" s="76"/>
      <c r="H3243" s="76"/>
      <c r="I3243" s="76"/>
      <c r="J3243" s="76"/>
      <c r="K3243" s="76"/>
      <c r="L3243" s="77"/>
      <c r="M3243" s="68"/>
      <c r="N3243" s="68"/>
      <c r="O3243" s="68"/>
      <c r="P3243" s="68"/>
      <c r="Q3243" s="68"/>
      <c r="R3243" s="68"/>
      <c r="S3243" s="68"/>
      <c r="T3243" s="68"/>
      <c r="U3243" s="68"/>
      <c r="V3243" s="68"/>
      <c r="W3243" s="68"/>
    </row>
    <row r="3244" spans="1:23">
      <c r="A3244" s="105" t="s">
        <v>843</v>
      </c>
      <c r="B3244">
        <v>2011</v>
      </c>
      <c r="C3244" s="76">
        <v>0.12334125367028172</v>
      </c>
      <c r="D3244" s="76">
        <v>0</v>
      </c>
      <c r="E3244" s="76">
        <v>0</v>
      </c>
      <c r="F3244" s="76">
        <v>0.87665874632971819</v>
      </c>
      <c r="G3244" s="76">
        <v>0</v>
      </c>
      <c r="H3244" s="76">
        <v>0</v>
      </c>
      <c r="I3244" s="76">
        <v>0</v>
      </c>
      <c r="J3244" s="76">
        <v>0</v>
      </c>
      <c r="K3244" s="76">
        <v>0</v>
      </c>
      <c r="L3244" s="77">
        <v>0</v>
      </c>
      <c r="M3244" s="68">
        <v>2.7392492110592999</v>
      </c>
      <c r="N3244" s="68">
        <v>0</v>
      </c>
      <c r="O3244" s="68">
        <v>0</v>
      </c>
      <c r="P3244" s="68">
        <v>19.469453307742032</v>
      </c>
      <c r="Q3244" s="68">
        <v>0</v>
      </c>
      <c r="R3244" s="68">
        <v>0</v>
      </c>
      <c r="S3244" s="68">
        <v>0</v>
      </c>
      <c r="T3244" s="68">
        <v>0</v>
      </c>
      <c r="U3244" s="68">
        <v>0</v>
      </c>
      <c r="V3244" s="68">
        <v>0</v>
      </c>
      <c r="W3244" s="68">
        <v>22.208702518801335</v>
      </c>
    </row>
    <row r="3245" spans="1:23">
      <c r="A3245" s="105"/>
      <c r="B3245">
        <v>2014</v>
      </c>
      <c r="C3245" s="76">
        <v>3.4958515733323009E-2</v>
      </c>
      <c r="D3245" s="76">
        <v>0</v>
      </c>
      <c r="E3245" s="76">
        <v>0</v>
      </c>
      <c r="F3245" s="76">
        <v>0.96504148426667702</v>
      </c>
      <c r="G3245" s="76">
        <v>0</v>
      </c>
      <c r="H3245" s="76">
        <v>0</v>
      </c>
      <c r="I3245" s="76">
        <v>0</v>
      </c>
      <c r="J3245" s="76">
        <v>0</v>
      </c>
      <c r="K3245" s="76">
        <v>0</v>
      </c>
      <c r="L3245" s="77">
        <v>0</v>
      </c>
      <c r="M3245" s="68">
        <v>1.0031595576619272</v>
      </c>
      <c r="N3245" s="68">
        <v>0</v>
      </c>
      <c r="O3245" s="68">
        <v>0</v>
      </c>
      <c r="P3245" s="68">
        <v>27.692554108055859</v>
      </c>
      <c r="Q3245" s="68">
        <v>0</v>
      </c>
      <c r="R3245" s="68">
        <v>0</v>
      </c>
      <c r="S3245" s="68">
        <v>0</v>
      </c>
      <c r="T3245" s="68">
        <v>0</v>
      </c>
      <c r="U3245" s="68">
        <v>0</v>
      </c>
      <c r="V3245" s="68">
        <v>0</v>
      </c>
      <c r="W3245" s="68">
        <v>28.695713665717786</v>
      </c>
    </row>
    <row r="3246" spans="1:23">
      <c r="A3246" s="105"/>
      <c r="B3246">
        <v>2017</v>
      </c>
      <c r="C3246" s="76">
        <v>0.22443583747881696</v>
      </c>
      <c r="D3246" s="76">
        <v>0</v>
      </c>
      <c r="E3246" s="76">
        <v>0</v>
      </c>
      <c r="F3246" s="76">
        <v>0.70877141102154095</v>
      </c>
      <c r="G3246" s="76">
        <v>0</v>
      </c>
      <c r="H3246" s="76">
        <v>0</v>
      </c>
      <c r="I3246" s="76">
        <v>0</v>
      </c>
      <c r="J3246" s="76">
        <v>0</v>
      </c>
      <c r="K3246" s="76">
        <v>6.6792751499642283E-2</v>
      </c>
      <c r="L3246" s="77">
        <v>0</v>
      </c>
      <c r="M3246" s="68">
        <v>3.4140316205533594</v>
      </c>
      <c r="N3246" s="68">
        <v>0</v>
      </c>
      <c r="O3246" s="68">
        <v>0</v>
      </c>
      <c r="P3246" s="68">
        <v>10.78155804417888</v>
      </c>
      <c r="Q3246" s="68">
        <v>0</v>
      </c>
      <c r="R3246" s="68">
        <v>0</v>
      </c>
      <c r="S3246" s="68">
        <v>0</v>
      </c>
      <c r="T3246" s="68">
        <v>0</v>
      </c>
      <c r="U3246" s="68">
        <v>1.016025641025641</v>
      </c>
      <c r="V3246" s="68">
        <v>0</v>
      </c>
      <c r="W3246" s="68">
        <v>15.211615305757878</v>
      </c>
    </row>
    <row r="3247" spans="1:23">
      <c r="C3247" s="76"/>
      <c r="D3247" s="76"/>
      <c r="E3247" s="76"/>
      <c r="F3247" s="76"/>
      <c r="G3247" s="76"/>
      <c r="H3247" s="76"/>
      <c r="I3247" s="76"/>
      <c r="J3247" s="76"/>
      <c r="K3247" s="76"/>
      <c r="L3247" s="77"/>
      <c r="M3247" s="68"/>
      <c r="N3247" s="68"/>
      <c r="O3247" s="68"/>
      <c r="P3247" s="68"/>
      <c r="Q3247" s="68"/>
      <c r="R3247" s="68"/>
      <c r="S3247" s="68"/>
      <c r="T3247" s="68"/>
      <c r="U3247" s="68"/>
      <c r="V3247" s="68"/>
      <c r="W3247" s="68"/>
    </row>
    <row r="3248" spans="1:23">
      <c r="A3248" s="105" t="s">
        <v>844</v>
      </c>
      <c r="B3248">
        <v>2011</v>
      </c>
      <c r="C3248" s="76">
        <v>0.21561780206291756</v>
      </c>
      <c r="D3248" s="76">
        <v>0</v>
      </c>
      <c r="E3248" s="76">
        <v>0</v>
      </c>
      <c r="F3248" s="76">
        <v>0.78438219793708253</v>
      </c>
      <c r="G3248" s="76">
        <v>0</v>
      </c>
      <c r="H3248" s="76">
        <v>0</v>
      </c>
      <c r="I3248" s="76">
        <v>0</v>
      </c>
      <c r="J3248" s="76">
        <v>0</v>
      </c>
      <c r="K3248" s="76">
        <v>0</v>
      </c>
      <c r="L3248" s="77">
        <v>0</v>
      </c>
      <c r="M3248" s="68">
        <v>1.9864349300551081</v>
      </c>
      <c r="N3248" s="68">
        <v>0</v>
      </c>
      <c r="O3248" s="68">
        <v>0</v>
      </c>
      <c r="P3248" s="68">
        <v>7.2263244573885306</v>
      </c>
      <c r="Q3248" s="68">
        <v>0</v>
      </c>
      <c r="R3248" s="68">
        <v>0</v>
      </c>
      <c r="S3248" s="68">
        <v>0</v>
      </c>
      <c r="T3248" s="68">
        <v>0</v>
      </c>
      <c r="U3248" s="68">
        <v>0</v>
      </c>
      <c r="V3248" s="68">
        <v>0</v>
      </c>
      <c r="W3248" s="68">
        <v>9.2127593874436382</v>
      </c>
    </row>
    <row r="3249" spans="1:23">
      <c r="A3249" s="105"/>
      <c r="B3249">
        <v>2014</v>
      </c>
      <c r="C3249" s="76">
        <v>0.31501797237991247</v>
      </c>
      <c r="D3249" s="76">
        <v>0</v>
      </c>
      <c r="E3249" s="76">
        <v>0</v>
      </c>
      <c r="F3249" s="76">
        <v>0.68498202762008753</v>
      </c>
      <c r="G3249" s="76">
        <v>0</v>
      </c>
      <c r="H3249" s="76">
        <v>0</v>
      </c>
      <c r="I3249" s="76">
        <v>0</v>
      </c>
      <c r="J3249" s="76">
        <v>0</v>
      </c>
      <c r="K3249" s="76">
        <v>0</v>
      </c>
      <c r="L3249" s="77">
        <v>0</v>
      </c>
      <c r="M3249" s="68">
        <v>3.0063191153238544</v>
      </c>
      <c r="N3249" s="68">
        <v>0</v>
      </c>
      <c r="O3249" s="68">
        <v>0</v>
      </c>
      <c r="P3249" s="68">
        <v>6.5370065959413619</v>
      </c>
      <c r="Q3249" s="68">
        <v>0</v>
      </c>
      <c r="R3249" s="68">
        <v>0</v>
      </c>
      <c r="S3249" s="68">
        <v>0</v>
      </c>
      <c r="T3249" s="68">
        <v>0</v>
      </c>
      <c r="U3249" s="68">
        <v>0</v>
      </c>
      <c r="V3249" s="68">
        <v>0</v>
      </c>
      <c r="W3249" s="68">
        <v>9.5433257112652168</v>
      </c>
    </row>
    <row r="3250" spans="1:23">
      <c r="A3250" s="105"/>
      <c r="B3250">
        <v>2017</v>
      </c>
      <c r="C3250" s="76">
        <v>0.3292079993587872</v>
      </c>
      <c r="D3250" s="76">
        <v>0</v>
      </c>
      <c r="E3250" s="76">
        <v>0</v>
      </c>
      <c r="F3250" s="76">
        <v>0.67079200064121292</v>
      </c>
      <c r="G3250" s="76">
        <v>0</v>
      </c>
      <c r="H3250" s="76">
        <v>0</v>
      </c>
      <c r="I3250" s="76">
        <v>0</v>
      </c>
      <c r="J3250" s="76">
        <v>0</v>
      </c>
      <c r="K3250" s="76">
        <v>0</v>
      </c>
      <c r="L3250" s="77">
        <v>0</v>
      </c>
      <c r="M3250" s="68">
        <v>4.0320512820512819</v>
      </c>
      <c r="N3250" s="68">
        <v>0</v>
      </c>
      <c r="O3250" s="68">
        <v>0</v>
      </c>
      <c r="P3250" s="68">
        <v>8.2156805164004112</v>
      </c>
      <c r="Q3250" s="68">
        <v>0</v>
      </c>
      <c r="R3250" s="68">
        <v>0</v>
      </c>
      <c r="S3250" s="68">
        <v>0</v>
      </c>
      <c r="T3250" s="68">
        <v>0</v>
      </c>
      <c r="U3250" s="68">
        <v>0</v>
      </c>
      <c r="V3250" s="68">
        <v>0</v>
      </c>
      <c r="W3250" s="68">
        <v>12.247731798451692</v>
      </c>
    </row>
    <row r="3251" spans="1:23">
      <c r="C3251" s="76"/>
      <c r="D3251" s="76"/>
      <c r="E3251" s="76"/>
      <c r="F3251" s="76"/>
      <c r="G3251" s="76"/>
      <c r="H3251" s="76"/>
      <c r="I3251" s="76"/>
      <c r="J3251" s="76"/>
      <c r="K3251" s="76"/>
      <c r="L3251" s="77"/>
      <c r="M3251" s="68"/>
      <c r="N3251" s="68"/>
      <c r="O3251" s="68"/>
      <c r="P3251" s="68"/>
      <c r="Q3251" s="68"/>
      <c r="R3251" s="68"/>
      <c r="S3251" s="68"/>
      <c r="T3251" s="68"/>
      <c r="U3251" s="68"/>
      <c r="V3251" s="68"/>
      <c r="W3251" s="68"/>
    </row>
    <row r="3252" spans="1:23">
      <c r="A3252" s="105" t="s">
        <v>845</v>
      </c>
      <c r="B3252">
        <v>2011</v>
      </c>
      <c r="C3252" s="76">
        <v>0.10447024869944549</v>
      </c>
      <c r="D3252" s="76">
        <v>0</v>
      </c>
      <c r="E3252" s="76">
        <v>0</v>
      </c>
      <c r="F3252" s="76">
        <v>0.89552975130055446</v>
      </c>
      <c r="G3252" s="76">
        <v>0</v>
      </c>
      <c r="H3252" s="76">
        <v>0</v>
      </c>
      <c r="I3252" s="76">
        <v>0</v>
      </c>
      <c r="J3252" s="76">
        <v>0</v>
      </c>
      <c r="K3252" s="76">
        <v>0</v>
      </c>
      <c r="L3252" s="77">
        <v>0</v>
      </c>
      <c r="M3252" s="68">
        <v>1.993217465027554</v>
      </c>
      <c r="N3252" s="68">
        <v>0</v>
      </c>
      <c r="O3252" s="68">
        <v>0</v>
      </c>
      <c r="P3252" s="68">
        <v>17.086065774375069</v>
      </c>
      <c r="Q3252" s="68">
        <v>0</v>
      </c>
      <c r="R3252" s="68">
        <v>0</v>
      </c>
      <c r="S3252" s="68">
        <v>0</v>
      </c>
      <c r="T3252" s="68">
        <v>0</v>
      </c>
      <c r="U3252" s="68">
        <v>0</v>
      </c>
      <c r="V3252" s="68">
        <v>0</v>
      </c>
      <c r="W3252" s="68">
        <v>19.079283239402624</v>
      </c>
    </row>
    <row r="3253" spans="1:23">
      <c r="A3253" s="105"/>
      <c r="B3253">
        <v>2014</v>
      </c>
      <c r="C3253" s="76">
        <v>0.32944343691563843</v>
      </c>
      <c r="D3253" s="76">
        <v>0</v>
      </c>
      <c r="E3253" s="76">
        <v>0</v>
      </c>
      <c r="F3253" s="76">
        <v>0.67055656308436151</v>
      </c>
      <c r="G3253" s="76">
        <v>0</v>
      </c>
      <c r="H3253" s="76">
        <v>0</v>
      </c>
      <c r="I3253" s="76">
        <v>0</v>
      </c>
      <c r="J3253" s="76">
        <v>0</v>
      </c>
      <c r="K3253" s="76">
        <v>0</v>
      </c>
      <c r="L3253" s="77">
        <v>0</v>
      </c>
      <c r="M3253" s="68">
        <v>7.2034077068706832</v>
      </c>
      <c r="N3253" s="68">
        <v>0</v>
      </c>
      <c r="O3253" s="68">
        <v>0</v>
      </c>
      <c r="P3253" s="68">
        <v>14.661977666446925</v>
      </c>
      <c r="Q3253" s="68">
        <v>0</v>
      </c>
      <c r="R3253" s="68">
        <v>0</v>
      </c>
      <c r="S3253" s="68">
        <v>0</v>
      </c>
      <c r="T3253" s="68">
        <v>0</v>
      </c>
      <c r="U3253" s="68">
        <v>0</v>
      </c>
      <c r="V3253" s="68">
        <v>0</v>
      </c>
      <c r="W3253" s="68">
        <v>21.865385373317608</v>
      </c>
    </row>
    <row r="3254" spans="1:23">
      <c r="A3254" s="105"/>
      <c r="B3254">
        <v>2017</v>
      </c>
      <c r="C3254" s="76">
        <v>0.13610553483419446</v>
      </c>
      <c r="D3254" s="76">
        <v>0</v>
      </c>
      <c r="E3254" s="76">
        <v>0</v>
      </c>
      <c r="F3254" s="76">
        <v>0.86389446516580559</v>
      </c>
      <c r="G3254" s="76">
        <v>0</v>
      </c>
      <c r="H3254" s="76">
        <v>0</v>
      </c>
      <c r="I3254" s="76">
        <v>0</v>
      </c>
      <c r="J3254" s="76">
        <v>0</v>
      </c>
      <c r="K3254" s="76">
        <v>0</v>
      </c>
      <c r="L3254" s="77">
        <v>0</v>
      </c>
      <c r="M3254" s="68">
        <v>3.033118517910407</v>
      </c>
      <c r="N3254" s="68">
        <v>0</v>
      </c>
      <c r="O3254" s="68">
        <v>0</v>
      </c>
      <c r="P3254" s="68">
        <v>19.251930518525853</v>
      </c>
      <c r="Q3254" s="68">
        <v>0</v>
      </c>
      <c r="R3254" s="68">
        <v>0</v>
      </c>
      <c r="S3254" s="68">
        <v>0</v>
      </c>
      <c r="T3254" s="68">
        <v>0</v>
      </c>
      <c r="U3254" s="68">
        <v>0</v>
      </c>
      <c r="V3254" s="68">
        <v>0</v>
      </c>
      <c r="W3254" s="68">
        <v>22.285049036436259</v>
      </c>
    </row>
    <row r="3255" spans="1:23">
      <c r="C3255" s="76"/>
      <c r="D3255" s="76"/>
      <c r="E3255" s="76"/>
      <c r="F3255" s="76"/>
      <c r="G3255" s="76"/>
      <c r="H3255" s="76"/>
      <c r="I3255" s="76"/>
      <c r="J3255" s="76"/>
      <c r="K3255" s="76"/>
      <c r="L3255" s="77"/>
      <c r="M3255" s="68"/>
      <c r="N3255" s="68"/>
      <c r="O3255" s="68"/>
      <c r="P3255" s="68"/>
      <c r="Q3255" s="68"/>
      <c r="R3255" s="68"/>
      <c r="S3255" s="68"/>
      <c r="T3255" s="68"/>
      <c r="U3255" s="68"/>
      <c r="V3255" s="68"/>
      <c r="W3255" s="68"/>
    </row>
    <row r="3256" spans="1:23">
      <c r="A3256" s="105" t="s">
        <v>846</v>
      </c>
      <c r="B3256">
        <v>2011</v>
      </c>
      <c r="C3256" s="76">
        <v>0.16897970381252594</v>
      </c>
      <c r="D3256" s="76">
        <v>0</v>
      </c>
      <c r="E3256" s="76">
        <v>0</v>
      </c>
      <c r="F3256" s="76">
        <v>0.83102029618747419</v>
      </c>
      <c r="G3256" s="76">
        <v>0</v>
      </c>
      <c r="H3256" s="76">
        <v>0</v>
      </c>
      <c r="I3256" s="76">
        <v>0</v>
      </c>
      <c r="J3256" s="76">
        <v>0</v>
      </c>
      <c r="K3256" s="76">
        <v>0</v>
      </c>
      <c r="L3256" s="77">
        <v>0</v>
      </c>
      <c r="M3256" s="68">
        <v>1.9864349300551081</v>
      </c>
      <c r="N3256" s="68">
        <v>0</v>
      </c>
      <c r="O3256" s="68">
        <v>0</v>
      </c>
      <c r="P3256" s="68">
        <v>9.769029692246237</v>
      </c>
      <c r="Q3256" s="68">
        <v>0</v>
      </c>
      <c r="R3256" s="68">
        <v>0</v>
      </c>
      <c r="S3256" s="68">
        <v>0</v>
      </c>
      <c r="T3256" s="68">
        <v>0</v>
      </c>
      <c r="U3256" s="68">
        <v>0</v>
      </c>
      <c r="V3256" s="68">
        <v>0</v>
      </c>
      <c r="W3256" s="68">
        <v>11.755464622301343</v>
      </c>
    </row>
    <row r="3257" spans="1:23">
      <c r="A3257" s="105"/>
      <c r="B3257">
        <v>2014</v>
      </c>
      <c r="C3257" s="76">
        <v>0.26242888282802945</v>
      </c>
      <c r="D3257" s="76">
        <v>0</v>
      </c>
      <c r="E3257" s="76">
        <v>0</v>
      </c>
      <c r="F3257" s="76">
        <v>0.73757111717197044</v>
      </c>
      <c r="G3257" s="76">
        <v>0</v>
      </c>
      <c r="H3257" s="76">
        <v>0</v>
      </c>
      <c r="I3257" s="76">
        <v>0</v>
      </c>
      <c r="J3257" s="76">
        <v>0</v>
      </c>
      <c r="K3257" s="76">
        <v>0</v>
      </c>
      <c r="L3257" s="77">
        <v>0</v>
      </c>
      <c r="M3257" s="68">
        <v>2.0063191153238544</v>
      </c>
      <c r="N3257" s="68">
        <v>0</v>
      </c>
      <c r="O3257" s="68">
        <v>0</v>
      </c>
      <c r="P3257" s="68">
        <v>5.6388725789097487</v>
      </c>
      <c r="Q3257" s="68">
        <v>0</v>
      </c>
      <c r="R3257" s="68">
        <v>0</v>
      </c>
      <c r="S3257" s="68">
        <v>0</v>
      </c>
      <c r="T3257" s="68">
        <v>0</v>
      </c>
      <c r="U3257" s="68">
        <v>0</v>
      </c>
      <c r="V3257" s="68">
        <v>0</v>
      </c>
      <c r="W3257" s="68">
        <v>7.6451916942336036</v>
      </c>
    </row>
    <row r="3258" spans="1:23">
      <c r="A3258" s="105"/>
      <c r="B3258">
        <v>2017</v>
      </c>
      <c r="C3258" s="76">
        <v>0.34887578938755037</v>
      </c>
      <c r="D3258" s="76">
        <v>0</v>
      </c>
      <c r="E3258" s="76">
        <v>0</v>
      </c>
      <c r="F3258" s="76">
        <v>0.47511282925745352</v>
      </c>
      <c r="G3258" s="76">
        <v>0</v>
      </c>
      <c r="H3258" s="76">
        <v>0</v>
      </c>
      <c r="I3258" s="76">
        <v>0</v>
      </c>
      <c r="J3258" s="76">
        <v>0</v>
      </c>
      <c r="K3258" s="76">
        <v>0.17601138135499608</v>
      </c>
      <c r="L3258" s="77">
        <v>0</v>
      </c>
      <c r="M3258" s="68">
        <v>4.1010957846690825</v>
      </c>
      <c r="N3258" s="68">
        <v>0</v>
      </c>
      <c r="O3258" s="68">
        <v>0</v>
      </c>
      <c r="P3258" s="68">
        <v>5.5850342172797269</v>
      </c>
      <c r="Q3258" s="68">
        <v>0</v>
      </c>
      <c r="R3258" s="68">
        <v>0</v>
      </c>
      <c r="S3258" s="68">
        <v>0</v>
      </c>
      <c r="T3258" s="68">
        <v>0</v>
      </c>
      <c r="U3258" s="68">
        <v>2.069044502617801</v>
      </c>
      <c r="V3258" s="68">
        <v>0</v>
      </c>
      <c r="W3258" s="68">
        <v>11.755174504566611</v>
      </c>
    </row>
    <row r="3259" spans="1:23">
      <c r="C3259" s="76"/>
      <c r="D3259" s="76"/>
      <c r="E3259" s="76"/>
      <c r="F3259" s="76"/>
      <c r="G3259" s="76"/>
      <c r="H3259" s="76"/>
      <c r="I3259" s="76"/>
      <c r="J3259" s="76"/>
      <c r="K3259" s="76"/>
      <c r="L3259" s="77"/>
      <c r="M3259" s="68"/>
      <c r="N3259" s="68"/>
      <c r="O3259" s="68"/>
      <c r="P3259" s="68"/>
      <c r="Q3259" s="68"/>
      <c r="R3259" s="68"/>
      <c r="S3259" s="68"/>
      <c r="T3259" s="68"/>
      <c r="U3259" s="68"/>
      <c r="V3259" s="68"/>
      <c r="W3259" s="68"/>
    </row>
    <row r="3260" spans="1:23">
      <c r="A3260" s="105" t="s">
        <v>847</v>
      </c>
      <c r="B3260">
        <v>2011</v>
      </c>
      <c r="C3260" s="76">
        <v>0.16126323690888428</v>
      </c>
      <c r="D3260" s="76">
        <v>0</v>
      </c>
      <c r="E3260" s="76">
        <v>0</v>
      </c>
      <c r="F3260" s="76">
        <v>0.83873676309111567</v>
      </c>
      <c r="G3260" s="76">
        <v>0</v>
      </c>
      <c r="H3260" s="76">
        <v>0</v>
      </c>
      <c r="I3260" s="76">
        <v>0</v>
      </c>
      <c r="J3260" s="76">
        <v>0</v>
      </c>
      <c r="K3260" s="76">
        <v>0</v>
      </c>
      <c r="L3260" s="77">
        <v>0</v>
      </c>
      <c r="M3260" s="68">
        <v>2.1619190059825124</v>
      </c>
      <c r="N3260" s="68">
        <v>0</v>
      </c>
      <c r="O3260" s="68">
        <v>0</v>
      </c>
      <c r="P3260" s="68">
        <v>11.244230141352432</v>
      </c>
      <c r="Q3260" s="68">
        <v>0</v>
      </c>
      <c r="R3260" s="68">
        <v>0</v>
      </c>
      <c r="S3260" s="68">
        <v>0</v>
      </c>
      <c r="T3260" s="68">
        <v>0</v>
      </c>
      <c r="U3260" s="68">
        <v>0</v>
      </c>
      <c r="V3260" s="68">
        <v>0</v>
      </c>
      <c r="W3260" s="68">
        <v>13.406149147334945</v>
      </c>
    </row>
    <row r="3261" spans="1:23">
      <c r="A3261" s="105"/>
      <c r="B3261">
        <v>2014</v>
      </c>
      <c r="C3261" s="76">
        <v>9.5434347429001365E-2</v>
      </c>
      <c r="D3261" s="76">
        <v>0</v>
      </c>
      <c r="E3261" s="76">
        <v>0</v>
      </c>
      <c r="F3261" s="76">
        <v>0.90456565257099864</v>
      </c>
      <c r="G3261" s="76">
        <v>0</v>
      </c>
      <c r="H3261" s="76">
        <v>0</v>
      </c>
      <c r="I3261" s="76">
        <v>0</v>
      </c>
      <c r="J3261" s="76">
        <v>0</v>
      </c>
      <c r="K3261" s="76">
        <v>0</v>
      </c>
      <c r="L3261" s="77">
        <v>0</v>
      </c>
      <c r="M3261" s="68">
        <v>2.8779932123916394</v>
      </c>
      <c r="N3261" s="68">
        <v>0</v>
      </c>
      <c r="O3261" s="68">
        <v>0</v>
      </c>
      <c r="P3261" s="68">
        <v>27.278792996396866</v>
      </c>
      <c r="Q3261" s="68">
        <v>0</v>
      </c>
      <c r="R3261" s="68">
        <v>0</v>
      </c>
      <c r="S3261" s="68">
        <v>0</v>
      </c>
      <c r="T3261" s="68">
        <v>0</v>
      </c>
      <c r="U3261" s="68">
        <v>0</v>
      </c>
      <c r="V3261" s="68">
        <v>0</v>
      </c>
      <c r="W3261" s="68">
        <v>30.156786208788507</v>
      </c>
    </row>
    <row r="3262" spans="1:23">
      <c r="A3262" s="105"/>
      <c r="B3262">
        <v>2017</v>
      </c>
      <c r="C3262" s="76">
        <v>6.1317915871741631E-2</v>
      </c>
      <c r="D3262" s="76">
        <v>0</v>
      </c>
      <c r="E3262" s="76">
        <v>0.14052022387274124</v>
      </c>
      <c r="F3262" s="76">
        <v>0.79816186025551716</v>
      </c>
      <c r="G3262" s="76">
        <v>0</v>
      </c>
      <c r="H3262" s="76">
        <v>0</v>
      </c>
      <c r="I3262" s="76">
        <v>0</v>
      </c>
      <c r="J3262" s="76">
        <v>0</v>
      </c>
      <c r="K3262" s="76">
        <v>0</v>
      </c>
      <c r="L3262" s="77">
        <v>0</v>
      </c>
      <c r="M3262" s="68">
        <v>1</v>
      </c>
      <c r="N3262" s="68">
        <v>0</v>
      </c>
      <c r="O3262" s="68">
        <v>2.2916666666666665</v>
      </c>
      <c r="P3262" s="68">
        <v>13.016780640833067</v>
      </c>
      <c r="Q3262" s="68">
        <v>0</v>
      </c>
      <c r="R3262" s="68">
        <v>0</v>
      </c>
      <c r="S3262" s="68">
        <v>0</v>
      </c>
      <c r="T3262" s="68">
        <v>0</v>
      </c>
      <c r="U3262" s="68">
        <v>0</v>
      </c>
      <c r="V3262" s="68">
        <v>0</v>
      </c>
      <c r="W3262" s="68">
        <v>16.308447307499733</v>
      </c>
    </row>
    <row r="3263" spans="1:23">
      <c r="C3263" s="76"/>
      <c r="D3263" s="76"/>
      <c r="E3263" s="76"/>
      <c r="F3263" s="76"/>
      <c r="G3263" s="76"/>
      <c r="H3263" s="76"/>
      <c r="I3263" s="76"/>
      <c r="J3263" s="76"/>
      <c r="K3263" s="76"/>
      <c r="L3263" s="77"/>
      <c r="M3263" s="68"/>
      <c r="N3263" s="68"/>
      <c r="O3263" s="68"/>
      <c r="P3263" s="68"/>
      <c r="Q3263" s="68"/>
      <c r="R3263" s="68"/>
      <c r="S3263" s="68"/>
      <c r="T3263" s="68"/>
      <c r="U3263" s="68"/>
      <c r="V3263" s="68"/>
      <c r="W3263" s="68"/>
    </row>
    <row r="3264" spans="1:23">
      <c r="A3264" s="105" t="s">
        <v>848</v>
      </c>
      <c r="B3264">
        <v>2011</v>
      </c>
      <c r="C3264" s="76">
        <v>0.24909870011335974</v>
      </c>
      <c r="D3264" s="76">
        <v>0</v>
      </c>
      <c r="E3264" s="76">
        <v>0</v>
      </c>
      <c r="F3264" s="76">
        <v>0.75090129988664034</v>
      </c>
      <c r="G3264" s="76">
        <v>0</v>
      </c>
      <c r="H3264" s="76">
        <v>0</v>
      </c>
      <c r="I3264" s="76">
        <v>0</v>
      </c>
      <c r="J3264" s="76">
        <v>0</v>
      </c>
      <c r="K3264" s="76">
        <v>0</v>
      </c>
      <c r="L3264" s="77">
        <v>0</v>
      </c>
      <c r="M3264" s="68">
        <v>12.081312242319862</v>
      </c>
      <c r="N3264" s="68">
        <v>0</v>
      </c>
      <c r="O3264" s="68">
        <v>0</v>
      </c>
      <c r="P3264" s="68">
        <v>36.418789270943371</v>
      </c>
      <c r="Q3264" s="68">
        <v>0</v>
      </c>
      <c r="R3264" s="68">
        <v>0</v>
      </c>
      <c r="S3264" s="68">
        <v>0</v>
      </c>
      <c r="T3264" s="68">
        <v>0</v>
      </c>
      <c r="U3264" s="68">
        <v>0</v>
      </c>
      <c r="V3264" s="68">
        <v>0</v>
      </c>
      <c r="W3264" s="68">
        <v>48.500101513263232</v>
      </c>
    </row>
    <row r="3265" spans="1:23">
      <c r="A3265" s="105"/>
      <c r="B3265">
        <v>2014</v>
      </c>
      <c r="C3265" s="76">
        <v>0.396810279663242</v>
      </c>
      <c r="D3265" s="76">
        <v>0</v>
      </c>
      <c r="E3265" s="76">
        <v>0</v>
      </c>
      <c r="F3265" s="76">
        <v>0.60318972033675811</v>
      </c>
      <c r="G3265" s="76">
        <v>0</v>
      </c>
      <c r="H3265" s="76">
        <v>0</v>
      </c>
      <c r="I3265" s="76">
        <v>0</v>
      </c>
      <c r="J3265" s="76">
        <v>0</v>
      </c>
      <c r="K3265" s="76">
        <v>0</v>
      </c>
      <c r="L3265" s="77">
        <v>0</v>
      </c>
      <c r="M3265" s="68">
        <v>16.105989557351755</v>
      </c>
      <c r="N3265" s="68">
        <v>0</v>
      </c>
      <c r="O3265" s="68">
        <v>0</v>
      </c>
      <c r="P3265" s="68">
        <v>24.482650361503939</v>
      </c>
      <c r="Q3265" s="68">
        <v>0</v>
      </c>
      <c r="R3265" s="68">
        <v>0</v>
      </c>
      <c r="S3265" s="68">
        <v>0</v>
      </c>
      <c r="T3265" s="68">
        <v>0</v>
      </c>
      <c r="U3265" s="68">
        <v>0</v>
      </c>
      <c r="V3265" s="68">
        <v>0</v>
      </c>
      <c r="W3265" s="68">
        <v>40.588639918855691</v>
      </c>
    </row>
    <row r="3266" spans="1:23">
      <c r="A3266" s="105"/>
      <c r="B3266">
        <v>2017</v>
      </c>
      <c r="C3266" s="76">
        <v>0.22794680821516189</v>
      </c>
      <c r="D3266" s="76">
        <v>5.1998609234000744E-2</v>
      </c>
      <c r="E3266" s="76">
        <v>0</v>
      </c>
      <c r="F3266" s="76">
        <v>0.72005458255083743</v>
      </c>
      <c r="G3266" s="76">
        <v>0</v>
      </c>
      <c r="H3266" s="76">
        <v>0</v>
      </c>
      <c r="I3266" s="76">
        <v>0</v>
      </c>
      <c r="J3266" s="76">
        <v>0</v>
      </c>
      <c r="K3266" s="76">
        <v>0</v>
      </c>
      <c r="L3266" s="77">
        <v>0</v>
      </c>
      <c r="M3266" s="68">
        <v>6.8878205128205128</v>
      </c>
      <c r="N3266" s="68">
        <v>1.571230982019364</v>
      </c>
      <c r="O3266" s="68">
        <v>0</v>
      </c>
      <c r="P3266" s="68">
        <v>21.757737091728142</v>
      </c>
      <c r="Q3266" s="68">
        <v>0</v>
      </c>
      <c r="R3266" s="68">
        <v>0</v>
      </c>
      <c r="S3266" s="68">
        <v>0</v>
      </c>
      <c r="T3266" s="68">
        <v>0</v>
      </c>
      <c r="U3266" s="68">
        <v>0</v>
      </c>
      <c r="V3266" s="68">
        <v>0</v>
      </c>
      <c r="W3266" s="68">
        <v>30.216788586568018</v>
      </c>
    </row>
    <row r="3267" spans="1:23">
      <c r="C3267" s="76"/>
      <c r="D3267" s="76"/>
      <c r="E3267" s="76"/>
      <c r="F3267" s="76"/>
      <c r="G3267" s="76"/>
      <c r="H3267" s="76"/>
      <c r="I3267" s="76"/>
      <c r="J3267" s="76"/>
      <c r="K3267" s="76"/>
      <c r="L3267" s="77"/>
      <c r="M3267" s="68"/>
      <c r="N3267" s="68"/>
      <c r="O3267" s="68"/>
      <c r="P3267" s="68"/>
      <c r="Q3267" s="68"/>
      <c r="R3267" s="68"/>
      <c r="S3267" s="68"/>
      <c r="T3267" s="68"/>
      <c r="U3267" s="68"/>
      <c r="V3267" s="68"/>
      <c r="W3267" s="68"/>
    </row>
    <row r="3268" spans="1:23">
      <c r="A3268" s="105" t="s">
        <v>849</v>
      </c>
      <c r="B3268">
        <v>2011</v>
      </c>
      <c r="C3268" s="76">
        <v>0.51087147439808867</v>
      </c>
      <c r="D3268" s="76">
        <v>0</v>
      </c>
      <c r="E3268" s="76">
        <v>0</v>
      </c>
      <c r="F3268" s="76">
        <v>0.48912852560191145</v>
      </c>
      <c r="G3268" s="76">
        <v>0</v>
      </c>
      <c r="H3268" s="76">
        <v>0</v>
      </c>
      <c r="I3268" s="76">
        <v>0</v>
      </c>
      <c r="J3268" s="76">
        <v>0</v>
      </c>
      <c r="K3268" s="76">
        <v>0</v>
      </c>
      <c r="L3268" s="77">
        <v>0</v>
      </c>
      <c r="M3268" s="68">
        <v>2.9796523950826623</v>
      </c>
      <c r="N3268" s="68">
        <v>0</v>
      </c>
      <c r="O3268" s="68">
        <v>0</v>
      </c>
      <c r="P3268" s="68">
        <v>2.852836879432624</v>
      </c>
      <c r="Q3268" s="68">
        <v>0</v>
      </c>
      <c r="R3268" s="68">
        <v>0</v>
      </c>
      <c r="S3268" s="68">
        <v>0</v>
      </c>
      <c r="T3268" s="68">
        <v>0</v>
      </c>
      <c r="U3268" s="68">
        <v>0</v>
      </c>
      <c r="V3268" s="68">
        <v>0</v>
      </c>
      <c r="W3268" s="68">
        <v>5.8324892745152859</v>
      </c>
    </row>
    <row r="3269" spans="1:23">
      <c r="A3269" s="105"/>
      <c r="B3269">
        <v>2014</v>
      </c>
      <c r="C3269" s="76">
        <v>0.35175453706725202</v>
      </c>
      <c r="D3269" s="76">
        <v>0</v>
      </c>
      <c r="E3269" s="76">
        <v>0</v>
      </c>
      <c r="F3269" s="76">
        <v>0.64824546293274787</v>
      </c>
      <c r="G3269" s="76">
        <v>0</v>
      </c>
      <c r="H3269" s="76">
        <v>0</v>
      </c>
      <c r="I3269" s="76">
        <v>0</v>
      </c>
      <c r="J3269" s="76">
        <v>0</v>
      </c>
      <c r="K3269" s="76">
        <v>0</v>
      </c>
      <c r="L3269" s="77">
        <v>0</v>
      </c>
      <c r="M3269" s="68">
        <v>2.0031595576619274</v>
      </c>
      <c r="N3269" s="68">
        <v>0</v>
      </c>
      <c r="O3269" s="68">
        <v>0</v>
      </c>
      <c r="P3269" s="68">
        <v>3.6916058158375562</v>
      </c>
      <c r="Q3269" s="68">
        <v>0</v>
      </c>
      <c r="R3269" s="68">
        <v>0</v>
      </c>
      <c r="S3269" s="68">
        <v>0</v>
      </c>
      <c r="T3269" s="68">
        <v>0</v>
      </c>
      <c r="U3269" s="68">
        <v>0</v>
      </c>
      <c r="V3269" s="68">
        <v>0</v>
      </c>
      <c r="W3269" s="68">
        <v>5.6947653734994841</v>
      </c>
    </row>
    <row r="3270" spans="1:23">
      <c r="A3270" s="105"/>
      <c r="B3270">
        <v>2017</v>
      </c>
      <c r="C3270" s="76">
        <v>0.43301442095045134</v>
      </c>
      <c r="D3270" s="76">
        <v>0</v>
      </c>
      <c r="E3270" s="76">
        <v>0</v>
      </c>
      <c r="F3270" s="76">
        <v>0.56698557904954872</v>
      </c>
      <c r="G3270" s="76">
        <v>0</v>
      </c>
      <c r="H3270" s="76">
        <v>0</v>
      </c>
      <c r="I3270" s="76">
        <v>0</v>
      </c>
      <c r="J3270" s="76">
        <v>0</v>
      </c>
      <c r="K3270" s="76">
        <v>0</v>
      </c>
      <c r="L3270" s="77">
        <v>0</v>
      </c>
      <c r="M3270" s="68">
        <v>3.4424382560059303</v>
      </c>
      <c r="N3270" s="68">
        <v>0</v>
      </c>
      <c r="O3270" s="68">
        <v>0</v>
      </c>
      <c r="P3270" s="68">
        <v>4.5075007978710753</v>
      </c>
      <c r="Q3270" s="68">
        <v>0</v>
      </c>
      <c r="R3270" s="68">
        <v>0</v>
      </c>
      <c r="S3270" s="68">
        <v>0</v>
      </c>
      <c r="T3270" s="68">
        <v>0</v>
      </c>
      <c r="U3270" s="68">
        <v>0</v>
      </c>
      <c r="V3270" s="68">
        <v>0</v>
      </c>
      <c r="W3270" s="68">
        <v>7.9499390538770056</v>
      </c>
    </row>
    <row r="3271" spans="1:23">
      <c r="C3271" s="76"/>
      <c r="D3271" s="76"/>
      <c r="E3271" s="76"/>
      <c r="F3271" s="76"/>
      <c r="G3271" s="76"/>
      <c r="H3271" s="76"/>
      <c r="I3271" s="76"/>
      <c r="J3271" s="76"/>
      <c r="K3271" s="76"/>
      <c r="L3271" s="77"/>
      <c r="M3271" s="68"/>
      <c r="N3271" s="68"/>
      <c r="O3271" s="68"/>
      <c r="P3271" s="68"/>
      <c r="Q3271" s="68"/>
      <c r="R3271" s="68"/>
      <c r="S3271" s="68"/>
      <c r="T3271" s="68"/>
      <c r="U3271" s="68"/>
      <c r="V3271" s="68"/>
      <c r="W3271" s="68"/>
    </row>
    <row r="3272" spans="1:23">
      <c r="A3272" s="105" t="s">
        <v>850</v>
      </c>
      <c r="B3272">
        <v>2011</v>
      </c>
      <c r="C3272" s="76">
        <v>0.20376940257354403</v>
      </c>
      <c r="D3272" s="76">
        <v>0</v>
      </c>
      <c r="E3272" s="76">
        <v>0</v>
      </c>
      <c r="F3272" s="76">
        <v>0.60616574391638345</v>
      </c>
      <c r="G3272" s="76">
        <v>0.1900648535100726</v>
      </c>
      <c r="H3272" s="76">
        <v>0</v>
      </c>
      <c r="I3272" s="76">
        <v>0</v>
      </c>
      <c r="J3272" s="76">
        <v>0</v>
      </c>
      <c r="K3272" s="76">
        <v>0</v>
      </c>
      <c r="L3272" s="77">
        <v>0</v>
      </c>
      <c r="M3272" s="68">
        <v>1.9864349300551081</v>
      </c>
      <c r="N3272" s="68">
        <v>0</v>
      </c>
      <c r="O3272" s="68">
        <v>0</v>
      </c>
      <c r="P3272" s="68">
        <v>5.9091737616679678</v>
      </c>
      <c r="Q3272" s="68">
        <v>1.852836879432624</v>
      </c>
      <c r="R3272" s="68">
        <v>0</v>
      </c>
      <c r="S3272" s="68">
        <v>0</v>
      </c>
      <c r="T3272" s="68">
        <v>0</v>
      </c>
      <c r="U3272" s="68">
        <v>0</v>
      </c>
      <c r="V3272" s="68">
        <v>0</v>
      </c>
      <c r="W3272" s="68">
        <v>9.748445571155699</v>
      </c>
    </row>
    <row r="3273" spans="1:23">
      <c r="A3273" s="105"/>
      <c r="B3273">
        <v>2014</v>
      </c>
      <c r="C3273" s="76">
        <v>0.15227912143682362</v>
      </c>
      <c r="D3273" s="76">
        <v>0</v>
      </c>
      <c r="E3273" s="76">
        <v>0</v>
      </c>
      <c r="F3273" s="76">
        <v>0.80842100745145939</v>
      </c>
      <c r="G3273" s="76">
        <v>3.929987111171681E-2</v>
      </c>
      <c r="H3273" s="76">
        <v>0</v>
      </c>
      <c r="I3273" s="76">
        <v>0</v>
      </c>
      <c r="J3273" s="76">
        <v>0</v>
      </c>
      <c r="K3273" s="76">
        <v>0</v>
      </c>
      <c r="L3273" s="77">
        <v>0</v>
      </c>
      <c r="M3273" s="68">
        <v>2.0063191153238544</v>
      </c>
      <c r="N3273" s="68">
        <v>0</v>
      </c>
      <c r="O3273" s="68">
        <v>0</v>
      </c>
      <c r="P3273" s="68">
        <v>10.651168099575182</v>
      </c>
      <c r="Q3273" s="68">
        <v>0.51778656126482214</v>
      </c>
      <c r="R3273" s="68">
        <v>0</v>
      </c>
      <c r="S3273" s="68">
        <v>0</v>
      </c>
      <c r="T3273" s="68">
        <v>0</v>
      </c>
      <c r="U3273" s="68">
        <v>0</v>
      </c>
      <c r="V3273" s="68">
        <v>0</v>
      </c>
      <c r="W3273" s="68">
        <v>13.175273776163861</v>
      </c>
    </row>
    <row r="3274" spans="1:23">
      <c r="A3274" s="105"/>
      <c r="B3274">
        <v>2017</v>
      </c>
      <c r="C3274" s="76">
        <v>0.26982929100925024</v>
      </c>
      <c r="D3274" s="76">
        <v>0</v>
      </c>
      <c r="E3274" s="76">
        <v>0</v>
      </c>
      <c r="F3274" s="76">
        <v>0.73017070899074987</v>
      </c>
      <c r="G3274" s="76">
        <v>0</v>
      </c>
      <c r="H3274" s="76">
        <v>0</v>
      </c>
      <c r="I3274" s="76">
        <v>0</v>
      </c>
      <c r="J3274" s="76">
        <v>0</v>
      </c>
      <c r="K3274" s="76">
        <v>0</v>
      </c>
      <c r="L3274" s="77">
        <v>0</v>
      </c>
      <c r="M3274" s="68">
        <v>3.0320512820512819</v>
      </c>
      <c r="N3274" s="68">
        <v>0</v>
      </c>
      <c r="O3274" s="68">
        <v>0</v>
      </c>
      <c r="P3274" s="68">
        <v>8.2048728884507938</v>
      </c>
      <c r="Q3274" s="68">
        <v>0</v>
      </c>
      <c r="R3274" s="68">
        <v>0</v>
      </c>
      <c r="S3274" s="68">
        <v>0</v>
      </c>
      <c r="T3274" s="68">
        <v>0</v>
      </c>
      <c r="U3274" s="68">
        <v>0</v>
      </c>
      <c r="V3274" s="68">
        <v>0</v>
      </c>
      <c r="W3274" s="68">
        <v>11.236924170502075</v>
      </c>
    </row>
    <row r="3275" spans="1:23">
      <c r="C3275" s="76"/>
      <c r="D3275" s="76"/>
      <c r="E3275" s="76"/>
      <c r="F3275" s="76"/>
      <c r="G3275" s="76"/>
      <c r="H3275" s="76"/>
      <c r="I3275" s="76"/>
      <c r="J3275" s="76"/>
      <c r="K3275" s="76"/>
      <c r="L3275" s="77"/>
      <c r="M3275" s="68"/>
      <c r="N3275" s="68"/>
      <c r="O3275" s="68"/>
      <c r="P3275" s="68"/>
      <c r="Q3275" s="68"/>
      <c r="R3275" s="68"/>
      <c r="S3275" s="68"/>
      <c r="T3275" s="68"/>
      <c r="U3275" s="68"/>
      <c r="V3275" s="68"/>
      <c r="W3275" s="68"/>
    </row>
    <row r="3276" spans="1:23">
      <c r="A3276" s="105" t="s">
        <v>851</v>
      </c>
      <c r="B3276">
        <v>2011</v>
      </c>
      <c r="C3276" s="76">
        <v>0</v>
      </c>
      <c r="D3276" s="76">
        <v>0</v>
      </c>
      <c r="E3276" s="76">
        <v>0</v>
      </c>
      <c r="F3276" s="76">
        <v>1</v>
      </c>
      <c r="G3276" s="76">
        <v>0</v>
      </c>
      <c r="H3276" s="76">
        <v>0</v>
      </c>
      <c r="I3276" s="76">
        <v>0</v>
      </c>
      <c r="J3276" s="76">
        <v>0</v>
      </c>
      <c r="K3276" s="76">
        <v>0</v>
      </c>
      <c r="L3276" s="77">
        <v>0</v>
      </c>
      <c r="M3276" s="68">
        <v>0</v>
      </c>
      <c r="N3276" s="68">
        <v>0</v>
      </c>
      <c r="O3276" s="68">
        <v>0</v>
      </c>
      <c r="P3276" s="68">
        <v>2.9465098776405361</v>
      </c>
      <c r="Q3276" s="68">
        <v>0</v>
      </c>
      <c r="R3276" s="68">
        <v>0</v>
      </c>
      <c r="S3276" s="68">
        <v>0</v>
      </c>
      <c r="T3276" s="68">
        <v>0</v>
      </c>
      <c r="U3276" s="68">
        <v>0</v>
      </c>
      <c r="V3276" s="68">
        <v>0</v>
      </c>
      <c r="W3276" s="68">
        <v>2.9465098776405361</v>
      </c>
    </row>
    <row r="3277" spans="1:23">
      <c r="A3277" s="105"/>
      <c r="B3277">
        <v>2014</v>
      </c>
      <c r="C3277" s="76">
        <v>0</v>
      </c>
      <c r="D3277" s="76">
        <v>0</v>
      </c>
      <c r="E3277" s="76">
        <v>0</v>
      </c>
      <c r="F3277" s="76">
        <v>0</v>
      </c>
      <c r="G3277" s="76">
        <v>0</v>
      </c>
      <c r="H3277" s="76">
        <v>0</v>
      </c>
      <c r="I3277" s="76">
        <v>0</v>
      </c>
      <c r="J3277" s="76">
        <v>0</v>
      </c>
      <c r="K3277" s="76">
        <v>0</v>
      </c>
      <c r="L3277" s="77">
        <v>0</v>
      </c>
      <c r="M3277" s="68">
        <v>0</v>
      </c>
      <c r="N3277" s="68">
        <v>0</v>
      </c>
      <c r="O3277" s="68">
        <v>0</v>
      </c>
      <c r="P3277" s="68">
        <v>0</v>
      </c>
      <c r="Q3277" s="68">
        <v>0</v>
      </c>
      <c r="R3277" s="68">
        <v>0</v>
      </c>
      <c r="S3277" s="68">
        <v>0</v>
      </c>
      <c r="T3277" s="68">
        <v>0</v>
      </c>
      <c r="U3277" s="68">
        <v>0</v>
      </c>
      <c r="V3277" s="68">
        <v>0</v>
      </c>
      <c r="W3277" s="68">
        <v>0</v>
      </c>
    </row>
    <row r="3278" spans="1:23">
      <c r="A3278" s="105"/>
      <c r="B3278">
        <v>2017</v>
      </c>
      <c r="C3278" s="76">
        <v>0</v>
      </c>
      <c r="D3278" s="76">
        <v>0</v>
      </c>
      <c r="E3278" s="76">
        <v>0</v>
      </c>
      <c r="F3278" s="76">
        <v>1</v>
      </c>
      <c r="G3278" s="76">
        <v>0</v>
      </c>
      <c r="H3278" s="76">
        <v>0</v>
      </c>
      <c r="I3278" s="76">
        <v>0</v>
      </c>
      <c r="J3278" s="76">
        <v>0</v>
      </c>
      <c r="K3278" s="76">
        <v>0</v>
      </c>
      <c r="L3278" s="77">
        <v>0</v>
      </c>
      <c r="M3278" s="68">
        <v>0</v>
      </c>
      <c r="N3278" s="68">
        <v>0</v>
      </c>
      <c r="O3278" s="68">
        <v>0</v>
      </c>
      <c r="P3278" s="68">
        <v>2.8443006618687048</v>
      </c>
      <c r="Q3278" s="68">
        <v>0</v>
      </c>
      <c r="R3278" s="68">
        <v>0</v>
      </c>
      <c r="S3278" s="68">
        <v>0</v>
      </c>
      <c r="T3278" s="68">
        <v>0</v>
      </c>
      <c r="U3278" s="68">
        <v>0</v>
      </c>
      <c r="V3278" s="68">
        <v>0</v>
      </c>
      <c r="W3278" s="68">
        <v>2.8443006618687048</v>
      </c>
    </row>
    <row r="3279" spans="1:23">
      <c r="C3279" s="76"/>
      <c r="D3279" s="76"/>
      <c r="E3279" s="76"/>
      <c r="F3279" s="76"/>
      <c r="G3279" s="76"/>
      <c r="H3279" s="76"/>
      <c r="I3279" s="76"/>
      <c r="J3279" s="76"/>
      <c r="K3279" s="76"/>
      <c r="L3279" s="77"/>
      <c r="M3279" s="68"/>
      <c r="N3279" s="68"/>
      <c r="O3279" s="68"/>
      <c r="P3279" s="68"/>
      <c r="Q3279" s="68"/>
      <c r="R3279" s="68"/>
      <c r="S3279" s="68"/>
      <c r="T3279" s="68"/>
      <c r="U3279" s="68"/>
      <c r="V3279" s="68"/>
      <c r="W3279" s="68"/>
    </row>
    <row r="3280" spans="1:23">
      <c r="A3280" s="105" t="s">
        <v>852</v>
      </c>
      <c r="B3280">
        <v>2011</v>
      </c>
      <c r="C3280" s="76">
        <v>0.18447492655098091</v>
      </c>
      <c r="D3280" s="76">
        <v>0</v>
      </c>
      <c r="E3280" s="76">
        <v>0</v>
      </c>
      <c r="F3280" s="76">
        <v>0.81552507344901903</v>
      </c>
      <c r="G3280" s="76">
        <v>0</v>
      </c>
      <c r="H3280" s="76">
        <v>0</v>
      </c>
      <c r="I3280" s="76">
        <v>0</v>
      </c>
      <c r="J3280" s="76">
        <v>0</v>
      </c>
      <c r="K3280" s="76">
        <v>0</v>
      </c>
      <c r="L3280" s="77">
        <v>0</v>
      </c>
      <c r="M3280" s="68">
        <v>5.2162324659995161</v>
      </c>
      <c r="N3280" s="68">
        <v>0</v>
      </c>
      <c r="O3280" s="68">
        <v>0</v>
      </c>
      <c r="P3280" s="68">
        <v>23.059872929591869</v>
      </c>
      <c r="Q3280" s="68">
        <v>0</v>
      </c>
      <c r="R3280" s="68">
        <v>0</v>
      </c>
      <c r="S3280" s="68">
        <v>0</v>
      </c>
      <c r="T3280" s="68">
        <v>0</v>
      </c>
      <c r="U3280" s="68">
        <v>0</v>
      </c>
      <c r="V3280" s="68">
        <v>0</v>
      </c>
      <c r="W3280" s="68">
        <v>28.276105395591387</v>
      </c>
    </row>
    <row r="3281" spans="1:23">
      <c r="A3281" s="105"/>
      <c r="B3281">
        <v>2014</v>
      </c>
      <c r="C3281" s="76">
        <v>0.24613889083564167</v>
      </c>
      <c r="D3281" s="76">
        <v>0</v>
      </c>
      <c r="E3281" s="76">
        <v>0</v>
      </c>
      <c r="F3281" s="76">
        <v>0.75386110916435833</v>
      </c>
      <c r="G3281" s="76">
        <v>0</v>
      </c>
      <c r="H3281" s="76">
        <v>0</v>
      </c>
      <c r="I3281" s="76">
        <v>0</v>
      </c>
      <c r="J3281" s="76">
        <v>0</v>
      </c>
      <c r="K3281" s="76">
        <v>0</v>
      </c>
      <c r="L3281" s="77">
        <v>0</v>
      </c>
      <c r="M3281" s="68">
        <v>5.9974010728710248</v>
      </c>
      <c r="N3281" s="68">
        <v>0</v>
      </c>
      <c r="O3281" s="68">
        <v>0</v>
      </c>
      <c r="P3281" s="68">
        <v>18.368521161156458</v>
      </c>
      <c r="Q3281" s="68">
        <v>0</v>
      </c>
      <c r="R3281" s="68">
        <v>0</v>
      </c>
      <c r="S3281" s="68">
        <v>0</v>
      </c>
      <c r="T3281" s="68">
        <v>0</v>
      </c>
      <c r="U3281" s="68">
        <v>0</v>
      </c>
      <c r="V3281" s="68">
        <v>0</v>
      </c>
      <c r="W3281" s="68">
        <v>24.365922234027483</v>
      </c>
    </row>
    <row r="3282" spans="1:23">
      <c r="A3282" s="105"/>
      <c r="B3282">
        <v>2017</v>
      </c>
      <c r="C3282" s="76">
        <v>0.29928371405829607</v>
      </c>
      <c r="D3282" s="76">
        <v>0</v>
      </c>
      <c r="E3282" s="76">
        <v>0</v>
      </c>
      <c r="F3282" s="76">
        <v>0.70071628594170399</v>
      </c>
      <c r="G3282" s="76">
        <v>0</v>
      </c>
      <c r="H3282" s="76">
        <v>0</v>
      </c>
      <c r="I3282" s="76">
        <v>0</v>
      </c>
      <c r="J3282" s="76">
        <v>0</v>
      </c>
      <c r="K3282" s="76">
        <v>0</v>
      </c>
      <c r="L3282" s="77">
        <v>0</v>
      </c>
      <c r="M3282" s="68">
        <v>7.0678291828693576</v>
      </c>
      <c r="N3282" s="68">
        <v>0</v>
      </c>
      <c r="O3282" s="68">
        <v>0</v>
      </c>
      <c r="P3282" s="68">
        <v>16.547987017181704</v>
      </c>
      <c r="Q3282" s="68">
        <v>0</v>
      </c>
      <c r="R3282" s="68">
        <v>0</v>
      </c>
      <c r="S3282" s="68">
        <v>0</v>
      </c>
      <c r="T3282" s="68">
        <v>0</v>
      </c>
      <c r="U3282" s="68">
        <v>0</v>
      </c>
      <c r="V3282" s="68">
        <v>0</v>
      </c>
      <c r="W3282" s="68">
        <v>23.615816200051061</v>
      </c>
    </row>
    <row r="3283" spans="1:23">
      <c r="C3283" s="76"/>
      <c r="D3283" s="76"/>
      <c r="E3283" s="76"/>
      <c r="F3283" s="76"/>
      <c r="G3283" s="76"/>
      <c r="H3283" s="76"/>
      <c r="I3283" s="76"/>
      <c r="J3283" s="76"/>
      <c r="K3283" s="76"/>
      <c r="L3283" s="77"/>
      <c r="M3283" s="68"/>
      <c r="N3283" s="68"/>
      <c r="O3283" s="68"/>
      <c r="P3283" s="68"/>
      <c r="Q3283" s="68"/>
      <c r="R3283" s="68"/>
      <c r="S3283" s="68"/>
      <c r="T3283" s="68"/>
      <c r="U3283" s="68"/>
      <c r="V3283" s="68"/>
      <c r="W3283" s="68"/>
    </row>
    <row r="3284" spans="1:23">
      <c r="A3284" s="105" t="s">
        <v>853</v>
      </c>
      <c r="B3284">
        <v>2011</v>
      </c>
      <c r="C3284" s="76">
        <v>0.41823145049263133</v>
      </c>
      <c r="D3284" s="76">
        <v>0</v>
      </c>
      <c r="E3284" s="76">
        <v>0</v>
      </c>
      <c r="F3284" s="76">
        <v>0.58176854950736867</v>
      </c>
      <c r="G3284" s="76">
        <v>0</v>
      </c>
      <c r="H3284" s="76">
        <v>0</v>
      </c>
      <c r="I3284" s="76">
        <v>0</v>
      </c>
      <c r="J3284" s="76">
        <v>0</v>
      </c>
      <c r="K3284" s="76">
        <v>0</v>
      </c>
      <c r="L3284" s="77">
        <v>0</v>
      </c>
      <c r="M3284" s="68">
        <v>6.2957270029673591</v>
      </c>
      <c r="N3284" s="68">
        <v>0</v>
      </c>
      <c r="O3284" s="68">
        <v>0</v>
      </c>
      <c r="P3284" s="68">
        <v>8.7574857469386433</v>
      </c>
      <c r="Q3284" s="68">
        <v>0</v>
      </c>
      <c r="R3284" s="68">
        <v>0</v>
      </c>
      <c r="S3284" s="68">
        <v>0</v>
      </c>
      <c r="T3284" s="68">
        <v>0</v>
      </c>
      <c r="U3284" s="68">
        <v>0</v>
      </c>
      <c r="V3284" s="68">
        <v>0</v>
      </c>
      <c r="W3284" s="68">
        <v>15.053212749906002</v>
      </c>
    </row>
    <row r="3285" spans="1:23">
      <c r="A3285" s="105"/>
      <c r="B3285">
        <v>2014</v>
      </c>
      <c r="C3285" s="76">
        <v>0.35893850845954067</v>
      </c>
      <c r="D3285" s="76">
        <v>0</v>
      </c>
      <c r="E3285" s="76">
        <v>0</v>
      </c>
      <c r="F3285" s="76">
        <v>0.64106149154045922</v>
      </c>
      <c r="G3285" s="76">
        <v>0</v>
      </c>
      <c r="H3285" s="76">
        <v>0</v>
      </c>
      <c r="I3285" s="76">
        <v>0</v>
      </c>
      <c r="J3285" s="76">
        <v>0</v>
      </c>
      <c r="K3285" s="76">
        <v>0</v>
      </c>
      <c r="L3285" s="77">
        <v>0</v>
      </c>
      <c r="M3285" s="68">
        <v>4.9754980263765853</v>
      </c>
      <c r="N3285" s="68">
        <v>0</v>
      </c>
      <c r="O3285" s="68">
        <v>0</v>
      </c>
      <c r="P3285" s="68">
        <v>8.8862022624276733</v>
      </c>
      <c r="Q3285" s="68">
        <v>0</v>
      </c>
      <c r="R3285" s="68">
        <v>0</v>
      </c>
      <c r="S3285" s="68">
        <v>0</v>
      </c>
      <c r="T3285" s="68">
        <v>0</v>
      </c>
      <c r="U3285" s="68">
        <v>0</v>
      </c>
      <c r="V3285" s="68">
        <v>0</v>
      </c>
      <c r="W3285" s="68">
        <v>13.86170028880426</v>
      </c>
    </row>
    <row r="3286" spans="1:23">
      <c r="A3286" s="105"/>
      <c r="B3286">
        <v>2017</v>
      </c>
      <c r="C3286" s="76">
        <v>0.35925660252778274</v>
      </c>
      <c r="D3286" s="76">
        <v>0</v>
      </c>
      <c r="E3286" s="76">
        <v>0</v>
      </c>
      <c r="F3286" s="76">
        <v>0.6407433974722172</v>
      </c>
      <c r="G3286" s="76">
        <v>0</v>
      </c>
      <c r="H3286" s="76">
        <v>0</v>
      </c>
      <c r="I3286" s="76">
        <v>0</v>
      </c>
      <c r="J3286" s="76">
        <v>0</v>
      </c>
      <c r="K3286" s="76">
        <v>0</v>
      </c>
      <c r="L3286" s="77">
        <v>0</v>
      </c>
      <c r="M3286" s="68">
        <v>4.229895104895105</v>
      </c>
      <c r="N3286" s="68">
        <v>0</v>
      </c>
      <c r="O3286" s="68">
        <v>0</v>
      </c>
      <c r="P3286" s="68">
        <v>7.5441267923586555</v>
      </c>
      <c r="Q3286" s="68">
        <v>0</v>
      </c>
      <c r="R3286" s="68">
        <v>0</v>
      </c>
      <c r="S3286" s="68">
        <v>0</v>
      </c>
      <c r="T3286" s="68">
        <v>0</v>
      </c>
      <c r="U3286" s="68">
        <v>0</v>
      </c>
      <c r="V3286" s="68">
        <v>0</v>
      </c>
      <c r="W3286" s="68">
        <v>11.77402189725376</v>
      </c>
    </row>
    <row r="3287" spans="1:23">
      <c r="C3287" s="76"/>
      <c r="D3287" s="76"/>
      <c r="E3287" s="76"/>
      <c r="F3287" s="76"/>
      <c r="G3287" s="76"/>
      <c r="H3287" s="76"/>
      <c r="I3287" s="76"/>
      <c r="J3287" s="76"/>
      <c r="K3287" s="76"/>
      <c r="L3287" s="77"/>
      <c r="M3287" s="68"/>
      <c r="N3287" s="68"/>
      <c r="O3287" s="68"/>
      <c r="P3287" s="68"/>
      <c r="Q3287" s="68"/>
      <c r="R3287" s="68"/>
      <c r="S3287" s="68"/>
      <c r="T3287" s="68"/>
      <c r="U3287" s="68"/>
      <c r="V3287" s="68"/>
      <c r="W3287" s="68"/>
    </row>
    <row r="3288" spans="1:23">
      <c r="A3288" s="105" t="s">
        <v>854</v>
      </c>
      <c r="B3288">
        <v>2011</v>
      </c>
      <c r="C3288" s="76">
        <v>0.40997010179835441</v>
      </c>
      <c r="D3288" s="76">
        <v>0</v>
      </c>
      <c r="E3288" s="76">
        <v>0</v>
      </c>
      <c r="F3288" s="76">
        <v>0.59002989820164542</v>
      </c>
      <c r="G3288" s="76">
        <v>0</v>
      </c>
      <c r="H3288" s="76">
        <v>0</v>
      </c>
      <c r="I3288" s="76">
        <v>0</v>
      </c>
      <c r="J3288" s="76">
        <v>0</v>
      </c>
      <c r="K3288" s="76">
        <v>0</v>
      </c>
      <c r="L3288" s="77">
        <v>0</v>
      </c>
      <c r="M3288" s="68">
        <v>5.0120975843698803</v>
      </c>
      <c r="N3288" s="68">
        <v>0</v>
      </c>
      <c r="O3288" s="68">
        <v>0</v>
      </c>
      <c r="P3288" s="68">
        <v>7.2134221849597902</v>
      </c>
      <c r="Q3288" s="68">
        <v>0</v>
      </c>
      <c r="R3288" s="68">
        <v>0</v>
      </c>
      <c r="S3288" s="68">
        <v>0</v>
      </c>
      <c r="T3288" s="68">
        <v>0</v>
      </c>
      <c r="U3288" s="68">
        <v>0</v>
      </c>
      <c r="V3288" s="68">
        <v>0</v>
      </c>
      <c r="W3288" s="68">
        <v>12.225519769329672</v>
      </c>
    </row>
    <row r="3289" spans="1:23">
      <c r="A3289" s="105"/>
      <c r="B3289">
        <v>2014</v>
      </c>
      <c r="C3289" s="76">
        <v>0.47913867276674132</v>
      </c>
      <c r="D3289" s="76">
        <v>0</v>
      </c>
      <c r="E3289" s="76">
        <v>0</v>
      </c>
      <c r="F3289" s="76">
        <v>0.52086132723325862</v>
      </c>
      <c r="G3289" s="76">
        <v>0</v>
      </c>
      <c r="H3289" s="76">
        <v>0</v>
      </c>
      <c r="I3289" s="76">
        <v>0</v>
      </c>
      <c r="J3289" s="76">
        <v>0</v>
      </c>
      <c r="K3289" s="76">
        <v>0</v>
      </c>
      <c r="L3289" s="77">
        <v>0</v>
      </c>
      <c r="M3289" s="68">
        <v>3.0094786729857823</v>
      </c>
      <c r="N3289" s="68">
        <v>0</v>
      </c>
      <c r="O3289" s="68">
        <v>0</v>
      </c>
      <c r="P3289" s="68">
        <v>3.2715394206025099</v>
      </c>
      <c r="Q3289" s="68">
        <v>0</v>
      </c>
      <c r="R3289" s="68">
        <v>0</v>
      </c>
      <c r="S3289" s="68">
        <v>0</v>
      </c>
      <c r="T3289" s="68">
        <v>0</v>
      </c>
      <c r="U3289" s="68">
        <v>0</v>
      </c>
      <c r="V3289" s="68">
        <v>0</v>
      </c>
      <c r="W3289" s="68">
        <v>6.2810180935882922</v>
      </c>
    </row>
    <row r="3290" spans="1:23">
      <c r="A3290" s="105"/>
      <c r="B3290">
        <v>2017</v>
      </c>
      <c r="C3290" s="76">
        <v>0.27942281418251103</v>
      </c>
      <c r="D3290" s="76">
        <v>0</v>
      </c>
      <c r="E3290" s="76">
        <v>0</v>
      </c>
      <c r="F3290" s="76">
        <v>0.72057718581748886</v>
      </c>
      <c r="G3290" s="76">
        <v>0</v>
      </c>
      <c r="H3290" s="76">
        <v>0</v>
      </c>
      <c r="I3290" s="76">
        <v>0</v>
      </c>
      <c r="J3290" s="76">
        <v>0</v>
      </c>
      <c r="K3290" s="76">
        <v>0</v>
      </c>
      <c r="L3290" s="77">
        <v>0</v>
      </c>
      <c r="M3290" s="68">
        <v>3.033165695127062</v>
      </c>
      <c r="N3290" s="68">
        <v>0</v>
      </c>
      <c r="O3290" s="68">
        <v>0</v>
      </c>
      <c r="P3290" s="68">
        <v>7.8219454166874671</v>
      </c>
      <c r="Q3290" s="68">
        <v>0</v>
      </c>
      <c r="R3290" s="68">
        <v>0</v>
      </c>
      <c r="S3290" s="68">
        <v>0</v>
      </c>
      <c r="T3290" s="68">
        <v>0</v>
      </c>
      <c r="U3290" s="68">
        <v>0</v>
      </c>
      <c r="V3290" s="68">
        <v>0</v>
      </c>
      <c r="W3290" s="68">
        <v>10.85511111181453</v>
      </c>
    </row>
    <row r="3291" spans="1:23">
      <c r="C3291" s="76"/>
      <c r="D3291" s="76"/>
      <c r="E3291" s="76"/>
      <c r="F3291" s="76"/>
      <c r="G3291" s="76"/>
      <c r="H3291" s="76"/>
      <c r="I3291" s="76"/>
      <c r="J3291" s="76"/>
      <c r="K3291" s="76"/>
      <c r="L3291" s="77"/>
      <c r="M3291" s="68"/>
      <c r="N3291" s="68"/>
      <c r="O3291" s="68"/>
      <c r="P3291" s="68"/>
      <c r="Q3291" s="68"/>
      <c r="R3291" s="68"/>
      <c r="S3291" s="68"/>
      <c r="T3291" s="68"/>
      <c r="U3291" s="68"/>
      <c r="V3291" s="68"/>
      <c r="W3291" s="68"/>
    </row>
    <row r="3292" spans="1:23">
      <c r="A3292" s="105" t="s">
        <v>855</v>
      </c>
      <c r="B3292">
        <v>2011</v>
      </c>
      <c r="C3292" s="76">
        <v>0.16826758403692324</v>
      </c>
      <c r="D3292" s="76">
        <v>0</v>
      </c>
      <c r="E3292" s="76">
        <v>0</v>
      </c>
      <c r="F3292" s="76">
        <v>0.82161079841135232</v>
      </c>
      <c r="G3292" s="76">
        <v>1.0121617551724528E-2</v>
      </c>
      <c r="H3292" s="76">
        <v>0</v>
      </c>
      <c r="I3292" s="76">
        <v>0</v>
      </c>
      <c r="J3292" s="76">
        <v>0</v>
      </c>
      <c r="K3292" s="76">
        <v>0</v>
      </c>
      <c r="L3292" s="77">
        <v>0</v>
      </c>
      <c r="M3292" s="68">
        <v>18.403237852203794</v>
      </c>
      <c r="N3292" s="68">
        <v>0</v>
      </c>
      <c r="O3292" s="68">
        <v>0</v>
      </c>
      <c r="P3292" s="68">
        <v>89.858655971344476</v>
      </c>
      <c r="Q3292" s="68">
        <v>1.1069900142653353</v>
      </c>
      <c r="R3292" s="68">
        <v>0</v>
      </c>
      <c r="S3292" s="68">
        <v>0</v>
      </c>
      <c r="T3292" s="68">
        <v>0</v>
      </c>
      <c r="U3292" s="68">
        <v>0</v>
      </c>
      <c r="V3292" s="68">
        <v>0</v>
      </c>
      <c r="W3292" s="68">
        <v>109.3688838378136</v>
      </c>
    </row>
    <row r="3293" spans="1:23">
      <c r="A3293" s="105"/>
      <c r="B3293">
        <v>2014</v>
      </c>
      <c r="C3293" s="76">
        <v>0.17053370800510351</v>
      </c>
      <c r="D3293" s="76">
        <v>0</v>
      </c>
      <c r="E3293" s="76">
        <v>0</v>
      </c>
      <c r="F3293" s="76">
        <v>0.8139783271042148</v>
      </c>
      <c r="G3293" s="76">
        <v>1.5487964890681702E-2</v>
      </c>
      <c r="H3293" s="76">
        <v>0</v>
      </c>
      <c r="I3293" s="76">
        <v>0</v>
      </c>
      <c r="J3293" s="76">
        <v>0</v>
      </c>
      <c r="K3293" s="76">
        <v>0</v>
      </c>
      <c r="L3293" s="77">
        <v>0</v>
      </c>
      <c r="M3293" s="68">
        <v>22.353670144756439</v>
      </c>
      <c r="N3293" s="68">
        <v>0</v>
      </c>
      <c r="O3293" s="68">
        <v>0</v>
      </c>
      <c r="P3293" s="68">
        <v>106.69681227199816</v>
      </c>
      <c r="Q3293" s="68">
        <v>2.0301725824756387</v>
      </c>
      <c r="R3293" s="68">
        <v>0</v>
      </c>
      <c r="S3293" s="68">
        <v>0</v>
      </c>
      <c r="T3293" s="68">
        <v>0</v>
      </c>
      <c r="U3293" s="68">
        <v>0</v>
      </c>
      <c r="V3293" s="68">
        <v>0</v>
      </c>
      <c r="W3293" s="68">
        <v>131.08065499923023</v>
      </c>
    </row>
    <row r="3294" spans="1:23">
      <c r="A3294" s="105"/>
      <c r="B3294">
        <v>2017</v>
      </c>
      <c r="C3294" s="76">
        <v>9.3683696737045255E-2</v>
      </c>
      <c r="D3294" s="76">
        <v>8.915429174451487E-3</v>
      </c>
      <c r="E3294" s="76">
        <v>0</v>
      </c>
      <c r="F3294" s="76">
        <v>0.88554697356930778</v>
      </c>
      <c r="G3294" s="76">
        <v>0</v>
      </c>
      <c r="H3294" s="76">
        <v>0</v>
      </c>
      <c r="I3294" s="76">
        <v>0</v>
      </c>
      <c r="J3294" s="76">
        <v>0</v>
      </c>
      <c r="K3294" s="76">
        <v>1.1853900519195271E-2</v>
      </c>
      <c r="L3294" s="77">
        <v>0</v>
      </c>
      <c r="M3294" s="68">
        <v>10.676439256976581</v>
      </c>
      <c r="N3294" s="68">
        <v>1.016025641025641</v>
      </c>
      <c r="O3294" s="68">
        <v>0</v>
      </c>
      <c r="P3294" s="68">
        <v>100.91925064666647</v>
      </c>
      <c r="Q3294" s="68">
        <v>0</v>
      </c>
      <c r="R3294" s="68">
        <v>0</v>
      </c>
      <c r="S3294" s="68">
        <v>0</v>
      </c>
      <c r="T3294" s="68">
        <v>0</v>
      </c>
      <c r="U3294" s="68">
        <v>1.3509015256588073</v>
      </c>
      <c r="V3294" s="68">
        <v>0</v>
      </c>
      <c r="W3294" s="68">
        <v>113.96261707032752</v>
      </c>
    </row>
    <row r="3295" spans="1:23">
      <c r="C3295" s="76"/>
      <c r="D3295" s="76"/>
      <c r="E3295" s="76"/>
      <c r="F3295" s="76"/>
      <c r="G3295" s="76"/>
      <c r="H3295" s="76"/>
      <c r="I3295" s="76"/>
      <c r="J3295" s="76"/>
      <c r="K3295" s="76"/>
      <c r="L3295" s="77"/>
      <c r="M3295" s="68"/>
      <c r="N3295" s="68"/>
      <c r="O3295" s="68"/>
      <c r="P3295" s="68"/>
      <c r="Q3295" s="68"/>
      <c r="R3295" s="68"/>
      <c r="S3295" s="68"/>
      <c r="T3295" s="68"/>
      <c r="U3295" s="68"/>
      <c r="V3295" s="68"/>
      <c r="W3295" s="68"/>
    </row>
    <row r="3296" spans="1:23">
      <c r="A3296" s="105" t="s">
        <v>856</v>
      </c>
      <c r="B3296">
        <v>2011</v>
      </c>
      <c r="C3296" s="76">
        <v>0.13380067338974941</v>
      </c>
      <c r="D3296" s="76">
        <v>0</v>
      </c>
      <c r="E3296" s="76">
        <v>0</v>
      </c>
      <c r="F3296" s="76">
        <v>0.86619932661025067</v>
      </c>
      <c r="G3296" s="76">
        <v>0</v>
      </c>
      <c r="H3296" s="76">
        <v>0</v>
      </c>
      <c r="I3296" s="76">
        <v>0</v>
      </c>
      <c r="J3296" s="76">
        <v>0</v>
      </c>
      <c r="K3296" s="76">
        <v>0</v>
      </c>
      <c r="L3296" s="77">
        <v>0</v>
      </c>
      <c r="M3296" s="68">
        <v>0.99389567147613767</v>
      </c>
      <c r="N3296" s="68">
        <v>0</v>
      </c>
      <c r="O3296" s="68">
        <v>0</v>
      </c>
      <c r="P3296" s="68">
        <v>6.4342857142857142</v>
      </c>
      <c r="Q3296" s="68">
        <v>0</v>
      </c>
      <c r="R3296" s="68">
        <v>0</v>
      </c>
      <c r="S3296" s="68">
        <v>0</v>
      </c>
      <c r="T3296" s="68">
        <v>0</v>
      </c>
      <c r="U3296" s="68">
        <v>0</v>
      </c>
      <c r="V3296" s="68">
        <v>0</v>
      </c>
      <c r="W3296" s="68">
        <v>7.4281813857618513</v>
      </c>
    </row>
    <row r="3297" spans="1:23">
      <c r="A3297" s="105"/>
      <c r="B3297">
        <v>2014</v>
      </c>
      <c r="C3297" s="76">
        <v>0.35391160273273214</v>
      </c>
      <c r="D3297" s="76">
        <v>0</v>
      </c>
      <c r="E3297" s="76">
        <v>0</v>
      </c>
      <c r="F3297" s="76">
        <v>0.64608839726726786</v>
      </c>
      <c r="G3297" s="76">
        <v>0</v>
      </c>
      <c r="H3297" s="76">
        <v>0</v>
      </c>
      <c r="I3297" s="76">
        <v>0</v>
      </c>
      <c r="J3297" s="76">
        <v>0</v>
      </c>
      <c r="K3297" s="76">
        <v>0</v>
      </c>
      <c r="L3297" s="77">
        <v>0</v>
      </c>
      <c r="M3297" s="68">
        <v>1.6450640542577242</v>
      </c>
      <c r="N3297" s="68">
        <v>0</v>
      </c>
      <c r="O3297" s="68">
        <v>0</v>
      </c>
      <c r="P3297" s="68">
        <v>3.0031702549747079</v>
      </c>
      <c r="Q3297" s="68">
        <v>0</v>
      </c>
      <c r="R3297" s="68">
        <v>0</v>
      </c>
      <c r="S3297" s="68">
        <v>0</v>
      </c>
      <c r="T3297" s="68">
        <v>0</v>
      </c>
      <c r="U3297" s="68">
        <v>0</v>
      </c>
      <c r="V3297" s="68">
        <v>0</v>
      </c>
      <c r="W3297" s="68">
        <v>4.6482343092324321</v>
      </c>
    </row>
    <row r="3298" spans="1:23">
      <c r="A3298" s="105"/>
      <c r="B3298">
        <v>2017</v>
      </c>
      <c r="C3298" s="76">
        <v>0.27705467108156295</v>
      </c>
      <c r="D3298" s="76">
        <v>0</v>
      </c>
      <c r="E3298" s="76">
        <v>0</v>
      </c>
      <c r="F3298" s="76">
        <v>0.72294532891843699</v>
      </c>
      <c r="G3298" s="76">
        <v>0</v>
      </c>
      <c r="H3298" s="76">
        <v>0</v>
      </c>
      <c r="I3298" s="76">
        <v>0</v>
      </c>
      <c r="J3298" s="76">
        <v>0</v>
      </c>
      <c r="K3298" s="76">
        <v>0</v>
      </c>
      <c r="L3298" s="77">
        <v>0</v>
      </c>
      <c r="M3298" s="68">
        <v>1.5594900849858357</v>
      </c>
      <c r="N3298" s="68">
        <v>0</v>
      </c>
      <c r="O3298" s="68">
        <v>0</v>
      </c>
      <c r="P3298" s="68">
        <v>4.0693270683143252</v>
      </c>
      <c r="Q3298" s="68">
        <v>0</v>
      </c>
      <c r="R3298" s="68">
        <v>0</v>
      </c>
      <c r="S3298" s="68">
        <v>0</v>
      </c>
      <c r="T3298" s="68">
        <v>0</v>
      </c>
      <c r="U3298" s="68">
        <v>0</v>
      </c>
      <c r="V3298" s="68">
        <v>0</v>
      </c>
      <c r="W3298" s="68">
        <v>5.6288171533001616</v>
      </c>
    </row>
    <row r="3299" spans="1:23">
      <c r="C3299" s="76"/>
      <c r="D3299" s="76"/>
      <c r="E3299" s="76"/>
      <c r="F3299" s="76"/>
      <c r="G3299" s="76"/>
      <c r="H3299" s="76"/>
      <c r="I3299" s="76"/>
      <c r="J3299" s="76"/>
      <c r="K3299" s="76"/>
      <c r="L3299" s="77"/>
      <c r="M3299" s="68"/>
      <c r="N3299" s="68"/>
      <c r="O3299" s="68"/>
      <c r="P3299" s="68"/>
      <c r="Q3299" s="68"/>
      <c r="R3299" s="68"/>
      <c r="S3299" s="68"/>
      <c r="T3299" s="68"/>
      <c r="U3299" s="68"/>
      <c r="V3299" s="68"/>
      <c r="W3299" s="68"/>
    </row>
    <row r="3300" spans="1:23">
      <c r="A3300" s="105" t="s">
        <v>857</v>
      </c>
      <c r="B3300">
        <v>2011</v>
      </c>
      <c r="C3300" s="76">
        <v>0.10780947091077601</v>
      </c>
      <c r="D3300" s="76">
        <v>0</v>
      </c>
      <c r="E3300" s="76">
        <v>0</v>
      </c>
      <c r="F3300" s="76">
        <v>0.89219052908922392</v>
      </c>
      <c r="G3300" s="76">
        <v>0</v>
      </c>
      <c r="H3300" s="76">
        <v>0</v>
      </c>
      <c r="I3300" s="76">
        <v>0</v>
      </c>
      <c r="J3300" s="76">
        <v>0</v>
      </c>
      <c r="K3300" s="76">
        <v>0</v>
      </c>
      <c r="L3300" s="77">
        <v>0</v>
      </c>
      <c r="M3300" s="68">
        <v>1.035143769968051</v>
      </c>
      <c r="N3300" s="68">
        <v>0</v>
      </c>
      <c r="O3300" s="68">
        <v>0</v>
      </c>
      <c r="P3300" s="68">
        <v>8.5664595142623696</v>
      </c>
      <c r="Q3300" s="68">
        <v>0</v>
      </c>
      <c r="R3300" s="68">
        <v>0</v>
      </c>
      <c r="S3300" s="68">
        <v>0</v>
      </c>
      <c r="T3300" s="68">
        <v>0</v>
      </c>
      <c r="U3300" s="68">
        <v>0</v>
      </c>
      <c r="V3300" s="68">
        <v>0</v>
      </c>
      <c r="W3300" s="68">
        <v>9.6016032842304213</v>
      </c>
    </row>
    <row r="3301" spans="1:23">
      <c r="A3301" s="105"/>
      <c r="B3301">
        <v>2014</v>
      </c>
      <c r="C3301" s="76">
        <v>0.46402358665871091</v>
      </c>
      <c r="D3301" s="76">
        <v>0</v>
      </c>
      <c r="E3301" s="76">
        <v>0</v>
      </c>
      <c r="F3301" s="76">
        <v>0.5359764133412892</v>
      </c>
      <c r="G3301" s="76">
        <v>0</v>
      </c>
      <c r="H3301" s="76">
        <v>0</v>
      </c>
      <c r="I3301" s="76">
        <v>0</v>
      </c>
      <c r="J3301" s="76">
        <v>0</v>
      </c>
      <c r="K3301" s="76">
        <v>0</v>
      </c>
      <c r="L3301" s="77">
        <v>0</v>
      </c>
      <c r="M3301" s="68">
        <v>2.0731132075471699</v>
      </c>
      <c r="N3301" s="68">
        <v>0</v>
      </c>
      <c r="O3301" s="68">
        <v>0</v>
      </c>
      <c r="P3301" s="68">
        <v>2.3945760805664187</v>
      </c>
      <c r="Q3301" s="68">
        <v>0</v>
      </c>
      <c r="R3301" s="68">
        <v>0</v>
      </c>
      <c r="S3301" s="68">
        <v>0</v>
      </c>
      <c r="T3301" s="68">
        <v>0</v>
      </c>
      <c r="U3301" s="68">
        <v>0</v>
      </c>
      <c r="V3301" s="68">
        <v>0</v>
      </c>
      <c r="W3301" s="68">
        <v>4.4676892881135881</v>
      </c>
    </row>
    <row r="3302" spans="1:23">
      <c r="A3302" s="105"/>
      <c r="B3302">
        <v>2017</v>
      </c>
      <c r="C3302" s="76">
        <v>0.39182641573511995</v>
      </c>
      <c r="D3302" s="76">
        <v>0</v>
      </c>
      <c r="E3302" s="76">
        <v>0</v>
      </c>
      <c r="F3302" s="76">
        <v>0.60817358426487989</v>
      </c>
      <c r="G3302" s="76">
        <v>0</v>
      </c>
      <c r="H3302" s="76">
        <v>0</v>
      </c>
      <c r="I3302" s="76">
        <v>0</v>
      </c>
      <c r="J3302" s="76">
        <v>0</v>
      </c>
      <c r="K3302" s="76">
        <v>0</v>
      </c>
      <c r="L3302" s="77">
        <v>0</v>
      </c>
      <c r="M3302" s="68">
        <v>3.0887967624102348</v>
      </c>
      <c r="N3302" s="68">
        <v>0</v>
      </c>
      <c r="O3302" s="68">
        <v>0</v>
      </c>
      <c r="P3302" s="68">
        <v>4.7942775745132451</v>
      </c>
      <c r="Q3302" s="68">
        <v>0</v>
      </c>
      <c r="R3302" s="68">
        <v>0</v>
      </c>
      <c r="S3302" s="68">
        <v>0</v>
      </c>
      <c r="T3302" s="68">
        <v>0</v>
      </c>
      <c r="U3302" s="68">
        <v>0</v>
      </c>
      <c r="V3302" s="68">
        <v>0</v>
      </c>
      <c r="W3302" s="68">
        <v>7.8830743369234808</v>
      </c>
    </row>
    <row r="3303" spans="1:23">
      <c r="C3303" s="76"/>
      <c r="D3303" s="76"/>
      <c r="E3303" s="76"/>
      <c r="F3303" s="76"/>
      <c r="G3303" s="76"/>
      <c r="H3303" s="76"/>
      <c r="I3303" s="76"/>
      <c r="J3303" s="76"/>
      <c r="K3303" s="76"/>
      <c r="L3303" s="77"/>
      <c r="M3303" s="68"/>
      <c r="N3303" s="68"/>
      <c r="O3303" s="68"/>
      <c r="P3303" s="68"/>
      <c r="Q3303" s="68"/>
      <c r="R3303" s="68"/>
      <c r="S3303" s="68"/>
      <c r="T3303" s="68"/>
      <c r="U3303" s="68"/>
      <c r="V3303" s="68"/>
      <c r="W3303" s="68"/>
    </row>
    <row r="3304" spans="1:23">
      <c r="A3304" s="105" t="s">
        <v>858</v>
      </c>
      <c r="B3304">
        <v>2011</v>
      </c>
      <c r="C3304" s="76">
        <v>9.4294818462719754E-2</v>
      </c>
      <c r="D3304" s="76">
        <v>0</v>
      </c>
      <c r="E3304" s="76">
        <v>0</v>
      </c>
      <c r="F3304" s="76">
        <v>0.9057051815372803</v>
      </c>
      <c r="G3304" s="76">
        <v>0</v>
      </c>
      <c r="H3304" s="76">
        <v>0</v>
      </c>
      <c r="I3304" s="76">
        <v>0</v>
      </c>
      <c r="J3304" s="76">
        <v>0</v>
      </c>
      <c r="K3304" s="76">
        <v>0</v>
      </c>
      <c r="L3304" s="77">
        <v>0</v>
      </c>
      <c r="M3304" s="68">
        <v>0.99321746502755404</v>
      </c>
      <c r="N3304" s="68">
        <v>0</v>
      </c>
      <c r="O3304" s="68">
        <v>0</v>
      </c>
      <c r="P3304" s="68">
        <v>9.5398900929474468</v>
      </c>
      <c r="Q3304" s="68">
        <v>0</v>
      </c>
      <c r="R3304" s="68">
        <v>0</v>
      </c>
      <c r="S3304" s="68">
        <v>0</v>
      </c>
      <c r="T3304" s="68">
        <v>0</v>
      </c>
      <c r="U3304" s="68">
        <v>0</v>
      </c>
      <c r="V3304" s="68">
        <v>0</v>
      </c>
      <c r="W3304" s="68">
        <v>10.533107557975001</v>
      </c>
    </row>
    <row r="3305" spans="1:23">
      <c r="A3305" s="105"/>
      <c r="B3305">
        <v>2014</v>
      </c>
      <c r="C3305" s="76">
        <v>0.28721111167207902</v>
      </c>
      <c r="D3305" s="76">
        <v>0</v>
      </c>
      <c r="E3305" s="76">
        <v>0</v>
      </c>
      <c r="F3305" s="76">
        <v>0.71278888832792087</v>
      </c>
      <c r="G3305" s="76">
        <v>0</v>
      </c>
      <c r="H3305" s="76">
        <v>0</v>
      </c>
      <c r="I3305" s="76">
        <v>0</v>
      </c>
      <c r="J3305" s="76">
        <v>0</v>
      </c>
      <c r="K3305" s="76">
        <v>0</v>
      </c>
      <c r="L3305" s="77">
        <v>0</v>
      </c>
      <c r="M3305" s="68">
        <v>2.0076742303481572</v>
      </c>
      <c r="N3305" s="68">
        <v>0</v>
      </c>
      <c r="O3305" s="68">
        <v>0</v>
      </c>
      <c r="P3305" s="68">
        <v>4.9825644782447158</v>
      </c>
      <c r="Q3305" s="68">
        <v>0</v>
      </c>
      <c r="R3305" s="68">
        <v>0</v>
      </c>
      <c r="S3305" s="68">
        <v>0</v>
      </c>
      <c r="T3305" s="68">
        <v>0</v>
      </c>
      <c r="U3305" s="68">
        <v>0</v>
      </c>
      <c r="V3305" s="68">
        <v>0</v>
      </c>
      <c r="W3305" s="68">
        <v>6.9902387085928739</v>
      </c>
    </row>
    <row r="3306" spans="1:23">
      <c r="A3306" s="105"/>
      <c r="B3306">
        <v>2017</v>
      </c>
      <c r="C3306" s="76">
        <v>0.11239428315990639</v>
      </c>
      <c r="D3306" s="76">
        <v>0</v>
      </c>
      <c r="E3306" s="76">
        <v>0</v>
      </c>
      <c r="F3306" s="76">
        <v>0.88760571684009348</v>
      </c>
      <c r="G3306" s="76">
        <v>0</v>
      </c>
      <c r="H3306" s="76">
        <v>0</v>
      </c>
      <c r="I3306" s="76">
        <v>0</v>
      </c>
      <c r="J3306" s="76">
        <v>0</v>
      </c>
      <c r="K3306" s="76">
        <v>0</v>
      </c>
      <c r="L3306" s="77">
        <v>0</v>
      </c>
      <c r="M3306" s="68">
        <v>1.016025641025641</v>
      </c>
      <c r="N3306" s="68">
        <v>0</v>
      </c>
      <c r="O3306" s="68">
        <v>0</v>
      </c>
      <c r="P3306" s="68">
        <v>8.0238081695616259</v>
      </c>
      <c r="Q3306" s="68">
        <v>0</v>
      </c>
      <c r="R3306" s="68">
        <v>0</v>
      </c>
      <c r="S3306" s="68">
        <v>0</v>
      </c>
      <c r="T3306" s="68">
        <v>0</v>
      </c>
      <c r="U3306" s="68">
        <v>0</v>
      </c>
      <c r="V3306" s="68">
        <v>0</v>
      </c>
      <c r="W3306" s="68">
        <v>9.0398338105872682</v>
      </c>
    </row>
    <row r="3307" spans="1:23">
      <c r="C3307" s="76"/>
      <c r="D3307" s="76"/>
      <c r="E3307" s="76"/>
      <c r="F3307" s="76"/>
      <c r="G3307" s="76"/>
      <c r="H3307" s="76"/>
      <c r="I3307" s="76"/>
      <c r="J3307" s="76"/>
      <c r="K3307" s="76"/>
      <c r="L3307" s="77"/>
      <c r="M3307" s="68"/>
      <c r="N3307" s="68"/>
      <c r="O3307" s="68"/>
      <c r="P3307" s="68"/>
      <c r="Q3307" s="68"/>
      <c r="R3307" s="68"/>
      <c r="S3307" s="68"/>
      <c r="T3307" s="68"/>
      <c r="U3307" s="68"/>
      <c r="V3307" s="68"/>
      <c r="W3307" s="68"/>
    </row>
    <row r="3308" spans="1:23">
      <c r="A3308" s="105" t="s">
        <v>859</v>
      </c>
      <c r="B3308">
        <v>2011</v>
      </c>
      <c r="C3308" s="76">
        <v>0.39811935225094874</v>
      </c>
      <c r="D3308" s="76">
        <v>1.4823525294824835E-2</v>
      </c>
      <c r="E3308" s="76">
        <v>1.4823525294824835E-2</v>
      </c>
      <c r="F3308" s="76">
        <v>0.54588066330193541</v>
      </c>
      <c r="G3308" s="76">
        <v>0</v>
      </c>
      <c r="H3308" s="76">
        <v>0</v>
      </c>
      <c r="I3308" s="76">
        <v>0</v>
      </c>
      <c r="J3308" s="76">
        <v>0</v>
      </c>
      <c r="K3308" s="76">
        <v>0</v>
      </c>
      <c r="L3308" s="77">
        <v>2.6352933857466371E-2</v>
      </c>
      <c r="M3308" s="68">
        <v>26.857265349015158</v>
      </c>
      <c r="N3308" s="68">
        <v>1</v>
      </c>
      <c r="O3308" s="68">
        <v>1</v>
      </c>
      <c r="P3308" s="68">
        <v>36.825293069288477</v>
      </c>
      <c r="Q3308" s="68">
        <v>0</v>
      </c>
      <c r="R3308" s="68">
        <v>0</v>
      </c>
      <c r="S3308" s="68">
        <v>0</v>
      </c>
      <c r="T3308" s="68">
        <v>0</v>
      </c>
      <c r="U3308" s="68">
        <v>0</v>
      </c>
      <c r="V3308" s="68">
        <v>1.7777777777777777</v>
      </c>
      <c r="W3308" s="68">
        <v>67.4603361960814</v>
      </c>
    </row>
    <row r="3309" spans="1:23">
      <c r="A3309" s="105"/>
      <c r="B3309">
        <v>2014</v>
      </c>
      <c r="C3309" s="76">
        <v>0.24016606700455095</v>
      </c>
      <c r="D3309" s="76">
        <v>0</v>
      </c>
      <c r="E3309" s="76">
        <v>0</v>
      </c>
      <c r="F3309" s="76">
        <v>0.72679488852127572</v>
      </c>
      <c r="G3309" s="76">
        <v>0</v>
      </c>
      <c r="H3309" s="76">
        <v>0</v>
      </c>
      <c r="I3309" s="76">
        <v>0</v>
      </c>
      <c r="J3309" s="76">
        <v>0</v>
      </c>
      <c r="K3309" s="76">
        <v>3.3039044474173149E-2</v>
      </c>
      <c r="L3309" s="77">
        <v>0</v>
      </c>
      <c r="M3309" s="68">
        <v>21.023158003562379</v>
      </c>
      <c r="N3309" s="68">
        <v>0</v>
      </c>
      <c r="O3309" s="68">
        <v>0</v>
      </c>
      <c r="P3309" s="68">
        <v>63.620660354465272</v>
      </c>
      <c r="Q3309" s="68">
        <v>0</v>
      </c>
      <c r="R3309" s="68">
        <v>0</v>
      </c>
      <c r="S3309" s="68">
        <v>0</v>
      </c>
      <c r="T3309" s="68">
        <v>0</v>
      </c>
      <c r="U3309" s="68">
        <v>2.892103205629398</v>
      </c>
      <c r="V3309" s="68">
        <v>0</v>
      </c>
      <c r="W3309" s="68">
        <v>87.53592156365707</v>
      </c>
    </row>
    <row r="3310" spans="1:23">
      <c r="A3310" s="105"/>
      <c r="B3310">
        <v>2017</v>
      </c>
      <c r="C3310" s="76">
        <v>0.30260997295519704</v>
      </c>
      <c r="D3310" s="76">
        <v>1.4709288927283137E-2</v>
      </c>
      <c r="E3310" s="76">
        <v>6.635420557102488E-2</v>
      </c>
      <c r="F3310" s="76">
        <v>0.61632653254649483</v>
      </c>
      <c r="G3310" s="76">
        <v>0</v>
      </c>
      <c r="H3310" s="76">
        <v>0</v>
      </c>
      <c r="I3310" s="76">
        <v>0</v>
      </c>
      <c r="J3310" s="76">
        <v>0</v>
      </c>
      <c r="K3310" s="76">
        <v>0</v>
      </c>
      <c r="L3310" s="77">
        <v>0</v>
      </c>
      <c r="M3310" s="68">
        <v>20.90240345896482</v>
      </c>
      <c r="N3310" s="68">
        <v>1.016025641025641</v>
      </c>
      <c r="O3310" s="68">
        <v>4.583333333333333</v>
      </c>
      <c r="P3310" s="68">
        <v>42.571980427290796</v>
      </c>
      <c r="Q3310" s="68">
        <v>0</v>
      </c>
      <c r="R3310" s="68">
        <v>0</v>
      </c>
      <c r="S3310" s="68">
        <v>0</v>
      </c>
      <c r="T3310" s="68">
        <v>0</v>
      </c>
      <c r="U3310" s="68">
        <v>0</v>
      </c>
      <c r="V3310" s="68">
        <v>0</v>
      </c>
      <c r="W3310" s="68">
        <v>69.073742860614601</v>
      </c>
    </row>
    <row r="3311" spans="1:23">
      <c r="C3311" s="76"/>
      <c r="D3311" s="76"/>
      <c r="E3311" s="76"/>
      <c r="F3311" s="76"/>
      <c r="G3311" s="76"/>
      <c r="H3311" s="76"/>
      <c r="I3311" s="76"/>
      <c r="J3311" s="76"/>
      <c r="K3311" s="76"/>
      <c r="L3311" s="77"/>
      <c r="M3311" s="68"/>
      <c r="N3311" s="68"/>
      <c r="O3311" s="68"/>
      <c r="P3311" s="68"/>
      <c r="Q3311" s="68"/>
      <c r="R3311" s="68"/>
      <c r="S3311" s="68"/>
      <c r="T3311" s="68"/>
      <c r="U3311" s="68"/>
      <c r="V3311" s="68"/>
      <c r="W3311" s="68"/>
    </row>
    <row r="3312" spans="1:23">
      <c r="A3312" s="105" t="s">
        <v>860</v>
      </c>
      <c r="B3312">
        <v>2011</v>
      </c>
      <c r="C3312" s="76">
        <v>0.15190819664791039</v>
      </c>
      <c r="D3312" s="76">
        <v>0.15512734248042909</v>
      </c>
      <c r="E3312" s="76">
        <v>0</v>
      </c>
      <c r="F3312" s="76">
        <v>0.54413663101502063</v>
      </c>
      <c r="G3312" s="76">
        <v>0.14882782985663995</v>
      </c>
      <c r="H3312" s="76">
        <v>0</v>
      </c>
      <c r="I3312" s="76">
        <v>0</v>
      </c>
      <c r="J3312" s="76">
        <v>0</v>
      </c>
      <c r="K3312" s="76">
        <v>0</v>
      </c>
      <c r="L3312" s="77">
        <v>0</v>
      </c>
      <c r="M3312" s="68">
        <v>1.1299019607843137</v>
      </c>
      <c r="N3312" s="68">
        <v>1.1538461538461537</v>
      </c>
      <c r="O3312" s="68">
        <v>0</v>
      </c>
      <c r="P3312" s="68">
        <v>4.0473197621025125</v>
      </c>
      <c r="Q3312" s="68">
        <v>1.1069900142653353</v>
      </c>
      <c r="R3312" s="68">
        <v>0</v>
      </c>
      <c r="S3312" s="68">
        <v>0</v>
      </c>
      <c r="T3312" s="68">
        <v>0</v>
      </c>
      <c r="U3312" s="68">
        <v>0</v>
      </c>
      <c r="V3312" s="68">
        <v>0</v>
      </c>
      <c r="W3312" s="68">
        <v>7.4380578909983148</v>
      </c>
    </row>
    <row r="3313" spans="1:23">
      <c r="A3313" s="105"/>
      <c r="B3313">
        <v>2014</v>
      </c>
      <c r="C3313" s="76">
        <v>0.11913179444682713</v>
      </c>
      <c r="D3313" s="76">
        <v>0</v>
      </c>
      <c r="E3313" s="76">
        <v>0</v>
      </c>
      <c r="F3313" s="76">
        <v>0.88086820555317302</v>
      </c>
      <c r="G3313" s="76">
        <v>0</v>
      </c>
      <c r="H3313" s="76">
        <v>0</v>
      </c>
      <c r="I3313" s="76">
        <v>0</v>
      </c>
      <c r="J3313" s="76">
        <v>0</v>
      </c>
      <c r="K3313" s="76">
        <v>0</v>
      </c>
      <c r="L3313" s="77">
        <v>0</v>
      </c>
      <c r="M3313" s="68">
        <v>1.0034602076124568</v>
      </c>
      <c r="N3313" s="68">
        <v>0</v>
      </c>
      <c r="O3313" s="68">
        <v>0</v>
      </c>
      <c r="P3313" s="68">
        <v>7.4196497797078287</v>
      </c>
      <c r="Q3313" s="68">
        <v>0</v>
      </c>
      <c r="R3313" s="68">
        <v>0</v>
      </c>
      <c r="S3313" s="68">
        <v>0</v>
      </c>
      <c r="T3313" s="68">
        <v>0</v>
      </c>
      <c r="U3313" s="68">
        <v>0</v>
      </c>
      <c r="V3313" s="68">
        <v>0</v>
      </c>
      <c r="W3313" s="68">
        <v>8.4231099873202844</v>
      </c>
    </row>
    <row r="3314" spans="1:23">
      <c r="A3314" s="105"/>
      <c r="B3314">
        <v>2017</v>
      </c>
      <c r="C3314" s="76">
        <v>0</v>
      </c>
      <c r="D3314" s="76">
        <v>0</v>
      </c>
      <c r="E3314" s="76">
        <v>0</v>
      </c>
      <c r="F3314" s="76">
        <v>1</v>
      </c>
      <c r="G3314" s="76">
        <v>0</v>
      </c>
      <c r="H3314" s="76">
        <v>0</v>
      </c>
      <c r="I3314" s="76">
        <v>0</v>
      </c>
      <c r="J3314" s="76">
        <v>0</v>
      </c>
      <c r="K3314" s="76">
        <v>0</v>
      </c>
      <c r="L3314" s="77">
        <v>0</v>
      </c>
      <c r="M3314" s="68">
        <v>0</v>
      </c>
      <c r="N3314" s="68">
        <v>0</v>
      </c>
      <c r="O3314" s="68">
        <v>0</v>
      </c>
      <c r="P3314" s="68">
        <v>9.3213210665575499</v>
      </c>
      <c r="Q3314" s="68">
        <v>0</v>
      </c>
      <c r="R3314" s="68">
        <v>0</v>
      </c>
      <c r="S3314" s="68">
        <v>0</v>
      </c>
      <c r="T3314" s="68">
        <v>0</v>
      </c>
      <c r="U3314" s="68">
        <v>0</v>
      </c>
      <c r="V3314" s="68">
        <v>0</v>
      </c>
      <c r="W3314" s="68">
        <v>9.3213210665575499</v>
      </c>
    </row>
    <row r="3315" spans="1:23">
      <c r="C3315" s="76"/>
      <c r="D3315" s="76"/>
      <c r="E3315" s="76"/>
      <c r="F3315" s="76"/>
      <c r="G3315" s="76"/>
      <c r="H3315" s="76"/>
      <c r="I3315" s="76"/>
      <c r="J3315" s="76"/>
      <c r="K3315" s="76"/>
      <c r="L3315" s="77"/>
      <c r="M3315" s="68"/>
      <c r="N3315" s="68"/>
      <c r="O3315" s="68"/>
      <c r="P3315" s="68"/>
      <c r="Q3315" s="68"/>
      <c r="R3315" s="68"/>
      <c r="S3315" s="68"/>
      <c r="T3315" s="68"/>
      <c r="U3315" s="68"/>
      <c r="V3315" s="68"/>
      <c r="W3315" s="68"/>
    </row>
    <row r="3316" spans="1:23">
      <c r="A3316" s="105" t="s">
        <v>861</v>
      </c>
      <c r="B3316">
        <v>2011</v>
      </c>
      <c r="C3316" s="76">
        <v>0</v>
      </c>
      <c r="D3316" s="76">
        <v>0</v>
      </c>
      <c r="E3316" s="76">
        <v>0</v>
      </c>
      <c r="F3316" s="76">
        <v>1</v>
      </c>
      <c r="G3316" s="76">
        <v>0</v>
      </c>
      <c r="H3316" s="76">
        <v>0</v>
      </c>
      <c r="I3316" s="76">
        <v>0</v>
      </c>
      <c r="J3316" s="76">
        <v>0</v>
      </c>
      <c r="K3316" s="76">
        <v>0</v>
      </c>
      <c r="L3316" s="77">
        <v>0</v>
      </c>
      <c r="M3316" s="68">
        <v>0</v>
      </c>
      <c r="N3316" s="68">
        <v>0</v>
      </c>
      <c r="O3316" s="68">
        <v>0</v>
      </c>
      <c r="P3316" s="68">
        <v>7.0282120093015168</v>
      </c>
      <c r="Q3316" s="68">
        <v>0</v>
      </c>
      <c r="R3316" s="68">
        <v>0</v>
      </c>
      <c r="S3316" s="68">
        <v>0</v>
      </c>
      <c r="T3316" s="68">
        <v>0</v>
      </c>
      <c r="U3316" s="68">
        <v>0</v>
      </c>
      <c r="V3316" s="68">
        <v>0</v>
      </c>
      <c r="W3316" s="68">
        <v>7.0282120093015168</v>
      </c>
    </row>
    <row r="3317" spans="1:23">
      <c r="A3317" s="105"/>
      <c r="B3317">
        <v>2014</v>
      </c>
      <c r="C3317" s="76">
        <v>0.18755353438055866</v>
      </c>
      <c r="D3317" s="76">
        <v>0</v>
      </c>
      <c r="E3317" s="76">
        <v>0</v>
      </c>
      <c r="F3317" s="76">
        <v>0.81244646561944123</v>
      </c>
      <c r="G3317" s="76">
        <v>0</v>
      </c>
      <c r="H3317" s="76">
        <v>0</v>
      </c>
      <c r="I3317" s="76">
        <v>0</v>
      </c>
      <c r="J3317" s="76">
        <v>0</v>
      </c>
      <c r="K3317" s="76">
        <v>0</v>
      </c>
      <c r="L3317" s="77">
        <v>0</v>
      </c>
      <c r="M3317" s="68">
        <v>1.9977590176079218</v>
      </c>
      <c r="N3317" s="68">
        <v>0</v>
      </c>
      <c r="O3317" s="68">
        <v>0</v>
      </c>
      <c r="P3317" s="68">
        <v>8.6539145123311894</v>
      </c>
      <c r="Q3317" s="68">
        <v>0</v>
      </c>
      <c r="R3317" s="68">
        <v>0</v>
      </c>
      <c r="S3317" s="68">
        <v>0</v>
      </c>
      <c r="T3317" s="68">
        <v>0</v>
      </c>
      <c r="U3317" s="68">
        <v>0</v>
      </c>
      <c r="V3317" s="68">
        <v>0</v>
      </c>
      <c r="W3317" s="68">
        <v>10.651673529939112</v>
      </c>
    </row>
    <row r="3318" spans="1:23">
      <c r="A3318" s="105"/>
      <c r="B3318">
        <v>2017</v>
      </c>
      <c r="C3318" s="76">
        <v>0</v>
      </c>
      <c r="D3318" s="76">
        <v>0</v>
      </c>
      <c r="E3318" s="76">
        <v>0</v>
      </c>
      <c r="F3318" s="76">
        <v>1</v>
      </c>
      <c r="G3318" s="76">
        <v>0</v>
      </c>
      <c r="H3318" s="76">
        <v>0</v>
      </c>
      <c r="I3318" s="76">
        <v>0</v>
      </c>
      <c r="J3318" s="76">
        <v>0</v>
      </c>
      <c r="K3318" s="76">
        <v>0</v>
      </c>
      <c r="L3318" s="77">
        <v>0</v>
      </c>
      <c r="M3318" s="68">
        <v>0</v>
      </c>
      <c r="N3318" s="68">
        <v>0</v>
      </c>
      <c r="O3318" s="68">
        <v>0</v>
      </c>
      <c r="P3318" s="68">
        <v>3.5730424289977112</v>
      </c>
      <c r="Q3318" s="68">
        <v>0</v>
      </c>
      <c r="R3318" s="68">
        <v>0</v>
      </c>
      <c r="S3318" s="68">
        <v>0</v>
      </c>
      <c r="T3318" s="68">
        <v>0</v>
      </c>
      <c r="U3318" s="68">
        <v>0</v>
      </c>
      <c r="V3318" s="68">
        <v>0</v>
      </c>
      <c r="W3318" s="68">
        <v>3.5730424289977112</v>
      </c>
    </row>
    <row r="3319" spans="1:23">
      <c r="C3319" s="76"/>
      <c r="D3319" s="76"/>
      <c r="E3319" s="76"/>
      <c r="F3319" s="76"/>
      <c r="G3319" s="76"/>
      <c r="H3319" s="76"/>
      <c r="I3319" s="76"/>
      <c r="J3319" s="76"/>
      <c r="K3319" s="76"/>
      <c r="L3319" s="77"/>
      <c r="M3319" s="68"/>
      <c r="N3319" s="68"/>
      <c r="O3319" s="68"/>
      <c r="P3319" s="68"/>
      <c r="Q3319" s="68"/>
      <c r="R3319" s="68"/>
      <c r="S3319" s="68"/>
      <c r="T3319" s="68"/>
      <c r="U3319" s="68"/>
      <c r="V3319" s="68"/>
      <c r="W3319" s="68"/>
    </row>
    <row r="3320" spans="1:23">
      <c r="A3320" s="105" t="s">
        <v>862</v>
      </c>
      <c r="B3320">
        <v>2011</v>
      </c>
      <c r="C3320" s="76">
        <v>0.10654206947513872</v>
      </c>
      <c r="D3320" s="76">
        <v>0</v>
      </c>
      <c r="E3320" s="76">
        <v>0</v>
      </c>
      <c r="F3320" s="76">
        <v>0.89345793052486133</v>
      </c>
      <c r="G3320" s="76">
        <v>0</v>
      </c>
      <c r="H3320" s="76">
        <v>0</v>
      </c>
      <c r="I3320" s="76">
        <v>0</v>
      </c>
      <c r="J3320" s="76">
        <v>0</v>
      </c>
      <c r="K3320" s="76">
        <v>0</v>
      </c>
      <c r="L3320" s="77">
        <v>0</v>
      </c>
      <c r="M3320" s="68">
        <v>0.99321746502755404</v>
      </c>
      <c r="N3320" s="68">
        <v>0</v>
      </c>
      <c r="O3320" s="68">
        <v>0</v>
      </c>
      <c r="P3320" s="68">
        <v>8.3290856394688202</v>
      </c>
      <c r="Q3320" s="68">
        <v>0</v>
      </c>
      <c r="R3320" s="68">
        <v>0</v>
      </c>
      <c r="S3320" s="68">
        <v>0</v>
      </c>
      <c r="T3320" s="68">
        <v>0</v>
      </c>
      <c r="U3320" s="68">
        <v>0</v>
      </c>
      <c r="V3320" s="68">
        <v>0</v>
      </c>
      <c r="W3320" s="68">
        <v>9.322303104496374</v>
      </c>
    </row>
    <row r="3321" spans="1:23">
      <c r="A3321" s="105"/>
      <c r="B3321">
        <v>2014</v>
      </c>
      <c r="C3321" s="76">
        <v>8.2146471937778298E-2</v>
      </c>
      <c r="D3321" s="76">
        <v>0</v>
      </c>
      <c r="E3321" s="76">
        <v>0</v>
      </c>
      <c r="F3321" s="76">
        <v>0.91785352806222165</v>
      </c>
      <c r="G3321" s="76">
        <v>0</v>
      </c>
      <c r="H3321" s="76">
        <v>0</v>
      </c>
      <c r="I3321" s="76">
        <v>0</v>
      </c>
      <c r="J3321" s="76">
        <v>0</v>
      </c>
      <c r="K3321" s="76">
        <v>0</v>
      </c>
      <c r="L3321" s="77">
        <v>0</v>
      </c>
      <c r="M3321" s="68">
        <v>1.0031595576619272</v>
      </c>
      <c r="N3321" s="68">
        <v>0</v>
      </c>
      <c r="O3321" s="68">
        <v>0</v>
      </c>
      <c r="P3321" s="68">
        <v>11.208680269394415</v>
      </c>
      <c r="Q3321" s="68">
        <v>0</v>
      </c>
      <c r="R3321" s="68">
        <v>0</v>
      </c>
      <c r="S3321" s="68">
        <v>0</v>
      </c>
      <c r="T3321" s="68">
        <v>0</v>
      </c>
      <c r="U3321" s="68">
        <v>0</v>
      </c>
      <c r="V3321" s="68">
        <v>0</v>
      </c>
      <c r="W3321" s="68">
        <v>12.211839827056343</v>
      </c>
    </row>
    <row r="3322" spans="1:23">
      <c r="A3322" s="105"/>
      <c r="B3322">
        <v>2017</v>
      </c>
      <c r="C3322" s="76">
        <v>0.45463321902906245</v>
      </c>
      <c r="D3322" s="76">
        <v>0.16402654372926101</v>
      </c>
      <c r="E3322" s="76">
        <v>0</v>
      </c>
      <c r="F3322" s="76">
        <v>0.17898493922658357</v>
      </c>
      <c r="G3322" s="76">
        <v>7.1760215572268027E-2</v>
      </c>
      <c r="H3322" s="76">
        <v>0</v>
      </c>
      <c r="I3322" s="76">
        <v>0</v>
      </c>
      <c r="J3322" s="76">
        <v>0</v>
      </c>
      <c r="K3322" s="76">
        <v>0</v>
      </c>
      <c r="L3322" s="77">
        <v>0.13059508244282508</v>
      </c>
      <c r="M3322" s="68">
        <v>5.0801282051282053</v>
      </c>
      <c r="N3322" s="68">
        <v>1.8328530259365994</v>
      </c>
      <c r="O3322" s="68">
        <v>0</v>
      </c>
      <c r="P3322" s="68">
        <v>2</v>
      </c>
      <c r="Q3322" s="68">
        <v>0.80185758513931893</v>
      </c>
      <c r="R3322" s="68">
        <v>0</v>
      </c>
      <c r="S3322" s="68">
        <v>0</v>
      </c>
      <c r="T3322" s="68">
        <v>0</v>
      </c>
      <c r="U3322" s="68">
        <v>0</v>
      </c>
      <c r="V3322" s="68">
        <v>1.4592857142857143</v>
      </c>
      <c r="W3322" s="68">
        <v>11.174124530489836</v>
      </c>
    </row>
    <row r="3323" spans="1:23">
      <c r="C3323" s="76"/>
      <c r="D3323" s="76"/>
      <c r="E3323" s="76"/>
      <c r="F3323" s="76"/>
      <c r="G3323" s="76"/>
      <c r="H3323" s="76"/>
      <c r="I3323" s="76"/>
      <c r="J3323" s="76"/>
      <c r="K3323" s="76"/>
      <c r="L3323" s="77"/>
      <c r="M3323" s="68"/>
      <c r="N3323" s="68"/>
      <c r="O3323" s="68"/>
      <c r="P3323" s="68"/>
      <c r="Q3323" s="68"/>
      <c r="R3323" s="68"/>
      <c r="S3323" s="68"/>
      <c r="T3323" s="68"/>
      <c r="U3323" s="68"/>
      <c r="V3323" s="68"/>
      <c r="W3323" s="68"/>
    </row>
    <row r="3324" spans="1:23">
      <c r="A3324" s="105" t="s">
        <v>863</v>
      </c>
      <c r="B3324">
        <v>2011</v>
      </c>
      <c r="C3324" s="76">
        <v>0.19379652930732369</v>
      </c>
      <c r="D3324" s="76">
        <v>0</v>
      </c>
      <c r="E3324" s="76">
        <v>2.955248561737793E-2</v>
      </c>
      <c r="F3324" s="76">
        <v>0.71554348401431367</v>
      </c>
      <c r="G3324" s="76">
        <v>6.1107501060984767E-2</v>
      </c>
      <c r="H3324" s="76">
        <v>0</v>
      </c>
      <c r="I3324" s="76">
        <v>0</v>
      </c>
      <c r="J3324" s="76">
        <v>0</v>
      </c>
      <c r="K3324" s="76">
        <v>0</v>
      </c>
      <c r="L3324" s="77">
        <v>0</v>
      </c>
      <c r="M3324" s="68">
        <v>6.5577065772553595</v>
      </c>
      <c r="N3324" s="68">
        <v>0</v>
      </c>
      <c r="O3324" s="68">
        <v>1</v>
      </c>
      <c r="P3324" s="68">
        <v>24.212632848505582</v>
      </c>
      <c r="Q3324" s="68">
        <v>2.0677618069815198</v>
      </c>
      <c r="R3324" s="68">
        <v>0</v>
      </c>
      <c r="S3324" s="68">
        <v>0</v>
      </c>
      <c r="T3324" s="68">
        <v>0</v>
      </c>
      <c r="U3324" s="68">
        <v>0</v>
      </c>
      <c r="V3324" s="68">
        <v>0</v>
      </c>
      <c r="W3324" s="68">
        <v>33.83810123274246</v>
      </c>
    </row>
    <row r="3325" spans="1:23">
      <c r="A3325" s="105"/>
      <c r="B3325">
        <v>2014</v>
      </c>
      <c r="C3325" s="76">
        <v>0.10468980691176628</v>
      </c>
      <c r="D3325" s="76">
        <v>0</v>
      </c>
      <c r="E3325" s="76">
        <v>0</v>
      </c>
      <c r="F3325" s="76">
        <v>0.86620511309757431</v>
      </c>
      <c r="G3325" s="76">
        <v>0</v>
      </c>
      <c r="H3325" s="76">
        <v>0</v>
      </c>
      <c r="I3325" s="76">
        <v>2.91050799906593E-2</v>
      </c>
      <c r="J3325" s="76">
        <v>0</v>
      </c>
      <c r="K3325" s="76">
        <v>0</v>
      </c>
      <c r="L3325" s="77">
        <v>0</v>
      </c>
      <c r="M3325" s="68">
        <v>3.5969599446338716</v>
      </c>
      <c r="N3325" s="68">
        <v>0</v>
      </c>
      <c r="O3325" s="68">
        <v>0</v>
      </c>
      <c r="P3325" s="68">
        <v>29.761303297416315</v>
      </c>
      <c r="Q3325" s="68">
        <v>0</v>
      </c>
      <c r="R3325" s="68">
        <v>0</v>
      </c>
      <c r="S3325" s="68">
        <v>1</v>
      </c>
      <c r="T3325" s="68">
        <v>0</v>
      </c>
      <c r="U3325" s="68">
        <v>0</v>
      </c>
      <c r="V3325" s="68">
        <v>0</v>
      </c>
      <c r="W3325" s="68">
        <v>34.358263242050192</v>
      </c>
    </row>
    <row r="3326" spans="1:23">
      <c r="A3326" s="105"/>
      <c r="B3326">
        <v>2017</v>
      </c>
      <c r="C3326" s="76">
        <v>7.2086652502394488E-2</v>
      </c>
      <c r="D3326" s="76">
        <v>0</v>
      </c>
      <c r="E3326" s="76">
        <v>3.6043326251197244E-2</v>
      </c>
      <c r="F3326" s="76">
        <v>0.89187002124640835</v>
      </c>
      <c r="G3326" s="76">
        <v>0</v>
      </c>
      <c r="H3326" s="76">
        <v>0</v>
      </c>
      <c r="I3326" s="76">
        <v>0</v>
      </c>
      <c r="J3326" s="76">
        <v>0</v>
      </c>
      <c r="K3326" s="76">
        <v>0</v>
      </c>
      <c r="L3326" s="77">
        <v>0</v>
      </c>
      <c r="M3326" s="68">
        <v>2.0320512820512819</v>
      </c>
      <c r="N3326" s="68">
        <v>0</v>
      </c>
      <c r="O3326" s="68">
        <v>1.016025641025641</v>
      </c>
      <c r="P3326" s="68">
        <v>25.140931881067285</v>
      </c>
      <c r="Q3326" s="68">
        <v>0</v>
      </c>
      <c r="R3326" s="68">
        <v>0</v>
      </c>
      <c r="S3326" s="68">
        <v>0</v>
      </c>
      <c r="T3326" s="68">
        <v>0</v>
      </c>
      <c r="U3326" s="68">
        <v>0</v>
      </c>
      <c r="V3326" s="68">
        <v>0</v>
      </c>
      <c r="W3326" s="68">
        <v>28.189008804144205</v>
      </c>
    </row>
    <row r="3327" spans="1:23">
      <c r="C3327" s="76"/>
      <c r="D3327" s="76"/>
      <c r="E3327" s="76"/>
      <c r="F3327" s="76"/>
      <c r="G3327" s="76"/>
      <c r="H3327" s="76"/>
      <c r="I3327" s="76"/>
      <c r="J3327" s="76"/>
      <c r="K3327" s="76"/>
      <c r="L3327" s="77"/>
      <c r="M3327" s="68"/>
      <c r="N3327" s="68"/>
      <c r="O3327" s="68"/>
      <c r="P3327" s="68"/>
      <c r="Q3327" s="68"/>
      <c r="R3327" s="68"/>
      <c r="S3327" s="68"/>
      <c r="T3327" s="68"/>
      <c r="U3327" s="68"/>
      <c r="V3327" s="68"/>
      <c r="W3327" s="68"/>
    </row>
    <row r="3328" spans="1:23">
      <c r="A3328" s="105" t="s">
        <v>864</v>
      </c>
      <c r="B3328">
        <v>2011</v>
      </c>
      <c r="C3328" s="76">
        <v>0.24611000845418515</v>
      </c>
      <c r="D3328" s="76">
        <v>0</v>
      </c>
      <c r="E3328" s="76">
        <v>0</v>
      </c>
      <c r="F3328" s="76">
        <v>0.7213176597581713</v>
      </c>
      <c r="G3328" s="76">
        <v>3.2572331787643495E-2</v>
      </c>
      <c r="H3328" s="76">
        <v>0</v>
      </c>
      <c r="I3328" s="76">
        <v>0</v>
      </c>
      <c r="J3328" s="76">
        <v>0</v>
      </c>
      <c r="K3328" s="76">
        <v>0</v>
      </c>
      <c r="L3328" s="77">
        <v>0</v>
      </c>
      <c r="M3328" s="68">
        <v>7.3565882203020765</v>
      </c>
      <c r="N3328" s="68">
        <v>0</v>
      </c>
      <c r="O3328" s="68">
        <v>0</v>
      </c>
      <c r="P3328" s="68">
        <v>21.561240163301402</v>
      </c>
      <c r="Q3328" s="68">
        <v>0.97363465160075324</v>
      </c>
      <c r="R3328" s="68">
        <v>0</v>
      </c>
      <c r="S3328" s="68">
        <v>0</v>
      </c>
      <c r="T3328" s="68">
        <v>0</v>
      </c>
      <c r="U3328" s="68">
        <v>0</v>
      </c>
      <c r="V3328" s="68">
        <v>0</v>
      </c>
      <c r="W3328" s="68">
        <v>29.891463035204232</v>
      </c>
    </row>
    <row r="3329" spans="1:23">
      <c r="A3329" s="105"/>
      <c r="B3329">
        <v>2014</v>
      </c>
      <c r="C3329" s="76">
        <v>0.11924132618098608</v>
      </c>
      <c r="D3329" s="76">
        <v>0</v>
      </c>
      <c r="E3329" s="76">
        <v>0</v>
      </c>
      <c r="F3329" s="76">
        <v>0.88075867381901374</v>
      </c>
      <c r="G3329" s="76">
        <v>0</v>
      </c>
      <c r="H3329" s="76">
        <v>0</v>
      </c>
      <c r="I3329" s="76">
        <v>0</v>
      </c>
      <c r="J3329" s="76">
        <v>0</v>
      </c>
      <c r="K3329" s="76">
        <v>0</v>
      </c>
      <c r="L3329" s="77">
        <v>0</v>
      </c>
      <c r="M3329" s="68">
        <v>3.0120756387988621</v>
      </c>
      <c r="N3329" s="68">
        <v>0</v>
      </c>
      <c r="O3329" s="68">
        <v>0</v>
      </c>
      <c r="P3329" s="68">
        <v>22.248257630449526</v>
      </c>
      <c r="Q3329" s="68">
        <v>0</v>
      </c>
      <c r="R3329" s="68">
        <v>0</v>
      </c>
      <c r="S3329" s="68">
        <v>0</v>
      </c>
      <c r="T3329" s="68">
        <v>0</v>
      </c>
      <c r="U3329" s="68">
        <v>0</v>
      </c>
      <c r="V3329" s="68">
        <v>0</v>
      </c>
      <c r="W3329" s="68">
        <v>25.260333269248392</v>
      </c>
    </row>
    <row r="3330" spans="1:23">
      <c r="A3330" s="105"/>
      <c r="B3330">
        <v>2017</v>
      </c>
      <c r="C3330" s="76">
        <v>0.12753722729706474</v>
      </c>
      <c r="D3330" s="76">
        <v>0</v>
      </c>
      <c r="E3330" s="76">
        <v>0.11954157689791776</v>
      </c>
      <c r="F3330" s="76">
        <v>0.75292119580501782</v>
      </c>
      <c r="G3330" s="76">
        <v>0</v>
      </c>
      <c r="H3330" s="76">
        <v>0</v>
      </c>
      <c r="I3330" s="76">
        <v>0</v>
      </c>
      <c r="J3330" s="76">
        <v>0</v>
      </c>
      <c r="K3330" s="76">
        <v>0</v>
      </c>
      <c r="L3330" s="77">
        <v>0</v>
      </c>
      <c r="M3330" s="68">
        <v>4.8898938786019022</v>
      </c>
      <c r="N3330" s="68">
        <v>0</v>
      </c>
      <c r="O3330" s="68">
        <v>4.583333333333333</v>
      </c>
      <c r="P3330" s="68">
        <v>28.867686905729954</v>
      </c>
      <c r="Q3330" s="68">
        <v>0</v>
      </c>
      <c r="R3330" s="68">
        <v>0</v>
      </c>
      <c r="S3330" s="68">
        <v>0</v>
      </c>
      <c r="T3330" s="68">
        <v>0</v>
      </c>
      <c r="U3330" s="68">
        <v>0</v>
      </c>
      <c r="V3330" s="68">
        <v>0</v>
      </c>
      <c r="W3330" s="68">
        <v>38.340914117665179</v>
      </c>
    </row>
    <row r="3331" spans="1:23">
      <c r="C3331" s="76"/>
      <c r="D3331" s="76"/>
      <c r="E3331" s="76"/>
      <c r="F3331" s="76"/>
      <c r="G3331" s="76"/>
      <c r="H3331" s="76"/>
      <c r="I3331" s="76"/>
      <c r="J3331" s="76"/>
      <c r="K3331" s="76"/>
      <c r="L3331" s="77"/>
      <c r="M3331" s="68"/>
      <c r="N3331" s="68"/>
      <c r="O3331" s="68"/>
      <c r="P3331" s="68"/>
      <c r="Q3331" s="68"/>
      <c r="R3331" s="68"/>
      <c r="S3331" s="68"/>
      <c r="T3331" s="68"/>
      <c r="U3331" s="68"/>
      <c r="V3331" s="68"/>
      <c r="W3331" s="68"/>
    </row>
    <row r="3332" spans="1:23">
      <c r="A3332" s="105" t="s">
        <v>865</v>
      </c>
      <c r="B3332">
        <v>2011</v>
      </c>
      <c r="C3332" s="76">
        <v>0.18294767115715066</v>
      </c>
      <c r="D3332" s="76">
        <v>0.39366628462251779</v>
      </c>
      <c r="E3332" s="76">
        <v>0</v>
      </c>
      <c r="F3332" s="76">
        <v>0.42338604422033155</v>
      </c>
      <c r="G3332" s="76">
        <v>0</v>
      </c>
      <c r="H3332" s="76">
        <v>0</v>
      </c>
      <c r="I3332" s="76">
        <v>0</v>
      </c>
      <c r="J3332" s="76">
        <v>0</v>
      </c>
      <c r="K3332" s="76">
        <v>0</v>
      </c>
      <c r="L3332" s="77">
        <v>0</v>
      </c>
      <c r="M3332" s="68">
        <v>2.5859728506787332</v>
      </c>
      <c r="N3332" s="68">
        <v>5.5644891122278057</v>
      </c>
      <c r="O3332" s="68">
        <v>0</v>
      </c>
      <c r="P3332" s="68">
        <v>5.9845791355800442</v>
      </c>
      <c r="Q3332" s="68">
        <v>0</v>
      </c>
      <c r="R3332" s="68">
        <v>0</v>
      </c>
      <c r="S3332" s="68">
        <v>0</v>
      </c>
      <c r="T3332" s="68">
        <v>0</v>
      </c>
      <c r="U3332" s="68">
        <v>0</v>
      </c>
      <c r="V3332" s="68">
        <v>0</v>
      </c>
      <c r="W3332" s="68">
        <v>14.135041098486584</v>
      </c>
    </row>
    <row r="3333" spans="1:23">
      <c r="A3333" s="105"/>
      <c r="B3333">
        <v>2014</v>
      </c>
      <c r="C3333" s="76">
        <v>0.11854526844676232</v>
      </c>
      <c r="D3333" s="76">
        <v>0</v>
      </c>
      <c r="E3333" s="76">
        <v>0</v>
      </c>
      <c r="F3333" s="76">
        <v>0.88145473155323772</v>
      </c>
      <c r="G3333" s="76">
        <v>0</v>
      </c>
      <c r="H3333" s="76">
        <v>0</v>
      </c>
      <c r="I3333" s="76">
        <v>0</v>
      </c>
      <c r="J3333" s="76">
        <v>0</v>
      </c>
      <c r="K3333" s="76">
        <v>0</v>
      </c>
      <c r="L3333" s="77">
        <v>0</v>
      </c>
      <c r="M3333" s="68">
        <v>2.0731132075471699</v>
      </c>
      <c r="N3333" s="68">
        <v>0</v>
      </c>
      <c r="O3333" s="68">
        <v>0</v>
      </c>
      <c r="P3333" s="68">
        <v>15.414832407744829</v>
      </c>
      <c r="Q3333" s="68">
        <v>0</v>
      </c>
      <c r="R3333" s="68">
        <v>0</v>
      </c>
      <c r="S3333" s="68">
        <v>0</v>
      </c>
      <c r="T3333" s="68">
        <v>0</v>
      </c>
      <c r="U3333" s="68">
        <v>0</v>
      </c>
      <c r="V3333" s="68">
        <v>0</v>
      </c>
      <c r="W3333" s="68">
        <v>17.487945615291999</v>
      </c>
    </row>
    <row r="3334" spans="1:23">
      <c r="A3334" s="105"/>
      <c r="B3334">
        <v>2017</v>
      </c>
      <c r="C3334" s="76">
        <v>0.25533908033352853</v>
      </c>
      <c r="D3334" s="76">
        <v>0</v>
      </c>
      <c r="E3334" s="76">
        <v>0</v>
      </c>
      <c r="F3334" s="76">
        <v>0.74466091966647141</v>
      </c>
      <c r="G3334" s="76">
        <v>0</v>
      </c>
      <c r="H3334" s="76">
        <v>0</v>
      </c>
      <c r="I3334" s="76">
        <v>0</v>
      </c>
      <c r="J3334" s="76">
        <v>0</v>
      </c>
      <c r="K3334" s="76">
        <v>0</v>
      </c>
      <c r="L3334" s="77">
        <v>0</v>
      </c>
      <c r="M3334" s="68">
        <v>2.0197522597924342</v>
      </c>
      <c r="N3334" s="68">
        <v>0</v>
      </c>
      <c r="O3334" s="68">
        <v>0</v>
      </c>
      <c r="P3334" s="68">
        <v>5.8903265936059457</v>
      </c>
      <c r="Q3334" s="68">
        <v>0</v>
      </c>
      <c r="R3334" s="68">
        <v>0</v>
      </c>
      <c r="S3334" s="68">
        <v>0</v>
      </c>
      <c r="T3334" s="68">
        <v>0</v>
      </c>
      <c r="U3334" s="68">
        <v>0</v>
      </c>
      <c r="V3334" s="68">
        <v>0</v>
      </c>
      <c r="W3334" s="68">
        <v>7.9100788533983799</v>
      </c>
    </row>
    <row r="3335" spans="1:23">
      <c r="C3335" s="76"/>
      <c r="D3335" s="76"/>
      <c r="E3335" s="76"/>
      <c r="F3335" s="76"/>
      <c r="G3335" s="76"/>
      <c r="H3335" s="76"/>
      <c r="I3335" s="76"/>
      <c r="J3335" s="76"/>
      <c r="K3335" s="76"/>
      <c r="L3335" s="77"/>
      <c r="M3335" s="68"/>
      <c r="N3335" s="68"/>
      <c r="O3335" s="68"/>
      <c r="P3335" s="68"/>
      <c r="Q3335" s="68"/>
      <c r="R3335" s="68"/>
      <c r="S3335" s="68"/>
      <c r="T3335" s="68"/>
      <c r="U3335" s="68"/>
      <c r="V3335" s="68"/>
      <c r="W3335" s="68"/>
    </row>
    <row r="3336" spans="1:23">
      <c r="A3336" s="105" t="s">
        <v>866</v>
      </c>
      <c r="B3336">
        <v>2011</v>
      </c>
      <c r="C3336" s="76">
        <v>0</v>
      </c>
      <c r="D3336" s="76">
        <v>0</v>
      </c>
      <c r="E3336" s="76">
        <v>0</v>
      </c>
      <c r="F3336" s="76">
        <v>1</v>
      </c>
      <c r="G3336" s="76">
        <v>0</v>
      </c>
      <c r="H3336" s="76">
        <v>0</v>
      </c>
      <c r="I3336" s="76">
        <v>0</v>
      </c>
      <c r="J3336" s="76">
        <v>0</v>
      </c>
      <c r="K3336" s="76">
        <v>0</v>
      </c>
      <c r="L3336" s="77">
        <v>0</v>
      </c>
      <c r="M3336" s="68">
        <v>0</v>
      </c>
      <c r="N3336" s="68">
        <v>0</v>
      </c>
      <c r="O3336" s="68">
        <v>0</v>
      </c>
      <c r="P3336" s="68">
        <v>1</v>
      </c>
      <c r="Q3336" s="68">
        <v>0</v>
      </c>
      <c r="R3336" s="68">
        <v>0</v>
      </c>
      <c r="S3336" s="68">
        <v>0</v>
      </c>
      <c r="T3336" s="68">
        <v>0</v>
      </c>
      <c r="U3336" s="68">
        <v>0</v>
      </c>
      <c r="V3336" s="68">
        <v>0</v>
      </c>
      <c r="W3336" s="68">
        <v>1</v>
      </c>
    </row>
    <row r="3337" spans="1:23">
      <c r="A3337" s="105"/>
      <c r="B3337">
        <v>2014</v>
      </c>
      <c r="C3337" s="76">
        <v>1</v>
      </c>
      <c r="D3337" s="76">
        <v>0</v>
      </c>
      <c r="E3337" s="76">
        <v>0</v>
      </c>
      <c r="F3337" s="76">
        <v>0</v>
      </c>
      <c r="G3337" s="76">
        <v>0</v>
      </c>
      <c r="H3337" s="76">
        <v>0</v>
      </c>
      <c r="I3337" s="76">
        <v>0</v>
      </c>
      <c r="J3337" s="76">
        <v>0</v>
      </c>
      <c r="K3337" s="76">
        <v>0</v>
      </c>
      <c r="L3337" s="77">
        <v>0</v>
      </c>
      <c r="M3337" s="68">
        <v>1.5892857142857142</v>
      </c>
      <c r="N3337" s="68">
        <v>0</v>
      </c>
      <c r="O3337" s="68">
        <v>0</v>
      </c>
      <c r="P3337" s="68">
        <v>0</v>
      </c>
      <c r="Q3337" s="68">
        <v>0</v>
      </c>
      <c r="R3337" s="68">
        <v>0</v>
      </c>
      <c r="S3337" s="68">
        <v>0</v>
      </c>
      <c r="T3337" s="68">
        <v>0</v>
      </c>
      <c r="U3337" s="68">
        <v>0</v>
      </c>
      <c r="V3337" s="68">
        <v>0</v>
      </c>
      <c r="W3337" s="68">
        <v>1.5892857142857142</v>
      </c>
    </row>
    <row r="3338" spans="1:23">
      <c r="A3338" s="105"/>
      <c r="B3338">
        <v>2017</v>
      </c>
      <c r="C3338" s="76">
        <v>0.47768177955037333</v>
      </c>
      <c r="D3338" s="76">
        <v>0</v>
      </c>
      <c r="E3338" s="76">
        <v>0</v>
      </c>
      <c r="F3338" s="76">
        <v>0.52231822044962661</v>
      </c>
      <c r="G3338" s="76">
        <v>0</v>
      </c>
      <c r="H3338" s="76">
        <v>0</v>
      </c>
      <c r="I3338" s="76">
        <v>0</v>
      </c>
      <c r="J3338" s="76">
        <v>0</v>
      </c>
      <c r="K3338" s="76">
        <v>0</v>
      </c>
      <c r="L3338" s="77">
        <v>0</v>
      </c>
      <c r="M3338" s="68">
        <v>1.8328530259365994</v>
      </c>
      <c r="N3338" s="68">
        <v>0</v>
      </c>
      <c r="O3338" s="68">
        <v>0</v>
      </c>
      <c r="P3338" s="68">
        <v>2.0041219318727723</v>
      </c>
      <c r="Q3338" s="68">
        <v>0</v>
      </c>
      <c r="R3338" s="68">
        <v>0</v>
      </c>
      <c r="S3338" s="68">
        <v>0</v>
      </c>
      <c r="T3338" s="68">
        <v>0</v>
      </c>
      <c r="U3338" s="68">
        <v>0</v>
      </c>
      <c r="V3338" s="68">
        <v>0</v>
      </c>
      <c r="W3338" s="68">
        <v>3.8369749578093719</v>
      </c>
    </row>
    <row r="3339" spans="1:23">
      <c r="C3339" s="76"/>
      <c r="D3339" s="76"/>
      <c r="E3339" s="76"/>
      <c r="F3339" s="76"/>
      <c r="G3339" s="76"/>
      <c r="H3339" s="76"/>
      <c r="I3339" s="76"/>
      <c r="J3339" s="76"/>
      <c r="K3339" s="76"/>
      <c r="L3339" s="77"/>
      <c r="M3339" s="68"/>
      <c r="N3339" s="68"/>
      <c r="O3339" s="68"/>
      <c r="P3339" s="68"/>
      <c r="Q3339" s="68"/>
      <c r="R3339" s="68"/>
      <c r="S3339" s="68"/>
      <c r="T3339" s="68"/>
      <c r="U3339" s="68"/>
      <c r="V3339" s="68"/>
      <c r="W3339" s="68"/>
    </row>
    <row r="3340" spans="1:23">
      <c r="A3340" s="105" t="s">
        <v>867</v>
      </c>
      <c r="B3340">
        <v>2011</v>
      </c>
      <c r="C3340" s="76">
        <v>0.26128702720963731</v>
      </c>
      <c r="D3340" s="76">
        <v>0</v>
      </c>
      <c r="E3340" s="76">
        <v>0</v>
      </c>
      <c r="F3340" s="76">
        <v>0.73871297279036274</v>
      </c>
      <c r="G3340" s="76">
        <v>0</v>
      </c>
      <c r="H3340" s="76">
        <v>0</v>
      </c>
      <c r="I3340" s="76">
        <v>0</v>
      </c>
      <c r="J3340" s="76">
        <v>0</v>
      </c>
      <c r="K3340" s="76">
        <v>0</v>
      </c>
      <c r="L3340" s="77">
        <v>0</v>
      </c>
      <c r="M3340" s="68">
        <v>3.0363389607652809</v>
      </c>
      <c r="N3340" s="68">
        <v>0</v>
      </c>
      <c r="O3340" s="68">
        <v>0</v>
      </c>
      <c r="P3340" s="68">
        <v>8.5843641150485368</v>
      </c>
      <c r="Q3340" s="68">
        <v>0</v>
      </c>
      <c r="R3340" s="68">
        <v>0</v>
      </c>
      <c r="S3340" s="68">
        <v>0</v>
      </c>
      <c r="T3340" s="68">
        <v>0</v>
      </c>
      <c r="U3340" s="68">
        <v>0</v>
      </c>
      <c r="V3340" s="68">
        <v>0</v>
      </c>
      <c r="W3340" s="68">
        <v>11.620703075813816</v>
      </c>
    </row>
    <row r="3341" spans="1:23">
      <c r="A3341" s="105"/>
      <c r="B3341">
        <v>2014</v>
      </c>
      <c r="C3341" s="76">
        <v>0.34111412359616217</v>
      </c>
      <c r="D3341" s="76">
        <v>0</v>
      </c>
      <c r="E3341" s="76">
        <v>0</v>
      </c>
      <c r="F3341" s="76">
        <v>0.65888587640383789</v>
      </c>
      <c r="G3341" s="76">
        <v>0</v>
      </c>
      <c r="H3341" s="76">
        <v>0</v>
      </c>
      <c r="I3341" s="76">
        <v>0</v>
      </c>
      <c r="J3341" s="76">
        <v>0</v>
      </c>
      <c r="K3341" s="76">
        <v>0</v>
      </c>
      <c r="L3341" s="77">
        <v>0</v>
      </c>
      <c r="M3341" s="68">
        <v>5.028541337546077</v>
      </c>
      <c r="N3341" s="68">
        <v>0</v>
      </c>
      <c r="O3341" s="68">
        <v>0</v>
      </c>
      <c r="P3341" s="68">
        <v>9.7129806039472086</v>
      </c>
      <c r="Q3341" s="68">
        <v>0</v>
      </c>
      <c r="R3341" s="68">
        <v>0</v>
      </c>
      <c r="S3341" s="68">
        <v>0</v>
      </c>
      <c r="T3341" s="68">
        <v>0</v>
      </c>
      <c r="U3341" s="68">
        <v>0</v>
      </c>
      <c r="V3341" s="68">
        <v>0</v>
      </c>
      <c r="W3341" s="68">
        <v>14.741521941493286</v>
      </c>
    </row>
    <row r="3342" spans="1:23">
      <c r="A3342" s="105"/>
      <c r="B3342">
        <v>2017</v>
      </c>
      <c r="C3342" s="76">
        <v>0.27988291450641911</v>
      </c>
      <c r="D3342" s="76">
        <v>0</v>
      </c>
      <c r="E3342" s="76">
        <v>0</v>
      </c>
      <c r="F3342" s="76">
        <v>0.72011708549358089</v>
      </c>
      <c r="G3342" s="76">
        <v>0</v>
      </c>
      <c r="H3342" s="76">
        <v>0</v>
      </c>
      <c r="I3342" s="76">
        <v>0</v>
      </c>
      <c r="J3342" s="76">
        <v>0</v>
      </c>
      <c r="K3342" s="76">
        <v>0</v>
      </c>
      <c r="L3342" s="77">
        <v>0</v>
      </c>
      <c r="M3342" s="68">
        <v>4.0480769230769234</v>
      </c>
      <c r="N3342" s="68">
        <v>0</v>
      </c>
      <c r="O3342" s="68">
        <v>0</v>
      </c>
      <c r="P3342" s="68">
        <v>10.415388737968566</v>
      </c>
      <c r="Q3342" s="68">
        <v>0</v>
      </c>
      <c r="R3342" s="68">
        <v>0</v>
      </c>
      <c r="S3342" s="68">
        <v>0</v>
      </c>
      <c r="T3342" s="68">
        <v>0</v>
      </c>
      <c r="U3342" s="68">
        <v>0</v>
      </c>
      <c r="V3342" s="68">
        <v>0</v>
      </c>
      <c r="W3342" s="68">
        <v>14.46346566104549</v>
      </c>
    </row>
    <row r="3343" spans="1:23">
      <c r="C3343" s="76"/>
      <c r="D3343" s="76"/>
      <c r="E3343" s="76"/>
      <c r="F3343" s="76"/>
      <c r="G3343" s="76"/>
      <c r="H3343" s="76"/>
      <c r="I3343" s="76"/>
      <c r="J3343" s="76"/>
      <c r="K3343" s="76"/>
      <c r="L3343" s="77"/>
      <c r="M3343" s="68"/>
      <c r="N3343" s="68"/>
      <c r="O3343" s="68"/>
      <c r="P3343" s="68"/>
      <c r="Q3343" s="68"/>
      <c r="R3343" s="68"/>
      <c r="S3343" s="68"/>
      <c r="T3343" s="68"/>
      <c r="U3343" s="68"/>
      <c r="V3343" s="68"/>
      <c r="W3343" s="68"/>
    </row>
    <row r="3344" spans="1:23">
      <c r="A3344" s="105" t="s">
        <v>868</v>
      </c>
      <c r="B3344">
        <v>2011</v>
      </c>
      <c r="C3344" s="76">
        <v>0.18278869763823524</v>
      </c>
      <c r="D3344" s="76">
        <v>0</v>
      </c>
      <c r="E3344" s="76">
        <v>0</v>
      </c>
      <c r="F3344" s="76">
        <v>0.7991364564656871</v>
      </c>
      <c r="G3344" s="76">
        <v>0</v>
      </c>
      <c r="H3344" s="76">
        <v>0</v>
      </c>
      <c r="I3344" s="76">
        <v>0</v>
      </c>
      <c r="J3344" s="76">
        <v>0</v>
      </c>
      <c r="K3344" s="76">
        <v>1.8074845896077579E-2</v>
      </c>
      <c r="L3344" s="77">
        <v>0</v>
      </c>
      <c r="M3344" s="68">
        <v>10.112877237747416</v>
      </c>
      <c r="N3344" s="68">
        <v>0</v>
      </c>
      <c r="O3344" s="68">
        <v>0</v>
      </c>
      <c r="P3344" s="68">
        <v>44.212629034868158</v>
      </c>
      <c r="Q3344" s="68">
        <v>0</v>
      </c>
      <c r="R3344" s="68">
        <v>0</v>
      </c>
      <c r="S3344" s="68">
        <v>0</v>
      </c>
      <c r="T3344" s="68">
        <v>0</v>
      </c>
      <c r="U3344" s="68">
        <v>1</v>
      </c>
      <c r="V3344" s="68">
        <v>0</v>
      </c>
      <c r="W3344" s="68">
        <v>55.325506272615577</v>
      </c>
    </row>
    <row r="3345" spans="1:23">
      <c r="A3345" s="105"/>
      <c r="B3345">
        <v>2014</v>
      </c>
      <c r="C3345" s="76">
        <v>0.10560973460372014</v>
      </c>
      <c r="D3345" s="76">
        <v>0</v>
      </c>
      <c r="E3345" s="76">
        <v>0</v>
      </c>
      <c r="F3345" s="76">
        <v>0.85294283435802276</v>
      </c>
      <c r="G3345" s="76">
        <v>0</v>
      </c>
      <c r="H3345" s="76">
        <v>0</v>
      </c>
      <c r="I3345" s="76">
        <v>0</v>
      </c>
      <c r="J3345" s="76">
        <v>0</v>
      </c>
      <c r="K3345" s="76">
        <v>4.1447431038257251E-2</v>
      </c>
      <c r="L3345" s="77">
        <v>0</v>
      </c>
      <c r="M3345" s="68">
        <v>5.0164348094888442</v>
      </c>
      <c r="N3345" s="68">
        <v>0</v>
      </c>
      <c r="O3345" s="68">
        <v>0</v>
      </c>
      <c r="P3345" s="68">
        <v>40.514561852018353</v>
      </c>
      <c r="Q3345" s="68">
        <v>0</v>
      </c>
      <c r="R3345" s="68">
        <v>0</v>
      </c>
      <c r="S3345" s="68">
        <v>0</v>
      </c>
      <c r="T3345" s="68">
        <v>0</v>
      </c>
      <c r="U3345" s="68">
        <v>1.9687421486700529</v>
      </c>
      <c r="V3345" s="68">
        <v>0</v>
      </c>
      <c r="W3345" s="68">
        <v>47.499738810177242</v>
      </c>
    </row>
    <row r="3346" spans="1:23">
      <c r="A3346" s="105"/>
      <c r="B3346">
        <v>2017</v>
      </c>
      <c r="C3346" s="76">
        <v>9.5719691413633193E-2</v>
      </c>
      <c r="D3346" s="76">
        <v>0</v>
      </c>
      <c r="E3346" s="76">
        <v>4.3380253133793192E-2</v>
      </c>
      <c r="F3346" s="76">
        <v>0.84175659705886285</v>
      </c>
      <c r="G3346" s="76">
        <v>0</v>
      </c>
      <c r="H3346" s="76">
        <v>0</v>
      </c>
      <c r="I3346" s="76">
        <v>0</v>
      </c>
      <c r="J3346" s="76">
        <v>0</v>
      </c>
      <c r="K3346" s="76">
        <v>1.9143458393710892E-2</v>
      </c>
      <c r="L3346" s="77">
        <v>0</v>
      </c>
      <c r="M3346" s="68">
        <v>5.0566239316239319</v>
      </c>
      <c r="N3346" s="68">
        <v>0</v>
      </c>
      <c r="O3346" s="68">
        <v>2.2916666666666665</v>
      </c>
      <c r="P3346" s="68">
        <v>44.467825694263894</v>
      </c>
      <c r="Q3346" s="68">
        <v>0</v>
      </c>
      <c r="R3346" s="68">
        <v>0</v>
      </c>
      <c r="S3346" s="68">
        <v>0</v>
      </c>
      <c r="T3346" s="68">
        <v>0</v>
      </c>
      <c r="U3346" s="68">
        <v>1.0112994350282485</v>
      </c>
      <c r="V3346" s="68">
        <v>0</v>
      </c>
      <c r="W3346" s="68">
        <v>52.827415727582732</v>
      </c>
    </row>
    <row r="3347" spans="1:23">
      <c r="C3347" s="76"/>
      <c r="D3347" s="76"/>
      <c r="E3347" s="76"/>
      <c r="F3347" s="76"/>
      <c r="G3347" s="76"/>
      <c r="H3347" s="76"/>
      <c r="I3347" s="76"/>
      <c r="J3347" s="76"/>
      <c r="K3347" s="76"/>
      <c r="L3347" s="77"/>
      <c r="M3347" s="68"/>
      <c r="N3347" s="68"/>
      <c r="O3347" s="68"/>
      <c r="P3347" s="68"/>
      <c r="Q3347" s="68"/>
      <c r="R3347" s="68"/>
      <c r="S3347" s="68"/>
      <c r="T3347" s="68"/>
      <c r="U3347" s="68"/>
      <c r="V3347" s="68"/>
      <c r="W3347" s="68"/>
    </row>
    <row r="3348" spans="1:23">
      <c r="A3348" s="105" t="s">
        <v>869</v>
      </c>
      <c r="B3348">
        <v>2011</v>
      </c>
      <c r="C3348" s="76">
        <v>0</v>
      </c>
      <c r="D3348" s="76">
        <v>0</v>
      </c>
      <c r="E3348" s="76">
        <v>0</v>
      </c>
      <c r="F3348" s="76">
        <v>1</v>
      </c>
      <c r="G3348" s="76">
        <v>0</v>
      </c>
      <c r="H3348" s="76">
        <v>0</v>
      </c>
      <c r="I3348" s="76">
        <v>0</v>
      </c>
      <c r="J3348" s="76">
        <v>0</v>
      </c>
      <c r="K3348" s="76">
        <v>0</v>
      </c>
      <c r="L3348" s="77">
        <v>0</v>
      </c>
      <c r="M3348" s="68">
        <v>0</v>
      </c>
      <c r="N3348" s="68">
        <v>0</v>
      </c>
      <c r="O3348" s="68">
        <v>0</v>
      </c>
      <c r="P3348" s="68">
        <v>3.8641833242132595</v>
      </c>
      <c r="Q3348" s="68">
        <v>0</v>
      </c>
      <c r="R3348" s="68">
        <v>0</v>
      </c>
      <c r="S3348" s="68">
        <v>0</v>
      </c>
      <c r="T3348" s="68">
        <v>0</v>
      </c>
      <c r="U3348" s="68">
        <v>0</v>
      </c>
      <c r="V3348" s="68">
        <v>0</v>
      </c>
      <c r="W3348" s="68">
        <v>3.8641833242132595</v>
      </c>
    </row>
    <row r="3349" spans="1:23">
      <c r="A3349" s="105"/>
      <c r="B3349">
        <v>2014</v>
      </c>
      <c r="C3349" s="76">
        <v>0.34844989704005552</v>
      </c>
      <c r="D3349" s="76">
        <v>0</v>
      </c>
      <c r="E3349" s="76">
        <v>0</v>
      </c>
      <c r="F3349" s="76">
        <v>0.65155010295994442</v>
      </c>
      <c r="G3349" s="76">
        <v>0</v>
      </c>
      <c r="H3349" s="76">
        <v>0</v>
      </c>
      <c r="I3349" s="76">
        <v>0</v>
      </c>
      <c r="J3349" s="76">
        <v>0</v>
      </c>
      <c r="K3349" s="76">
        <v>0</v>
      </c>
      <c r="L3349" s="77">
        <v>0</v>
      </c>
      <c r="M3349" s="68">
        <v>1.2996389891696751</v>
      </c>
      <c r="N3349" s="68">
        <v>0</v>
      </c>
      <c r="O3349" s="68">
        <v>0</v>
      </c>
      <c r="P3349" s="68">
        <v>2.4301339285714287</v>
      </c>
      <c r="Q3349" s="68">
        <v>0</v>
      </c>
      <c r="R3349" s="68">
        <v>0</v>
      </c>
      <c r="S3349" s="68">
        <v>0</v>
      </c>
      <c r="T3349" s="68">
        <v>0</v>
      </c>
      <c r="U3349" s="68">
        <v>0</v>
      </c>
      <c r="V3349" s="68">
        <v>0</v>
      </c>
      <c r="W3349" s="68">
        <v>3.7297729177411041</v>
      </c>
    </row>
    <row r="3350" spans="1:23">
      <c r="A3350" s="105"/>
      <c r="B3350">
        <v>2017</v>
      </c>
      <c r="C3350" s="76">
        <v>0</v>
      </c>
      <c r="D3350" s="76">
        <v>0</v>
      </c>
      <c r="E3350" s="76">
        <v>0</v>
      </c>
      <c r="F3350" s="76">
        <v>1</v>
      </c>
      <c r="G3350" s="76">
        <v>0</v>
      </c>
      <c r="H3350" s="76">
        <v>0</v>
      </c>
      <c r="I3350" s="76">
        <v>0</v>
      </c>
      <c r="J3350" s="76">
        <v>0</v>
      </c>
      <c r="K3350" s="76">
        <v>0</v>
      </c>
      <c r="L3350" s="77">
        <v>0</v>
      </c>
      <c r="M3350" s="68">
        <v>0</v>
      </c>
      <c r="N3350" s="68">
        <v>0</v>
      </c>
      <c r="O3350" s="68">
        <v>0</v>
      </c>
      <c r="P3350" s="68">
        <v>2.5869986168741357</v>
      </c>
      <c r="Q3350" s="68">
        <v>0</v>
      </c>
      <c r="R3350" s="68">
        <v>0</v>
      </c>
      <c r="S3350" s="68">
        <v>0</v>
      </c>
      <c r="T3350" s="68">
        <v>0</v>
      </c>
      <c r="U3350" s="68">
        <v>0</v>
      </c>
      <c r="V3350" s="68">
        <v>0</v>
      </c>
      <c r="W3350" s="68">
        <v>2.5869986168741357</v>
      </c>
    </row>
    <row r="3351" spans="1:23">
      <c r="C3351" s="76"/>
      <c r="D3351" s="76"/>
      <c r="E3351" s="76"/>
      <c r="F3351" s="76"/>
      <c r="G3351" s="76"/>
      <c r="H3351" s="76"/>
      <c r="I3351" s="76"/>
      <c r="J3351" s="76"/>
      <c r="K3351" s="76"/>
      <c r="L3351" s="77"/>
      <c r="M3351" s="68"/>
      <c r="N3351" s="68"/>
      <c r="O3351" s="68"/>
      <c r="P3351" s="68"/>
      <c r="Q3351" s="68"/>
      <c r="R3351" s="68"/>
      <c r="S3351" s="68"/>
      <c r="T3351" s="68"/>
      <c r="U3351" s="68"/>
      <c r="V3351" s="68"/>
      <c r="W3351" s="68"/>
    </row>
    <row r="3352" spans="1:23">
      <c r="A3352" s="105" t="s">
        <v>870</v>
      </c>
      <c r="B3352">
        <v>2011</v>
      </c>
      <c r="C3352" s="76">
        <v>0</v>
      </c>
      <c r="D3352" s="76">
        <v>0</v>
      </c>
      <c r="E3352" s="76">
        <v>0</v>
      </c>
      <c r="F3352" s="76">
        <v>1</v>
      </c>
      <c r="G3352" s="76">
        <v>0</v>
      </c>
      <c r="H3352" s="76">
        <v>0</v>
      </c>
      <c r="I3352" s="76">
        <v>0</v>
      </c>
      <c r="J3352" s="76">
        <v>0</v>
      </c>
      <c r="K3352" s="76">
        <v>0</v>
      </c>
      <c r="L3352" s="77">
        <v>0</v>
      </c>
      <c r="M3352" s="68">
        <v>0</v>
      </c>
      <c r="N3352" s="68">
        <v>0</v>
      </c>
      <c r="O3352" s="68">
        <v>0</v>
      </c>
      <c r="P3352" s="68">
        <v>11.047184891989557</v>
      </c>
      <c r="Q3352" s="68">
        <v>0</v>
      </c>
      <c r="R3352" s="68">
        <v>0</v>
      </c>
      <c r="S3352" s="68">
        <v>0</v>
      </c>
      <c r="T3352" s="68">
        <v>0</v>
      </c>
      <c r="U3352" s="68">
        <v>0</v>
      </c>
      <c r="V3352" s="68">
        <v>0</v>
      </c>
      <c r="W3352" s="68">
        <v>11.047184891989557</v>
      </c>
    </row>
    <row r="3353" spans="1:23">
      <c r="A3353" s="105"/>
      <c r="B3353">
        <v>2014</v>
      </c>
      <c r="C3353" s="76">
        <v>0</v>
      </c>
      <c r="D3353" s="76">
        <v>0</v>
      </c>
      <c r="E3353" s="76">
        <v>0</v>
      </c>
      <c r="F3353" s="76">
        <v>1</v>
      </c>
      <c r="G3353" s="76">
        <v>0</v>
      </c>
      <c r="H3353" s="76">
        <v>0</v>
      </c>
      <c r="I3353" s="76">
        <v>0</v>
      </c>
      <c r="J3353" s="76">
        <v>0</v>
      </c>
      <c r="K3353" s="76">
        <v>0</v>
      </c>
      <c r="L3353" s="77">
        <v>0</v>
      </c>
      <c r="M3353" s="68">
        <v>0</v>
      </c>
      <c r="N3353" s="68">
        <v>0</v>
      </c>
      <c r="O3353" s="68">
        <v>0</v>
      </c>
      <c r="P3353" s="68">
        <v>20.491321103812297</v>
      </c>
      <c r="Q3353" s="68">
        <v>0</v>
      </c>
      <c r="R3353" s="68">
        <v>0</v>
      </c>
      <c r="S3353" s="68">
        <v>0</v>
      </c>
      <c r="T3353" s="68">
        <v>0</v>
      </c>
      <c r="U3353" s="68">
        <v>0</v>
      </c>
      <c r="V3353" s="68">
        <v>0</v>
      </c>
      <c r="W3353" s="68">
        <v>20.491321103812297</v>
      </c>
    </row>
    <row r="3354" spans="1:23">
      <c r="A3354" s="105"/>
      <c r="B3354">
        <v>2017</v>
      </c>
      <c r="C3354" s="76">
        <v>0.22984587880257062</v>
      </c>
      <c r="D3354" s="76">
        <v>0</v>
      </c>
      <c r="E3354" s="76">
        <v>0.10971354494914302</v>
      </c>
      <c r="F3354" s="76">
        <v>0.66044057624828645</v>
      </c>
      <c r="G3354" s="76">
        <v>0</v>
      </c>
      <c r="H3354" s="76">
        <v>0</v>
      </c>
      <c r="I3354" s="76">
        <v>0</v>
      </c>
      <c r="J3354" s="76">
        <v>0</v>
      </c>
      <c r="K3354" s="76">
        <v>0</v>
      </c>
      <c r="L3354" s="77">
        <v>0</v>
      </c>
      <c r="M3354" s="68">
        <v>4.8009581603321623</v>
      </c>
      <c r="N3354" s="68">
        <v>0</v>
      </c>
      <c r="O3354" s="68">
        <v>2.2916666666666665</v>
      </c>
      <c r="P3354" s="68">
        <v>13.795103007599474</v>
      </c>
      <c r="Q3354" s="68">
        <v>0</v>
      </c>
      <c r="R3354" s="68">
        <v>0</v>
      </c>
      <c r="S3354" s="68">
        <v>0</v>
      </c>
      <c r="T3354" s="68">
        <v>0</v>
      </c>
      <c r="U3354" s="68">
        <v>0</v>
      </c>
      <c r="V3354" s="68">
        <v>0</v>
      </c>
      <c r="W3354" s="68">
        <v>20.887727834598302</v>
      </c>
    </row>
    <row r="3355" spans="1:23">
      <c r="C3355" s="76"/>
      <c r="D3355" s="76"/>
      <c r="E3355" s="76"/>
      <c r="F3355" s="76"/>
      <c r="G3355" s="76"/>
      <c r="H3355" s="76"/>
      <c r="I3355" s="76"/>
      <c r="J3355" s="76"/>
      <c r="K3355" s="76"/>
      <c r="L3355" s="77"/>
      <c r="M3355" s="68"/>
      <c r="N3355" s="68"/>
      <c r="O3355" s="68"/>
      <c r="P3355" s="68"/>
      <c r="Q3355" s="68"/>
      <c r="R3355" s="68"/>
      <c r="S3355" s="68"/>
      <c r="T3355" s="68"/>
      <c r="U3355" s="68"/>
      <c r="V3355" s="68"/>
      <c r="W3355" s="68"/>
    </row>
    <row r="3356" spans="1:23">
      <c r="A3356" s="105" t="s">
        <v>871</v>
      </c>
      <c r="B3356">
        <v>2011</v>
      </c>
      <c r="C3356" s="76">
        <v>0.43394082362571501</v>
      </c>
      <c r="D3356" s="76">
        <v>0.13817490500080573</v>
      </c>
      <c r="E3356" s="76">
        <v>0</v>
      </c>
      <c r="F3356" s="76">
        <v>0.42788427137347929</v>
      </c>
      <c r="G3356" s="76">
        <v>0</v>
      </c>
      <c r="H3356" s="76">
        <v>0</v>
      </c>
      <c r="I3356" s="76">
        <v>0</v>
      </c>
      <c r="J3356" s="76">
        <v>0</v>
      </c>
      <c r="K3356" s="76">
        <v>0</v>
      </c>
      <c r="L3356" s="77">
        <v>0</v>
      </c>
      <c r="M3356" s="68">
        <v>4.1556353824759595</v>
      </c>
      <c r="N3356" s="68">
        <v>1.3232323232323233</v>
      </c>
      <c r="O3356" s="68">
        <v>0</v>
      </c>
      <c r="P3356" s="68">
        <v>4.0976347946886396</v>
      </c>
      <c r="Q3356" s="68">
        <v>0</v>
      </c>
      <c r="R3356" s="68">
        <v>0</v>
      </c>
      <c r="S3356" s="68">
        <v>0</v>
      </c>
      <c r="T3356" s="68">
        <v>0</v>
      </c>
      <c r="U3356" s="68">
        <v>0</v>
      </c>
      <c r="V3356" s="68">
        <v>0</v>
      </c>
      <c r="W3356" s="68">
        <v>9.5765025003969217</v>
      </c>
    </row>
    <row r="3357" spans="1:23">
      <c r="A3357" s="105"/>
      <c r="B3357">
        <v>2014</v>
      </c>
      <c r="C3357" s="76">
        <v>0.1702655841817646</v>
      </c>
      <c r="D3357" s="76">
        <v>0</v>
      </c>
      <c r="E3357" s="76">
        <v>0</v>
      </c>
      <c r="F3357" s="76">
        <v>0.82973441581823537</v>
      </c>
      <c r="G3357" s="76">
        <v>0</v>
      </c>
      <c r="H3357" s="76">
        <v>0</v>
      </c>
      <c r="I3357" s="76">
        <v>0</v>
      </c>
      <c r="J3357" s="76">
        <v>0</v>
      </c>
      <c r="K3357" s="76">
        <v>0</v>
      </c>
      <c r="L3357" s="77">
        <v>0</v>
      </c>
      <c r="M3357" s="68">
        <v>3.4869424094116006</v>
      </c>
      <c r="N3357" s="68">
        <v>0</v>
      </c>
      <c r="O3357" s="68">
        <v>0</v>
      </c>
      <c r="P3357" s="68">
        <v>16.992489333465837</v>
      </c>
      <c r="Q3357" s="68">
        <v>0</v>
      </c>
      <c r="R3357" s="68">
        <v>0</v>
      </c>
      <c r="S3357" s="68">
        <v>0</v>
      </c>
      <c r="T3357" s="68">
        <v>0</v>
      </c>
      <c r="U3357" s="68">
        <v>0</v>
      </c>
      <c r="V3357" s="68">
        <v>0</v>
      </c>
      <c r="W3357" s="68">
        <v>20.479431742877438</v>
      </c>
    </row>
    <row r="3358" spans="1:23">
      <c r="A3358" s="105"/>
      <c r="B3358">
        <v>2017</v>
      </c>
      <c r="C3358" s="76">
        <v>0.13732185858331347</v>
      </c>
      <c r="D3358" s="76">
        <v>0</v>
      </c>
      <c r="E3358" s="76">
        <v>0</v>
      </c>
      <c r="F3358" s="76">
        <v>0.86267814141668631</v>
      </c>
      <c r="G3358" s="76">
        <v>0</v>
      </c>
      <c r="H3358" s="76">
        <v>0</v>
      </c>
      <c r="I3358" s="76">
        <v>0</v>
      </c>
      <c r="J3358" s="76">
        <v>0</v>
      </c>
      <c r="K3358" s="76">
        <v>0</v>
      </c>
      <c r="L3358" s="77">
        <v>0</v>
      </c>
      <c r="M3358" s="68">
        <v>2.0320512820512819</v>
      </c>
      <c r="N3358" s="68">
        <v>0</v>
      </c>
      <c r="O3358" s="68">
        <v>0</v>
      </c>
      <c r="P3358" s="68">
        <v>12.765675045097368</v>
      </c>
      <c r="Q3358" s="68">
        <v>0</v>
      </c>
      <c r="R3358" s="68">
        <v>0</v>
      </c>
      <c r="S3358" s="68">
        <v>0</v>
      </c>
      <c r="T3358" s="68">
        <v>0</v>
      </c>
      <c r="U3358" s="68">
        <v>0</v>
      </c>
      <c r="V3358" s="68">
        <v>0</v>
      </c>
      <c r="W3358" s="68">
        <v>14.797726327148652</v>
      </c>
    </row>
    <row r="3359" spans="1:23">
      <c r="C3359" s="76"/>
      <c r="D3359" s="76"/>
      <c r="E3359" s="76"/>
      <c r="F3359" s="76"/>
      <c r="G3359" s="76"/>
      <c r="H3359" s="76"/>
      <c r="I3359" s="76"/>
      <c r="J3359" s="76"/>
      <c r="K3359" s="76"/>
      <c r="L3359" s="77"/>
      <c r="M3359" s="68"/>
      <c r="N3359" s="68"/>
      <c r="O3359" s="68"/>
      <c r="P3359" s="68"/>
      <c r="Q3359" s="68"/>
      <c r="R3359" s="68"/>
      <c r="S3359" s="68"/>
      <c r="T3359" s="68"/>
      <c r="U3359" s="68"/>
      <c r="V3359" s="68"/>
      <c r="W3359" s="68"/>
    </row>
    <row r="3360" spans="1:23">
      <c r="A3360" s="105" t="s">
        <v>872</v>
      </c>
      <c r="B3360">
        <v>2011</v>
      </c>
      <c r="C3360" s="76">
        <v>0.24063325882205683</v>
      </c>
      <c r="D3360" s="76">
        <v>1.7516803300757784E-2</v>
      </c>
      <c r="E3360" s="76">
        <v>0</v>
      </c>
      <c r="F3360" s="76">
        <v>0.70672703576181728</v>
      </c>
      <c r="G3360" s="76">
        <v>1.7606098814610414E-2</v>
      </c>
      <c r="H3360" s="76">
        <v>0</v>
      </c>
      <c r="I3360" s="76">
        <v>1.7516803300757784E-2</v>
      </c>
      <c r="J3360" s="76">
        <v>0</v>
      </c>
      <c r="K3360" s="76">
        <v>0</v>
      </c>
      <c r="L3360" s="77">
        <v>0</v>
      </c>
      <c r="M3360" s="68">
        <v>13.737281551346012</v>
      </c>
      <c r="N3360" s="68">
        <v>1</v>
      </c>
      <c r="O3360" s="68">
        <v>0</v>
      </c>
      <c r="P3360" s="68">
        <v>40.345662597652392</v>
      </c>
      <c r="Q3360" s="68">
        <v>1.0050977060322854</v>
      </c>
      <c r="R3360" s="68">
        <v>0</v>
      </c>
      <c r="S3360" s="68">
        <v>0.99999999999999989</v>
      </c>
      <c r="T3360" s="68">
        <v>0</v>
      </c>
      <c r="U3360" s="68">
        <v>0</v>
      </c>
      <c r="V3360" s="68">
        <v>0</v>
      </c>
      <c r="W3360" s="68">
        <v>57.088041855030681</v>
      </c>
    </row>
    <row r="3361" spans="1:23">
      <c r="A3361" s="105"/>
      <c r="B3361">
        <v>2014</v>
      </c>
      <c r="C3361" s="76">
        <v>0.14010901136212828</v>
      </c>
      <c r="D3361" s="76">
        <v>0</v>
      </c>
      <c r="E3361" s="76">
        <v>0</v>
      </c>
      <c r="F3361" s="76">
        <v>0.85989098863787183</v>
      </c>
      <c r="G3361" s="76">
        <v>0</v>
      </c>
      <c r="H3361" s="76">
        <v>0</v>
      </c>
      <c r="I3361" s="76">
        <v>0</v>
      </c>
      <c r="J3361" s="76">
        <v>0</v>
      </c>
      <c r="K3361" s="76">
        <v>0</v>
      </c>
      <c r="L3361" s="77">
        <v>0</v>
      </c>
      <c r="M3361" s="68">
        <v>6.6294049770131025</v>
      </c>
      <c r="N3361" s="68">
        <v>0</v>
      </c>
      <c r="O3361" s="68">
        <v>0</v>
      </c>
      <c r="P3361" s="68">
        <v>40.686644951271838</v>
      </c>
      <c r="Q3361" s="68">
        <v>0</v>
      </c>
      <c r="R3361" s="68">
        <v>0</v>
      </c>
      <c r="S3361" s="68">
        <v>0</v>
      </c>
      <c r="T3361" s="68">
        <v>0</v>
      </c>
      <c r="U3361" s="68">
        <v>0</v>
      </c>
      <c r="V3361" s="68">
        <v>0</v>
      </c>
      <c r="W3361" s="68">
        <v>47.316049928284933</v>
      </c>
    </row>
    <row r="3362" spans="1:23">
      <c r="A3362" s="105"/>
      <c r="B3362">
        <v>2017</v>
      </c>
      <c r="C3362" s="76">
        <v>7.3185945667219712E-2</v>
      </c>
      <c r="D3362" s="76">
        <v>0.11065156491180596</v>
      </c>
      <c r="E3362" s="76">
        <v>0</v>
      </c>
      <c r="F3362" s="76">
        <v>0.77401399460467657</v>
      </c>
      <c r="G3362" s="76">
        <v>0</v>
      </c>
      <c r="H3362" s="76">
        <v>0</v>
      </c>
      <c r="I3362" s="76">
        <v>4.2148494816297732E-2</v>
      </c>
      <c r="J3362" s="76">
        <v>0</v>
      </c>
      <c r="K3362" s="76">
        <v>0</v>
      </c>
      <c r="L3362" s="77">
        <v>0</v>
      </c>
      <c r="M3362" s="68">
        <v>2.016025641025641</v>
      </c>
      <c r="N3362" s="68">
        <v>3.0480769230769234</v>
      </c>
      <c r="O3362" s="68">
        <v>0</v>
      </c>
      <c r="P3362" s="68">
        <v>21.321471566837104</v>
      </c>
      <c r="Q3362" s="68">
        <v>0</v>
      </c>
      <c r="R3362" s="68">
        <v>0</v>
      </c>
      <c r="S3362" s="68">
        <v>1.1610486891385767</v>
      </c>
      <c r="T3362" s="68">
        <v>0</v>
      </c>
      <c r="U3362" s="68">
        <v>0</v>
      </c>
      <c r="V3362" s="68">
        <v>0</v>
      </c>
      <c r="W3362" s="68">
        <v>27.546622820078245</v>
      </c>
    </row>
    <row r="3363" spans="1:23">
      <c r="C3363" s="76"/>
      <c r="D3363" s="76"/>
      <c r="E3363" s="76"/>
      <c r="F3363" s="76"/>
      <c r="G3363" s="76"/>
      <c r="H3363" s="76"/>
      <c r="I3363" s="76"/>
      <c r="J3363" s="76"/>
      <c r="K3363" s="76"/>
      <c r="L3363" s="77"/>
      <c r="M3363" s="68"/>
      <c r="N3363" s="68"/>
      <c r="O3363" s="68"/>
      <c r="P3363" s="68"/>
      <c r="Q3363" s="68"/>
      <c r="R3363" s="68"/>
      <c r="S3363" s="68"/>
      <c r="T3363" s="68"/>
      <c r="U3363" s="68"/>
      <c r="V3363" s="68"/>
      <c r="W3363" s="68"/>
    </row>
    <row r="3364" spans="1:23">
      <c r="A3364" s="105" t="s">
        <v>873</v>
      </c>
      <c r="B3364">
        <v>2011</v>
      </c>
      <c r="C3364" s="76">
        <v>0.49811837517274266</v>
      </c>
      <c r="D3364" s="76">
        <v>0</v>
      </c>
      <c r="E3364" s="76">
        <v>0</v>
      </c>
      <c r="F3364" s="76">
        <v>0.25075997589255228</v>
      </c>
      <c r="G3364" s="76">
        <v>0.25112164893470501</v>
      </c>
      <c r="H3364" s="76">
        <v>0</v>
      </c>
      <c r="I3364" s="76">
        <v>0</v>
      </c>
      <c r="J3364" s="76">
        <v>0</v>
      </c>
      <c r="K3364" s="76">
        <v>0</v>
      </c>
      <c r="L3364" s="77">
        <v>0</v>
      </c>
      <c r="M3364" s="68">
        <v>1.9864349300551081</v>
      </c>
      <c r="N3364" s="68">
        <v>0</v>
      </c>
      <c r="O3364" s="68">
        <v>0</v>
      </c>
      <c r="P3364" s="68">
        <v>1</v>
      </c>
      <c r="Q3364" s="68">
        <v>1.0014423076923078</v>
      </c>
      <c r="R3364" s="68">
        <v>0</v>
      </c>
      <c r="S3364" s="68">
        <v>0</v>
      </c>
      <c r="T3364" s="68">
        <v>0</v>
      </c>
      <c r="U3364" s="68">
        <v>0</v>
      </c>
      <c r="V3364" s="68">
        <v>0</v>
      </c>
      <c r="W3364" s="68">
        <v>3.9878772377474161</v>
      </c>
    </row>
    <row r="3365" spans="1:23">
      <c r="A3365" s="105"/>
      <c r="B3365">
        <v>2014</v>
      </c>
      <c r="C3365" s="76">
        <v>0.20440904555764355</v>
      </c>
      <c r="D3365" s="76">
        <v>0</v>
      </c>
      <c r="E3365" s="76">
        <v>0</v>
      </c>
      <c r="F3365" s="76">
        <v>0.7955909544423565</v>
      </c>
      <c r="G3365" s="76">
        <v>0</v>
      </c>
      <c r="H3365" s="76">
        <v>0</v>
      </c>
      <c r="I3365" s="76">
        <v>0</v>
      </c>
      <c r="J3365" s="76">
        <v>0</v>
      </c>
      <c r="K3365" s="76">
        <v>0</v>
      </c>
      <c r="L3365" s="77">
        <v>0</v>
      </c>
      <c r="M3365" s="68">
        <v>1.0031595576619272</v>
      </c>
      <c r="N3365" s="68">
        <v>0</v>
      </c>
      <c r="O3365" s="68">
        <v>0</v>
      </c>
      <c r="P3365" s="68">
        <v>3.9044488846417438</v>
      </c>
      <c r="Q3365" s="68">
        <v>0</v>
      </c>
      <c r="R3365" s="68">
        <v>0</v>
      </c>
      <c r="S3365" s="68">
        <v>0</v>
      </c>
      <c r="T3365" s="68">
        <v>0</v>
      </c>
      <c r="U3365" s="68">
        <v>0</v>
      </c>
      <c r="V3365" s="68">
        <v>0</v>
      </c>
      <c r="W3365" s="68">
        <v>4.9076084423036708</v>
      </c>
    </row>
    <row r="3366" spans="1:23">
      <c r="A3366" s="105"/>
      <c r="B3366">
        <v>2017</v>
      </c>
      <c r="C3366" s="76">
        <v>0.36706677251266867</v>
      </c>
      <c r="D3366" s="76">
        <v>0</v>
      </c>
      <c r="E3366" s="76">
        <v>0</v>
      </c>
      <c r="F3366" s="76">
        <v>0.63293322748733127</v>
      </c>
      <c r="G3366" s="76">
        <v>0</v>
      </c>
      <c r="H3366" s="76">
        <v>0</v>
      </c>
      <c r="I3366" s="76">
        <v>0</v>
      </c>
      <c r="J3366" s="76">
        <v>0</v>
      </c>
      <c r="K3366" s="76">
        <v>0</v>
      </c>
      <c r="L3366" s="77">
        <v>0</v>
      </c>
      <c r="M3366" s="68">
        <v>2.0320512820512819</v>
      </c>
      <c r="N3366" s="68">
        <v>0</v>
      </c>
      <c r="O3366" s="68">
        <v>0</v>
      </c>
      <c r="P3366" s="68">
        <v>3.5038659793814433</v>
      </c>
      <c r="Q3366" s="68">
        <v>0</v>
      </c>
      <c r="R3366" s="68">
        <v>0</v>
      </c>
      <c r="S3366" s="68">
        <v>0</v>
      </c>
      <c r="T3366" s="68">
        <v>0</v>
      </c>
      <c r="U3366" s="68">
        <v>0</v>
      </c>
      <c r="V3366" s="68">
        <v>0</v>
      </c>
      <c r="W3366" s="68">
        <v>5.5359172614327257</v>
      </c>
    </row>
    <row r="3367" spans="1:23">
      <c r="C3367" s="76"/>
      <c r="D3367" s="76"/>
      <c r="E3367" s="76"/>
      <c r="F3367" s="76"/>
      <c r="G3367" s="76"/>
      <c r="H3367" s="76"/>
      <c r="I3367" s="76"/>
      <c r="J3367" s="76"/>
      <c r="K3367" s="76"/>
      <c r="L3367" s="77"/>
      <c r="M3367" s="68"/>
      <c r="N3367" s="68"/>
      <c r="O3367" s="68"/>
      <c r="P3367" s="68"/>
      <c r="Q3367" s="68"/>
      <c r="R3367" s="68"/>
      <c r="S3367" s="68"/>
      <c r="T3367" s="68"/>
      <c r="U3367" s="68"/>
      <c r="V3367" s="68"/>
      <c r="W3367" s="68"/>
    </row>
    <row r="3368" spans="1:23">
      <c r="A3368" s="105" t="s">
        <v>874</v>
      </c>
      <c r="B3368">
        <v>2011</v>
      </c>
      <c r="C3368" s="76">
        <v>0</v>
      </c>
      <c r="D3368" s="76">
        <v>0</v>
      </c>
      <c r="E3368" s="76">
        <v>0</v>
      </c>
      <c r="F3368" s="76">
        <v>1</v>
      </c>
      <c r="G3368" s="76">
        <v>0</v>
      </c>
      <c r="H3368" s="76">
        <v>0</v>
      </c>
      <c r="I3368" s="76">
        <v>0</v>
      </c>
      <c r="J3368" s="76">
        <v>0</v>
      </c>
      <c r="K3368" s="76">
        <v>0</v>
      </c>
      <c r="L3368" s="77">
        <v>0</v>
      </c>
      <c r="M3368" s="68">
        <v>0</v>
      </c>
      <c r="N3368" s="68">
        <v>0</v>
      </c>
      <c r="O3368" s="68">
        <v>0</v>
      </c>
      <c r="P3368" s="68">
        <v>1.0017123287671232</v>
      </c>
      <c r="Q3368" s="68">
        <v>0</v>
      </c>
      <c r="R3368" s="68">
        <v>0</v>
      </c>
      <c r="S3368" s="68">
        <v>0</v>
      </c>
      <c r="T3368" s="68">
        <v>0</v>
      </c>
      <c r="U3368" s="68">
        <v>0</v>
      </c>
      <c r="V3368" s="68">
        <v>0</v>
      </c>
      <c r="W3368" s="68">
        <v>1.0017123287671232</v>
      </c>
    </row>
    <row r="3369" spans="1:23">
      <c r="A3369" s="105"/>
      <c r="B3369">
        <v>2014</v>
      </c>
      <c r="C3369" s="76">
        <v>0</v>
      </c>
      <c r="D3369" s="76">
        <v>0</v>
      </c>
      <c r="E3369" s="76">
        <v>0</v>
      </c>
      <c r="F3369" s="76">
        <v>1</v>
      </c>
      <c r="G3369" s="76">
        <v>0</v>
      </c>
      <c r="H3369" s="76">
        <v>0</v>
      </c>
      <c r="I3369" s="76">
        <v>0</v>
      </c>
      <c r="J3369" s="76">
        <v>0</v>
      </c>
      <c r="K3369" s="76">
        <v>0</v>
      </c>
      <c r="L3369" s="77">
        <v>0</v>
      </c>
      <c r="M3369" s="68">
        <v>0</v>
      </c>
      <c r="N3369" s="68">
        <v>0</v>
      </c>
      <c r="O3369" s="68">
        <v>0</v>
      </c>
      <c r="P3369" s="68">
        <v>3.8394184526118558</v>
      </c>
      <c r="Q3369" s="68">
        <v>0</v>
      </c>
      <c r="R3369" s="68">
        <v>0</v>
      </c>
      <c r="S3369" s="68">
        <v>0</v>
      </c>
      <c r="T3369" s="68">
        <v>0</v>
      </c>
      <c r="U3369" s="68">
        <v>0</v>
      </c>
      <c r="V3369" s="68">
        <v>0</v>
      </c>
      <c r="W3369" s="68">
        <v>3.8394184526118558</v>
      </c>
    </row>
    <row r="3370" spans="1:23">
      <c r="A3370" s="105"/>
      <c r="B3370">
        <v>2017</v>
      </c>
      <c r="C3370" s="76">
        <v>0.11602967655930695</v>
      </c>
      <c r="D3370" s="76">
        <v>0</v>
      </c>
      <c r="E3370" s="76">
        <v>0</v>
      </c>
      <c r="F3370" s="76">
        <v>0.88397032344069315</v>
      </c>
      <c r="G3370" s="76">
        <v>0</v>
      </c>
      <c r="H3370" s="76">
        <v>0</v>
      </c>
      <c r="I3370" s="76">
        <v>0</v>
      </c>
      <c r="J3370" s="76">
        <v>0</v>
      </c>
      <c r="K3370" s="76">
        <v>0</v>
      </c>
      <c r="L3370" s="77">
        <v>0</v>
      </c>
      <c r="M3370" s="68">
        <v>1.016025641025641</v>
      </c>
      <c r="N3370" s="68">
        <v>0</v>
      </c>
      <c r="O3370" s="68">
        <v>0</v>
      </c>
      <c r="P3370" s="68">
        <v>7.7405758695052773</v>
      </c>
      <c r="Q3370" s="68">
        <v>0</v>
      </c>
      <c r="R3370" s="68">
        <v>0</v>
      </c>
      <c r="S3370" s="68">
        <v>0</v>
      </c>
      <c r="T3370" s="68">
        <v>0</v>
      </c>
      <c r="U3370" s="68">
        <v>0</v>
      </c>
      <c r="V3370" s="68">
        <v>0</v>
      </c>
      <c r="W3370" s="68">
        <v>8.756601510530917</v>
      </c>
    </row>
    <row r="3371" spans="1:23">
      <c r="C3371" s="76"/>
      <c r="D3371" s="76"/>
      <c r="E3371" s="76"/>
      <c r="F3371" s="76"/>
      <c r="G3371" s="76"/>
      <c r="H3371" s="76"/>
      <c r="I3371" s="76"/>
      <c r="J3371" s="76"/>
      <c r="K3371" s="76"/>
      <c r="L3371" s="77"/>
      <c r="M3371" s="68"/>
      <c r="N3371" s="68"/>
      <c r="O3371" s="68"/>
      <c r="P3371" s="68"/>
      <c r="Q3371" s="68"/>
      <c r="R3371" s="68"/>
      <c r="S3371" s="68"/>
      <c r="T3371" s="68"/>
      <c r="U3371" s="68"/>
      <c r="V3371" s="68"/>
      <c r="W3371" s="68"/>
    </row>
    <row r="3372" spans="1:23">
      <c r="A3372" s="105" t="s">
        <v>875</v>
      </c>
      <c r="B3372">
        <v>2011</v>
      </c>
      <c r="C3372" s="76">
        <v>0.5701759281655453</v>
      </c>
      <c r="D3372" s="76">
        <v>0</v>
      </c>
      <c r="E3372" s="76">
        <v>0</v>
      </c>
      <c r="F3372" s="76">
        <v>0.42982407183445481</v>
      </c>
      <c r="G3372" s="76">
        <v>0</v>
      </c>
      <c r="H3372" s="76">
        <v>0</v>
      </c>
      <c r="I3372" s="76">
        <v>0</v>
      </c>
      <c r="J3372" s="76">
        <v>0</v>
      </c>
      <c r="K3372" s="76">
        <v>0</v>
      </c>
      <c r="L3372" s="77">
        <v>0</v>
      </c>
      <c r="M3372" s="68">
        <v>4.0947337207573327</v>
      </c>
      <c r="N3372" s="68">
        <v>0</v>
      </c>
      <c r="O3372" s="68">
        <v>0</v>
      </c>
      <c r="P3372" s="68">
        <v>3.0867931001512927</v>
      </c>
      <c r="Q3372" s="68">
        <v>0</v>
      </c>
      <c r="R3372" s="68">
        <v>0</v>
      </c>
      <c r="S3372" s="68">
        <v>0</v>
      </c>
      <c r="T3372" s="68">
        <v>0</v>
      </c>
      <c r="U3372" s="68">
        <v>0</v>
      </c>
      <c r="V3372" s="68">
        <v>0</v>
      </c>
      <c r="W3372" s="68">
        <v>7.1815268209086245</v>
      </c>
    </row>
    <row r="3373" spans="1:23">
      <c r="A3373" s="105"/>
      <c r="B3373">
        <v>2014</v>
      </c>
      <c r="C3373" s="76">
        <v>0.3949349777885523</v>
      </c>
      <c r="D3373" s="76">
        <v>0</v>
      </c>
      <c r="E3373" s="76">
        <v>0</v>
      </c>
      <c r="F3373" s="76">
        <v>0.60506502221144776</v>
      </c>
      <c r="G3373" s="76">
        <v>0</v>
      </c>
      <c r="H3373" s="76">
        <v>0</v>
      </c>
      <c r="I3373" s="76">
        <v>0</v>
      </c>
      <c r="J3373" s="76">
        <v>0</v>
      </c>
      <c r="K3373" s="76">
        <v>0</v>
      </c>
      <c r="L3373" s="77">
        <v>0</v>
      </c>
      <c r="M3373" s="68">
        <v>3.7576019623010275</v>
      </c>
      <c r="N3373" s="68">
        <v>0</v>
      </c>
      <c r="O3373" s="68">
        <v>0</v>
      </c>
      <c r="P3373" s="68">
        <v>5.7568806073153898</v>
      </c>
      <c r="Q3373" s="68">
        <v>0</v>
      </c>
      <c r="R3373" s="68">
        <v>0</v>
      </c>
      <c r="S3373" s="68">
        <v>0</v>
      </c>
      <c r="T3373" s="68">
        <v>0</v>
      </c>
      <c r="U3373" s="68">
        <v>0</v>
      </c>
      <c r="V3373" s="68">
        <v>0</v>
      </c>
      <c r="W3373" s="68">
        <v>9.5144825696164173</v>
      </c>
    </row>
    <row r="3374" spans="1:23">
      <c r="A3374" s="105"/>
      <c r="B3374">
        <v>2017</v>
      </c>
      <c r="C3374" s="76">
        <v>0.35403505592029533</v>
      </c>
      <c r="D3374" s="76">
        <v>0</v>
      </c>
      <c r="E3374" s="76">
        <v>0</v>
      </c>
      <c r="F3374" s="76">
        <v>0.64596494407970462</v>
      </c>
      <c r="G3374" s="76">
        <v>0</v>
      </c>
      <c r="H3374" s="76">
        <v>0</v>
      </c>
      <c r="I3374" s="76">
        <v>0</v>
      </c>
      <c r="J3374" s="76">
        <v>0</v>
      </c>
      <c r="K3374" s="76">
        <v>0</v>
      </c>
      <c r="L3374" s="77">
        <v>0</v>
      </c>
      <c r="M3374" s="68">
        <v>2.3301409491767342</v>
      </c>
      <c r="N3374" s="68">
        <v>0</v>
      </c>
      <c r="O3374" s="68">
        <v>0</v>
      </c>
      <c r="P3374" s="68">
        <v>4.251526346791052</v>
      </c>
      <c r="Q3374" s="68">
        <v>0</v>
      </c>
      <c r="R3374" s="68">
        <v>0</v>
      </c>
      <c r="S3374" s="68">
        <v>0</v>
      </c>
      <c r="T3374" s="68">
        <v>0</v>
      </c>
      <c r="U3374" s="68">
        <v>0</v>
      </c>
      <c r="V3374" s="68">
        <v>0</v>
      </c>
      <c r="W3374" s="68">
        <v>6.5816672959677867</v>
      </c>
    </row>
    <row r="3375" spans="1:23">
      <c r="C3375" s="76"/>
      <c r="D3375" s="76"/>
      <c r="E3375" s="76"/>
      <c r="F3375" s="76"/>
      <c r="G3375" s="76"/>
      <c r="H3375" s="76"/>
      <c r="I3375" s="76"/>
      <c r="J3375" s="76"/>
      <c r="K3375" s="76"/>
      <c r="L3375" s="77"/>
      <c r="M3375" s="68"/>
      <c r="N3375" s="68"/>
      <c r="O3375" s="68"/>
      <c r="P3375" s="68"/>
      <c r="Q3375" s="68"/>
      <c r="R3375" s="68"/>
      <c r="S3375" s="68"/>
      <c r="T3375" s="68"/>
      <c r="U3375" s="68"/>
      <c r="V3375" s="68"/>
      <c r="W3375" s="68"/>
    </row>
    <row r="3376" spans="1:23">
      <c r="A3376" s="105" t="s">
        <v>876</v>
      </c>
      <c r="B3376">
        <v>2011</v>
      </c>
      <c r="C3376" s="76">
        <v>0.1482537383576413</v>
      </c>
      <c r="D3376" s="76">
        <v>2.3934865808060479E-2</v>
      </c>
      <c r="E3376" s="76">
        <v>0</v>
      </c>
      <c r="F3376" s="76">
        <v>0.81306878288983264</v>
      </c>
      <c r="G3376" s="76">
        <v>0</v>
      </c>
      <c r="H3376" s="76">
        <v>0</v>
      </c>
      <c r="I3376" s="76">
        <v>5.0218231667532786E-3</v>
      </c>
      <c r="J3376" s="76">
        <v>0</v>
      </c>
      <c r="K3376" s="76">
        <v>4.8603948888562487E-3</v>
      </c>
      <c r="L3376" s="77">
        <v>4.8603948888562487E-3</v>
      </c>
      <c r="M3376" s="68">
        <v>30.50240602827407</v>
      </c>
      <c r="N3376" s="68">
        <v>4.9244693806541404</v>
      </c>
      <c r="O3376" s="68">
        <v>0</v>
      </c>
      <c r="P3376" s="68">
        <v>167.28451113180324</v>
      </c>
      <c r="Q3376" s="68">
        <v>0</v>
      </c>
      <c r="R3376" s="68">
        <v>0</v>
      </c>
      <c r="S3376" s="68">
        <v>1.0332129963898917</v>
      </c>
      <c r="T3376" s="68">
        <v>0</v>
      </c>
      <c r="U3376" s="68">
        <v>1</v>
      </c>
      <c r="V3376" s="68">
        <v>1</v>
      </c>
      <c r="W3376" s="68">
        <v>205.7445995371213</v>
      </c>
    </row>
    <row r="3377" spans="1:23">
      <c r="A3377" s="105"/>
      <c r="B3377">
        <v>2014</v>
      </c>
      <c r="C3377" s="76">
        <v>0.14078384035623781</v>
      </c>
      <c r="D3377" s="76">
        <v>0</v>
      </c>
      <c r="E3377" s="76">
        <v>0</v>
      </c>
      <c r="F3377" s="76">
        <v>0.83649259808364063</v>
      </c>
      <c r="G3377" s="76">
        <v>1.2719100346427113E-2</v>
      </c>
      <c r="H3377" s="76">
        <v>0</v>
      </c>
      <c r="I3377" s="76">
        <v>0</v>
      </c>
      <c r="J3377" s="76">
        <v>0</v>
      </c>
      <c r="K3377" s="76">
        <v>1.0004461213694658E-2</v>
      </c>
      <c r="L3377" s="77">
        <v>0</v>
      </c>
      <c r="M3377" s="68">
        <v>33.974084892156128</v>
      </c>
      <c r="N3377" s="68">
        <v>0</v>
      </c>
      <c r="O3377" s="68">
        <v>0</v>
      </c>
      <c r="P3377" s="68">
        <v>201.86315749764</v>
      </c>
      <c r="Q3377" s="68">
        <v>3.0693849082958398</v>
      </c>
      <c r="R3377" s="68">
        <v>0</v>
      </c>
      <c r="S3377" s="68">
        <v>0</v>
      </c>
      <c r="T3377" s="68">
        <v>0</v>
      </c>
      <c r="U3377" s="68">
        <v>2.4142857142857146</v>
      </c>
      <c r="V3377" s="68">
        <v>0</v>
      </c>
      <c r="W3377" s="68">
        <v>241.32091301237764</v>
      </c>
    </row>
    <row r="3378" spans="1:23">
      <c r="A3378" s="105"/>
      <c r="B3378">
        <v>2017</v>
      </c>
      <c r="C3378" s="76">
        <v>0.1509105286701907</v>
      </c>
      <c r="D3378" s="76">
        <v>7.0096854313956066E-3</v>
      </c>
      <c r="E3378" s="76">
        <v>1.1148800056464094E-2</v>
      </c>
      <c r="F3378" s="76">
        <v>0.80653232161319599</v>
      </c>
      <c r="G3378" s="76">
        <v>1.694923873647991E-2</v>
      </c>
      <c r="H3378" s="76">
        <v>7.4494254922737356E-3</v>
      </c>
      <c r="I3378" s="76">
        <v>0</v>
      </c>
      <c r="J3378" s="76">
        <v>0</v>
      </c>
      <c r="K3378" s="76">
        <v>0</v>
      </c>
      <c r="L3378" s="77">
        <v>0</v>
      </c>
      <c r="M3378" s="68">
        <v>31.020076281841977</v>
      </c>
      <c r="N3378" s="68">
        <v>1.4408602150537635</v>
      </c>
      <c r="O3378" s="68">
        <v>2.2916666666666665</v>
      </c>
      <c r="P3378" s="68">
        <v>165.78494794680537</v>
      </c>
      <c r="Q3378" s="68">
        <v>3.4839628696404681</v>
      </c>
      <c r="R3378" s="68">
        <v>1.53125</v>
      </c>
      <c r="S3378" s="68">
        <v>0</v>
      </c>
      <c r="T3378" s="68">
        <v>0</v>
      </c>
      <c r="U3378" s="68">
        <v>0</v>
      </c>
      <c r="V3378" s="68">
        <v>0</v>
      </c>
      <c r="W3378" s="68">
        <v>205.55276398000825</v>
      </c>
    </row>
    <row r="3379" spans="1:23">
      <c r="C3379" s="76"/>
      <c r="D3379" s="76"/>
      <c r="E3379" s="76"/>
      <c r="F3379" s="76"/>
      <c r="G3379" s="76"/>
      <c r="H3379" s="76"/>
      <c r="I3379" s="76"/>
      <c r="J3379" s="76"/>
      <c r="K3379" s="76"/>
      <c r="L3379" s="77"/>
      <c r="M3379" s="68"/>
      <c r="N3379" s="68"/>
      <c r="O3379" s="68"/>
      <c r="P3379" s="68"/>
      <c r="Q3379" s="68"/>
      <c r="R3379" s="68"/>
      <c r="S3379" s="68"/>
      <c r="T3379" s="68"/>
      <c r="U3379" s="68"/>
      <c r="V3379" s="68"/>
      <c r="W3379" s="68"/>
    </row>
    <row r="3380" spans="1:23">
      <c r="A3380" s="105" t="s">
        <v>877</v>
      </c>
      <c r="B3380">
        <v>2011</v>
      </c>
      <c r="C3380" s="76">
        <v>0.20173832555653504</v>
      </c>
      <c r="D3380" s="76">
        <v>0.16436532691622005</v>
      </c>
      <c r="E3380" s="76">
        <v>0</v>
      </c>
      <c r="F3380" s="76">
        <v>0.63389634752724489</v>
      </c>
      <c r="G3380" s="76">
        <v>0</v>
      </c>
      <c r="H3380" s="76">
        <v>0</v>
      </c>
      <c r="I3380" s="76">
        <v>0</v>
      </c>
      <c r="J3380" s="76">
        <v>0</v>
      </c>
      <c r="K3380" s="76">
        <v>0</v>
      </c>
      <c r="L3380" s="77">
        <v>0</v>
      </c>
      <c r="M3380" s="68">
        <v>6.8297294638704562</v>
      </c>
      <c r="N3380" s="68">
        <v>5.5644891122278057</v>
      </c>
      <c r="O3380" s="68">
        <v>0</v>
      </c>
      <c r="P3380" s="68">
        <v>21.460178921399041</v>
      </c>
      <c r="Q3380" s="68">
        <v>0</v>
      </c>
      <c r="R3380" s="68">
        <v>0</v>
      </c>
      <c r="S3380" s="68">
        <v>0</v>
      </c>
      <c r="T3380" s="68">
        <v>0</v>
      </c>
      <c r="U3380" s="68">
        <v>0</v>
      </c>
      <c r="V3380" s="68">
        <v>0</v>
      </c>
      <c r="W3380" s="68">
        <v>33.854397497497303</v>
      </c>
    </row>
    <row r="3381" spans="1:23">
      <c r="A3381" s="105"/>
      <c r="B3381">
        <v>2014</v>
      </c>
      <c r="C3381" s="76">
        <v>0.375904204470286</v>
      </c>
      <c r="D3381" s="76">
        <v>0</v>
      </c>
      <c r="E3381" s="76">
        <v>0</v>
      </c>
      <c r="F3381" s="76">
        <v>0.62409579552971384</v>
      </c>
      <c r="G3381" s="76">
        <v>0</v>
      </c>
      <c r="H3381" s="76">
        <v>0</v>
      </c>
      <c r="I3381" s="76">
        <v>0</v>
      </c>
      <c r="J3381" s="76">
        <v>0</v>
      </c>
      <c r="K3381" s="76">
        <v>0</v>
      </c>
      <c r="L3381" s="77">
        <v>0</v>
      </c>
      <c r="M3381" s="68">
        <v>14.496121939352275</v>
      </c>
      <c r="N3381" s="68">
        <v>0</v>
      </c>
      <c r="O3381" s="68">
        <v>0</v>
      </c>
      <c r="P3381" s="68">
        <v>24.067218845249517</v>
      </c>
      <c r="Q3381" s="68">
        <v>0</v>
      </c>
      <c r="R3381" s="68">
        <v>0</v>
      </c>
      <c r="S3381" s="68">
        <v>0</v>
      </c>
      <c r="T3381" s="68">
        <v>0</v>
      </c>
      <c r="U3381" s="68">
        <v>0</v>
      </c>
      <c r="V3381" s="68">
        <v>0</v>
      </c>
      <c r="W3381" s="68">
        <v>38.563340784601799</v>
      </c>
    </row>
    <row r="3382" spans="1:23">
      <c r="A3382" s="105"/>
      <c r="B3382">
        <v>2017</v>
      </c>
      <c r="C3382" s="76">
        <v>0.29904347067913944</v>
      </c>
      <c r="D3382" s="76">
        <v>0</v>
      </c>
      <c r="E3382" s="76">
        <v>0</v>
      </c>
      <c r="F3382" s="76">
        <v>0.70095652932086072</v>
      </c>
      <c r="G3382" s="76">
        <v>0</v>
      </c>
      <c r="H3382" s="76">
        <v>0</v>
      </c>
      <c r="I3382" s="76">
        <v>0</v>
      </c>
      <c r="J3382" s="76">
        <v>0</v>
      </c>
      <c r="K3382" s="76">
        <v>0</v>
      </c>
      <c r="L3382" s="77">
        <v>0</v>
      </c>
      <c r="M3382" s="68">
        <v>7.5753706412143407</v>
      </c>
      <c r="N3382" s="68">
        <v>0</v>
      </c>
      <c r="O3382" s="68">
        <v>0</v>
      </c>
      <c r="P3382" s="68">
        <v>17.756634180728028</v>
      </c>
      <c r="Q3382" s="68">
        <v>0</v>
      </c>
      <c r="R3382" s="68">
        <v>0</v>
      </c>
      <c r="S3382" s="68">
        <v>0</v>
      </c>
      <c r="T3382" s="68">
        <v>0</v>
      </c>
      <c r="U3382" s="68">
        <v>0</v>
      </c>
      <c r="V3382" s="68">
        <v>0</v>
      </c>
      <c r="W3382" s="68">
        <v>25.332004821942366</v>
      </c>
    </row>
    <row r="3383" spans="1:23">
      <c r="C3383" s="76"/>
      <c r="D3383" s="76"/>
      <c r="E3383" s="76"/>
      <c r="F3383" s="76"/>
      <c r="G3383" s="76"/>
      <c r="H3383" s="76"/>
      <c r="I3383" s="76"/>
      <c r="J3383" s="76"/>
      <c r="K3383" s="76"/>
      <c r="L3383" s="77"/>
      <c r="M3383" s="68"/>
      <c r="N3383" s="68"/>
      <c r="O3383" s="68"/>
      <c r="P3383" s="68"/>
      <c r="Q3383" s="68"/>
      <c r="R3383" s="68"/>
      <c r="S3383" s="68"/>
      <c r="T3383" s="68"/>
      <c r="U3383" s="68"/>
      <c r="V3383" s="68"/>
      <c r="W3383" s="68"/>
    </row>
    <row r="3384" spans="1:23">
      <c r="A3384" s="105" t="s">
        <v>878</v>
      </c>
      <c r="B3384">
        <v>2011</v>
      </c>
      <c r="C3384" s="76">
        <v>0.15120402130774088</v>
      </c>
      <c r="D3384" s="76">
        <v>3.8296618381323824E-2</v>
      </c>
      <c r="E3384" s="76">
        <v>0</v>
      </c>
      <c r="F3384" s="76">
        <v>0.81049936031093517</v>
      </c>
      <c r="G3384" s="76">
        <v>0</v>
      </c>
      <c r="H3384" s="76">
        <v>0</v>
      </c>
      <c r="I3384" s="76">
        <v>0</v>
      </c>
      <c r="J3384" s="76">
        <v>0</v>
      </c>
      <c r="K3384" s="76">
        <v>0</v>
      </c>
      <c r="L3384" s="77">
        <v>0</v>
      </c>
      <c r="M3384" s="68">
        <v>8.1889303480400013</v>
      </c>
      <c r="N3384" s="68">
        <v>2.074074074074074</v>
      </c>
      <c r="O3384" s="68">
        <v>0</v>
      </c>
      <c r="P3384" s="68">
        <v>43.895147439292593</v>
      </c>
      <c r="Q3384" s="68">
        <v>0</v>
      </c>
      <c r="R3384" s="68">
        <v>0</v>
      </c>
      <c r="S3384" s="68">
        <v>0</v>
      </c>
      <c r="T3384" s="68">
        <v>0</v>
      </c>
      <c r="U3384" s="68">
        <v>0</v>
      </c>
      <c r="V3384" s="68">
        <v>0</v>
      </c>
      <c r="W3384" s="68">
        <v>54.158151861406672</v>
      </c>
    </row>
    <row r="3385" spans="1:23">
      <c r="A3385" s="105"/>
      <c r="B3385">
        <v>2014</v>
      </c>
      <c r="C3385" s="76">
        <v>8.1884484104015179E-2</v>
      </c>
      <c r="D3385" s="76">
        <v>0.10507454105197232</v>
      </c>
      <c r="E3385" s="76">
        <v>0</v>
      </c>
      <c r="F3385" s="76">
        <v>0.80278830732123174</v>
      </c>
      <c r="G3385" s="76">
        <v>1.0252667522780649E-2</v>
      </c>
      <c r="H3385" s="76">
        <v>0</v>
      </c>
      <c r="I3385" s="76">
        <v>0</v>
      </c>
      <c r="J3385" s="76">
        <v>0</v>
      </c>
      <c r="K3385" s="76">
        <v>0</v>
      </c>
      <c r="L3385" s="77">
        <v>0</v>
      </c>
      <c r="M3385" s="68">
        <v>4.1353808997468562</v>
      </c>
      <c r="N3385" s="68">
        <v>5.3065395095367842</v>
      </c>
      <c r="O3385" s="68">
        <v>0</v>
      </c>
      <c r="P3385" s="68">
        <v>40.54291199318363</v>
      </c>
      <c r="Q3385" s="68">
        <v>0.51778656126482214</v>
      </c>
      <c r="R3385" s="68">
        <v>0</v>
      </c>
      <c r="S3385" s="68">
        <v>0</v>
      </c>
      <c r="T3385" s="68">
        <v>0</v>
      </c>
      <c r="U3385" s="68">
        <v>0</v>
      </c>
      <c r="V3385" s="68">
        <v>0</v>
      </c>
      <c r="W3385" s="68">
        <v>50.502618963732097</v>
      </c>
    </row>
    <row r="3386" spans="1:23">
      <c r="A3386" s="105"/>
      <c r="B3386">
        <v>2017</v>
      </c>
      <c r="C3386" s="76">
        <v>0.12544278452764152</v>
      </c>
      <c r="D3386" s="76">
        <v>0</v>
      </c>
      <c r="E3386" s="76">
        <v>0</v>
      </c>
      <c r="F3386" s="76">
        <v>0.85096982090207873</v>
      </c>
      <c r="G3386" s="76">
        <v>2.35873945702797E-2</v>
      </c>
      <c r="H3386" s="76">
        <v>0</v>
      </c>
      <c r="I3386" s="76">
        <v>0</v>
      </c>
      <c r="J3386" s="76">
        <v>0</v>
      </c>
      <c r="K3386" s="76">
        <v>0</v>
      </c>
      <c r="L3386" s="77">
        <v>0</v>
      </c>
      <c r="M3386" s="68">
        <v>5.3342074592074589</v>
      </c>
      <c r="N3386" s="68">
        <v>0</v>
      </c>
      <c r="O3386" s="68">
        <v>0</v>
      </c>
      <c r="P3386" s="68">
        <v>36.185816372850624</v>
      </c>
      <c r="Q3386" s="68">
        <v>1.0030075187969925</v>
      </c>
      <c r="R3386" s="68">
        <v>0</v>
      </c>
      <c r="S3386" s="68">
        <v>0</v>
      </c>
      <c r="T3386" s="68">
        <v>0</v>
      </c>
      <c r="U3386" s="68">
        <v>0</v>
      </c>
      <c r="V3386" s="68">
        <v>0</v>
      </c>
      <c r="W3386" s="68">
        <v>42.523031350855078</v>
      </c>
    </row>
    <row r="3387" spans="1:23">
      <c r="C3387" s="76"/>
      <c r="D3387" s="76"/>
      <c r="E3387" s="76"/>
      <c r="F3387" s="76"/>
      <c r="G3387" s="76"/>
      <c r="H3387" s="76"/>
      <c r="I3387" s="76"/>
      <c r="J3387" s="76"/>
      <c r="K3387" s="76"/>
      <c r="L3387" s="77"/>
      <c r="M3387" s="68"/>
      <c r="N3387" s="68"/>
      <c r="O3387" s="68"/>
      <c r="P3387" s="68"/>
      <c r="Q3387" s="68"/>
      <c r="R3387" s="68"/>
      <c r="S3387" s="68"/>
      <c r="T3387" s="68"/>
      <c r="U3387" s="68"/>
      <c r="V3387" s="68"/>
      <c r="W3387" s="68"/>
    </row>
    <row r="3388" spans="1:23">
      <c r="A3388" s="105" t="s">
        <v>879</v>
      </c>
      <c r="B3388">
        <v>2011</v>
      </c>
      <c r="C3388" s="76">
        <v>0.14603138034645413</v>
      </c>
      <c r="D3388" s="76">
        <v>0</v>
      </c>
      <c r="E3388" s="76">
        <v>0</v>
      </c>
      <c r="F3388" s="76">
        <v>0.78911686995225694</v>
      </c>
      <c r="G3388" s="76">
        <v>0</v>
      </c>
      <c r="H3388" s="76">
        <v>0</v>
      </c>
      <c r="I3388" s="76">
        <v>0</v>
      </c>
      <c r="J3388" s="76">
        <v>0</v>
      </c>
      <c r="K3388" s="76">
        <v>0</v>
      </c>
      <c r="L3388" s="77">
        <v>6.4851749701288874E-2</v>
      </c>
      <c r="M3388" s="68">
        <v>6.9950393946266463</v>
      </c>
      <c r="N3388" s="68">
        <v>0</v>
      </c>
      <c r="O3388" s="68">
        <v>0</v>
      </c>
      <c r="P3388" s="68">
        <v>37.799434472130159</v>
      </c>
      <c r="Q3388" s="68">
        <v>0</v>
      </c>
      <c r="R3388" s="68">
        <v>0</v>
      </c>
      <c r="S3388" s="68">
        <v>0</v>
      </c>
      <c r="T3388" s="68">
        <v>0</v>
      </c>
      <c r="U3388" s="68">
        <v>0</v>
      </c>
      <c r="V3388" s="68">
        <v>3.1064593301435406</v>
      </c>
      <c r="W3388" s="68">
        <v>47.900933196900347</v>
      </c>
    </row>
    <row r="3389" spans="1:23">
      <c r="A3389" s="105"/>
      <c r="B3389">
        <v>2014</v>
      </c>
      <c r="C3389" s="76">
        <v>0.13406869194914631</v>
      </c>
      <c r="D3389" s="76">
        <v>0</v>
      </c>
      <c r="E3389" s="76">
        <v>0</v>
      </c>
      <c r="F3389" s="76">
        <v>0.86593130805085383</v>
      </c>
      <c r="G3389" s="76">
        <v>0</v>
      </c>
      <c r="H3389" s="76">
        <v>0</v>
      </c>
      <c r="I3389" s="76">
        <v>0</v>
      </c>
      <c r="J3389" s="76">
        <v>0</v>
      </c>
      <c r="K3389" s="76">
        <v>0</v>
      </c>
      <c r="L3389" s="77">
        <v>0</v>
      </c>
      <c r="M3389" s="68">
        <v>7.30730736210909</v>
      </c>
      <c r="N3389" s="68">
        <v>0</v>
      </c>
      <c r="O3389" s="68">
        <v>0</v>
      </c>
      <c r="P3389" s="68">
        <v>47.196896832564718</v>
      </c>
      <c r="Q3389" s="68">
        <v>0</v>
      </c>
      <c r="R3389" s="68">
        <v>0</v>
      </c>
      <c r="S3389" s="68">
        <v>0</v>
      </c>
      <c r="T3389" s="68">
        <v>0</v>
      </c>
      <c r="U3389" s="68">
        <v>0</v>
      </c>
      <c r="V3389" s="68">
        <v>0</v>
      </c>
      <c r="W3389" s="68">
        <v>54.504204194673804</v>
      </c>
    </row>
    <row r="3390" spans="1:23">
      <c r="A3390" s="105"/>
      <c r="B3390">
        <v>2017</v>
      </c>
      <c r="C3390" s="76">
        <v>0.19369349052635901</v>
      </c>
      <c r="D3390" s="76">
        <v>0</v>
      </c>
      <c r="E3390" s="76">
        <v>0</v>
      </c>
      <c r="F3390" s="76">
        <v>0.77792604781130448</v>
      </c>
      <c r="G3390" s="76">
        <v>0</v>
      </c>
      <c r="H3390" s="76">
        <v>0</v>
      </c>
      <c r="I3390" s="76">
        <v>2.8380461662336518E-2</v>
      </c>
      <c r="J3390" s="76">
        <v>0</v>
      </c>
      <c r="K3390" s="76">
        <v>0</v>
      </c>
      <c r="L3390" s="77">
        <v>0</v>
      </c>
      <c r="M3390" s="68">
        <v>8.081211429864835</v>
      </c>
      <c r="N3390" s="68">
        <v>0</v>
      </c>
      <c r="O3390" s="68">
        <v>0</v>
      </c>
      <c r="P3390" s="68">
        <v>32.456355926461939</v>
      </c>
      <c r="Q3390" s="68">
        <v>0</v>
      </c>
      <c r="R3390" s="68">
        <v>0</v>
      </c>
      <c r="S3390" s="68">
        <v>1.1840796019900497</v>
      </c>
      <c r="T3390" s="68">
        <v>0</v>
      </c>
      <c r="U3390" s="68">
        <v>0</v>
      </c>
      <c r="V3390" s="68">
        <v>0</v>
      </c>
      <c r="W3390" s="68">
        <v>41.721646958316825</v>
      </c>
    </row>
    <row r="3391" spans="1:23">
      <c r="C3391" s="76"/>
      <c r="D3391" s="76"/>
      <c r="E3391" s="76"/>
      <c r="F3391" s="76"/>
      <c r="G3391" s="76"/>
      <c r="H3391" s="76"/>
      <c r="I3391" s="76"/>
      <c r="J3391" s="76"/>
      <c r="K3391" s="76"/>
      <c r="L3391" s="77"/>
      <c r="M3391" s="68"/>
      <c r="N3391" s="68"/>
      <c r="O3391" s="68"/>
      <c r="P3391" s="68"/>
      <c r="Q3391" s="68"/>
      <c r="R3391" s="68"/>
      <c r="S3391" s="68"/>
      <c r="T3391" s="68"/>
      <c r="U3391" s="68"/>
      <c r="V3391" s="68"/>
      <c r="W3391" s="68"/>
    </row>
    <row r="3392" spans="1:23">
      <c r="A3392" s="105" t="s">
        <v>880</v>
      </c>
      <c r="B3392">
        <v>2011</v>
      </c>
      <c r="C3392" s="76">
        <v>2.9890278714662159E-2</v>
      </c>
      <c r="D3392" s="76">
        <v>0.24285955177967133</v>
      </c>
      <c r="E3392" s="76">
        <v>0</v>
      </c>
      <c r="F3392" s="76">
        <v>0.72725016950566634</v>
      </c>
      <c r="G3392" s="76">
        <v>0</v>
      </c>
      <c r="H3392" s="76">
        <v>0</v>
      </c>
      <c r="I3392" s="76">
        <v>0</v>
      </c>
      <c r="J3392" s="76">
        <v>0</v>
      </c>
      <c r="K3392" s="76">
        <v>0</v>
      </c>
      <c r="L3392" s="77">
        <v>0</v>
      </c>
      <c r="M3392" s="68">
        <v>1.0009225092250922</v>
      </c>
      <c r="N3392" s="68">
        <v>8.1325301204819276</v>
      </c>
      <c r="O3392" s="68">
        <v>0</v>
      </c>
      <c r="P3392" s="68">
        <v>24.353103945428121</v>
      </c>
      <c r="Q3392" s="68">
        <v>0</v>
      </c>
      <c r="R3392" s="68">
        <v>0</v>
      </c>
      <c r="S3392" s="68">
        <v>0</v>
      </c>
      <c r="T3392" s="68">
        <v>0</v>
      </c>
      <c r="U3392" s="68">
        <v>0</v>
      </c>
      <c r="V3392" s="68">
        <v>0</v>
      </c>
      <c r="W3392" s="68">
        <v>33.486556575135147</v>
      </c>
    </row>
    <row r="3393" spans="1:23">
      <c r="A3393" s="105"/>
      <c r="B3393">
        <v>2014</v>
      </c>
      <c r="C3393" s="76">
        <v>0.20613622592300945</v>
      </c>
      <c r="D3393" s="76">
        <v>0</v>
      </c>
      <c r="E3393" s="76">
        <v>0</v>
      </c>
      <c r="F3393" s="76">
        <v>0.69957750138516306</v>
      </c>
      <c r="G3393" s="76">
        <v>5.6935661072377484E-2</v>
      </c>
      <c r="H3393" s="76">
        <v>0</v>
      </c>
      <c r="I3393" s="76">
        <v>0</v>
      </c>
      <c r="J3393" s="76">
        <v>0</v>
      </c>
      <c r="K3393" s="76">
        <v>3.7350611619450018E-2</v>
      </c>
      <c r="L3393" s="77">
        <v>0</v>
      </c>
      <c r="M3393" s="68">
        <v>5.3139768206953129</v>
      </c>
      <c r="N3393" s="68">
        <v>0</v>
      </c>
      <c r="O3393" s="68">
        <v>0</v>
      </c>
      <c r="P3393" s="68">
        <v>18.034378042941256</v>
      </c>
      <c r="Q3393" s="68">
        <v>1.467741935483871</v>
      </c>
      <c r="R3393" s="68">
        <v>0</v>
      </c>
      <c r="S3393" s="68">
        <v>0</v>
      </c>
      <c r="T3393" s="68">
        <v>0</v>
      </c>
      <c r="U3393" s="68">
        <v>0.96285979572887648</v>
      </c>
      <c r="V3393" s="68">
        <v>0</v>
      </c>
      <c r="W3393" s="68">
        <v>25.778956594849316</v>
      </c>
    </row>
    <row r="3394" spans="1:23">
      <c r="A3394" s="105"/>
      <c r="B3394">
        <v>2017</v>
      </c>
      <c r="C3394" s="76">
        <v>0.24935422653104017</v>
      </c>
      <c r="D3394" s="76">
        <v>0</v>
      </c>
      <c r="E3394" s="76">
        <v>0</v>
      </c>
      <c r="F3394" s="76">
        <v>0.75064577346895955</v>
      </c>
      <c r="G3394" s="76">
        <v>0</v>
      </c>
      <c r="H3394" s="76">
        <v>0</v>
      </c>
      <c r="I3394" s="76">
        <v>0</v>
      </c>
      <c r="J3394" s="76">
        <v>0</v>
      </c>
      <c r="K3394" s="76">
        <v>0</v>
      </c>
      <c r="L3394" s="77">
        <v>0</v>
      </c>
      <c r="M3394" s="68">
        <v>5.3278450798213637</v>
      </c>
      <c r="N3394" s="68">
        <v>0</v>
      </c>
      <c r="O3394" s="68">
        <v>0</v>
      </c>
      <c r="P3394" s="68">
        <v>16.038727101212594</v>
      </c>
      <c r="Q3394" s="68">
        <v>0</v>
      </c>
      <c r="R3394" s="68">
        <v>0</v>
      </c>
      <c r="S3394" s="68">
        <v>0</v>
      </c>
      <c r="T3394" s="68">
        <v>0</v>
      </c>
      <c r="U3394" s="68">
        <v>0</v>
      </c>
      <c r="V3394" s="68">
        <v>0</v>
      </c>
      <c r="W3394" s="68">
        <v>21.366572181033963</v>
      </c>
    </row>
    <row r="3395" spans="1:23">
      <c r="C3395" s="76"/>
      <c r="D3395" s="76"/>
      <c r="E3395" s="76"/>
      <c r="F3395" s="76"/>
      <c r="G3395" s="76"/>
      <c r="H3395" s="76"/>
      <c r="I3395" s="76"/>
      <c r="J3395" s="76"/>
      <c r="K3395" s="76"/>
      <c r="L3395" s="77"/>
      <c r="M3395" s="68"/>
      <c r="N3395" s="68"/>
      <c r="O3395" s="68"/>
      <c r="P3395" s="68"/>
      <c r="Q3395" s="68"/>
      <c r="R3395" s="68"/>
      <c r="S3395" s="68"/>
      <c r="T3395" s="68"/>
      <c r="U3395" s="68"/>
      <c r="V3395" s="68"/>
      <c r="W3395" s="68"/>
    </row>
    <row r="3396" spans="1:23">
      <c r="A3396" s="105" t="s">
        <v>881</v>
      </c>
      <c r="B3396">
        <v>2011</v>
      </c>
      <c r="C3396" s="76">
        <v>0</v>
      </c>
      <c r="D3396" s="76">
        <v>0</v>
      </c>
      <c r="E3396" s="76">
        <v>0</v>
      </c>
      <c r="F3396" s="76">
        <v>1</v>
      </c>
      <c r="G3396" s="76">
        <v>0</v>
      </c>
      <c r="H3396" s="76">
        <v>0</v>
      </c>
      <c r="I3396" s="76">
        <v>0</v>
      </c>
      <c r="J3396" s="76">
        <v>0</v>
      </c>
      <c r="K3396" s="76">
        <v>0</v>
      </c>
      <c r="L3396" s="77">
        <v>0</v>
      </c>
      <c r="M3396" s="68">
        <v>0</v>
      </c>
      <c r="N3396" s="68">
        <v>0</v>
      </c>
      <c r="O3396" s="68">
        <v>0</v>
      </c>
      <c r="P3396" s="68">
        <v>11.366502306863307</v>
      </c>
      <c r="Q3396" s="68">
        <v>0</v>
      </c>
      <c r="R3396" s="68">
        <v>0</v>
      </c>
      <c r="S3396" s="68">
        <v>0</v>
      </c>
      <c r="T3396" s="68">
        <v>0</v>
      </c>
      <c r="U3396" s="68">
        <v>0</v>
      </c>
      <c r="V3396" s="68">
        <v>0</v>
      </c>
      <c r="W3396" s="68">
        <v>11.366502306863307</v>
      </c>
    </row>
    <row r="3397" spans="1:23">
      <c r="A3397" s="105"/>
      <c r="B3397">
        <v>2014</v>
      </c>
      <c r="C3397" s="76">
        <v>0.15767668469549243</v>
      </c>
      <c r="D3397" s="76">
        <v>0</v>
      </c>
      <c r="E3397" s="76">
        <v>0</v>
      </c>
      <c r="F3397" s="76">
        <v>0.84232331530450766</v>
      </c>
      <c r="G3397" s="76">
        <v>0</v>
      </c>
      <c r="H3397" s="76">
        <v>0</v>
      </c>
      <c r="I3397" s="76">
        <v>0</v>
      </c>
      <c r="J3397" s="76">
        <v>0</v>
      </c>
      <c r="K3397" s="76">
        <v>0</v>
      </c>
      <c r="L3397" s="77">
        <v>0</v>
      </c>
      <c r="M3397" s="68">
        <v>2.134056152476048</v>
      </c>
      <c r="N3397" s="68">
        <v>0</v>
      </c>
      <c r="O3397" s="68">
        <v>0</v>
      </c>
      <c r="P3397" s="68">
        <v>11.4003237502811</v>
      </c>
      <c r="Q3397" s="68">
        <v>0</v>
      </c>
      <c r="R3397" s="68">
        <v>0</v>
      </c>
      <c r="S3397" s="68">
        <v>0</v>
      </c>
      <c r="T3397" s="68">
        <v>0</v>
      </c>
      <c r="U3397" s="68">
        <v>0</v>
      </c>
      <c r="V3397" s="68">
        <v>0</v>
      </c>
      <c r="W3397" s="68">
        <v>13.534379902757147</v>
      </c>
    </row>
    <row r="3398" spans="1:23">
      <c r="A3398" s="105"/>
      <c r="B3398">
        <v>2017</v>
      </c>
      <c r="C3398" s="76">
        <v>0.32192812742330934</v>
      </c>
      <c r="D3398" s="76">
        <v>0</v>
      </c>
      <c r="E3398" s="76">
        <v>6.2789762111008091E-2</v>
      </c>
      <c r="F3398" s="76">
        <v>0.61528211046568249</v>
      </c>
      <c r="G3398" s="76">
        <v>0</v>
      </c>
      <c r="H3398" s="76">
        <v>0</v>
      </c>
      <c r="I3398" s="76">
        <v>0</v>
      </c>
      <c r="J3398" s="76">
        <v>0</v>
      </c>
      <c r="K3398" s="76">
        <v>0</v>
      </c>
      <c r="L3398" s="77">
        <v>0</v>
      </c>
      <c r="M3398" s="68">
        <v>5.2092446448703491</v>
      </c>
      <c r="N3398" s="68">
        <v>0</v>
      </c>
      <c r="O3398" s="68">
        <v>1.016025641025641</v>
      </c>
      <c r="P3398" s="68">
        <v>9.9561199099989324</v>
      </c>
      <c r="Q3398" s="68">
        <v>0</v>
      </c>
      <c r="R3398" s="68">
        <v>0</v>
      </c>
      <c r="S3398" s="68">
        <v>0</v>
      </c>
      <c r="T3398" s="68">
        <v>0</v>
      </c>
      <c r="U3398" s="68">
        <v>0</v>
      </c>
      <c r="V3398" s="68">
        <v>0</v>
      </c>
      <c r="W3398" s="68">
        <v>16.181390195894924</v>
      </c>
    </row>
    <row r="3399" spans="1:23">
      <c r="C3399" s="76"/>
      <c r="D3399" s="76"/>
      <c r="E3399" s="76"/>
      <c r="F3399" s="76"/>
      <c r="G3399" s="76"/>
      <c r="H3399" s="76"/>
      <c r="I3399" s="76"/>
      <c r="J3399" s="76"/>
      <c r="K3399" s="76"/>
      <c r="L3399" s="77"/>
      <c r="M3399" s="68"/>
      <c r="N3399" s="68"/>
      <c r="O3399" s="68"/>
      <c r="P3399" s="68"/>
      <c r="Q3399" s="68"/>
      <c r="R3399" s="68"/>
      <c r="S3399" s="68"/>
      <c r="T3399" s="68"/>
      <c r="U3399" s="68"/>
      <c r="V3399" s="68"/>
      <c r="W3399" s="68"/>
    </row>
    <row r="3400" spans="1:23">
      <c r="A3400" s="105" t="s">
        <v>882</v>
      </c>
      <c r="B3400">
        <v>2011</v>
      </c>
      <c r="C3400" s="76">
        <v>0.19051610031014618</v>
      </c>
      <c r="D3400" s="76">
        <v>0</v>
      </c>
      <c r="E3400" s="76">
        <v>0</v>
      </c>
      <c r="F3400" s="76">
        <v>0.63376815999453595</v>
      </c>
      <c r="G3400" s="76">
        <v>0.17571573969531792</v>
      </c>
      <c r="H3400" s="76">
        <v>0</v>
      </c>
      <c r="I3400" s="76">
        <v>0</v>
      </c>
      <c r="J3400" s="76">
        <v>0</v>
      </c>
      <c r="K3400" s="76">
        <v>0</v>
      </c>
      <c r="L3400" s="77">
        <v>0</v>
      </c>
      <c r="M3400" s="68">
        <v>1.0842289975871902</v>
      </c>
      <c r="N3400" s="68">
        <v>0</v>
      </c>
      <c r="O3400" s="68">
        <v>0</v>
      </c>
      <c r="P3400" s="68">
        <v>3.6067808216466974</v>
      </c>
      <c r="Q3400" s="68">
        <v>1</v>
      </c>
      <c r="R3400" s="68">
        <v>0</v>
      </c>
      <c r="S3400" s="68">
        <v>0</v>
      </c>
      <c r="T3400" s="68">
        <v>0</v>
      </c>
      <c r="U3400" s="68">
        <v>0</v>
      </c>
      <c r="V3400" s="68">
        <v>0</v>
      </c>
      <c r="W3400" s="68">
        <v>5.6910098192338872</v>
      </c>
    </row>
    <row r="3401" spans="1:23">
      <c r="A3401" s="105"/>
      <c r="B3401">
        <v>2014</v>
      </c>
      <c r="C3401" s="76">
        <v>0</v>
      </c>
      <c r="D3401" s="76">
        <v>0</v>
      </c>
      <c r="E3401" s="76">
        <v>0</v>
      </c>
      <c r="F3401" s="76">
        <v>0.79863180922901689</v>
      </c>
      <c r="G3401" s="76">
        <v>0.20136819077098314</v>
      </c>
      <c r="H3401" s="76">
        <v>0</v>
      </c>
      <c r="I3401" s="76">
        <v>0</v>
      </c>
      <c r="J3401" s="76">
        <v>0</v>
      </c>
      <c r="K3401" s="76">
        <v>0</v>
      </c>
      <c r="L3401" s="77">
        <v>0</v>
      </c>
      <c r="M3401" s="68">
        <v>0</v>
      </c>
      <c r="N3401" s="68">
        <v>0</v>
      </c>
      <c r="O3401" s="68">
        <v>0</v>
      </c>
      <c r="P3401" s="68">
        <v>4.004232487468931</v>
      </c>
      <c r="Q3401" s="68">
        <v>1.0096330275229359</v>
      </c>
      <c r="R3401" s="68">
        <v>0</v>
      </c>
      <c r="S3401" s="68">
        <v>0</v>
      </c>
      <c r="T3401" s="68">
        <v>0</v>
      </c>
      <c r="U3401" s="68">
        <v>0</v>
      </c>
      <c r="V3401" s="68">
        <v>0</v>
      </c>
      <c r="W3401" s="68">
        <v>5.0138655149918669</v>
      </c>
    </row>
    <row r="3402" spans="1:23">
      <c r="A3402" s="105"/>
      <c r="B3402">
        <v>2017</v>
      </c>
      <c r="C3402" s="76">
        <v>0.27065627034918222</v>
      </c>
      <c r="D3402" s="76">
        <v>0</v>
      </c>
      <c r="E3402" s="76">
        <v>0</v>
      </c>
      <c r="F3402" s="76">
        <v>0.72934372965081784</v>
      </c>
      <c r="G3402" s="76">
        <v>0</v>
      </c>
      <c r="H3402" s="76">
        <v>0</v>
      </c>
      <c r="I3402" s="76">
        <v>0</v>
      </c>
      <c r="J3402" s="76">
        <v>0</v>
      </c>
      <c r="K3402" s="76">
        <v>0</v>
      </c>
      <c r="L3402" s="77">
        <v>0</v>
      </c>
      <c r="M3402" s="68">
        <v>2.4173233241819054</v>
      </c>
      <c r="N3402" s="68">
        <v>0</v>
      </c>
      <c r="O3402" s="68">
        <v>0</v>
      </c>
      <c r="P3402" s="68">
        <v>6.5140172321009411</v>
      </c>
      <c r="Q3402" s="68">
        <v>0</v>
      </c>
      <c r="R3402" s="68">
        <v>0</v>
      </c>
      <c r="S3402" s="68">
        <v>0</v>
      </c>
      <c r="T3402" s="68">
        <v>0</v>
      </c>
      <c r="U3402" s="68">
        <v>0</v>
      </c>
      <c r="V3402" s="68">
        <v>0</v>
      </c>
      <c r="W3402" s="68">
        <v>8.9313405562828461</v>
      </c>
    </row>
    <row r="3403" spans="1:23">
      <c r="C3403" s="76"/>
      <c r="D3403" s="76"/>
      <c r="E3403" s="76"/>
      <c r="F3403" s="76"/>
      <c r="G3403" s="76"/>
      <c r="H3403" s="76"/>
      <c r="I3403" s="76"/>
      <c r="J3403" s="76"/>
      <c r="K3403" s="76"/>
      <c r="L3403" s="77"/>
      <c r="M3403" s="68"/>
      <c r="N3403" s="68"/>
      <c r="O3403" s="68"/>
      <c r="P3403" s="68"/>
      <c r="Q3403" s="68"/>
      <c r="R3403" s="68"/>
      <c r="S3403" s="68"/>
      <c r="T3403" s="68"/>
      <c r="U3403" s="68"/>
      <c r="V3403" s="68"/>
      <c r="W3403" s="68"/>
    </row>
    <row r="3404" spans="1:23">
      <c r="A3404" s="105" t="s">
        <v>883</v>
      </c>
      <c r="B3404">
        <v>2011</v>
      </c>
      <c r="C3404" s="76">
        <v>0.19116973690453062</v>
      </c>
      <c r="D3404" s="76">
        <v>0</v>
      </c>
      <c r="E3404" s="76">
        <v>0</v>
      </c>
      <c r="F3404" s="76">
        <v>0.75703046249162576</v>
      </c>
      <c r="G3404" s="76">
        <v>5.1799800603843496E-2</v>
      </c>
      <c r="H3404" s="76">
        <v>0</v>
      </c>
      <c r="I3404" s="76">
        <v>0</v>
      </c>
      <c r="J3404" s="76">
        <v>0</v>
      </c>
      <c r="K3404" s="76">
        <v>0</v>
      </c>
      <c r="L3404" s="77">
        <v>0</v>
      </c>
      <c r="M3404" s="68">
        <v>4.0854016292746991</v>
      </c>
      <c r="N3404" s="68">
        <v>0</v>
      </c>
      <c r="O3404" s="68">
        <v>0</v>
      </c>
      <c r="P3404" s="68">
        <v>16.178154214954979</v>
      </c>
      <c r="Q3404" s="68">
        <v>1.1069900142653353</v>
      </c>
      <c r="R3404" s="68">
        <v>0</v>
      </c>
      <c r="S3404" s="68">
        <v>0</v>
      </c>
      <c r="T3404" s="68">
        <v>0</v>
      </c>
      <c r="U3404" s="68">
        <v>0</v>
      </c>
      <c r="V3404" s="68">
        <v>0</v>
      </c>
      <c r="W3404" s="68">
        <v>21.370545858495017</v>
      </c>
    </row>
    <row r="3405" spans="1:23">
      <c r="A3405" s="105"/>
      <c r="B3405">
        <v>2014</v>
      </c>
      <c r="C3405" s="76">
        <v>0.29645374228924321</v>
      </c>
      <c r="D3405" s="76">
        <v>0</v>
      </c>
      <c r="E3405" s="76">
        <v>0</v>
      </c>
      <c r="F3405" s="76">
        <v>0.70354625771075674</v>
      </c>
      <c r="G3405" s="76">
        <v>0</v>
      </c>
      <c r="H3405" s="76">
        <v>0</v>
      </c>
      <c r="I3405" s="76">
        <v>0</v>
      </c>
      <c r="J3405" s="76">
        <v>0</v>
      </c>
      <c r="K3405" s="76">
        <v>0</v>
      </c>
      <c r="L3405" s="77">
        <v>0</v>
      </c>
      <c r="M3405" s="68">
        <v>6.4380128951992681</v>
      </c>
      <c r="N3405" s="68">
        <v>0</v>
      </c>
      <c r="O3405" s="68">
        <v>0</v>
      </c>
      <c r="P3405" s="68">
        <v>15.278740772622013</v>
      </c>
      <c r="Q3405" s="68">
        <v>0</v>
      </c>
      <c r="R3405" s="68">
        <v>0</v>
      </c>
      <c r="S3405" s="68">
        <v>0</v>
      </c>
      <c r="T3405" s="68">
        <v>0</v>
      </c>
      <c r="U3405" s="68">
        <v>0</v>
      </c>
      <c r="V3405" s="68">
        <v>0</v>
      </c>
      <c r="W3405" s="68">
        <v>21.716753667821283</v>
      </c>
    </row>
    <row r="3406" spans="1:23">
      <c r="A3406" s="105"/>
      <c r="B3406">
        <v>2017</v>
      </c>
      <c r="C3406" s="76">
        <v>0.28729131846227346</v>
      </c>
      <c r="D3406" s="76">
        <v>0</v>
      </c>
      <c r="E3406" s="76">
        <v>0</v>
      </c>
      <c r="F3406" s="76">
        <v>0.66349716661204483</v>
      </c>
      <c r="G3406" s="76">
        <v>0</v>
      </c>
      <c r="H3406" s="76">
        <v>0</v>
      </c>
      <c r="I3406" s="76">
        <v>0</v>
      </c>
      <c r="J3406" s="76">
        <v>0</v>
      </c>
      <c r="K3406" s="76">
        <v>4.9211514925681925E-2</v>
      </c>
      <c r="L3406" s="77">
        <v>0</v>
      </c>
      <c r="M3406" s="68">
        <v>7.7560513624099299</v>
      </c>
      <c r="N3406" s="68">
        <v>0</v>
      </c>
      <c r="O3406" s="68">
        <v>0</v>
      </c>
      <c r="P3406" s="68">
        <v>17.912543026364567</v>
      </c>
      <c r="Q3406" s="68">
        <v>0</v>
      </c>
      <c r="R3406" s="68">
        <v>0</v>
      </c>
      <c r="S3406" s="68">
        <v>0</v>
      </c>
      <c r="T3406" s="68">
        <v>0</v>
      </c>
      <c r="U3406" s="68">
        <v>1.3285714285714285</v>
      </c>
      <c r="V3406" s="68">
        <v>0</v>
      </c>
      <c r="W3406" s="68">
        <v>26.99716581734592</v>
      </c>
    </row>
    <row r="3407" spans="1:23">
      <c r="C3407" s="76"/>
      <c r="D3407" s="76"/>
      <c r="E3407" s="76"/>
      <c r="F3407" s="76"/>
      <c r="G3407" s="76"/>
      <c r="H3407" s="76"/>
      <c r="I3407" s="76"/>
      <c r="J3407" s="76"/>
      <c r="K3407" s="76"/>
      <c r="L3407" s="77"/>
      <c r="M3407" s="68"/>
      <c r="N3407" s="68"/>
      <c r="O3407" s="68"/>
      <c r="P3407" s="68"/>
      <c r="Q3407" s="68"/>
      <c r="R3407" s="68"/>
      <c r="S3407" s="68"/>
      <c r="T3407" s="68"/>
      <c r="U3407" s="68"/>
      <c r="V3407" s="68"/>
      <c r="W3407" s="68"/>
    </row>
    <row r="3408" spans="1:23">
      <c r="A3408" s="105" t="s">
        <v>884</v>
      </c>
      <c r="B3408">
        <v>2011</v>
      </c>
      <c r="C3408" s="76">
        <v>9.6300272473884396E-2</v>
      </c>
      <c r="D3408" s="76">
        <v>0</v>
      </c>
      <c r="E3408" s="76">
        <v>0</v>
      </c>
      <c r="F3408" s="76">
        <v>0.86461864379835063</v>
      </c>
      <c r="G3408" s="76">
        <v>3.9081083727765038E-2</v>
      </c>
      <c r="H3408" s="76">
        <v>0</v>
      </c>
      <c r="I3408" s="76">
        <v>0</v>
      </c>
      <c r="J3408" s="76">
        <v>0</v>
      </c>
      <c r="K3408" s="76">
        <v>0</v>
      </c>
      <c r="L3408" s="77">
        <v>0</v>
      </c>
      <c r="M3408" s="68">
        <v>3.0365474859282013</v>
      </c>
      <c r="N3408" s="68">
        <v>0</v>
      </c>
      <c r="O3408" s="68">
        <v>0</v>
      </c>
      <c r="P3408" s="68">
        <v>27.263220566946245</v>
      </c>
      <c r="Q3408" s="68">
        <v>1.2323076923076923</v>
      </c>
      <c r="R3408" s="68">
        <v>0</v>
      </c>
      <c r="S3408" s="68">
        <v>0</v>
      </c>
      <c r="T3408" s="68">
        <v>0</v>
      </c>
      <c r="U3408" s="68">
        <v>0</v>
      </c>
      <c r="V3408" s="68">
        <v>0</v>
      </c>
      <c r="W3408" s="68">
        <v>31.532075745182137</v>
      </c>
    </row>
    <row r="3409" spans="1:23">
      <c r="A3409" s="105"/>
      <c r="B3409">
        <v>2014</v>
      </c>
      <c r="C3409" s="76">
        <v>0.12326246635454127</v>
      </c>
      <c r="D3409" s="76">
        <v>0</v>
      </c>
      <c r="E3409" s="76">
        <v>0</v>
      </c>
      <c r="F3409" s="76">
        <v>0.8767375336454587</v>
      </c>
      <c r="G3409" s="76">
        <v>0</v>
      </c>
      <c r="H3409" s="76">
        <v>0</v>
      </c>
      <c r="I3409" s="76">
        <v>0</v>
      </c>
      <c r="J3409" s="76">
        <v>0</v>
      </c>
      <c r="K3409" s="76">
        <v>0</v>
      </c>
      <c r="L3409" s="77">
        <v>0</v>
      </c>
      <c r="M3409" s="68">
        <v>2.9264874440300588</v>
      </c>
      <c r="N3409" s="68">
        <v>0</v>
      </c>
      <c r="O3409" s="68">
        <v>0</v>
      </c>
      <c r="P3409" s="68">
        <v>20.815431167370825</v>
      </c>
      <c r="Q3409" s="68">
        <v>0</v>
      </c>
      <c r="R3409" s="68">
        <v>0</v>
      </c>
      <c r="S3409" s="68">
        <v>0</v>
      </c>
      <c r="T3409" s="68">
        <v>0</v>
      </c>
      <c r="U3409" s="68">
        <v>0</v>
      </c>
      <c r="V3409" s="68">
        <v>0</v>
      </c>
      <c r="W3409" s="68">
        <v>23.741918611400884</v>
      </c>
    </row>
    <row r="3410" spans="1:23">
      <c r="A3410" s="105"/>
      <c r="B3410">
        <v>2017</v>
      </c>
      <c r="C3410" s="76">
        <v>0.16333696388305072</v>
      </c>
      <c r="D3410" s="76">
        <v>0</v>
      </c>
      <c r="E3410" s="76">
        <v>0.11379716327957745</v>
      </c>
      <c r="F3410" s="76">
        <v>0.68570061413533689</v>
      </c>
      <c r="G3410" s="76">
        <v>3.7165258702035096E-2</v>
      </c>
      <c r="H3410" s="76">
        <v>0</v>
      </c>
      <c r="I3410" s="76">
        <v>0</v>
      </c>
      <c r="J3410" s="76">
        <v>0</v>
      </c>
      <c r="K3410" s="76">
        <v>0</v>
      </c>
      <c r="L3410" s="77">
        <v>0</v>
      </c>
      <c r="M3410" s="68">
        <v>5.4542700790414411</v>
      </c>
      <c r="N3410" s="68">
        <v>0</v>
      </c>
      <c r="O3410" s="68">
        <v>3.8</v>
      </c>
      <c r="P3410" s="68">
        <v>22.897427832297325</v>
      </c>
      <c r="Q3410" s="68">
        <v>1.2410501193317423</v>
      </c>
      <c r="R3410" s="68">
        <v>0</v>
      </c>
      <c r="S3410" s="68">
        <v>0</v>
      </c>
      <c r="T3410" s="68">
        <v>0</v>
      </c>
      <c r="U3410" s="68">
        <v>0</v>
      </c>
      <c r="V3410" s="68">
        <v>0</v>
      </c>
      <c r="W3410" s="68">
        <v>33.392748030670504</v>
      </c>
    </row>
    <row r="3411" spans="1:23">
      <c r="C3411" s="76"/>
      <c r="D3411" s="76"/>
      <c r="E3411" s="76"/>
      <c r="F3411" s="76"/>
      <c r="G3411" s="76"/>
      <c r="H3411" s="76"/>
      <c r="I3411" s="76"/>
      <c r="J3411" s="76"/>
      <c r="K3411" s="76"/>
      <c r="L3411" s="77"/>
      <c r="M3411" s="68"/>
      <c r="N3411" s="68"/>
      <c r="O3411" s="68"/>
      <c r="P3411" s="68"/>
      <c r="Q3411" s="68"/>
      <c r="R3411" s="68"/>
      <c r="S3411" s="68"/>
      <c r="T3411" s="68"/>
      <c r="U3411" s="68"/>
      <c r="V3411" s="68"/>
      <c r="W3411" s="68"/>
    </row>
    <row r="3412" spans="1:23">
      <c r="A3412" s="105" t="s">
        <v>885</v>
      </c>
      <c r="B3412">
        <v>2011</v>
      </c>
      <c r="C3412" s="76">
        <v>0.11006232553013705</v>
      </c>
      <c r="D3412" s="76">
        <v>0</v>
      </c>
      <c r="E3412" s="76">
        <v>2.3673109611389229E-2</v>
      </c>
      <c r="F3412" s="76">
        <v>0.76363567383816322</v>
      </c>
      <c r="G3412" s="76">
        <v>0.10262889102031042</v>
      </c>
      <c r="H3412" s="76">
        <v>0</v>
      </c>
      <c r="I3412" s="76">
        <v>0</v>
      </c>
      <c r="J3412" s="76">
        <v>0</v>
      </c>
      <c r="K3412" s="76">
        <v>0</v>
      </c>
      <c r="L3412" s="77">
        <v>0</v>
      </c>
      <c r="M3412" s="68">
        <v>4.6492550973187576</v>
      </c>
      <c r="N3412" s="68">
        <v>0</v>
      </c>
      <c r="O3412" s="68">
        <v>1</v>
      </c>
      <c r="P3412" s="68">
        <v>32.25751438546861</v>
      </c>
      <c r="Q3412" s="68">
        <v>4.3352517985611509</v>
      </c>
      <c r="R3412" s="68">
        <v>0</v>
      </c>
      <c r="S3412" s="68">
        <v>0</v>
      </c>
      <c r="T3412" s="68">
        <v>0</v>
      </c>
      <c r="U3412" s="68">
        <v>0</v>
      </c>
      <c r="V3412" s="68">
        <v>0</v>
      </c>
      <c r="W3412" s="68">
        <v>42.242021281348521</v>
      </c>
    </row>
    <row r="3413" spans="1:23">
      <c r="A3413" s="105"/>
      <c r="B3413">
        <v>2014</v>
      </c>
      <c r="C3413" s="76">
        <v>0.121450840781949</v>
      </c>
      <c r="D3413" s="76">
        <v>0</v>
      </c>
      <c r="E3413" s="76">
        <v>0</v>
      </c>
      <c r="F3413" s="76">
        <v>0.84779236484315112</v>
      </c>
      <c r="G3413" s="76">
        <v>0</v>
      </c>
      <c r="H3413" s="76">
        <v>0</v>
      </c>
      <c r="I3413" s="76">
        <v>3.0756794374899879E-2</v>
      </c>
      <c r="J3413" s="76">
        <v>0</v>
      </c>
      <c r="K3413" s="76">
        <v>0</v>
      </c>
      <c r="L3413" s="77">
        <v>0</v>
      </c>
      <c r="M3413" s="68">
        <v>5.4388420554619641</v>
      </c>
      <c r="N3413" s="68">
        <v>0</v>
      </c>
      <c r="O3413" s="68">
        <v>0</v>
      </c>
      <c r="P3413" s="68">
        <v>37.966050613737778</v>
      </c>
      <c r="Q3413" s="68">
        <v>0</v>
      </c>
      <c r="R3413" s="68">
        <v>0</v>
      </c>
      <c r="S3413" s="68">
        <v>1.3773584905660377</v>
      </c>
      <c r="T3413" s="68">
        <v>0</v>
      </c>
      <c r="U3413" s="68">
        <v>0</v>
      </c>
      <c r="V3413" s="68">
        <v>0</v>
      </c>
      <c r="W3413" s="68">
        <v>44.782251159765778</v>
      </c>
    </row>
    <row r="3414" spans="1:23">
      <c r="A3414" s="105"/>
      <c r="B3414">
        <v>2017</v>
      </c>
      <c r="C3414" s="76">
        <v>0.1838942392014159</v>
      </c>
      <c r="D3414" s="76">
        <v>0</v>
      </c>
      <c r="E3414" s="76">
        <v>6.8642313584182893E-2</v>
      </c>
      <c r="F3414" s="76">
        <v>0.74746344721440106</v>
      </c>
      <c r="G3414" s="76">
        <v>0</v>
      </c>
      <c r="H3414" s="76">
        <v>0</v>
      </c>
      <c r="I3414" s="76">
        <v>0</v>
      </c>
      <c r="J3414" s="76">
        <v>0</v>
      </c>
      <c r="K3414" s="76">
        <v>0</v>
      </c>
      <c r="L3414" s="77">
        <v>0</v>
      </c>
      <c r="M3414" s="68">
        <v>6.139424447765399</v>
      </c>
      <c r="N3414" s="68">
        <v>0</v>
      </c>
      <c r="O3414" s="68">
        <v>2.2916666666666665</v>
      </c>
      <c r="P3414" s="68">
        <v>24.954535724269512</v>
      </c>
      <c r="Q3414" s="68">
        <v>0</v>
      </c>
      <c r="R3414" s="68">
        <v>0</v>
      </c>
      <c r="S3414" s="68">
        <v>0</v>
      </c>
      <c r="T3414" s="68">
        <v>0</v>
      </c>
      <c r="U3414" s="68">
        <v>0</v>
      </c>
      <c r="V3414" s="68">
        <v>0</v>
      </c>
      <c r="W3414" s="68">
        <v>33.385626838701583</v>
      </c>
    </row>
    <row r="3415" spans="1:23">
      <c r="C3415" s="76"/>
      <c r="D3415" s="76"/>
      <c r="E3415" s="76"/>
      <c r="F3415" s="76"/>
      <c r="G3415" s="76"/>
      <c r="H3415" s="76"/>
      <c r="I3415" s="76"/>
      <c r="J3415" s="76"/>
      <c r="K3415" s="76"/>
      <c r="L3415" s="77"/>
      <c r="M3415" s="68"/>
      <c r="N3415" s="68"/>
      <c r="O3415" s="68"/>
      <c r="P3415" s="68"/>
      <c r="Q3415" s="68"/>
      <c r="R3415" s="68"/>
      <c r="S3415" s="68"/>
      <c r="T3415" s="68"/>
      <c r="U3415" s="68"/>
      <c r="V3415" s="68"/>
      <c r="W3415" s="68"/>
    </row>
    <row r="3416" spans="1:23">
      <c r="A3416" s="105" t="s">
        <v>886</v>
      </c>
      <c r="B3416">
        <v>2011</v>
      </c>
      <c r="C3416" s="76">
        <v>0</v>
      </c>
      <c r="D3416" s="76">
        <v>0</v>
      </c>
      <c r="E3416" s="76">
        <v>0</v>
      </c>
      <c r="F3416" s="76">
        <v>1</v>
      </c>
      <c r="G3416" s="76">
        <v>0</v>
      </c>
      <c r="H3416" s="76">
        <v>0</v>
      </c>
      <c r="I3416" s="76">
        <v>0</v>
      </c>
      <c r="J3416" s="76">
        <v>0</v>
      </c>
      <c r="K3416" s="76">
        <v>0</v>
      </c>
      <c r="L3416" s="77">
        <v>0</v>
      </c>
      <c r="M3416" s="68">
        <v>0</v>
      </c>
      <c r="N3416" s="68">
        <v>0</v>
      </c>
      <c r="O3416" s="68">
        <v>0</v>
      </c>
      <c r="P3416" s="68">
        <v>4.0932110335153338</v>
      </c>
      <c r="Q3416" s="68">
        <v>0</v>
      </c>
      <c r="R3416" s="68">
        <v>0</v>
      </c>
      <c r="S3416" s="68">
        <v>0</v>
      </c>
      <c r="T3416" s="68">
        <v>0</v>
      </c>
      <c r="U3416" s="68">
        <v>0</v>
      </c>
      <c r="V3416" s="68">
        <v>0</v>
      </c>
      <c r="W3416" s="68">
        <v>4.0932110335153338</v>
      </c>
    </row>
    <row r="3417" spans="1:23">
      <c r="A3417" s="105"/>
      <c r="B3417">
        <v>2014</v>
      </c>
      <c r="C3417" s="76">
        <v>0</v>
      </c>
      <c r="D3417" s="76">
        <v>0</v>
      </c>
      <c r="E3417" s="76">
        <v>0</v>
      </c>
      <c r="F3417" s="76">
        <v>1</v>
      </c>
      <c r="G3417" s="76">
        <v>0</v>
      </c>
      <c r="H3417" s="76">
        <v>0</v>
      </c>
      <c r="I3417" s="76">
        <v>0</v>
      </c>
      <c r="J3417" s="76">
        <v>0</v>
      </c>
      <c r="K3417" s="76">
        <v>0</v>
      </c>
      <c r="L3417" s="77">
        <v>0</v>
      </c>
      <c r="M3417" s="68">
        <v>0</v>
      </c>
      <c r="N3417" s="68">
        <v>0</v>
      </c>
      <c r="O3417" s="68">
        <v>0</v>
      </c>
      <c r="P3417" s="68">
        <v>2.0007678525723058</v>
      </c>
      <c r="Q3417" s="68">
        <v>0</v>
      </c>
      <c r="R3417" s="68">
        <v>0</v>
      </c>
      <c r="S3417" s="68">
        <v>0</v>
      </c>
      <c r="T3417" s="68">
        <v>0</v>
      </c>
      <c r="U3417" s="68">
        <v>0</v>
      </c>
      <c r="V3417" s="68">
        <v>0</v>
      </c>
      <c r="W3417" s="68">
        <v>2.0007678525723058</v>
      </c>
    </row>
    <row r="3418" spans="1:23">
      <c r="A3418" s="105"/>
      <c r="B3418">
        <v>2017</v>
      </c>
      <c r="C3418" s="76">
        <v>0</v>
      </c>
      <c r="D3418" s="76">
        <v>0</v>
      </c>
      <c r="E3418" s="76">
        <v>0</v>
      </c>
      <c r="F3418" s="76">
        <v>1</v>
      </c>
      <c r="G3418" s="76">
        <v>0</v>
      </c>
      <c r="H3418" s="76">
        <v>0</v>
      </c>
      <c r="I3418" s="76">
        <v>0</v>
      </c>
      <c r="J3418" s="76">
        <v>0</v>
      </c>
      <c r="K3418" s="76">
        <v>0</v>
      </c>
      <c r="L3418" s="77">
        <v>0</v>
      </c>
      <c r="M3418" s="68">
        <v>0</v>
      </c>
      <c r="N3418" s="68">
        <v>0</v>
      </c>
      <c r="O3418" s="68">
        <v>0</v>
      </c>
      <c r="P3418" s="68">
        <v>2.0218041695076341</v>
      </c>
      <c r="Q3418" s="68">
        <v>0</v>
      </c>
      <c r="R3418" s="68">
        <v>0</v>
      </c>
      <c r="S3418" s="68">
        <v>0</v>
      </c>
      <c r="T3418" s="68">
        <v>0</v>
      </c>
      <c r="U3418" s="68">
        <v>0</v>
      </c>
      <c r="V3418" s="68">
        <v>0</v>
      </c>
      <c r="W3418" s="68">
        <v>2.0218041695076341</v>
      </c>
    </row>
    <row r="3419" spans="1:23">
      <c r="C3419" s="76"/>
      <c r="D3419" s="76"/>
      <c r="E3419" s="76"/>
      <c r="F3419" s="76"/>
      <c r="G3419" s="76"/>
      <c r="H3419" s="76"/>
      <c r="I3419" s="76"/>
      <c r="J3419" s="76"/>
      <c r="K3419" s="76"/>
      <c r="L3419" s="77"/>
      <c r="M3419" s="68"/>
      <c r="N3419" s="68"/>
      <c r="O3419" s="68"/>
      <c r="P3419" s="68"/>
      <c r="Q3419" s="68"/>
      <c r="R3419" s="68"/>
      <c r="S3419" s="68"/>
      <c r="T3419" s="68"/>
      <c r="U3419" s="68"/>
      <c r="V3419" s="68"/>
      <c r="W3419" s="68"/>
    </row>
    <row r="3420" spans="1:23">
      <c r="A3420" s="105" t="s">
        <v>887</v>
      </c>
      <c r="B3420">
        <v>2011</v>
      </c>
      <c r="C3420" s="76">
        <v>0.25436539296901955</v>
      </c>
      <c r="D3420" s="76">
        <v>0</v>
      </c>
      <c r="E3420" s="76">
        <v>0</v>
      </c>
      <c r="F3420" s="76">
        <v>0.74563460703098039</v>
      </c>
      <c r="G3420" s="76">
        <v>0</v>
      </c>
      <c r="H3420" s="76">
        <v>0</v>
      </c>
      <c r="I3420" s="76">
        <v>0</v>
      </c>
      <c r="J3420" s="76">
        <v>0</v>
      </c>
      <c r="K3420" s="76">
        <v>0</v>
      </c>
      <c r="L3420" s="77">
        <v>0</v>
      </c>
      <c r="M3420" s="68">
        <v>1.0438957475994513</v>
      </c>
      <c r="N3420" s="68">
        <v>0</v>
      </c>
      <c r="O3420" s="68">
        <v>0</v>
      </c>
      <c r="P3420" s="68">
        <v>3.0600263127674343</v>
      </c>
      <c r="Q3420" s="68">
        <v>0</v>
      </c>
      <c r="R3420" s="68">
        <v>0</v>
      </c>
      <c r="S3420" s="68">
        <v>0</v>
      </c>
      <c r="T3420" s="68">
        <v>0</v>
      </c>
      <c r="U3420" s="68">
        <v>0</v>
      </c>
      <c r="V3420" s="68">
        <v>0</v>
      </c>
      <c r="W3420" s="68">
        <v>4.1039220603668856</v>
      </c>
    </row>
    <row r="3421" spans="1:23">
      <c r="A3421" s="105"/>
      <c r="B3421">
        <v>2014</v>
      </c>
      <c r="C3421" s="76">
        <v>0.39473858150723223</v>
      </c>
      <c r="D3421" s="76">
        <v>0</v>
      </c>
      <c r="E3421" s="76">
        <v>0</v>
      </c>
      <c r="F3421" s="76">
        <v>0.60526141849276771</v>
      </c>
      <c r="G3421" s="76">
        <v>0</v>
      </c>
      <c r="H3421" s="76">
        <v>0</v>
      </c>
      <c r="I3421" s="76">
        <v>0</v>
      </c>
      <c r="J3421" s="76">
        <v>0</v>
      </c>
      <c r="K3421" s="76">
        <v>0</v>
      </c>
      <c r="L3421" s="77">
        <v>0</v>
      </c>
      <c r="M3421" s="68">
        <v>2.1035714285714286</v>
      </c>
      <c r="N3421" s="68">
        <v>0</v>
      </c>
      <c r="O3421" s="68">
        <v>0</v>
      </c>
      <c r="P3421" s="68">
        <v>3.2254527082113293</v>
      </c>
      <c r="Q3421" s="68">
        <v>0</v>
      </c>
      <c r="R3421" s="68">
        <v>0</v>
      </c>
      <c r="S3421" s="68">
        <v>0</v>
      </c>
      <c r="T3421" s="68">
        <v>0</v>
      </c>
      <c r="U3421" s="68">
        <v>0</v>
      </c>
      <c r="V3421" s="68">
        <v>0</v>
      </c>
      <c r="W3421" s="68">
        <v>5.329024136782758</v>
      </c>
    </row>
    <row r="3422" spans="1:23">
      <c r="A3422" s="105"/>
      <c r="B3422">
        <v>2017</v>
      </c>
      <c r="C3422" s="76">
        <v>0</v>
      </c>
      <c r="D3422" s="76">
        <v>0</v>
      </c>
      <c r="E3422" s="76">
        <v>0</v>
      </c>
      <c r="F3422" s="76">
        <v>1</v>
      </c>
      <c r="G3422" s="76">
        <v>0</v>
      </c>
      <c r="H3422" s="76">
        <v>0</v>
      </c>
      <c r="I3422" s="76">
        <v>0</v>
      </c>
      <c r="J3422" s="76">
        <v>0</v>
      </c>
      <c r="K3422" s="76">
        <v>0</v>
      </c>
      <c r="L3422" s="77">
        <v>0</v>
      </c>
      <c r="M3422" s="68">
        <v>0</v>
      </c>
      <c r="N3422" s="68">
        <v>0</v>
      </c>
      <c r="O3422" s="68">
        <v>0</v>
      </c>
      <c r="P3422" s="68">
        <v>1.0080786793115559</v>
      </c>
      <c r="Q3422" s="68">
        <v>0</v>
      </c>
      <c r="R3422" s="68">
        <v>0</v>
      </c>
      <c r="S3422" s="68">
        <v>0</v>
      </c>
      <c r="T3422" s="68">
        <v>0</v>
      </c>
      <c r="U3422" s="68">
        <v>0</v>
      </c>
      <c r="V3422" s="68">
        <v>0</v>
      </c>
      <c r="W3422" s="68">
        <v>1.0080786793115559</v>
      </c>
    </row>
    <row r="3423" spans="1:23">
      <c r="C3423" s="76"/>
      <c r="D3423" s="76"/>
      <c r="E3423" s="76"/>
      <c r="F3423" s="76"/>
      <c r="G3423" s="76"/>
      <c r="H3423" s="76"/>
      <c r="I3423" s="76"/>
      <c r="J3423" s="76"/>
      <c r="K3423" s="76"/>
      <c r="L3423" s="77"/>
      <c r="M3423" s="68"/>
      <c r="N3423" s="68"/>
      <c r="O3423" s="68"/>
      <c r="P3423" s="68"/>
      <c r="Q3423" s="68"/>
      <c r="R3423" s="68"/>
      <c r="S3423" s="68"/>
      <c r="T3423" s="68"/>
      <c r="U3423" s="68"/>
      <c r="V3423" s="68"/>
      <c r="W3423" s="68"/>
    </row>
    <row r="3424" spans="1:23">
      <c r="A3424" s="105" t="s">
        <v>888</v>
      </c>
      <c r="B3424">
        <v>2011</v>
      </c>
      <c r="C3424" s="76">
        <v>0</v>
      </c>
      <c r="D3424" s="76">
        <v>0</v>
      </c>
      <c r="E3424" s="76">
        <v>0</v>
      </c>
      <c r="F3424" s="76">
        <v>0</v>
      </c>
      <c r="G3424" s="76">
        <v>0</v>
      </c>
      <c r="H3424" s="76">
        <v>0</v>
      </c>
      <c r="I3424" s="76">
        <v>0</v>
      </c>
      <c r="J3424" s="76">
        <v>0</v>
      </c>
      <c r="K3424" s="76">
        <v>0</v>
      </c>
      <c r="L3424" s="77">
        <v>0</v>
      </c>
      <c r="M3424" s="68">
        <v>0</v>
      </c>
      <c r="N3424" s="68">
        <v>0</v>
      </c>
      <c r="O3424" s="68">
        <v>0</v>
      </c>
      <c r="P3424" s="68">
        <v>0</v>
      </c>
      <c r="Q3424" s="68">
        <v>0</v>
      </c>
      <c r="R3424" s="68">
        <v>0</v>
      </c>
      <c r="S3424" s="68">
        <v>0</v>
      </c>
      <c r="T3424" s="68">
        <v>0</v>
      </c>
      <c r="U3424" s="68">
        <v>0</v>
      </c>
      <c r="V3424" s="68">
        <v>0</v>
      </c>
      <c r="W3424" s="68">
        <v>0</v>
      </c>
    </row>
    <row r="3425" spans="1:23">
      <c r="A3425" s="105"/>
      <c r="B3425">
        <v>2014</v>
      </c>
      <c r="C3425" s="76">
        <v>1</v>
      </c>
      <c r="D3425" s="76">
        <v>0</v>
      </c>
      <c r="E3425" s="76">
        <v>0</v>
      </c>
      <c r="F3425" s="76">
        <v>0</v>
      </c>
      <c r="G3425" s="76">
        <v>0</v>
      </c>
      <c r="H3425" s="76">
        <v>0</v>
      </c>
      <c r="I3425" s="76">
        <v>0</v>
      </c>
      <c r="J3425" s="76">
        <v>0</v>
      </c>
      <c r="K3425" s="76">
        <v>0</v>
      </c>
      <c r="L3425" s="77">
        <v>0</v>
      </c>
      <c r="M3425" s="68">
        <v>1</v>
      </c>
      <c r="N3425" s="68">
        <v>0</v>
      </c>
      <c r="O3425" s="68">
        <v>0</v>
      </c>
      <c r="P3425" s="68">
        <v>0</v>
      </c>
      <c r="Q3425" s="68">
        <v>0</v>
      </c>
      <c r="R3425" s="68">
        <v>0</v>
      </c>
      <c r="S3425" s="68">
        <v>0</v>
      </c>
      <c r="T3425" s="68">
        <v>0</v>
      </c>
      <c r="U3425" s="68">
        <v>0</v>
      </c>
      <c r="V3425" s="68">
        <v>0</v>
      </c>
      <c r="W3425" s="68">
        <v>1</v>
      </c>
    </row>
    <row r="3426" spans="1:23">
      <c r="A3426" s="105"/>
      <c r="B3426">
        <v>2017</v>
      </c>
      <c r="C3426" s="76">
        <v>1</v>
      </c>
      <c r="D3426" s="76">
        <v>0</v>
      </c>
      <c r="E3426" s="76">
        <v>0</v>
      </c>
      <c r="F3426" s="76">
        <v>0</v>
      </c>
      <c r="G3426" s="76">
        <v>0</v>
      </c>
      <c r="H3426" s="76">
        <v>0</v>
      </c>
      <c r="I3426" s="76">
        <v>0</v>
      </c>
      <c r="J3426" s="76">
        <v>0</v>
      </c>
      <c r="K3426" s="76">
        <v>0</v>
      </c>
      <c r="L3426" s="77">
        <v>0</v>
      </c>
      <c r="M3426" s="68">
        <v>2.016025641025641</v>
      </c>
      <c r="N3426" s="68">
        <v>0</v>
      </c>
      <c r="O3426" s="68">
        <v>0</v>
      </c>
      <c r="P3426" s="68">
        <v>0</v>
      </c>
      <c r="Q3426" s="68">
        <v>0</v>
      </c>
      <c r="R3426" s="68">
        <v>0</v>
      </c>
      <c r="S3426" s="68">
        <v>0</v>
      </c>
      <c r="T3426" s="68">
        <v>0</v>
      </c>
      <c r="U3426" s="68">
        <v>0</v>
      </c>
      <c r="V3426" s="68">
        <v>0</v>
      </c>
      <c r="W3426" s="68">
        <v>2.016025641025641</v>
      </c>
    </row>
    <row r="3427" spans="1:23">
      <c r="C3427" s="76"/>
      <c r="D3427" s="76"/>
      <c r="E3427" s="76"/>
      <c r="F3427" s="76"/>
      <c r="G3427" s="76"/>
      <c r="H3427" s="76"/>
      <c r="I3427" s="76"/>
      <c r="J3427" s="76"/>
      <c r="K3427" s="76"/>
      <c r="L3427" s="77"/>
      <c r="M3427" s="68"/>
      <c r="N3427" s="68"/>
      <c r="O3427" s="68"/>
      <c r="P3427" s="68"/>
      <c r="Q3427" s="68"/>
      <c r="R3427" s="68"/>
      <c r="S3427" s="68"/>
      <c r="T3427" s="68"/>
      <c r="U3427" s="68"/>
      <c r="V3427" s="68"/>
      <c r="W3427" s="68"/>
    </row>
    <row r="3428" spans="1:23">
      <c r="A3428" s="105" t="s">
        <v>889</v>
      </c>
      <c r="B3428">
        <v>2011</v>
      </c>
      <c r="C3428" s="76">
        <v>9.4557414757718533E-2</v>
      </c>
      <c r="D3428" s="76">
        <v>0.11139386301845901</v>
      </c>
      <c r="E3428" s="76">
        <v>0</v>
      </c>
      <c r="F3428" s="76">
        <v>0.7940487222238225</v>
      </c>
      <c r="G3428" s="76">
        <v>0</v>
      </c>
      <c r="H3428" s="76">
        <v>0</v>
      </c>
      <c r="I3428" s="76">
        <v>0</v>
      </c>
      <c r="J3428" s="76">
        <v>0</v>
      </c>
      <c r="K3428" s="76">
        <v>0</v>
      </c>
      <c r="L3428" s="77">
        <v>0</v>
      </c>
      <c r="M3428" s="68">
        <v>1.0009433962264151</v>
      </c>
      <c r="N3428" s="68">
        <v>1.1791666666666667</v>
      </c>
      <c r="O3428" s="68">
        <v>0</v>
      </c>
      <c r="P3428" s="68">
        <v>8.4054521459627836</v>
      </c>
      <c r="Q3428" s="68">
        <v>0</v>
      </c>
      <c r="R3428" s="68">
        <v>0</v>
      </c>
      <c r="S3428" s="68">
        <v>0</v>
      </c>
      <c r="T3428" s="68">
        <v>0</v>
      </c>
      <c r="U3428" s="68">
        <v>0</v>
      </c>
      <c r="V3428" s="68">
        <v>0</v>
      </c>
      <c r="W3428" s="68">
        <v>10.585562208855865</v>
      </c>
    </row>
    <row r="3429" spans="1:23">
      <c r="A3429" s="105"/>
      <c r="B3429">
        <v>2014</v>
      </c>
      <c r="C3429" s="76">
        <v>0.30338369662600795</v>
      </c>
      <c r="D3429" s="76">
        <v>0</v>
      </c>
      <c r="E3429" s="76">
        <v>0</v>
      </c>
      <c r="F3429" s="76">
        <v>0.69661630337399216</v>
      </c>
      <c r="G3429" s="76">
        <v>0</v>
      </c>
      <c r="H3429" s="76">
        <v>0</v>
      </c>
      <c r="I3429" s="76">
        <v>0</v>
      </c>
      <c r="J3429" s="76">
        <v>0</v>
      </c>
      <c r="K3429" s="76">
        <v>0</v>
      </c>
      <c r="L3429" s="77">
        <v>0</v>
      </c>
      <c r="M3429" s="68">
        <v>2.1308965948141205</v>
      </c>
      <c r="N3429" s="68">
        <v>0</v>
      </c>
      <c r="O3429" s="68">
        <v>0</v>
      </c>
      <c r="P3429" s="68">
        <v>4.8928710582017043</v>
      </c>
      <c r="Q3429" s="68">
        <v>0</v>
      </c>
      <c r="R3429" s="68">
        <v>0</v>
      </c>
      <c r="S3429" s="68">
        <v>0</v>
      </c>
      <c r="T3429" s="68">
        <v>0</v>
      </c>
      <c r="U3429" s="68">
        <v>0</v>
      </c>
      <c r="V3429" s="68">
        <v>0</v>
      </c>
      <c r="W3429" s="68">
        <v>7.023767653015824</v>
      </c>
    </row>
    <row r="3430" spans="1:23">
      <c r="A3430" s="105"/>
      <c r="B3430">
        <v>2017</v>
      </c>
      <c r="C3430" s="76">
        <v>0.1988280101322559</v>
      </c>
      <c r="D3430" s="76">
        <v>0</v>
      </c>
      <c r="E3430" s="76">
        <v>0</v>
      </c>
      <c r="F3430" s="76">
        <v>0.80117198986774407</v>
      </c>
      <c r="G3430" s="76">
        <v>0</v>
      </c>
      <c r="H3430" s="76">
        <v>0</v>
      </c>
      <c r="I3430" s="76">
        <v>0</v>
      </c>
      <c r="J3430" s="76">
        <v>0</v>
      </c>
      <c r="K3430" s="76">
        <v>0</v>
      </c>
      <c r="L3430" s="77">
        <v>0</v>
      </c>
      <c r="M3430" s="68">
        <v>2</v>
      </c>
      <c r="N3430" s="68">
        <v>0</v>
      </c>
      <c r="O3430" s="68">
        <v>0</v>
      </c>
      <c r="P3430" s="68">
        <v>8.0589449075592778</v>
      </c>
      <c r="Q3430" s="68">
        <v>0</v>
      </c>
      <c r="R3430" s="68">
        <v>0</v>
      </c>
      <c r="S3430" s="68">
        <v>0</v>
      </c>
      <c r="T3430" s="68">
        <v>0</v>
      </c>
      <c r="U3430" s="68">
        <v>0</v>
      </c>
      <c r="V3430" s="68">
        <v>0</v>
      </c>
      <c r="W3430" s="68">
        <v>10.058944907559278</v>
      </c>
    </row>
    <row r="3431" spans="1:23">
      <c r="C3431" s="76"/>
      <c r="D3431" s="76"/>
      <c r="E3431" s="76"/>
      <c r="F3431" s="76"/>
      <c r="G3431" s="76"/>
      <c r="H3431" s="76"/>
      <c r="I3431" s="76"/>
      <c r="J3431" s="76"/>
      <c r="K3431" s="76"/>
      <c r="L3431" s="77"/>
      <c r="M3431" s="68"/>
      <c r="N3431" s="68"/>
      <c r="O3431" s="68"/>
      <c r="P3431" s="68"/>
      <c r="Q3431" s="68"/>
      <c r="R3431" s="68"/>
      <c r="S3431" s="68"/>
      <c r="T3431" s="68"/>
      <c r="U3431" s="68"/>
      <c r="V3431" s="68"/>
      <c r="W3431" s="68"/>
    </row>
    <row r="3432" spans="1:23">
      <c r="A3432" s="105" t="s">
        <v>890</v>
      </c>
      <c r="B3432">
        <v>2011</v>
      </c>
      <c r="C3432" s="76">
        <v>0.13937538987008966</v>
      </c>
      <c r="D3432" s="76">
        <v>9.6814569324068841E-3</v>
      </c>
      <c r="E3432" s="76">
        <v>1.8792361810242326E-3</v>
      </c>
      <c r="F3432" s="76">
        <v>0.84515011731586032</v>
      </c>
      <c r="G3432" s="76">
        <v>3.9137997006186949E-3</v>
      </c>
      <c r="H3432" s="76">
        <v>0</v>
      </c>
      <c r="I3432" s="76">
        <v>0</v>
      </c>
      <c r="J3432" s="76">
        <v>0</v>
      </c>
      <c r="K3432" s="76">
        <v>0</v>
      </c>
      <c r="L3432" s="77">
        <v>0</v>
      </c>
      <c r="M3432" s="68">
        <v>74.257597816813302</v>
      </c>
      <c r="N3432" s="68">
        <v>5.1581684244081316</v>
      </c>
      <c r="O3432" s="68">
        <v>1.0012353304508956</v>
      </c>
      <c r="P3432" s="68">
        <v>450.28622029305586</v>
      </c>
      <c r="Q3432" s="68">
        <v>2.0852272727272725</v>
      </c>
      <c r="R3432" s="68">
        <v>0</v>
      </c>
      <c r="S3432" s="68">
        <v>0</v>
      </c>
      <c r="T3432" s="68">
        <v>0</v>
      </c>
      <c r="U3432" s="68">
        <v>0</v>
      </c>
      <c r="V3432" s="68">
        <v>0</v>
      </c>
      <c r="W3432" s="68">
        <v>532.78844913745559</v>
      </c>
    </row>
    <row r="3433" spans="1:23">
      <c r="A3433" s="105"/>
      <c r="B3433">
        <v>2014</v>
      </c>
      <c r="C3433" s="76">
        <v>0.13546179190284774</v>
      </c>
      <c r="D3433" s="76">
        <v>4.4413157272143403E-3</v>
      </c>
      <c r="E3433" s="76">
        <v>3.7978178963339656E-3</v>
      </c>
      <c r="F3433" s="76">
        <v>0.83318136555336708</v>
      </c>
      <c r="G3433" s="76">
        <v>0</v>
      </c>
      <c r="H3433" s="76">
        <v>0</v>
      </c>
      <c r="I3433" s="76">
        <v>1.8954777177453029E-3</v>
      </c>
      <c r="J3433" s="76">
        <v>0</v>
      </c>
      <c r="K3433" s="76">
        <v>2.1222231202491657E-2</v>
      </c>
      <c r="L3433" s="77">
        <v>0</v>
      </c>
      <c r="M3433" s="68">
        <v>71.707626088034971</v>
      </c>
      <c r="N3433" s="68">
        <v>2.3510408583285534</v>
      </c>
      <c r="O3433" s="68">
        <v>2.0104008800952418</v>
      </c>
      <c r="P3433" s="68">
        <v>441.05025472768187</v>
      </c>
      <c r="Q3433" s="68">
        <v>0</v>
      </c>
      <c r="R3433" s="68">
        <v>0</v>
      </c>
      <c r="S3433" s="68">
        <v>1.0033840947546531</v>
      </c>
      <c r="T3433" s="68">
        <v>0</v>
      </c>
      <c r="U3433" s="68">
        <v>11.234133244845321</v>
      </c>
      <c r="V3433" s="68">
        <v>0</v>
      </c>
      <c r="W3433" s="68">
        <v>529.35683989374058</v>
      </c>
    </row>
    <row r="3434" spans="1:23">
      <c r="A3434" s="105"/>
      <c r="B3434">
        <v>2017</v>
      </c>
      <c r="C3434" s="76">
        <v>0.16708422735486483</v>
      </c>
      <c r="D3434" s="76">
        <v>1.0624451792091687E-2</v>
      </c>
      <c r="E3434" s="76">
        <v>1.3144212997306172E-2</v>
      </c>
      <c r="F3434" s="76">
        <v>0.77898797498030892</v>
      </c>
      <c r="G3434" s="76">
        <v>2.3079491179903391E-2</v>
      </c>
      <c r="H3434" s="76">
        <v>2.1485611399894057E-3</v>
      </c>
      <c r="I3434" s="76">
        <v>0</v>
      </c>
      <c r="J3434" s="76">
        <v>0</v>
      </c>
      <c r="K3434" s="76">
        <v>1.7334520572727691E-3</v>
      </c>
      <c r="L3434" s="77">
        <v>3.1976284982631106E-3</v>
      </c>
      <c r="M3434" s="68">
        <v>96.617913602138131</v>
      </c>
      <c r="N3434" s="68">
        <v>6.1436820313279457</v>
      </c>
      <c r="O3434" s="68">
        <v>7.6007559531312783</v>
      </c>
      <c r="P3434" s="68">
        <v>450.45659937667733</v>
      </c>
      <c r="Q3434" s="68">
        <v>13.345917326266939</v>
      </c>
      <c r="R3434" s="68">
        <v>1.2424242424242424</v>
      </c>
      <c r="S3434" s="68">
        <v>0</v>
      </c>
      <c r="T3434" s="68">
        <v>0</v>
      </c>
      <c r="U3434" s="68">
        <v>1.0023837902264601</v>
      </c>
      <c r="V3434" s="68">
        <v>1.8490566037735849</v>
      </c>
      <c r="W3434" s="68">
        <v>578.25873292596577</v>
      </c>
    </row>
    <row r="3435" spans="1:23">
      <c r="C3435" s="76"/>
      <c r="D3435" s="76"/>
      <c r="E3435" s="76"/>
      <c r="F3435" s="76"/>
      <c r="G3435" s="76"/>
      <c r="H3435" s="76"/>
      <c r="I3435" s="76"/>
      <c r="J3435" s="76"/>
      <c r="K3435" s="76"/>
      <c r="L3435" s="77"/>
      <c r="M3435" s="68"/>
      <c r="N3435" s="68"/>
      <c r="O3435" s="68"/>
      <c r="P3435" s="68"/>
      <c r="Q3435" s="68"/>
      <c r="R3435" s="68"/>
      <c r="S3435" s="68"/>
      <c r="T3435" s="68"/>
      <c r="U3435" s="68"/>
      <c r="V3435" s="68"/>
      <c r="W3435" s="68"/>
    </row>
    <row r="3436" spans="1:23">
      <c r="A3436" s="105" t="s">
        <v>891</v>
      </c>
      <c r="B3436">
        <v>2011</v>
      </c>
      <c r="C3436" s="76">
        <v>0.1694019274316568</v>
      </c>
      <c r="D3436" s="76">
        <v>0</v>
      </c>
      <c r="E3436" s="76">
        <v>0</v>
      </c>
      <c r="F3436" s="76">
        <v>0.80335992575519766</v>
      </c>
      <c r="G3436" s="76">
        <v>2.7238146813145507E-2</v>
      </c>
      <c r="H3436" s="76">
        <v>0</v>
      </c>
      <c r="I3436" s="76">
        <v>0</v>
      </c>
      <c r="J3436" s="76">
        <v>0</v>
      </c>
      <c r="K3436" s="76">
        <v>0</v>
      </c>
      <c r="L3436" s="77">
        <v>0</v>
      </c>
      <c r="M3436" s="68">
        <v>6.2298488212199636</v>
      </c>
      <c r="N3436" s="68">
        <v>0</v>
      </c>
      <c r="O3436" s="68">
        <v>0</v>
      </c>
      <c r="P3436" s="68">
        <v>29.544002021467595</v>
      </c>
      <c r="Q3436" s="68">
        <v>1.0016977928692699</v>
      </c>
      <c r="R3436" s="68">
        <v>0</v>
      </c>
      <c r="S3436" s="68">
        <v>0</v>
      </c>
      <c r="T3436" s="68">
        <v>0</v>
      </c>
      <c r="U3436" s="68">
        <v>0</v>
      </c>
      <c r="V3436" s="68">
        <v>0</v>
      </c>
      <c r="W3436" s="68">
        <v>36.775548635556831</v>
      </c>
    </row>
    <row r="3437" spans="1:23">
      <c r="A3437" s="105"/>
      <c r="B3437">
        <v>2014</v>
      </c>
      <c r="C3437" s="76">
        <v>0.14665439772015915</v>
      </c>
      <c r="D3437" s="76">
        <v>2.1888103059611405E-2</v>
      </c>
      <c r="E3437" s="76">
        <v>0</v>
      </c>
      <c r="F3437" s="76">
        <v>0.78799400008444553</v>
      </c>
      <c r="G3437" s="76">
        <v>4.3463499135783797E-2</v>
      </c>
      <c r="H3437" s="76">
        <v>0</v>
      </c>
      <c r="I3437" s="76">
        <v>0</v>
      </c>
      <c r="J3437" s="76">
        <v>0</v>
      </c>
      <c r="K3437" s="76">
        <v>0</v>
      </c>
      <c r="L3437" s="77">
        <v>0</v>
      </c>
      <c r="M3437" s="68">
        <v>6.7647307382691828</v>
      </c>
      <c r="N3437" s="68">
        <v>1.0096330275229359</v>
      </c>
      <c r="O3437" s="68">
        <v>0</v>
      </c>
      <c r="P3437" s="68">
        <v>36.347817159322709</v>
      </c>
      <c r="Q3437" s="68">
        <v>2.0048418129104411</v>
      </c>
      <c r="R3437" s="68">
        <v>0</v>
      </c>
      <c r="S3437" s="68">
        <v>0</v>
      </c>
      <c r="T3437" s="68">
        <v>0</v>
      </c>
      <c r="U3437" s="68">
        <v>0</v>
      </c>
      <c r="V3437" s="68">
        <v>0</v>
      </c>
      <c r="W3437" s="68">
        <v>46.127022738025275</v>
      </c>
    </row>
    <row r="3438" spans="1:23">
      <c r="A3438" s="105"/>
      <c r="B3438">
        <v>2017</v>
      </c>
      <c r="C3438" s="76">
        <v>0.14276825718052813</v>
      </c>
      <c r="D3438" s="76">
        <v>2.2508103602055279E-2</v>
      </c>
      <c r="E3438" s="76">
        <v>0</v>
      </c>
      <c r="F3438" s="76">
        <v>0.81252968016957516</v>
      </c>
      <c r="G3438" s="76">
        <v>2.2193959047841254E-2</v>
      </c>
      <c r="H3438" s="76">
        <v>0</v>
      </c>
      <c r="I3438" s="76">
        <v>0</v>
      </c>
      <c r="J3438" s="76">
        <v>0</v>
      </c>
      <c r="K3438" s="76">
        <v>0</v>
      </c>
      <c r="L3438" s="77">
        <v>0</v>
      </c>
      <c r="M3438" s="68">
        <v>6.4446215720596811</v>
      </c>
      <c r="N3438" s="68">
        <v>1.016025641025641</v>
      </c>
      <c r="O3438" s="68">
        <v>0</v>
      </c>
      <c r="P3438" s="68">
        <v>36.677945141112119</v>
      </c>
      <c r="Q3438" s="68">
        <v>1.0018450184501844</v>
      </c>
      <c r="R3438" s="68">
        <v>0</v>
      </c>
      <c r="S3438" s="68">
        <v>0</v>
      </c>
      <c r="T3438" s="68">
        <v>0</v>
      </c>
      <c r="U3438" s="68">
        <v>0</v>
      </c>
      <c r="V3438" s="68">
        <v>0</v>
      </c>
      <c r="W3438" s="68">
        <v>45.140437372647632</v>
      </c>
    </row>
    <row r="3439" spans="1:23">
      <c r="C3439" s="76"/>
      <c r="D3439" s="76"/>
      <c r="E3439" s="76"/>
      <c r="F3439" s="76"/>
      <c r="G3439" s="76"/>
      <c r="H3439" s="76"/>
      <c r="I3439" s="76"/>
      <c r="J3439" s="76"/>
      <c r="K3439" s="76"/>
      <c r="L3439" s="77"/>
      <c r="M3439" s="68"/>
      <c r="N3439" s="68"/>
      <c r="O3439" s="68"/>
      <c r="P3439" s="68"/>
      <c r="Q3439" s="68"/>
      <c r="R3439" s="68"/>
      <c r="S3439" s="68"/>
      <c r="T3439" s="68"/>
      <c r="U3439" s="68"/>
      <c r="V3439" s="68"/>
      <c r="W3439" s="68"/>
    </row>
    <row r="3440" spans="1:23">
      <c r="A3440" s="105" t="s">
        <v>892</v>
      </c>
      <c r="B3440">
        <v>2011</v>
      </c>
      <c r="C3440" s="76">
        <v>0.22778989049520484</v>
      </c>
      <c r="D3440" s="76">
        <v>0</v>
      </c>
      <c r="E3440" s="76">
        <v>0</v>
      </c>
      <c r="F3440" s="76">
        <v>0.77221010950479507</v>
      </c>
      <c r="G3440" s="76">
        <v>0</v>
      </c>
      <c r="H3440" s="76">
        <v>0</v>
      </c>
      <c r="I3440" s="76">
        <v>0</v>
      </c>
      <c r="J3440" s="76">
        <v>0</v>
      </c>
      <c r="K3440" s="76">
        <v>0</v>
      </c>
      <c r="L3440" s="77">
        <v>0</v>
      </c>
      <c r="M3440" s="68">
        <v>9.4509543122068518</v>
      </c>
      <c r="N3440" s="68">
        <v>0</v>
      </c>
      <c r="O3440" s="68">
        <v>0</v>
      </c>
      <c r="P3440" s="68">
        <v>32.038833894200849</v>
      </c>
      <c r="Q3440" s="68">
        <v>0</v>
      </c>
      <c r="R3440" s="68">
        <v>0</v>
      </c>
      <c r="S3440" s="68">
        <v>0</v>
      </c>
      <c r="T3440" s="68">
        <v>0</v>
      </c>
      <c r="U3440" s="68">
        <v>0</v>
      </c>
      <c r="V3440" s="68">
        <v>0</v>
      </c>
      <c r="W3440" s="68">
        <v>41.489788206407702</v>
      </c>
    </row>
    <row r="3441" spans="1:23">
      <c r="A3441" s="105"/>
      <c r="B3441">
        <v>2014</v>
      </c>
      <c r="C3441" s="76">
        <v>9.4860204173612392E-2</v>
      </c>
      <c r="D3441" s="76">
        <v>0</v>
      </c>
      <c r="E3441" s="76">
        <v>0</v>
      </c>
      <c r="F3441" s="76">
        <v>0.869161163216294</v>
      </c>
      <c r="G3441" s="76">
        <v>0</v>
      </c>
      <c r="H3441" s="76">
        <v>3.5978632610093667E-2</v>
      </c>
      <c r="I3441" s="76">
        <v>0</v>
      </c>
      <c r="J3441" s="76">
        <v>0</v>
      </c>
      <c r="K3441" s="76">
        <v>0</v>
      </c>
      <c r="L3441" s="77">
        <v>0</v>
      </c>
      <c r="M3441" s="68">
        <v>4.113050101557211</v>
      </c>
      <c r="N3441" s="68">
        <v>0</v>
      </c>
      <c r="O3441" s="68">
        <v>0</v>
      </c>
      <c r="P3441" s="68">
        <v>37.686018513027882</v>
      </c>
      <c r="Q3441" s="68">
        <v>0</v>
      </c>
      <c r="R3441" s="68">
        <v>1.56</v>
      </c>
      <c r="S3441" s="68">
        <v>0</v>
      </c>
      <c r="T3441" s="68">
        <v>0</v>
      </c>
      <c r="U3441" s="68">
        <v>0</v>
      </c>
      <c r="V3441" s="68">
        <v>0</v>
      </c>
      <c r="W3441" s="68">
        <v>43.359068614585091</v>
      </c>
    </row>
    <row r="3442" spans="1:23">
      <c r="A3442" s="105"/>
      <c r="B3442">
        <v>2017</v>
      </c>
      <c r="C3442" s="76">
        <v>7.9873350452369346E-2</v>
      </c>
      <c r="D3442" s="76">
        <v>5.3186925087203414E-2</v>
      </c>
      <c r="E3442" s="76">
        <v>0</v>
      </c>
      <c r="F3442" s="76">
        <v>0.86693972446042733</v>
      </c>
      <c r="G3442" s="76">
        <v>0</v>
      </c>
      <c r="H3442" s="76">
        <v>0</v>
      </c>
      <c r="I3442" s="76">
        <v>0</v>
      </c>
      <c r="J3442" s="76">
        <v>0</v>
      </c>
      <c r="K3442" s="76">
        <v>0</v>
      </c>
      <c r="L3442" s="77">
        <v>0</v>
      </c>
      <c r="M3442" s="68">
        <v>4.2782974159433298</v>
      </c>
      <c r="N3442" s="68">
        <v>2.8488786669622401</v>
      </c>
      <c r="O3442" s="68">
        <v>0</v>
      </c>
      <c r="P3442" s="68">
        <v>46.436339053405078</v>
      </c>
      <c r="Q3442" s="68">
        <v>0</v>
      </c>
      <c r="R3442" s="68">
        <v>0</v>
      </c>
      <c r="S3442" s="68">
        <v>0</v>
      </c>
      <c r="T3442" s="68">
        <v>0</v>
      </c>
      <c r="U3442" s="68">
        <v>0</v>
      </c>
      <c r="V3442" s="68">
        <v>0</v>
      </c>
      <c r="W3442" s="68">
        <v>53.563515136310642</v>
      </c>
    </row>
    <row r="3443" spans="1:23">
      <c r="C3443" s="76"/>
      <c r="D3443" s="76"/>
      <c r="E3443" s="76"/>
      <c r="F3443" s="76"/>
      <c r="G3443" s="76"/>
      <c r="H3443" s="76"/>
      <c r="I3443" s="76"/>
      <c r="J3443" s="76"/>
      <c r="K3443" s="76"/>
      <c r="L3443" s="77"/>
      <c r="M3443" s="68"/>
      <c r="N3443" s="68"/>
      <c r="O3443" s="68"/>
      <c r="P3443" s="68"/>
      <c r="Q3443" s="68"/>
      <c r="R3443" s="68"/>
      <c r="S3443" s="68"/>
      <c r="T3443" s="68"/>
      <c r="U3443" s="68"/>
      <c r="V3443" s="68"/>
      <c r="W3443" s="68"/>
    </row>
    <row r="3444" spans="1:23">
      <c r="A3444" s="105" t="s">
        <v>893</v>
      </c>
      <c r="B3444">
        <v>2011</v>
      </c>
      <c r="C3444" s="76">
        <v>0.50325201846191958</v>
      </c>
      <c r="D3444" s="76">
        <v>6.2705031096725025E-2</v>
      </c>
      <c r="E3444" s="76">
        <v>0</v>
      </c>
      <c r="F3444" s="76">
        <v>0.43404295044135538</v>
      </c>
      <c r="G3444" s="76">
        <v>0</v>
      </c>
      <c r="H3444" s="76">
        <v>0</v>
      </c>
      <c r="I3444" s="76">
        <v>0</v>
      </c>
      <c r="J3444" s="76">
        <v>0</v>
      </c>
      <c r="K3444" s="76">
        <v>0</v>
      </c>
      <c r="L3444" s="77">
        <v>0</v>
      </c>
      <c r="M3444" s="68">
        <v>8.0900331370247827</v>
      </c>
      <c r="N3444" s="68">
        <v>1.008015389547932</v>
      </c>
      <c r="O3444" s="68">
        <v>0</v>
      </c>
      <c r="P3444" s="68">
        <v>6.9774620332263515</v>
      </c>
      <c r="Q3444" s="68">
        <v>0</v>
      </c>
      <c r="R3444" s="68">
        <v>0</v>
      </c>
      <c r="S3444" s="68">
        <v>0</v>
      </c>
      <c r="T3444" s="68">
        <v>0</v>
      </c>
      <c r="U3444" s="68">
        <v>0</v>
      </c>
      <c r="V3444" s="68">
        <v>0</v>
      </c>
      <c r="W3444" s="68">
        <v>16.075510559799067</v>
      </c>
    </row>
    <row r="3445" spans="1:23">
      <c r="A3445" s="105"/>
      <c r="B3445">
        <v>2014</v>
      </c>
      <c r="C3445" s="76">
        <v>0.326414508595047</v>
      </c>
      <c r="D3445" s="76">
        <v>0</v>
      </c>
      <c r="E3445" s="76">
        <v>0</v>
      </c>
      <c r="F3445" s="76">
        <v>0.67358549140495305</v>
      </c>
      <c r="G3445" s="76">
        <v>0</v>
      </c>
      <c r="H3445" s="76">
        <v>0</v>
      </c>
      <c r="I3445" s="76">
        <v>0</v>
      </c>
      <c r="J3445" s="76">
        <v>0</v>
      </c>
      <c r="K3445" s="76">
        <v>0</v>
      </c>
      <c r="L3445" s="77">
        <v>0</v>
      </c>
      <c r="M3445" s="68">
        <v>4.6895700011384749</v>
      </c>
      <c r="N3445" s="68">
        <v>0</v>
      </c>
      <c r="O3445" s="68">
        <v>0</v>
      </c>
      <c r="P3445" s="68">
        <v>9.6773465349043537</v>
      </c>
      <c r="Q3445" s="68">
        <v>0</v>
      </c>
      <c r="R3445" s="68">
        <v>0</v>
      </c>
      <c r="S3445" s="68">
        <v>0</v>
      </c>
      <c r="T3445" s="68">
        <v>0</v>
      </c>
      <c r="U3445" s="68">
        <v>0</v>
      </c>
      <c r="V3445" s="68">
        <v>0</v>
      </c>
      <c r="W3445" s="68">
        <v>14.366916536042828</v>
      </c>
    </row>
    <row r="3446" spans="1:23">
      <c r="A3446" s="105"/>
      <c r="B3446">
        <v>2017</v>
      </c>
      <c r="C3446" s="76">
        <v>7.4712083997451939E-2</v>
      </c>
      <c r="D3446" s="76">
        <v>0</v>
      </c>
      <c r="E3446" s="76">
        <v>0</v>
      </c>
      <c r="F3446" s="76">
        <v>0.85117456996047636</v>
      </c>
      <c r="G3446" s="76">
        <v>7.4113346042071676E-2</v>
      </c>
      <c r="H3446" s="76">
        <v>0</v>
      </c>
      <c r="I3446" s="76">
        <v>0</v>
      </c>
      <c r="J3446" s="76">
        <v>0</v>
      </c>
      <c r="K3446" s="76">
        <v>0</v>
      </c>
      <c r="L3446" s="77">
        <v>0</v>
      </c>
      <c r="M3446" s="68">
        <v>1.0080786793115559</v>
      </c>
      <c r="N3446" s="68">
        <v>0</v>
      </c>
      <c r="O3446" s="68">
        <v>0</v>
      </c>
      <c r="P3446" s="68">
        <v>11.484767797115691</v>
      </c>
      <c r="Q3446" s="68">
        <v>1</v>
      </c>
      <c r="R3446" s="68">
        <v>0</v>
      </c>
      <c r="S3446" s="68">
        <v>0</v>
      </c>
      <c r="T3446" s="68">
        <v>0</v>
      </c>
      <c r="U3446" s="68">
        <v>0</v>
      </c>
      <c r="V3446" s="68">
        <v>0</v>
      </c>
      <c r="W3446" s="68">
        <v>13.492846476427246</v>
      </c>
    </row>
    <row r="3447" spans="1:23">
      <c r="C3447" s="76"/>
      <c r="D3447" s="76"/>
      <c r="E3447" s="76"/>
      <c r="F3447" s="76"/>
      <c r="G3447" s="76"/>
      <c r="H3447" s="76"/>
      <c r="I3447" s="76"/>
      <c r="J3447" s="76"/>
      <c r="K3447" s="76"/>
      <c r="L3447" s="77"/>
      <c r="M3447" s="68"/>
      <c r="N3447" s="68"/>
      <c r="O3447" s="68"/>
      <c r="P3447" s="68"/>
      <c r="Q3447" s="68"/>
      <c r="R3447" s="68"/>
      <c r="S3447" s="68"/>
      <c r="T3447" s="68"/>
      <c r="U3447" s="68"/>
      <c r="V3447" s="68"/>
      <c r="W3447" s="68"/>
    </row>
    <row r="3448" spans="1:23">
      <c r="A3448" s="105" t="s">
        <v>894</v>
      </c>
      <c r="B3448">
        <v>2011</v>
      </c>
      <c r="C3448" s="76">
        <v>0.35794173486308239</v>
      </c>
      <c r="D3448" s="76">
        <v>0</v>
      </c>
      <c r="E3448" s="76">
        <v>0</v>
      </c>
      <c r="F3448" s="76">
        <v>0.64205826513691755</v>
      </c>
      <c r="G3448" s="76">
        <v>0</v>
      </c>
      <c r="H3448" s="76">
        <v>0</v>
      </c>
      <c r="I3448" s="76">
        <v>0</v>
      </c>
      <c r="J3448" s="76">
        <v>0</v>
      </c>
      <c r="K3448" s="76">
        <v>0</v>
      </c>
      <c r="L3448" s="77">
        <v>0</v>
      </c>
      <c r="M3448" s="68">
        <v>26.993312174948294</v>
      </c>
      <c r="N3448" s="68">
        <v>0</v>
      </c>
      <c r="O3448" s="68">
        <v>0</v>
      </c>
      <c r="P3448" s="68">
        <v>48.419274695575766</v>
      </c>
      <c r="Q3448" s="68">
        <v>0</v>
      </c>
      <c r="R3448" s="68">
        <v>0</v>
      </c>
      <c r="S3448" s="68">
        <v>0</v>
      </c>
      <c r="T3448" s="68">
        <v>0</v>
      </c>
      <c r="U3448" s="68">
        <v>0</v>
      </c>
      <c r="V3448" s="68">
        <v>0</v>
      </c>
      <c r="W3448" s="68">
        <v>75.412586870524066</v>
      </c>
    </row>
    <row r="3449" spans="1:23">
      <c r="A3449" s="105"/>
      <c r="B3449">
        <v>2014</v>
      </c>
      <c r="C3449" s="76">
        <v>0.23525035205067041</v>
      </c>
      <c r="D3449" s="76">
        <v>0</v>
      </c>
      <c r="E3449" s="76">
        <v>2.7326560968925686E-2</v>
      </c>
      <c r="F3449" s="76">
        <v>0.73742308698040415</v>
      </c>
      <c r="G3449" s="76">
        <v>0</v>
      </c>
      <c r="H3449" s="76">
        <v>0</v>
      </c>
      <c r="I3449" s="76">
        <v>0</v>
      </c>
      <c r="J3449" s="76">
        <v>0</v>
      </c>
      <c r="K3449" s="76">
        <v>0</v>
      </c>
      <c r="L3449" s="77">
        <v>0</v>
      </c>
      <c r="M3449" s="68">
        <v>15.581706635939494</v>
      </c>
      <c r="N3449" s="68">
        <v>0</v>
      </c>
      <c r="O3449" s="68">
        <v>1.8099630996309963</v>
      </c>
      <c r="P3449" s="68">
        <v>48.842903348440728</v>
      </c>
      <c r="Q3449" s="68">
        <v>0</v>
      </c>
      <c r="R3449" s="68">
        <v>0</v>
      </c>
      <c r="S3449" s="68">
        <v>0</v>
      </c>
      <c r="T3449" s="68">
        <v>0</v>
      </c>
      <c r="U3449" s="68">
        <v>0</v>
      </c>
      <c r="V3449" s="68">
        <v>0</v>
      </c>
      <c r="W3449" s="68">
        <v>66.234573084011203</v>
      </c>
    </row>
    <row r="3450" spans="1:23">
      <c r="A3450" s="105"/>
      <c r="B3450">
        <v>2017</v>
      </c>
      <c r="C3450" s="76">
        <v>0.19359730636602873</v>
      </c>
      <c r="D3450" s="76">
        <v>1.5403651136532666E-2</v>
      </c>
      <c r="E3450" s="76">
        <v>0</v>
      </c>
      <c r="F3450" s="76">
        <v>0.77884232715096346</v>
      </c>
      <c r="G3450" s="76">
        <v>0</v>
      </c>
      <c r="H3450" s="76">
        <v>0</v>
      </c>
      <c r="I3450" s="76">
        <v>0</v>
      </c>
      <c r="J3450" s="76">
        <v>0</v>
      </c>
      <c r="K3450" s="76">
        <v>1.2156715346475099E-2</v>
      </c>
      <c r="L3450" s="77">
        <v>0</v>
      </c>
      <c r="M3450" s="68">
        <v>12.769688534095074</v>
      </c>
      <c r="N3450" s="68">
        <v>1.016025641025641</v>
      </c>
      <c r="O3450" s="68">
        <v>0</v>
      </c>
      <c r="P3450" s="68">
        <v>51.372480958406413</v>
      </c>
      <c r="Q3450" s="68">
        <v>0</v>
      </c>
      <c r="R3450" s="68">
        <v>0</v>
      </c>
      <c r="S3450" s="68">
        <v>0</v>
      </c>
      <c r="T3450" s="68">
        <v>0</v>
      </c>
      <c r="U3450" s="68">
        <v>0.80185758513931893</v>
      </c>
      <c r="V3450" s="68">
        <v>0</v>
      </c>
      <c r="W3450" s="68">
        <v>65.960052718666446</v>
      </c>
    </row>
    <row r="3451" spans="1:23">
      <c r="C3451" s="76"/>
      <c r="D3451" s="76"/>
      <c r="E3451" s="76"/>
      <c r="F3451" s="76"/>
      <c r="G3451" s="76"/>
      <c r="H3451" s="76"/>
      <c r="I3451" s="76"/>
      <c r="J3451" s="76"/>
      <c r="K3451" s="76"/>
      <c r="L3451" s="77"/>
      <c r="M3451" s="68"/>
      <c r="N3451" s="68"/>
      <c r="O3451" s="68"/>
      <c r="P3451" s="68"/>
      <c r="Q3451" s="68"/>
      <c r="R3451" s="68"/>
      <c r="S3451" s="68"/>
      <c r="T3451" s="68"/>
      <c r="U3451" s="68"/>
      <c r="V3451" s="68"/>
      <c r="W3451" s="68"/>
    </row>
    <row r="3452" spans="1:23">
      <c r="A3452" s="105" t="s">
        <v>895</v>
      </c>
      <c r="B3452">
        <v>2011</v>
      </c>
      <c r="C3452" s="76">
        <v>6.155842221920374E-2</v>
      </c>
      <c r="D3452" s="76">
        <v>0</v>
      </c>
      <c r="E3452" s="76">
        <v>0</v>
      </c>
      <c r="F3452" s="76">
        <v>0.81407495607843694</v>
      </c>
      <c r="G3452" s="76">
        <v>0.12436662170235928</v>
      </c>
      <c r="H3452" s="76">
        <v>0</v>
      </c>
      <c r="I3452" s="76">
        <v>0</v>
      </c>
      <c r="J3452" s="76">
        <v>0</v>
      </c>
      <c r="K3452" s="76">
        <v>0</v>
      </c>
      <c r="L3452" s="77">
        <v>0</v>
      </c>
      <c r="M3452" s="68">
        <v>3.0215787000231593</v>
      </c>
      <c r="N3452" s="68">
        <v>0</v>
      </c>
      <c r="O3452" s="68">
        <v>0</v>
      </c>
      <c r="P3452" s="68">
        <v>39.958651616342735</v>
      </c>
      <c r="Q3452" s="68">
        <v>6.1045023829811136</v>
      </c>
      <c r="R3452" s="68">
        <v>0</v>
      </c>
      <c r="S3452" s="68">
        <v>0</v>
      </c>
      <c r="T3452" s="68">
        <v>0</v>
      </c>
      <c r="U3452" s="68">
        <v>0</v>
      </c>
      <c r="V3452" s="68">
        <v>0</v>
      </c>
      <c r="W3452" s="68">
        <v>49.084732699347008</v>
      </c>
    </row>
    <row r="3453" spans="1:23">
      <c r="A3453" s="105"/>
      <c r="B3453">
        <v>2014</v>
      </c>
      <c r="C3453" s="76">
        <v>0.17110017804798541</v>
      </c>
      <c r="D3453" s="76">
        <v>0</v>
      </c>
      <c r="E3453" s="76">
        <v>0</v>
      </c>
      <c r="F3453" s="76">
        <v>0.82889982195201439</v>
      </c>
      <c r="G3453" s="76">
        <v>0</v>
      </c>
      <c r="H3453" s="76">
        <v>0</v>
      </c>
      <c r="I3453" s="76">
        <v>0</v>
      </c>
      <c r="J3453" s="76">
        <v>0</v>
      </c>
      <c r="K3453" s="76">
        <v>0</v>
      </c>
      <c r="L3453" s="77">
        <v>0</v>
      </c>
      <c r="M3453" s="68">
        <v>9.8833768817198546</v>
      </c>
      <c r="N3453" s="68">
        <v>0</v>
      </c>
      <c r="O3453" s="68">
        <v>0</v>
      </c>
      <c r="P3453" s="68">
        <v>47.8803086648144</v>
      </c>
      <c r="Q3453" s="68">
        <v>0</v>
      </c>
      <c r="R3453" s="68">
        <v>0</v>
      </c>
      <c r="S3453" s="68">
        <v>0</v>
      </c>
      <c r="T3453" s="68">
        <v>0</v>
      </c>
      <c r="U3453" s="68">
        <v>0</v>
      </c>
      <c r="V3453" s="68">
        <v>0</v>
      </c>
      <c r="W3453" s="68">
        <v>57.763685546534269</v>
      </c>
    </row>
    <row r="3454" spans="1:23">
      <c r="A3454" s="105"/>
      <c r="B3454">
        <v>2017</v>
      </c>
      <c r="C3454" s="76">
        <v>0.22831892457678465</v>
      </c>
      <c r="D3454" s="76">
        <v>0</v>
      </c>
      <c r="E3454" s="76">
        <v>0</v>
      </c>
      <c r="F3454" s="76">
        <v>0.77168107542321551</v>
      </c>
      <c r="G3454" s="76">
        <v>0</v>
      </c>
      <c r="H3454" s="76">
        <v>0</v>
      </c>
      <c r="I3454" s="76">
        <v>0</v>
      </c>
      <c r="J3454" s="76">
        <v>0</v>
      </c>
      <c r="K3454" s="76">
        <v>0</v>
      </c>
      <c r="L3454" s="77">
        <v>0</v>
      </c>
      <c r="M3454" s="68">
        <v>15.821158183804386</v>
      </c>
      <c r="N3454" s="68">
        <v>0</v>
      </c>
      <c r="O3454" s="68">
        <v>0</v>
      </c>
      <c r="P3454" s="68">
        <v>53.472958425805274</v>
      </c>
      <c r="Q3454" s="68">
        <v>0</v>
      </c>
      <c r="R3454" s="68">
        <v>0</v>
      </c>
      <c r="S3454" s="68">
        <v>0</v>
      </c>
      <c r="T3454" s="68">
        <v>0</v>
      </c>
      <c r="U3454" s="68">
        <v>0</v>
      </c>
      <c r="V3454" s="68">
        <v>0</v>
      </c>
      <c r="W3454" s="68">
        <v>69.294116609609645</v>
      </c>
    </row>
    <row r="3455" spans="1:23">
      <c r="C3455" s="76"/>
      <c r="D3455" s="76"/>
      <c r="E3455" s="76"/>
      <c r="F3455" s="76"/>
      <c r="G3455" s="76"/>
      <c r="H3455" s="76"/>
      <c r="I3455" s="76"/>
      <c r="J3455" s="76"/>
      <c r="K3455" s="76"/>
      <c r="L3455" s="77"/>
      <c r="M3455" s="68"/>
      <c r="N3455" s="68"/>
      <c r="O3455" s="68"/>
      <c r="P3455" s="68"/>
      <c r="Q3455" s="68"/>
      <c r="R3455" s="68"/>
      <c r="S3455" s="68"/>
      <c r="T3455" s="68"/>
      <c r="U3455" s="68"/>
      <c r="V3455" s="68"/>
      <c r="W3455" s="68"/>
    </row>
    <row r="3456" spans="1:23">
      <c r="A3456" s="105" t="s">
        <v>896</v>
      </c>
      <c r="B3456">
        <v>2011</v>
      </c>
      <c r="C3456" s="76">
        <v>0.21720284841049789</v>
      </c>
      <c r="D3456" s="76">
        <v>0</v>
      </c>
      <c r="E3456" s="76">
        <v>0</v>
      </c>
      <c r="F3456" s="76">
        <v>0.7165870761240819</v>
      </c>
      <c r="G3456" s="76">
        <v>6.6210075465420029E-2</v>
      </c>
      <c r="H3456" s="76">
        <v>0</v>
      </c>
      <c r="I3456" s="76">
        <v>0</v>
      </c>
      <c r="J3456" s="76">
        <v>0</v>
      </c>
      <c r="K3456" s="76">
        <v>0</v>
      </c>
      <c r="L3456" s="77">
        <v>0</v>
      </c>
      <c r="M3456" s="68">
        <v>8.0898026160847696</v>
      </c>
      <c r="N3456" s="68">
        <v>0</v>
      </c>
      <c r="O3456" s="68">
        <v>0</v>
      </c>
      <c r="P3456" s="68">
        <v>26.689557920184946</v>
      </c>
      <c r="Q3456" s="68">
        <v>2.4660194174757284</v>
      </c>
      <c r="R3456" s="68">
        <v>0</v>
      </c>
      <c r="S3456" s="68">
        <v>0</v>
      </c>
      <c r="T3456" s="68">
        <v>0</v>
      </c>
      <c r="U3456" s="68">
        <v>0</v>
      </c>
      <c r="V3456" s="68">
        <v>0</v>
      </c>
      <c r="W3456" s="68">
        <v>37.245379953745449</v>
      </c>
    </row>
    <row r="3457" spans="1:23">
      <c r="A3457" s="105"/>
      <c r="B3457">
        <v>2014</v>
      </c>
      <c r="C3457" s="76">
        <v>0.1311393868419411</v>
      </c>
      <c r="D3457" s="76">
        <v>0</v>
      </c>
      <c r="E3457" s="76">
        <v>0</v>
      </c>
      <c r="F3457" s="76">
        <v>0.86886061315805896</v>
      </c>
      <c r="G3457" s="76">
        <v>0</v>
      </c>
      <c r="H3457" s="76">
        <v>0</v>
      </c>
      <c r="I3457" s="76">
        <v>0</v>
      </c>
      <c r="J3457" s="76">
        <v>0</v>
      </c>
      <c r="K3457" s="76">
        <v>0</v>
      </c>
      <c r="L3457" s="77">
        <v>0</v>
      </c>
      <c r="M3457" s="68">
        <v>5.0840388098388534</v>
      </c>
      <c r="N3457" s="68">
        <v>0</v>
      </c>
      <c r="O3457" s="68">
        <v>0</v>
      </c>
      <c r="P3457" s="68">
        <v>33.684167541213512</v>
      </c>
      <c r="Q3457" s="68">
        <v>0</v>
      </c>
      <c r="R3457" s="68">
        <v>0</v>
      </c>
      <c r="S3457" s="68">
        <v>0</v>
      </c>
      <c r="T3457" s="68">
        <v>0</v>
      </c>
      <c r="U3457" s="68">
        <v>0</v>
      </c>
      <c r="V3457" s="68">
        <v>0</v>
      </c>
      <c r="W3457" s="68">
        <v>38.768206351052363</v>
      </c>
    </row>
    <row r="3458" spans="1:23">
      <c r="A3458" s="105"/>
      <c r="B3458">
        <v>2017</v>
      </c>
      <c r="C3458" s="76">
        <v>0.23446747604600701</v>
      </c>
      <c r="D3458" s="76">
        <v>0</v>
      </c>
      <c r="E3458" s="76">
        <v>0</v>
      </c>
      <c r="F3458" s="76">
        <v>0.76553252395399318</v>
      </c>
      <c r="G3458" s="76">
        <v>0</v>
      </c>
      <c r="H3458" s="76">
        <v>0</v>
      </c>
      <c r="I3458" s="76">
        <v>0</v>
      </c>
      <c r="J3458" s="76">
        <v>0</v>
      </c>
      <c r="K3458" s="76">
        <v>0</v>
      </c>
      <c r="L3458" s="77">
        <v>0</v>
      </c>
      <c r="M3458" s="68">
        <v>8.245376911689867</v>
      </c>
      <c r="N3458" s="68">
        <v>0</v>
      </c>
      <c r="O3458" s="68">
        <v>0</v>
      </c>
      <c r="P3458" s="68">
        <v>26.921022500022005</v>
      </c>
      <c r="Q3458" s="68">
        <v>0</v>
      </c>
      <c r="R3458" s="68">
        <v>0</v>
      </c>
      <c r="S3458" s="68">
        <v>0</v>
      </c>
      <c r="T3458" s="68">
        <v>0</v>
      </c>
      <c r="U3458" s="68">
        <v>0</v>
      </c>
      <c r="V3458" s="68">
        <v>0</v>
      </c>
      <c r="W3458" s="68">
        <v>35.166399411711865</v>
      </c>
    </row>
    <row r="3459" spans="1:23">
      <c r="C3459" s="76"/>
      <c r="D3459" s="76"/>
      <c r="E3459" s="76"/>
      <c r="F3459" s="76"/>
      <c r="G3459" s="76"/>
      <c r="H3459" s="76"/>
      <c r="I3459" s="76"/>
      <c r="J3459" s="76"/>
      <c r="K3459" s="76"/>
      <c r="L3459" s="77"/>
      <c r="M3459" s="68"/>
      <c r="N3459" s="68"/>
      <c r="O3459" s="68"/>
      <c r="P3459" s="68"/>
      <c r="Q3459" s="68"/>
      <c r="R3459" s="68"/>
      <c r="S3459" s="68"/>
      <c r="T3459" s="68"/>
      <c r="U3459" s="68"/>
      <c r="V3459" s="68"/>
      <c r="W3459" s="68"/>
    </row>
    <row r="3460" spans="1:23">
      <c r="A3460" s="105" t="s">
        <v>897</v>
      </c>
      <c r="B3460">
        <v>2011</v>
      </c>
      <c r="C3460" s="76">
        <v>0.19729098977807275</v>
      </c>
      <c r="D3460" s="76">
        <v>0</v>
      </c>
      <c r="E3460" s="76">
        <v>8.2254274920578428E-3</v>
      </c>
      <c r="F3460" s="76">
        <v>0.79448358272986919</v>
      </c>
      <c r="G3460" s="76">
        <v>0</v>
      </c>
      <c r="H3460" s="76">
        <v>0</v>
      </c>
      <c r="I3460" s="76">
        <v>0</v>
      </c>
      <c r="J3460" s="76">
        <v>0</v>
      </c>
      <c r="K3460" s="76">
        <v>0</v>
      </c>
      <c r="L3460" s="77">
        <v>0</v>
      </c>
      <c r="M3460" s="68">
        <v>23.985499837980377</v>
      </c>
      <c r="N3460" s="68">
        <v>0</v>
      </c>
      <c r="O3460" s="68">
        <v>1</v>
      </c>
      <c r="P3460" s="68">
        <v>96.588728488214386</v>
      </c>
      <c r="Q3460" s="68">
        <v>0</v>
      </c>
      <c r="R3460" s="68">
        <v>0</v>
      </c>
      <c r="S3460" s="68">
        <v>0</v>
      </c>
      <c r="T3460" s="68">
        <v>0</v>
      </c>
      <c r="U3460" s="68">
        <v>0</v>
      </c>
      <c r="V3460" s="68">
        <v>0</v>
      </c>
      <c r="W3460" s="68">
        <v>121.57422832619478</v>
      </c>
    </row>
    <row r="3461" spans="1:23">
      <c r="A3461" s="105"/>
      <c r="B3461">
        <v>2014</v>
      </c>
      <c r="C3461" s="76">
        <v>0.23903386536501231</v>
      </c>
      <c r="D3461" s="76">
        <v>0</v>
      </c>
      <c r="E3461" s="76">
        <v>0</v>
      </c>
      <c r="F3461" s="76">
        <v>0.74505534247677929</v>
      </c>
      <c r="G3461" s="76">
        <v>1.5910792158208238E-2</v>
      </c>
      <c r="H3461" s="76">
        <v>0</v>
      </c>
      <c r="I3461" s="76">
        <v>0</v>
      </c>
      <c r="J3461" s="76">
        <v>0</v>
      </c>
      <c r="K3461" s="76">
        <v>0</v>
      </c>
      <c r="L3461" s="77">
        <v>0</v>
      </c>
      <c r="M3461" s="68">
        <v>32.493325140240579</v>
      </c>
      <c r="N3461" s="68">
        <v>0</v>
      </c>
      <c r="O3461" s="68">
        <v>0</v>
      </c>
      <c r="P3461" s="68">
        <v>101.27989794920012</v>
      </c>
      <c r="Q3461" s="68">
        <v>2.1628506155225464</v>
      </c>
      <c r="R3461" s="68">
        <v>0</v>
      </c>
      <c r="S3461" s="68">
        <v>0</v>
      </c>
      <c r="T3461" s="68">
        <v>0</v>
      </c>
      <c r="U3461" s="68">
        <v>0</v>
      </c>
      <c r="V3461" s="68">
        <v>0</v>
      </c>
      <c r="W3461" s="68">
        <v>135.93607370496326</v>
      </c>
    </row>
    <row r="3462" spans="1:23">
      <c r="A3462" s="105"/>
      <c r="B3462">
        <v>2017</v>
      </c>
      <c r="C3462" s="76">
        <v>0.15706265123679342</v>
      </c>
      <c r="D3462" s="76">
        <v>3.6098672986787539E-2</v>
      </c>
      <c r="E3462" s="76">
        <v>0</v>
      </c>
      <c r="F3462" s="76">
        <v>0.80683867577641954</v>
      </c>
      <c r="G3462" s="76">
        <v>0</v>
      </c>
      <c r="H3462" s="76">
        <v>0</v>
      </c>
      <c r="I3462" s="76">
        <v>0</v>
      </c>
      <c r="J3462" s="76">
        <v>0</v>
      </c>
      <c r="K3462" s="76">
        <v>0</v>
      </c>
      <c r="L3462" s="77">
        <v>0</v>
      </c>
      <c r="M3462" s="68">
        <v>19.274850875794652</v>
      </c>
      <c r="N3462" s="68">
        <v>4.4300572615789999</v>
      </c>
      <c r="O3462" s="68">
        <v>0</v>
      </c>
      <c r="P3462" s="68">
        <v>99.015870634755885</v>
      </c>
      <c r="Q3462" s="68">
        <v>0</v>
      </c>
      <c r="R3462" s="68">
        <v>0</v>
      </c>
      <c r="S3462" s="68">
        <v>0</v>
      </c>
      <c r="T3462" s="68">
        <v>0</v>
      </c>
      <c r="U3462" s="68">
        <v>0</v>
      </c>
      <c r="V3462" s="68">
        <v>0</v>
      </c>
      <c r="W3462" s="68">
        <v>122.72077877212948</v>
      </c>
    </row>
    <row r="3463" spans="1:23">
      <c r="C3463" s="76"/>
      <c r="D3463" s="76"/>
      <c r="E3463" s="76"/>
      <c r="F3463" s="76"/>
      <c r="G3463" s="76"/>
      <c r="H3463" s="76"/>
      <c r="I3463" s="76"/>
      <c r="J3463" s="76"/>
      <c r="K3463" s="76"/>
      <c r="L3463" s="77"/>
      <c r="M3463" s="68"/>
      <c r="N3463" s="68"/>
      <c r="O3463" s="68"/>
      <c r="P3463" s="68"/>
      <c r="Q3463" s="68"/>
      <c r="R3463" s="68"/>
      <c r="S3463" s="68"/>
      <c r="T3463" s="68"/>
      <c r="U3463" s="68"/>
      <c r="V3463" s="68"/>
      <c r="W3463" s="68"/>
    </row>
    <row r="3464" spans="1:23">
      <c r="A3464" s="105" t="s">
        <v>898</v>
      </c>
      <c r="B3464">
        <v>2011</v>
      </c>
      <c r="C3464" s="76">
        <v>0.25124923306612801</v>
      </c>
      <c r="D3464" s="76">
        <v>1.5007720221487332E-2</v>
      </c>
      <c r="E3464" s="76">
        <v>0</v>
      </c>
      <c r="F3464" s="76">
        <v>0.72612581306301183</v>
      </c>
      <c r="G3464" s="76">
        <v>0</v>
      </c>
      <c r="H3464" s="76">
        <v>0</v>
      </c>
      <c r="I3464" s="76">
        <v>0</v>
      </c>
      <c r="J3464" s="76">
        <v>0</v>
      </c>
      <c r="K3464" s="76">
        <v>7.617233649373379E-3</v>
      </c>
      <c r="L3464" s="77">
        <v>0</v>
      </c>
      <c r="M3464" s="68">
        <v>38.894004607763925</v>
      </c>
      <c r="N3464" s="68">
        <v>2.3232323232323235</v>
      </c>
      <c r="O3464" s="68">
        <v>0</v>
      </c>
      <c r="P3464" s="68">
        <v>112.4060773218596</v>
      </c>
      <c r="Q3464" s="68">
        <v>0</v>
      </c>
      <c r="R3464" s="68">
        <v>0</v>
      </c>
      <c r="S3464" s="68">
        <v>0</v>
      </c>
      <c r="T3464" s="68">
        <v>0</v>
      </c>
      <c r="U3464" s="68">
        <v>1.1791666666666667</v>
      </c>
      <c r="V3464" s="68">
        <v>0</v>
      </c>
      <c r="W3464" s="68">
        <v>154.80248091952242</v>
      </c>
    </row>
    <row r="3465" spans="1:23">
      <c r="A3465" s="105"/>
      <c r="B3465">
        <v>2014</v>
      </c>
      <c r="C3465" s="76">
        <v>0.22592466029598024</v>
      </c>
      <c r="D3465" s="76">
        <v>3.4137752184433996E-2</v>
      </c>
      <c r="E3465" s="76">
        <v>0</v>
      </c>
      <c r="F3465" s="76">
        <v>0.72816057191094352</v>
      </c>
      <c r="G3465" s="76">
        <v>0</v>
      </c>
      <c r="H3465" s="76">
        <v>0</v>
      </c>
      <c r="I3465" s="76">
        <v>0</v>
      </c>
      <c r="J3465" s="76">
        <v>0</v>
      </c>
      <c r="K3465" s="76">
        <v>0</v>
      </c>
      <c r="L3465" s="77">
        <v>1.1777015608642416E-2</v>
      </c>
      <c r="M3465" s="68">
        <v>38.427851344748284</v>
      </c>
      <c r="N3465" s="68">
        <v>5.8065395095367842</v>
      </c>
      <c r="O3465" s="68">
        <v>0</v>
      </c>
      <c r="P3465" s="68">
        <v>123.85388197925064</v>
      </c>
      <c r="Q3465" s="68">
        <v>0</v>
      </c>
      <c r="R3465" s="68">
        <v>0</v>
      </c>
      <c r="S3465" s="68">
        <v>0</v>
      </c>
      <c r="T3465" s="68">
        <v>0</v>
      </c>
      <c r="U3465" s="68">
        <v>0</v>
      </c>
      <c r="V3465" s="68">
        <v>2.0031695721077654</v>
      </c>
      <c r="W3465" s="68">
        <v>170.09144240564345</v>
      </c>
    </row>
    <row r="3466" spans="1:23">
      <c r="A3466" s="105"/>
      <c r="B3466">
        <v>2017</v>
      </c>
      <c r="C3466" s="76">
        <v>0.2071831192392096</v>
      </c>
      <c r="D3466" s="76">
        <v>3.0357203235863862E-2</v>
      </c>
      <c r="E3466" s="76">
        <v>1.4037648696832499E-2</v>
      </c>
      <c r="F3466" s="76">
        <v>0.71480901359669746</v>
      </c>
      <c r="G3466" s="76">
        <v>2.6691303860174469E-2</v>
      </c>
      <c r="H3466" s="76">
        <v>0</v>
      </c>
      <c r="I3466" s="76">
        <v>6.9217113712218697E-3</v>
      </c>
      <c r="J3466" s="76">
        <v>0</v>
      </c>
      <c r="K3466" s="76">
        <v>0</v>
      </c>
      <c r="L3466" s="77">
        <v>0</v>
      </c>
      <c r="M3466" s="68">
        <v>30.174168499233758</v>
      </c>
      <c r="N3466" s="68">
        <v>4.4212258651576759</v>
      </c>
      <c r="O3466" s="68">
        <v>2.0444444444444447</v>
      </c>
      <c r="P3466" s="68">
        <v>104.10485033838565</v>
      </c>
      <c r="Q3466" s="68">
        <v>3.887323943661972</v>
      </c>
      <c r="R3466" s="68">
        <v>0</v>
      </c>
      <c r="S3466" s="68">
        <v>1.0080786793115559</v>
      </c>
      <c r="T3466" s="68">
        <v>0</v>
      </c>
      <c r="U3466" s="68">
        <v>0</v>
      </c>
      <c r="V3466" s="68">
        <v>0</v>
      </c>
      <c r="W3466" s="68">
        <v>145.64009177019508</v>
      </c>
    </row>
    <row r="3467" spans="1:23">
      <c r="C3467" s="76"/>
      <c r="D3467" s="76"/>
      <c r="E3467" s="76"/>
      <c r="F3467" s="76"/>
      <c r="G3467" s="76"/>
      <c r="H3467" s="76"/>
      <c r="I3467" s="76"/>
      <c r="J3467" s="76"/>
      <c r="K3467" s="76"/>
      <c r="L3467" s="77"/>
      <c r="M3467" s="68"/>
      <c r="N3467" s="68"/>
      <c r="O3467" s="68"/>
      <c r="P3467" s="68"/>
      <c r="Q3467" s="68"/>
      <c r="R3467" s="68"/>
      <c r="S3467" s="68"/>
      <c r="T3467" s="68"/>
      <c r="U3467" s="68"/>
      <c r="V3467" s="68"/>
      <c r="W3467" s="68"/>
    </row>
    <row r="3468" spans="1:23">
      <c r="A3468" s="105" t="s">
        <v>899</v>
      </c>
      <c r="B3468">
        <v>2011</v>
      </c>
      <c r="C3468" s="76">
        <v>9.46750717832303E-2</v>
      </c>
      <c r="D3468" s="76">
        <v>0</v>
      </c>
      <c r="E3468" s="76">
        <v>0</v>
      </c>
      <c r="F3468" s="76">
        <v>0.90532492821676969</v>
      </c>
      <c r="G3468" s="76">
        <v>0</v>
      </c>
      <c r="H3468" s="76">
        <v>0</v>
      </c>
      <c r="I3468" s="76">
        <v>0</v>
      </c>
      <c r="J3468" s="76">
        <v>0</v>
      </c>
      <c r="K3468" s="76">
        <v>0</v>
      </c>
      <c r="L3468" s="77">
        <v>0</v>
      </c>
      <c r="M3468" s="68">
        <v>0.99321746502755404</v>
      </c>
      <c r="N3468" s="68">
        <v>0</v>
      </c>
      <c r="O3468" s="68">
        <v>0</v>
      </c>
      <c r="P3468" s="68">
        <v>9.4975848794548678</v>
      </c>
      <c r="Q3468" s="68">
        <v>0</v>
      </c>
      <c r="R3468" s="68">
        <v>0</v>
      </c>
      <c r="S3468" s="68">
        <v>0</v>
      </c>
      <c r="T3468" s="68">
        <v>0</v>
      </c>
      <c r="U3468" s="68">
        <v>0</v>
      </c>
      <c r="V3468" s="68">
        <v>0</v>
      </c>
      <c r="W3468" s="68">
        <v>10.490802344482422</v>
      </c>
    </row>
    <row r="3469" spans="1:23">
      <c r="A3469" s="105"/>
      <c r="B3469">
        <v>2014</v>
      </c>
      <c r="C3469" s="76">
        <v>0</v>
      </c>
      <c r="D3469" s="76">
        <v>0</v>
      </c>
      <c r="E3469" s="76">
        <v>0</v>
      </c>
      <c r="F3469" s="76">
        <v>1</v>
      </c>
      <c r="G3469" s="76">
        <v>0</v>
      </c>
      <c r="H3469" s="76">
        <v>0</v>
      </c>
      <c r="I3469" s="76">
        <v>0</v>
      </c>
      <c r="J3469" s="76">
        <v>0</v>
      </c>
      <c r="K3469" s="76">
        <v>0</v>
      </c>
      <c r="L3469" s="77">
        <v>0</v>
      </c>
      <c r="M3469" s="68">
        <v>0</v>
      </c>
      <c r="N3469" s="68">
        <v>0</v>
      </c>
      <c r="O3469" s="68">
        <v>0</v>
      </c>
      <c r="P3469" s="68">
        <v>7.9118809174158899</v>
      </c>
      <c r="Q3469" s="68">
        <v>0</v>
      </c>
      <c r="R3469" s="68">
        <v>0</v>
      </c>
      <c r="S3469" s="68">
        <v>0</v>
      </c>
      <c r="T3469" s="68">
        <v>0</v>
      </c>
      <c r="U3469" s="68">
        <v>0</v>
      </c>
      <c r="V3469" s="68">
        <v>0</v>
      </c>
      <c r="W3469" s="68">
        <v>7.9118809174158899</v>
      </c>
    </row>
    <row r="3470" spans="1:23">
      <c r="A3470" s="105"/>
      <c r="B3470">
        <v>2017</v>
      </c>
      <c r="C3470" s="76">
        <v>0</v>
      </c>
      <c r="D3470" s="76">
        <v>0</v>
      </c>
      <c r="E3470" s="76">
        <v>0</v>
      </c>
      <c r="F3470" s="76">
        <v>1</v>
      </c>
      <c r="G3470" s="76">
        <v>0</v>
      </c>
      <c r="H3470" s="76">
        <v>0</v>
      </c>
      <c r="I3470" s="76">
        <v>0</v>
      </c>
      <c r="J3470" s="76">
        <v>0</v>
      </c>
      <c r="K3470" s="76">
        <v>0</v>
      </c>
      <c r="L3470" s="77">
        <v>0</v>
      </c>
      <c r="M3470" s="68">
        <v>0</v>
      </c>
      <c r="N3470" s="68">
        <v>0</v>
      </c>
      <c r="O3470" s="68">
        <v>0</v>
      </c>
      <c r="P3470" s="68">
        <v>9.2423728223198349</v>
      </c>
      <c r="Q3470" s="68">
        <v>0</v>
      </c>
      <c r="R3470" s="68">
        <v>0</v>
      </c>
      <c r="S3470" s="68">
        <v>0</v>
      </c>
      <c r="T3470" s="68">
        <v>0</v>
      </c>
      <c r="U3470" s="68">
        <v>0</v>
      </c>
      <c r="V3470" s="68">
        <v>0</v>
      </c>
      <c r="W3470" s="68">
        <v>9.2423728223198349</v>
      </c>
    </row>
    <row r="3471" spans="1:23">
      <c r="C3471" s="76"/>
      <c r="D3471" s="76"/>
      <c r="E3471" s="76"/>
      <c r="F3471" s="76"/>
      <c r="G3471" s="76"/>
      <c r="H3471" s="76"/>
      <c r="I3471" s="76"/>
      <c r="J3471" s="76"/>
      <c r="K3471" s="76"/>
      <c r="L3471" s="77"/>
      <c r="M3471" s="68"/>
      <c r="N3471" s="68"/>
      <c r="O3471" s="68"/>
      <c r="P3471" s="68"/>
      <c r="Q3471" s="68"/>
      <c r="R3471" s="68"/>
      <c r="S3471" s="68"/>
      <c r="T3471" s="68"/>
      <c r="U3471" s="68"/>
      <c r="V3471" s="68"/>
      <c r="W3471" s="68"/>
    </row>
    <row r="3472" spans="1:23">
      <c r="A3472" s="105" t="s">
        <v>900</v>
      </c>
      <c r="B3472">
        <v>2011</v>
      </c>
      <c r="C3472" s="76">
        <v>0.36788899281839904</v>
      </c>
      <c r="D3472" s="76">
        <v>5.9100119378809454E-3</v>
      </c>
      <c r="E3472" s="76">
        <v>9.0072485780123262E-3</v>
      </c>
      <c r="F3472" s="76">
        <v>0.60844049486969942</v>
      </c>
      <c r="G3472" s="76">
        <v>2.049898861919724E-3</v>
      </c>
      <c r="H3472" s="76">
        <v>0</v>
      </c>
      <c r="I3472" s="76">
        <v>1.9667287410303795E-3</v>
      </c>
      <c r="J3472" s="76">
        <v>0</v>
      </c>
      <c r="K3472" s="76">
        <v>4.736624193057459E-3</v>
      </c>
      <c r="L3472" s="77">
        <v>0</v>
      </c>
      <c r="M3472" s="68">
        <v>187.05629563620454</v>
      </c>
      <c r="N3472" s="68">
        <v>3.0049959684753778</v>
      </c>
      <c r="O3472" s="68">
        <v>4.5798123503769927</v>
      </c>
      <c r="P3472" s="68">
        <v>309.36675819916792</v>
      </c>
      <c r="Q3472" s="68">
        <v>1.0422885572139304</v>
      </c>
      <c r="R3472" s="68">
        <v>0</v>
      </c>
      <c r="S3472" s="68">
        <v>1</v>
      </c>
      <c r="T3472" s="68">
        <v>0</v>
      </c>
      <c r="U3472" s="68">
        <v>2.4083769633507854</v>
      </c>
      <c r="V3472" s="68">
        <v>0</v>
      </c>
      <c r="W3472" s="68">
        <v>508.45852767478993</v>
      </c>
    </row>
    <row r="3473" spans="1:23">
      <c r="A3473" s="105"/>
      <c r="B3473">
        <v>2014</v>
      </c>
      <c r="C3473" s="76">
        <v>0.33108061209294909</v>
      </c>
      <c r="D3473" s="76">
        <v>1.5658587095249098E-2</v>
      </c>
      <c r="E3473" s="76">
        <v>3.4871955003372016E-3</v>
      </c>
      <c r="F3473" s="76">
        <v>0.62473376098881905</v>
      </c>
      <c r="G3473" s="76">
        <v>1.2960801909241161E-2</v>
      </c>
      <c r="H3473" s="76">
        <v>0</v>
      </c>
      <c r="I3473" s="76">
        <v>0</v>
      </c>
      <c r="J3473" s="76">
        <v>0</v>
      </c>
      <c r="K3473" s="76">
        <v>1.207904241340434E-2</v>
      </c>
      <c r="L3473" s="77">
        <v>0</v>
      </c>
      <c r="M3473" s="68">
        <v>171.8411516743287</v>
      </c>
      <c r="N3473" s="68">
        <v>8.1272945070095552</v>
      </c>
      <c r="O3473" s="68">
        <v>1.8099630996309963</v>
      </c>
      <c r="P3473" s="68">
        <v>324.2562839892725</v>
      </c>
      <c r="Q3473" s="68">
        <v>6.7270599526424864</v>
      </c>
      <c r="R3473" s="68">
        <v>0</v>
      </c>
      <c r="S3473" s="68">
        <v>0</v>
      </c>
      <c r="T3473" s="68">
        <v>0</v>
      </c>
      <c r="U3473" s="68">
        <v>6.2693993052656607</v>
      </c>
      <c r="V3473" s="68">
        <v>0</v>
      </c>
      <c r="W3473" s="68">
        <v>519.03115252814996</v>
      </c>
    </row>
    <row r="3474" spans="1:23">
      <c r="A3474" s="105"/>
      <c r="B3474">
        <v>2017</v>
      </c>
      <c r="C3474" s="76">
        <v>0.30101113842549548</v>
      </c>
      <c r="D3474" s="76">
        <v>2.0370986177782324E-3</v>
      </c>
      <c r="E3474" s="76">
        <v>1.298436944028317E-2</v>
      </c>
      <c r="F3474" s="76">
        <v>0.65984185858262012</v>
      </c>
      <c r="G3474" s="76">
        <v>9.7567462013152823E-3</v>
      </c>
      <c r="H3474" s="76">
        <v>0</v>
      </c>
      <c r="I3474" s="76">
        <v>0</v>
      </c>
      <c r="J3474" s="76">
        <v>2.8599112552164913E-3</v>
      </c>
      <c r="K3474" s="76">
        <v>9.0001740803986492E-3</v>
      </c>
      <c r="L3474" s="77">
        <v>2.5087033968928599E-3</v>
      </c>
      <c r="M3474" s="68">
        <v>150.13266034620449</v>
      </c>
      <c r="N3474" s="68">
        <v>1.016025641025641</v>
      </c>
      <c r="O3474" s="68">
        <v>6.4760989815337648</v>
      </c>
      <c r="P3474" s="68">
        <v>329.10348153549307</v>
      </c>
      <c r="Q3474" s="68">
        <v>4.8662859161563832</v>
      </c>
      <c r="R3474" s="68">
        <v>0</v>
      </c>
      <c r="S3474" s="68">
        <v>0</v>
      </c>
      <c r="T3474" s="68">
        <v>1.4264126149802892</v>
      </c>
      <c r="U3474" s="68">
        <v>4.4889371381306873</v>
      </c>
      <c r="V3474" s="68">
        <v>1.2512437810945274</v>
      </c>
      <c r="W3474" s="68">
        <v>498.76114595461871</v>
      </c>
    </row>
    <row r="3475" spans="1:23">
      <c r="C3475" s="76"/>
      <c r="D3475" s="76"/>
      <c r="E3475" s="76"/>
      <c r="F3475" s="76"/>
      <c r="G3475" s="76"/>
      <c r="H3475" s="76"/>
      <c r="I3475" s="76"/>
      <c r="J3475" s="76"/>
      <c r="K3475" s="76"/>
      <c r="L3475" s="77"/>
      <c r="M3475" s="68"/>
      <c r="N3475" s="68"/>
      <c r="O3475" s="68"/>
      <c r="P3475" s="68"/>
      <c r="Q3475" s="68"/>
      <c r="R3475" s="68"/>
      <c r="S3475" s="68"/>
      <c r="T3475" s="68"/>
      <c r="U3475" s="68"/>
      <c r="V3475" s="68"/>
      <c r="W3475" s="68"/>
    </row>
    <row r="3476" spans="1:23">
      <c r="A3476" s="105" t="s">
        <v>901</v>
      </c>
      <c r="B3476">
        <v>2011</v>
      </c>
      <c r="C3476" s="76">
        <v>0.2349076059143608</v>
      </c>
      <c r="D3476" s="76">
        <v>2.2201926372490133E-2</v>
      </c>
      <c r="E3476" s="76">
        <v>3.2007552061839597E-3</v>
      </c>
      <c r="F3476" s="76">
        <v>0.72800070296728059</v>
      </c>
      <c r="G3476" s="76">
        <v>8.687929537777906E-3</v>
      </c>
      <c r="H3476" s="76">
        <v>0</v>
      </c>
      <c r="I3476" s="76">
        <v>3.0010800019061347E-3</v>
      </c>
      <c r="J3476" s="76">
        <v>0</v>
      </c>
      <c r="K3476" s="76">
        <v>0</v>
      </c>
      <c r="L3476" s="77">
        <v>0</v>
      </c>
      <c r="M3476" s="68">
        <v>220.89454988482294</v>
      </c>
      <c r="N3476" s="68">
        <v>20.877504215061986</v>
      </c>
      <c r="O3476" s="68">
        <v>3.0098190214380196</v>
      </c>
      <c r="P3476" s="68">
        <v>684.57292803204678</v>
      </c>
      <c r="Q3476" s="68">
        <v>8.1696643120961863</v>
      </c>
      <c r="R3476" s="68">
        <v>0</v>
      </c>
      <c r="S3476" s="68">
        <v>2.8220551378446115</v>
      </c>
      <c r="T3476" s="68">
        <v>0</v>
      </c>
      <c r="U3476" s="68">
        <v>0</v>
      </c>
      <c r="V3476" s="68">
        <v>0</v>
      </c>
      <c r="W3476" s="68">
        <v>940.34652060331098</v>
      </c>
    </row>
    <row r="3477" spans="1:23">
      <c r="A3477" s="105"/>
      <c r="B3477">
        <v>2014</v>
      </c>
      <c r="C3477" s="76">
        <v>0.27552306184901371</v>
      </c>
      <c r="D3477" s="76">
        <v>2.3896053935910746E-3</v>
      </c>
      <c r="E3477" s="76">
        <v>4.1194757418287209E-3</v>
      </c>
      <c r="F3477" s="76">
        <v>0.70399001589860988</v>
      </c>
      <c r="G3477" s="76">
        <v>1.0805963872280796E-2</v>
      </c>
      <c r="H3477" s="76">
        <v>0</v>
      </c>
      <c r="I3477" s="76">
        <v>0</v>
      </c>
      <c r="J3477" s="76">
        <v>0</v>
      </c>
      <c r="K3477" s="76">
        <v>1.4748943934277414E-3</v>
      </c>
      <c r="L3477" s="77">
        <v>1.6969828512480628E-3</v>
      </c>
      <c r="M3477" s="68">
        <v>257.30250943765816</v>
      </c>
      <c r="N3477" s="68">
        <v>2.2315789473684209</v>
      </c>
      <c r="O3477" s="68">
        <v>3.84705163635609</v>
      </c>
      <c r="P3477" s="68">
        <v>657.43461361877871</v>
      </c>
      <c r="Q3477" s="68">
        <v>10.09135715381306</v>
      </c>
      <c r="R3477" s="68">
        <v>0</v>
      </c>
      <c r="S3477" s="68">
        <v>0</v>
      </c>
      <c r="T3477" s="68">
        <v>0</v>
      </c>
      <c r="U3477" s="68">
        <v>1.3773584905660377</v>
      </c>
      <c r="V3477" s="68">
        <v>1.5847600675186884</v>
      </c>
      <c r="W3477" s="68">
        <v>933.86922935205916</v>
      </c>
    </row>
    <row r="3478" spans="1:23">
      <c r="A3478" s="105"/>
      <c r="B3478">
        <v>2017</v>
      </c>
      <c r="C3478" s="76">
        <v>0.24516299989659809</v>
      </c>
      <c r="D3478" s="76">
        <v>1.1833374567682867E-2</v>
      </c>
      <c r="E3478" s="76">
        <v>1.3096231201924192E-2</v>
      </c>
      <c r="F3478" s="76">
        <v>0.70754405400583908</v>
      </c>
      <c r="G3478" s="76">
        <v>1.417083163161692E-2</v>
      </c>
      <c r="H3478" s="76">
        <v>1.0327271595674116E-3</v>
      </c>
      <c r="I3478" s="76">
        <v>0</v>
      </c>
      <c r="J3478" s="76">
        <v>0</v>
      </c>
      <c r="K3478" s="76">
        <v>7.1597815367708956E-3</v>
      </c>
      <c r="L3478" s="77">
        <v>0</v>
      </c>
      <c r="M3478" s="68">
        <v>237.3937759120152</v>
      </c>
      <c r="N3478" s="68">
        <v>11.458374516498264</v>
      </c>
      <c r="O3478" s="68">
        <v>12.681211180124222</v>
      </c>
      <c r="P3478" s="68">
        <v>685.12195835172463</v>
      </c>
      <c r="Q3478" s="68">
        <v>13.721757484864437</v>
      </c>
      <c r="R3478" s="68">
        <v>1</v>
      </c>
      <c r="S3478" s="68">
        <v>0</v>
      </c>
      <c r="T3478" s="68">
        <v>0</v>
      </c>
      <c r="U3478" s="68">
        <v>6.9328878111136172</v>
      </c>
      <c r="V3478" s="68">
        <v>0</v>
      </c>
      <c r="W3478" s="68">
        <v>968.30996525634089</v>
      </c>
    </row>
    <row r="3479" spans="1:23">
      <c r="C3479" s="76"/>
      <c r="D3479" s="76"/>
      <c r="E3479" s="76"/>
      <c r="F3479" s="76"/>
      <c r="G3479" s="76"/>
      <c r="H3479" s="76"/>
      <c r="I3479" s="76"/>
      <c r="J3479" s="76"/>
      <c r="K3479" s="76"/>
      <c r="L3479" s="77"/>
      <c r="M3479" s="68"/>
      <c r="N3479" s="68"/>
      <c r="O3479" s="68"/>
      <c r="P3479" s="68"/>
      <c r="Q3479" s="68"/>
      <c r="R3479" s="68"/>
      <c r="S3479" s="68"/>
      <c r="T3479" s="68"/>
      <c r="U3479" s="68"/>
      <c r="V3479" s="68"/>
      <c r="W3479" s="68"/>
    </row>
    <row r="3480" spans="1:23">
      <c r="A3480" s="105" t="s">
        <v>902</v>
      </c>
      <c r="B3480">
        <v>2011</v>
      </c>
      <c r="C3480" s="76">
        <v>0.40712521824052078</v>
      </c>
      <c r="D3480" s="76">
        <v>2.8529315633930408E-2</v>
      </c>
      <c r="E3480" s="76">
        <v>3.7056925791259907E-3</v>
      </c>
      <c r="F3480" s="76">
        <v>0.55354601918066737</v>
      </c>
      <c r="G3480" s="76">
        <v>7.0937543657554674E-3</v>
      </c>
      <c r="H3480" s="76">
        <v>0</v>
      </c>
      <c r="I3480" s="76">
        <v>0</v>
      </c>
      <c r="J3480" s="76">
        <v>0</v>
      </c>
      <c r="K3480" s="76">
        <v>0</v>
      </c>
      <c r="L3480" s="77">
        <v>0</v>
      </c>
      <c r="M3480" s="68">
        <v>109.86481192040588</v>
      </c>
      <c r="N3480" s="68">
        <v>7.6987810037548261</v>
      </c>
      <c r="O3480" s="68">
        <v>0.99999999999999989</v>
      </c>
      <c r="P3480" s="68">
        <v>149.37721016005716</v>
      </c>
      <c r="Q3480" s="68">
        <v>1.9142857142857141</v>
      </c>
      <c r="R3480" s="68">
        <v>0</v>
      </c>
      <c r="S3480" s="68">
        <v>0</v>
      </c>
      <c r="T3480" s="68">
        <v>0</v>
      </c>
      <c r="U3480" s="68">
        <v>0</v>
      </c>
      <c r="V3480" s="68">
        <v>0</v>
      </c>
      <c r="W3480" s="68">
        <v>269.85508879850357</v>
      </c>
    </row>
    <row r="3481" spans="1:23">
      <c r="A3481" s="105"/>
      <c r="B3481">
        <v>2014</v>
      </c>
      <c r="C3481" s="76">
        <v>0.33741807946404812</v>
      </c>
      <c r="D3481" s="76">
        <v>5.3590940796745595E-3</v>
      </c>
      <c r="E3481" s="76">
        <v>0</v>
      </c>
      <c r="F3481" s="76">
        <v>0.65215821743813862</v>
      </c>
      <c r="G3481" s="76">
        <v>5.0646090181393063E-3</v>
      </c>
      <c r="H3481" s="76">
        <v>0</v>
      </c>
      <c r="I3481" s="76">
        <v>0</v>
      </c>
      <c r="J3481" s="76">
        <v>0</v>
      </c>
      <c r="K3481" s="76">
        <v>0</v>
      </c>
      <c r="L3481" s="77">
        <v>0</v>
      </c>
      <c r="M3481" s="68">
        <v>65.917727623375455</v>
      </c>
      <c r="N3481" s="68">
        <v>1.0469483568075117</v>
      </c>
      <c r="O3481" s="68">
        <v>0</v>
      </c>
      <c r="P3481" s="68">
        <v>127.40511063519861</v>
      </c>
      <c r="Q3481" s="68">
        <v>0.98941798941798931</v>
      </c>
      <c r="R3481" s="68">
        <v>0</v>
      </c>
      <c r="S3481" s="68">
        <v>0</v>
      </c>
      <c r="T3481" s="68">
        <v>0</v>
      </c>
      <c r="U3481" s="68">
        <v>0</v>
      </c>
      <c r="V3481" s="68">
        <v>0</v>
      </c>
      <c r="W3481" s="68">
        <v>195.35920460479946</v>
      </c>
    </row>
    <row r="3482" spans="1:23">
      <c r="A3482" s="105"/>
      <c r="B3482">
        <v>2017</v>
      </c>
      <c r="C3482" s="76">
        <v>0.32313761560549431</v>
      </c>
      <c r="D3482" s="76">
        <v>4.1754878792671812E-2</v>
      </c>
      <c r="E3482" s="76">
        <v>5.3476159869771563E-2</v>
      </c>
      <c r="F3482" s="76">
        <v>0.56272170126719956</v>
      </c>
      <c r="G3482" s="76">
        <v>9.0939602605259132E-3</v>
      </c>
      <c r="H3482" s="76">
        <v>0</v>
      </c>
      <c r="I3482" s="76">
        <v>0</v>
      </c>
      <c r="J3482" s="76">
        <v>0</v>
      </c>
      <c r="K3482" s="76">
        <v>0</v>
      </c>
      <c r="L3482" s="77">
        <v>9.8156842043371981E-3</v>
      </c>
      <c r="M3482" s="68">
        <v>65.911346152184748</v>
      </c>
      <c r="N3482" s="68">
        <v>8.5168675410610888</v>
      </c>
      <c r="O3482" s="68">
        <v>10.907692307692308</v>
      </c>
      <c r="P3482" s="68">
        <v>114.78002884334599</v>
      </c>
      <c r="Q3482" s="68">
        <v>1.8549222797927463</v>
      </c>
      <c r="R3482" s="68">
        <v>0</v>
      </c>
      <c r="S3482" s="68">
        <v>0</v>
      </c>
      <c r="T3482" s="68">
        <v>0</v>
      </c>
      <c r="U3482" s="68">
        <v>0</v>
      </c>
      <c r="V3482" s="68">
        <v>2.0021344717182497</v>
      </c>
      <c r="W3482" s="68">
        <v>203.97299159579507</v>
      </c>
    </row>
    <row r="3483" spans="1:23">
      <c r="C3483" s="76"/>
      <c r="D3483" s="76"/>
      <c r="E3483" s="76"/>
      <c r="F3483" s="76"/>
      <c r="G3483" s="76"/>
      <c r="H3483" s="76"/>
      <c r="I3483" s="76"/>
      <c r="J3483" s="76"/>
      <c r="K3483" s="76"/>
      <c r="L3483" s="77"/>
      <c r="M3483" s="68"/>
      <c r="N3483" s="68"/>
      <c r="O3483" s="68"/>
      <c r="P3483" s="68"/>
      <c r="Q3483" s="68"/>
      <c r="R3483" s="68"/>
      <c r="S3483" s="68"/>
      <c r="T3483" s="68"/>
      <c r="U3483" s="68"/>
      <c r="V3483" s="68"/>
      <c r="W3483" s="68"/>
    </row>
    <row r="3484" spans="1:23">
      <c r="A3484" s="105" t="s">
        <v>903</v>
      </c>
      <c r="B3484">
        <v>2011</v>
      </c>
      <c r="C3484" s="76">
        <v>0.30729886630584347</v>
      </c>
      <c r="D3484" s="76">
        <v>6.8067086494876777E-2</v>
      </c>
      <c r="E3484" s="76">
        <v>0</v>
      </c>
      <c r="F3484" s="76">
        <v>0.58617265081672343</v>
      </c>
      <c r="G3484" s="76">
        <v>1.8916560365710395E-2</v>
      </c>
      <c r="H3484" s="76">
        <v>0</v>
      </c>
      <c r="I3484" s="76">
        <v>1.9544836016845906E-2</v>
      </c>
      <c r="J3484" s="76">
        <v>0</v>
      </c>
      <c r="K3484" s="76">
        <v>0</v>
      </c>
      <c r="L3484" s="77">
        <v>0</v>
      </c>
      <c r="M3484" s="68">
        <v>16.244965277243367</v>
      </c>
      <c r="N3484" s="68">
        <v>3.5982802993223011</v>
      </c>
      <c r="O3484" s="68">
        <v>0</v>
      </c>
      <c r="P3484" s="68">
        <v>30.987274614642139</v>
      </c>
      <c r="Q3484" s="68">
        <v>1</v>
      </c>
      <c r="R3484" s="68">
        <v>0</v>
      </c>
      <c r="S3484" s="68">
        <v>1.0332129963898917</v>
      </c>
      <c r="T3484" s="68">
        <v>0</v>
      </c>
      <c r="U3484" s="68">
        <v>0</v>
      </c>
      <c r="V3484" s="68">
        <v>0</v>
      </c>
      <c r="W3484" s="68">
        <v>52.863733187597703</v>
      </c>
    </row>
    <row r="3485" spans="1:23">
      <c r="A3485" s="105"/>
      <c r="B3485">
        <v>2014</v>
      </c>
      <c r="C3485" s="76">
        <v>0.24131351725582706</v>
      </c>
      <c r="D3485" s="76">
        <v>1.6141578508304583E-2</v>
      </c>
      <c r="E3485" s="76">
        <v>0</v>
      </c>
      <c r="F3485" s="76">
        <v>0.72642618915321289</v>
      </c>
      <c r="G3485" s="76">
        <v>1.6118715082655426E-2</v>
      </c>
      <c r="H3485" s="76">
        <v>0</v>
      </c>
      <c r="I3485" s="76">
        <v>0</v>
      </c>
      <c r="J3485" s="76">
        <v>0</v>
      </c>
      <c r="K3485" s="76">
        <v>0</v>
      </c>
      <c r="L3485" s="77">
        <v>0</v>
      </c>
      <c r="M3485" s="68">
        <v>14.971014501986758</v>
      </c>
      <c r="N3485" s="68">
        <v>1.0014184397163122</v>
      </c>
      <c r="O3485" s="68">
        <v>0</v>
      </c>
      <c r="P3485" s="68">
        <v>45.067251665418738</v>
      </c>
      <c r="Q3485" s="68">
        <v>1</v>
      </c>
      <c r="R3485" s="68">
        <v>0</v>
      </c>
      <c r="S3485" s="68">
        <v>0</v>
      </c>
      <c r="T3485" s="68">
        <v>0</v>
      </c>
      <c r="U3485" s="68">
        <v>0</v>
      </c>
      <c r="V3485" s="68">
        <v>0</v>
      </c>
      <c r="W3485" s="68">
        <v>62.039684607121814</v>
      </c>
    </row>
    <row r="3486" spans="1:23">
      <c r="A3486" s="105"/>
      <c r="B3486">
        <v>2017</v>
      </c>
      <c r="C3486" s="76">
        <v>0.16133008860127915</v>
      </c>
      <c r="D3486" s="76">
        <v>9.1856376007135254E-2</v>
      </c>
      <c r="E3486" s="76">
        <v>0</v>
      </c>
      <c r="F3486" s="76">
        <v>0.71993959676914954</v>
      </c>
      <c r="G3486" s="76">
        <v>2.6873938622435818E-2</v>
      </c>
      <c r="H3486" s="76">
        <v>0</v>
      </c>
      <c r="I3486" s="76">
        <v>0</v>
      </c>
      <c r="J3486" s="76">
        <v>0</v>
      </c>
      <c r="K3486" s="76">
        <v>0</v>
      </c>
      <c r="L3486" s="77">
        <v>0</v>
      </c>
      <c r="M3486" s="68">
        <v>6.0288719007901168</v>
      </c>
      <c r="N3486" s="68">
        <v>3.4326536916898363</v>
      </c>
      <c r="O3486" s="68">
        <v>0</v>
      </c>
      <c r="P3486" s="68">
        <v>26.903993190971811</v>
      </c>
      <c r="Q3486" s="68">
        <v>1.0042735042735045</v>
      </c>
      <c r="R3486" s="68">
        <v>0</v>
      </c>
      <c r="S3486" s="68">
        <v>0</v>
      </c>
      <c r="T3486" s="68">
        <v>0</v>
      </c>
      <c r="U3486" s="68">
        <v>0</v>
      </c>
      <c r="V3486" s="68">
        <v>0</v>
      </c>
      <c r="W3486" s="68">
        <v>37.369792287725275</v>
      </c>
    </row>
    <row r="3487" spans="1:23">
      <c r="C3487" s="76"/>
      <c r="D3487" s="76"/>
      <c r="E3487" s="76"/>
      <c r="F3487" s="76"/>
      <c r="G3487" s="76"/>
      <c r="H3487" s="76"/>
      <c r="I3487" s="76"/>
      <c r="J3487" s="76"/>
      <c r="K3487" s="76"/>
      <c r="L3487" s="77"/>
      <c r="M3487" s="68"/>
      <c r="N3487" s="68"/>
      <c r="O3487" s="68"/>
      <c r="P3487" s="68"/>
      <c r="Q3487" s="68"/>
      <c r="R3487" s="68"/>
      <c r="S3487" s="68"/>
      <c r="T3487" s="68"/>
      <c r="U3487" s="68"/>
      <c r="V3487" s="68"/>
      <c r="W3487" s="68"/>
    </row>
    <row r="3488" spans="1:23">
      <c r="A3488" s="105" t="s">
        <v>904</v>
      </c>
      <c r="B3488">
        <v>2011</v>
      </c>
      <c r="C3488" s="76">
        <v>0.22280898988051409</v>
      </c>
      <c r="D3488" s="76">
        <v>0</v>
      </c>
      <c r="E3488" s="76">
        <v>0</v>
      </c>
      <c r="F3488" s="76">
        <v>0.59026014036726426</v>
      </c>
      <c r="G3488" s="76">
        <v>0.18693086975222142</v>
      </c>
      <c r="H3488" s="76">
        <v>0</v>
      </c>
      <c r="I3488" s="76">
        <v>0</v>
      </c>
      <c r="J3488" s="76">
        <v>0</v>
      </c>
      <c r="K3488" s="76">
        <v>0</v>
      </c>
      <c r="L3488" s="77">
        <v>0</v>
      </c>
      <c r="M3488" s="68">
        <v>6.1056627427316217</v>
      </c>
      <c r="N3488" s="68">
        <v>0</v>
      </c>
      <c r="O3488" s="68">
        <v>0</v>
      </c>
      <c r="P3488" s="68">
        <v>16.174972784951919</v>
      </c>
      <c r="Q3488" s="68">
        <v>5.1224901092394042</v>
      </c>
      <c r="R3488" s="68">
        <v>0</v>
      </c>
      <c r="S3488" s="68">
        <v>0</v>
      </c>
      <c r="T3488" s="68">
        <v>0</v>
      </c>
      <c r="U3488" s="68">
        <v>0</v>
      </c>
      <c r="V3488" s="68">
        <v>0</v>
      </c>
      <c r="W3488" s="68">
        <v>27.403125636922951</v>
      </c>
    </row>
    <row r="3489" spans="1:23">
      <c r="A3489" s="105"/>
      <c r="B3489">
        <v>2014</v>
      </c>
      <c r="C3489" s="76">
        <v>0.22116444610983882</v>
      </c>
      <c r="D3489" s="76">
        <v>0.22518963312689372</v>
      </c>
      <c r="E3489" s="76">
        <v>0</v>
      </c>
      <c r="F3489" s="76">
        <v>0.51810099966595824</v>
      </c>
      <c r="G3489" s="76">
        <v>3.5544921097309133E-2</v>
      </c>
      <c r="H3489" s="76">
        <v>0</v>
      </c>
      <c r="I3489" s="76">
        <v>0</v>
      </c>
      <c r="J3489" s="76">
        <v>0</v>
      </c>
      <c r="K3489" s="76">
        <v>0</v>
      </c>
      <c r="L3489" s="77">
        <v>0</v>
      </c>
      <c r="M3489" s="68">
        <v>6.1885082838671188</v>
      </c>
      <c r="N3489" s="68">
        <v>6.3011389694827784</v>
      </c>
      <c r="O3489" s="68">
        <v>0</v>
      </c>
      <c r="P3489" s="68">
        <v>14.497232194004001</v>
      </c>
      <c r="Q3489" s="68">
        <v>0.99459945994599464</v>
      </c>
      <c r="R3489" s="68">
        <v>0</v>
      </c>
      <c r="S3489" s="68">
        <v>0</v>
      </c>
      <c r="T3489" s="68">
        <v>0</v>
      </c>
      <c r="U3489" s="68">
        <v>0</v>
      </c>
      <c r="V3489" s="68">
        <v>0</v>
      </c>
      <c r="W3489" s="68">
        <v>27.981478907299895</v>
      </c>
    </row>
    <row r="3490" spans="1:23">
      <c r="A3490" s="105"/>
      <c r="B3490">
        <v>2017</v>
      </c>
      <c r="C3490" s="76">
        <v>0.37293610251583553</v>
      </c>
      <c r="D3490" s="76">
        <v>0</v>
      </c>
      <c r="E3490" s="76">
        <v>6.7494682514951804E-2</v>
      </c>
      <c r="F3490" s="76">
        <v>0.52317192503051901</v>
      </c>
      <c r="G3490" s="76">
        <v>3.6397289938693546E-2</v>
      </c>
      <c r="H3490" s="76">
        <v>0</v>
      </c>
      <c r="I3490" s="76">
        <v>0</v>
      </c>
      <c r="J3490" s="76">
        <v>0</v>
      </c>
      <c r="K3490" s="76">
        <v>0</v>
      </c>
      <c r="L3490" s="77">
        <v>0</v>
      </c>
      <c r="M3490" s="68">
        <v>10.256077738877295</v>
      </c>
      <c r="N3490" s="68">
        <v>0</v>
      </c>
      <c r="O3490" s="68">
        <v>1.8561643835616437</v>
      </c>
      <c r="P3490" s="68">
        <v>14.387697779094076</v>
      </c>
      <c r="Q3490" s="68">
        <v>1.0009581603321622</v>
      </c>
      <c r="R3490" s="68">
        <v>0</v>
      </c>
      <c r="S3490" s="68">
        <v>0</v>
      </c>
      <c r="T3490" s="68">
        <v>0</v>
      </c>
      <c r="U3490" s="68">
        <v>0</v>
      </c>
      <c r="V3490" s="68">
        <v>0</v>
      </c>
      <c r="W3490" s="68">
        <v>27.500898061865179</v>
      </c>
    </row>
    <row r="3491" spans="1:23">
      <c r="C3491" s="76"/>
      <c r="D3491" s="76"/>
      <c r="E3491" s="76"/>
      <c r="F3491" s="76"/>
      <c r="G3491" s="76"/>
      <c r="H3491" s="76"/>
      <c r="I3491" s="76"/>
      <c r="J3491" s="76"/>
      <c r="K3491" s="76"/>
      <c r="L3491" s="77"/>
      <c r="M3491" s="68"/>
      <c r="N3491" s="68"/>
      <c r="O3491" s="68"/>
      <c r="P3491" s="68"/>
      <c r="Q3491" s="68"/>
      <c r="R3491" s="68"/>
      <c r="S3491" s="68"/>
      <c r="T3491" s="68"/>
      <c r="U3491" s="68"/>
      <c r="V3491" s="68"/>
      <c r="W3491" s="68"/>
    </row>
    <row r="3492" spans="1:23">
      <c r="A3492" s="105" t="s">
        <v>905</v>
      </c>
      <c r="B3492">
        <v>2011</v>
      </c>
      <c r="C3492" s="76">
        <v>0.15935808539155169</v>
      </c>
      <c r="D3492" s="76">
        <v>0</v>
      </c>
      <c r="E3492" s="76">
        <v>0</v>
      </c>
      <c r="F3492" s="76">
        <v>0.81283139629662271</v>
      </c>
      <c r="G3492" s="76">
        <v>0</v>
      </c>
      <c r="H3492" s="76">
        <v>2.781051831182554E-2</v>
      </c>
      <c r="I3492" s="76">
        <v>0</v>
      </c>
      <c r="J3492" s="76">
        <v>0</v>
      </c>
      <c r="K3492" s="76">
        <v>0</v>
      </c>
      <c r="L3492" s="77">
        <v>0</v>
      </c>
      <c r="M3492" s="68">
        <v>6.3432046552644978</v>
      </c>
      <c r="N3492" s="68">
        <v>0</v>
      </c>
      <c r="O3492" s="68">
        <v>0</v>
      </c>
      <c r="P3492" s="68">
        <v>32.354529638489367</v>
      </c>
      <c r="Q3492" s="68">
        <v>0</v>
      </c>
      <c r="R3492" s="68">
        <v>1.1069900142653353</v>
      </c>
      <c r="S3492" s="68">
        <v>0</v>
      </c>
      <c r="T3492" s="68">
        <v>0</v>
      </c>
      <c r="U3492" s="68">
        <v>0</v>
      </c>
      <c r="V3492" s="68">
        <v>0</v>
      </c>
      <c r="W3492" s="68">
        <v>39.804724308019203</v>
      </c>
    </row>
    <row r="3493" spans="1:23">
      <c r="A3493" s="105"/>
      <c r="B3493">
        <v>2014</v>
      </c>
      <c r="C3493" s="76">
        <v>0.32860029934014362</v>
      </c>
      <c r="D3493" s="76">
        <v>2.9904646563330577E-2</v>
      </c>
      <c r="E3493" s="76">
        <v>0</v>
      </c>
      <c r="F3493" s="76">
        <v>0.64149505409652563</v>
      </c>
      <c r="G3493" s="76">
        <v>0</v>
      </c>
      <c r="H3493" s="76">
        <v>0</v>
      </c>
      <c r="I3493" s="76">
        <v>0</v>
      </c>
      <c r="J3493" s="76">
        <v>0</v>
      </c>
      <c r="K3493" s="76">
        <v>0</v>
      </c>
      <c r="L3493" s="77">
        <v>0</v>
      </c>
      <c r="M3493" s="68">
        <v>11.504150123027049</v>
      </c>
      <c r="N3493" s="68">
        <v>1.0469483568075117</v>
      </c>
      <c r="O3493" s="68">
        <v>0</v>
      </c>
      <c r="P3493" s="68">
        <v>22.458456125344814</v>
      </c>
      <c r="Q3493" s="68">
        <v>0</v>
      </c>
      <c r="R3493" s="68">
        <v>0</v>
      </c>
      <c r="S3493" s="68">
        <v>0</v>
      </c>
      <c r="T3493" s="68">
        <v>0</v>
      </c>
      <c r="U3493" s="68">
        <v>0</v>
      </c>
      <c r="V3493" s="68">
        <v>0</v>
      </c>
      <c r="W3493" s="68">
        <v>35.009554605179382</v>
      </c>
    </row>
    <row r="3494" spans="1:23">
      <c r="A3494" s="105"/>
      <c r="B3494">
        <v>2017</v>
      </c>
      <c r="C3494" s="76">
        <v>0.13977035796775911</v>
      </c>
      <c r="D3494" s="76">
        <v>0</v>
      </c>
      <c r="E3494" s="76">
        <v>0</v>
      </c>
      <c r="F3494" s="76">
        <v>0.86022964203224095</v>
      </c>
      <c r="G3494" s="76">
        <v>0</v>
      </c>
      <c r="H3494" s="76">
        <v>0</v>
      </c>
      <c r="I3494" s="76">
        <v>0</v>
      </c>
      <c r="J3494" s="76">
        <v>0</v>
      </c>
      <c r="K3494" s="76">
        <v>0</v>
      </c>
      <c r="L3494" s="77">
        <v>0</v>
      </c>
      <c r="M3494" s="68">
        <v>4.8007445810136025</v>
      </c>
      <c r="N3494" s="68">
        <v>0</v>
      </c>
      <c r="O3494" s="68">
        <v>0</v>
      </c>
      <c r="P3494" s="68">
        <v>29.546628143902741</v>
      </c>
      <c r="Q3494" s="68">
        <v>0</v>
      </c>
      <c r="R3494" s="68">
        <v>0</v>
      </c>
      <c r="S3494" s="68">
        <v>0</v>
      </c>
      <c r="T3494" s="68">
        <v>0</v>
      </c>
      <c r="U3494" s="68">
        <v>0</v>
      </c>
      <c r="V3494" s="68">
        <v>0</v>
      </c>
      <c r="W3494" s="68">
        <v>34.34737272491634</v>
      </c>
    </row>
    <row r="3495" spans="1:23">
      <c r="C3495" s="76"/>
      <c r="D3495" s="76"/>
      <c r="E3495" s="76"/>
      <c r="F3495" s="76"/>
      <c r="G3495" s="76"/>
      <c r="H3495" s="76"/>
      <c r="I3495" s="76"/>
      <c r="J3495" s="76"/>
      <c r="K3495" s="76"/>
      <c r="L3495" s="77"/>
      <c r="M3495" s="68"/>
      <c r="N3495" s="68"/>
      <c r="O3495" s="68"/>
      <c r="P3495" s="68"/>
      <c r="Q3495" s="68"/>
      <c r="R3495" s="68"/>
      <c r="S3495" s="68"/>
      <c r="T3495" s="68"/>
      <c r="U3495" s="68"/>
      <c r="V3495" s="68"/>
      <c r="W3495" s="68"/>
    </row>
    <row r="3496" spans="1:23">
      <c r="A3496" s="105" t="s">
        <v>906</v>
      </c>
      <c r="B3496">
        <v>2011</v>
      </c>
      <c r="C3496" s="76">
        <v>0.25511546753967818</v>
      </c>
      <c r="D3496" s="76">
        <v>5.3100624004875384E-2</v>
      </c>
      <c r="E3496" s="76">
        <v>0</v>
      </c>
      <c r="F3496" s="76">
        <v>0.69178390845544635</v>
      </c>
      <c r="G3496" s="76">
        <v>0</v>
      </c>
      <c r="H3496" s="76">
        <v>0</v>
      </c>
      <c r="I3496" s="76">
        <v>0</v>
      </c>
      <c r="J3496" s="76">
        <v>0</v>
      </c>
      <c r="K3496" s="76">
        <v>0</v>
      </c>
      <c r="L3496" s="77">
        <v>0</v>
      </c>
      <c r="M3496" s="68">
        <v>36.342664756399422</v>
      </c>
      <c r="N3496" s="68">
        <v>7.5644891122278057</v>
      </c>
      <c r="O3496" s="68">
        <v>0</v>
      </c>
      <c r="P3496" s="68">
        <v>98.548594137898618</v>
      </c>
      <c r="Q3496" s="68">
        <v>0</v>
      </c>
      <c r="R3496" s="68">
        <v>0</v>
      </c>
      <c r="S3496" s="68">
        <v>0</v>
      </c>
      <c r="T3496" s="68">
        <v>0</v>
      </c>
      <c r="U3496" s="68">
        <v>0</v>
      </c>
      <c r="V3496" s="68">
        <v>0</v>
      </c>
      <c r="W3496" s="68">
        <v>142.45574800652585</v>
      </c>
    </row>
    <row r="3497" spans="1:23">
      <c r="A3497" s="105"/>
      <c r="B3497">
        <v>2014</v>
      </c>
      <c r="C3497" s="76">
        <v>0.2730695786549639</v>
      </c>
      <c r="D3497" s="76">
        <v>3.5400729041663873E-2</v>
      </c>
      <c r="E3497" s="76">
        <v>0</v>
      </c>
      <c r="F3497" s="76">
        <v>0.66797845211964657</v>
      </c>
      <c r="G3497" s="76">
        <v>1.532757792819517E-2</v>
      </c>
      <c r="H3497" s="76">
        <v>0</v>
      </c>
      <c r="I3497" s="76">
        <v>0</v>
      </c>
      <c r="J3497" s="76">
        <v>0</v>
      </c>
      <c r="K3497" s="76">
        <v>0</v>
      </c>
      <c r="L3497" s="77">
        <v>8.2236622555308531E-3</v>
      </c>
      <c r="M3497" s="68">
        <v>44.789735698564193</v>
      </c>
      <c r="N3497" s="68">
        <v>5.8065395095367842</v>
      </c>
      <c r="O3497" s="68">
        <v>0</v>
      </c>
      <c r="P3497" s="68">
        <v>109.56393777052148</v>
      </c>
      <c r="Q3497" s="68">
        <v>2.5140777954268403</v>
      </c>
      <c r="R3497" s="68">
        <v>0</v>
      </c>
      <c r="S3497" s="68">
        <v>0</v>
      </c>
      <c r="T3497" s="68">
        <v>0</v>
      </c>
      <c r="U3497" s="68">
        <v>0</v>
      </c>
      <c r="V3497" s="68">
        <v>1.348871085214858</v>
      </c>
      <c r="W3497" s="68">
        <v>164.02316185926409</v>
      </c>
    </row>
    <row r="3498" spans="1:23">
      <c r="A3498" s="105"/>
      <c r="B3498">
        <v>2017</v>
      </c>
      <c r="C3498" s="76">
        <v>0.28055702665954124</v>
      </c>
      <c r="D3498" s="76">
        <v>4.2950824939628589E-2</v>
      </c>
      <c r="E3498" s="76">
        <v>0</v>
      </c>
      <c r="F3498" s="76">
        <v>0.67074862683795689</v>
      </c>
      <c r="G3498" s="76">
        <v>0</v>
      </c>
      <c r="H3498" s="76">
        <v>0</v>
      </c>
      <c r="I3498" s="76">
        <v>0</v>
      </c>
      <c r="J3498" s="76">
        <v>0</v>
      </c>
      <c r="K3498" s="76">
        <v>5.743521562872945E-3</v>
      </c>
      <c r="L3498" s="77">
        <v>0</v>
      </c>
      <c r="M3498" s="68">
        <v>48.847562177376915</v>
      </c>
      <c r="N3498" s="68">
        <v>7.4781341846559233</v>
      </c>
      <c r="O3498" s="68">
        <v>0</v>
      </c>
      <c r="P3498" s="68">
        <v>116.7835133019757</v>
      </c>
      <c r="Q3498" s="68">
        <v>0</v>
      </c>
      <c r="R3498" s="68">
        <v>0</v>
      </c>
      <c r="S3498" s="68">
        <v>0</v>
      </c>
      <c r="T3498" s="68">
        <v>0</v>
      </c>
      <c r="U3498" s="68">
        <v>1</v>
      </c>
      <c r="V3498" s="68">
        <v>0</v>
      </c>
      <c r="W3498" s="68">
        <v>174.1092096640086</v>
      </c>
    </row>
    <row r="3499" spans="1:23">
      <c r="C3499" s="76"/>
      <c r="D3499" s="76"/>
      <c r="E3499" s="76"/>
      <c r="F3499" s="76"/>
      <c r="G3499" s="76"/>
      <c r="H3499" s="76"/>
      <c r="I3499" s="76"/>
      <c r="J3499" s="76"/>
      <c r="K3499" s="76"/>
      <c r="L3499" s="77"/>
      <c r="M3499" s="68"/>
      <c r="N3499" s="68"/>
      <c r="O3499" s="68"/>
      <c r="P3499" s="68"/>
      <c r="Q3499" s="68"/>
      <c r="R3499" s="68"/>
      <c r="S3499" s="68"/>
      <c r="T3499" s="68"/>
      <c r="U3499" s="68"/>
      <c r="V3499" s="68"/>
      <c r="W3499" s="68"/>
    </row>
    <row r="3500" spans="1:23">
      <c r="A3500" s="105" t="s">
        <v>907</v>
      </c>
      <c r="B3500">
        <v>2011</v>
      </c>
      <c r="C3500" s="76">
        <v>0.38992944480627117</v>
      </c>
      <c r="D3500" s="76">
        <v>1.3674900989117776E-2</v>
      </c>
      <c r="E3500" s="76">
        <v>1.9350042195830492E-2</v>
      </c>
      <c r="F3500" s="76">
        <v>0.5528704598999945</v>
      </c>
      <c r="G3500" s="76">
        <v>2.4175152108786145E-2</v>
      </c>
      <c r="H3500" s="76">
        <v>0</v>
      </c>
      <c r="I3500" s="76">
        <v>0</v>
      </c>
      <c r="J3500" s="76">
        <v>0</v>
      </c>
      <c r="K3500" s="76">
        <v>0</v>
      </c>
      <c r="L3500" s="77">
        <v>0</v>
      </c>
      <c r="M3500" s="68">
        <v>66.234512176676517</v>
      </c>
      <c r="N3500" s="68">
        <v>2.322857142857143</v>
      </c>
      <c r="O3500" s="68">
        <v>3.286852589641434</v>
      </c>
      <c r="P3500" s="68">
        <v>93.912131274324295</v>
      </c>
      <c r="Q3500" s="68">
        <v>4.1064593301435401</v>
      </c>
      <c r="R3500" s="68">
        <v>0</v>
      </c>
      <c r="S3500" s="68">
        <v>0</v>
      </c>
      <c r="T3500" s="68">
        <v>0</v>
      </c>
      <c r="U3500" s="68">
        <v>0</v>
      </c>
      <c r="V3500" s="68">
        <v>0</v>
      </c>
      <c r="W3500" s="68">
        <v>169.86281251364292</v>
      </c>
    </row>
    <row r="3501" spans="1:23">
      <c r="A3501" s="105"/>
      <c r="B3501">
        <v>2014</v>
      </c>
      <c r="C3501" s="76">
        <v>0.31672663424033687</v>
      </c>
      <c r="D3501" s="76">
        <v>4.7659406901080142E-2</v>
      </c>
      <c r="E3501" s="76">
        <v>1.856667541343832E-2</v>
      </c>
      <c r="F3501" s="76">
        <v>0.61704728344514492</v>
      </c>
      <c r="G3501" s="76">
        <v>0</v>
      </c>
      <c r="H3501" s="76">
        <v>0</v>
      </c>
      <c r="I3501" s="76">
        <v>0</v>
      </c>
      <c r="J3501" s="76">
        <v>0</v>
      </c>
      <c r="K3501" s="76">
        <v>0</v>
      </c>
      <c r="L3501" s="77">
        <v>0</v>
      </c>
      <c r="M3501" s="68">
        <v>48.09914383617555</v>
      </c>
      <c r="N3501" s="68">
        <v>7.2377135986056107</v>
      </c>
      <c r="O3501" s="68">
        <v>2.8195961271539325</v>
      </c>
      <c r="P3501" s="68">
        <v>93.706821061433715</v>
      </c>
      <c r="Q3501" s="68">
        <v>0</v>
      </c>
      <c r="R3501" s="68">
        <v>0</v>
      </c>
      <c r="S3501" s="68">
        <v>0</v>
      </c>
      <c r="T3501" s="68">
        <v>0</v>
      </c>
      <c r="U3501" s="68">
        <v>0</v>
      </c>
      <c r="V3501" s="68">
        <v>0</v>
      </c>
      <c r="W3501" s="68">
        <v>151.86327462336877</v>
      </c>
    </row>
    <row r="3502" spans="1:23">
      <c r="A3502" s="105"/>
      <c r="B3502">
        <v>2017</v>
      </c>
      <c r="C3502" s="76">
        <v>0.24146265699004896</v>
      </c>
      <c r="D3502" s="76">
        <v>4.7231523488956297E-2</v>
      </c>
      <c r="E3502" s="76">
        <v>2.4000610958051696E-2</v>
      </c>
      <c r="F3502" s="76">
        <v>0.68098925831082424</v>
      </c>
      <c r="G3502" s="76">
        <v>6.3159502521188664E-3</v>
      </c>
      <c r="H3502" s="76">
        <v>0</v>
      </c>
      <c r="I3502" s="76">
        <v>0</v>
      </c>
      <c r="J3502" s="76">
        <v>0</v>
      </c>
      <c r="K3502" s="76">
        <v>0</v>
      </c>
      <c r="L3502" s="77">
        <v>0</v>
      </c>
      <c r="M3502" s="68">
        <v>38.230614135860769</v>
      </c>
      <c r="N3502" s="68">
        <v>7.4781341846559233</v>
      </c>
      <c r="O3502" s="68">
        <v>3.8</v>
      </c>
      <c r="P3502" s="68">
        <v>107.82055448938452</v>
      </c>
      <c r="Q3502" s="68">
        <v>0.99999999999999989</v>
      </c>
      <c r="R3502" s="68">
        <v>0</v>
      </c>
      <c r="S3502" s="68">
        <v>0</v>
      </c>
      <c r="T3502" s="68">
        <v>0</v>
      </c>
      <c r="U3502" s="68">
        <v>0</v>
      </c>
      <c r="V3502" s="68">
        <v>0</v>
      </c>
      <c r="W3502" s="68">
        <v>158.32930280990121</v>
      </c>
    </row>
    <row r="3503" spans="1:23">
      <c r="C3503" s="76"/>
      <c r="D3503" s="76"/>
      <c r="E3503" s="76"/>
      <c r="F3503" s="76"/>
      <c r="G3503" s="76"/>
      <c r="H3503" s="76"/>
      <c r="I3503" s="76"/>
      <c r="J3503" s="76"/>
      <c r="K3503" s="76"/>
      <c r="L3503" s="77"/>
      <c r="M3503" s="68"/>
      <c r="N3503" s="68"/>
      <c r="O3503" s="68"/>
      <c r="P3503" s="68"/>
      <c r="Q3503" s="68"/>
      <c r="R3503" s="68"/>
      <c r="S3503" s="68"/>
      <c r="T3503" s="68"/>
      <c r="U3503" s="68"/>
      <c r="V3503" s="68"/>
      <c r="W3503" s="68"/>
    </row>
    <row r="3504" spans="1:23">
      <c r="A3504" s="105" t="s">
        <v>908</v>
      </c>
      <c r="B3504">
        <v>2011</v>
      </c>
      <c r="C3504" s="76">
        <v>0.11406802328900094</v>
      </c>
      <c r="D3504" s="76">
        <v>7.8927401495846421E-3</v>
      </c>
      <c r="E3504" s="76">
        <v>0</v>
      </c>
      <c r="F3504" s="76">
        <v>0.83963565203861013</v>
      </c>
      <c r="G3504" s="76">
        <v>3.056437715931257E-2</v>
      </c>
      <c r="H3504" s="76">
        <v>0</v>
      </c>
      <c r="I3504" s="76">
        <v>0</v>
      </c>
      <c r="J3504" s="76">
        <v>7.839207363491656E-3</v>
      </c>
      <c r="K3504" s="76">
        <v>0</v>
      </c>
      <c r="L3504" s="77">
        <v>0</v>
      </c>
      <c r="M3504" s="68">
        <v>14.452271470637964</v>
      </c>
      <c r="N3504" s="68">
        <v>1</v>
      </c>
      <c r="O3504" s="68">
        <v>0</v>
      </c>
      <c r="P3504" s="68">
        <v>106.38075448142001</v>
      </c>
      <c r="Q3504" s="68">
        <v>3.87246717617088</v>
      </c>
      <c r="R3504" s="68">
        <v>0</v>
      </c>
      <c r="S3504" s="68">
        <v>0</v>
      </c>
      <c r="T3504" s="68">
        <v>0.99321746502755404</v>
      </c>
      <c r="U3504" s="68">
        <v>0</v>
      </c>
      <c r="V3504" s="68">
        <v>0</v>
      </c>
      <c r="W3504" s="68">
        <v>126.69871059325642</v>
      </c>
    </row>
    <row r="3505" spans="1:23">
      <c r="A3505" s="105"/>
      <c r="B3505">
        <v>2014</v>
      </c>
      <c r="C3505" s="76">
        <v>0.19401104398831343</v>
      </c>
      <c r="D3505" s="76">
        <v>0</v>
      </c>
      <c r="E3505" s="76">
        <v>0</v>
      </c>
      <c r="F3505" s="76">
        <v>0.77843713824891436</v>
      </c>
      <c r="G3505" s="76">
        <v>1.8371697201062468E-2</v>
      </c>
      <c r="H3505" s="76">
        <v>0</v>
      </c>
      <c r="I3505" s="76">
        <v>0</v>
      </c>
      <c r="J3505" s="76">
        <v>9.180120561709788E-3</v>
      </c>
      <c r="K3505" s="76">
        <v>0</v>
      </c>
      <c r="L3505" s="77">
        <v>0</v>
      </c>
      <c r="M3505" s="68">
        <v>21.200596632752355</v>
      </c>
      <c r="N3505" s="68">
        <v>0</v>
      </c>
      <c r="O3505" s="68">
        <v>0</v>
      </c>
      <c r="P3505" s="68">
        <v>85.063877976778571</v>
      </c>
      <c r="Q3505" s="68">
        <v>2.0075709805584698</v>
      </c>
      <c r="R3505" s="68">
        <v>0</v>
      </c>
      <c r="S3505" s="68">
        <v>0</v>
      </c>
      <c r="T3505" s="68">
        <v>1.0031595576619272</v>
      </c>
      <c r="U3505" s="68">
        <v>0</v>
      </c>
      <c r="V3505" s="68">
        <v>0</v>
      </c>
      <c r="W3505" s="68">
        <v>109.27520514775132</v>
      </c>
    </row>
    <row r="3506" spans="1:23">
      <c r="A3506" s="105"/>
      <c r="B3506">
        <v>2017</v>
      </c>
      <c r="C3506" s="76">
        <v>0.15355418494020606</v>
      </c>
      <c r="D3506" s="76">
        <v>2.7633284526949242E-2</v>
      </c>
      <c r="E3506" s="76">
        <v>9.2110948423164123E-3</v>
      </c>
      <c r="F3506" s="76">
        <v>0.78814332505153162</v>
      </c>
      <c r="G3506" s="76">
        <v>0</v>
      </c>
      <c r="H3506" s="76">
        <v>0</v>
      </c>
      <c r="I3506" s="76">
        <v>0</v>
      </c>
      <c r="J3506" s="76">
        <v>9.2110948423164123E-3</v>
      </c>
      <c r="K3506" s="76">
        <v>1.224701579668026E-2</v>
      </c>
      <c r="L3506" s="77">
        <v>0</v>
      </c>
      <c r="M3506" s="68">
        <v>16.937724760937098</v>
      </c>
      <c r="N3506" s="68">
        <v>3.0480769230769234</v>
      </c>
      <c r="O3506" s="68">
        <v>1.016025641025641</v>
      </c>
      <c r="P3506" s="68">
        <v>86.935792190169593</v>
      </c>
      <c r="Q3506" s="68">
        <v>0</v>
      </c>
      <c r="R3506" s="68">
        <v>0</v>
      </c>
      <c r="S3506" s="68">
        <v>0</v>
      </c>
      <c r="T3506" s="68">
        <v>1.016025641025641</v>
      </c>
      <c r="U3506" s="68">
        <v>1.3509015256588073</v>
      </c>
      <c r="V3506" s="68">
        <v>0</v>
      </c>
      <c r="W3506" s="68">
        <v>110.3045466818937</v>
      </c>
    </row>
    <row r="3507" spans="1:23">
      <c r="C3507" s="76"/>
      <c r="D3507" s="76"/>
      <c r="E3507" s="76"/>
      <c r="F3507" s="76"/>
      <c r="G3507" s="76"/>
      <c r="H3507" s="76"/>
      <c r="I3507" s="76"/>
      <c r="J3507" s="76"/>
      <c r="K3507" s="76"/>
      <c r="L3507" s="77"/>
      <c r="M3507" s="68"/>
      <c r="N3507" s="68"/>
      <c r="O3507" s="68"/>
      <c r="P3507" s="68"/>
      <c r="Q3507" s="68"/>
      <c r="R3507" s="68"/>
      <c r="S3507" s="68"/>
      <c r="T3507" s="68"/>
      <c r="U3507" s="68"/>
      <c r="V3507" s="68"/>
      <c r="W3507" s="68"/>
    </row>
    <row r="3508" spans="1:23">
      <c r="A3508" s="105" t="s">
        <v>909</v>
      </c>
      <c r="B3508">
        <v>2011</v>
      </c>
      <c r="C3508" s="76">
        <v>0.15129628945785292</v>
      </c>
      <c r="D3508" s="76">
        <v>0</v>
      </c>
      <c r="E3508" s="76">
        <v>0</v>
      </c>
      <c r="F3508" s="76">
        <v>0.84870371054214711</v>
      </c>
      <c r="G3508" s="76">
        <v>0</v>
      </c>
      <c r="H3508" s="76">
        <v>0</v>
      </c>
      <c r="I3508" s="76">
        <v>0</v>
      </c>
      <c r="J3508" s="76">
        <v>0</v>
      </c>
      <c r="K3508" s="76">
        <v>0</v>
      </c>
      <c r="L3508" s="77">
        <v>0</v>
      </c>
      <c r="M3508" s="68">
        <v>12.177722348608668</v>
      </c>
      <c r="N3508" s="68">
        <v>0</v>
      </c>
      <c r="O3508" s="68">
        <v>0</v>
      </c>
      <c r="P3508" s="68">
        <v>68.311511010951378</v>
      </c>
      <c r="Q3508" s="68">
        <v>0</v>
      </c>
      <c r="R3508" s="68">
        <v>0</v>
      </c>
      <c r="S3508" s="68">
        <v>0</v>
      </c>
      <c r="T3508" s="68">
        <v>0</v>
      </c>
      <c r="U3508" s="68">
        <v>0</v>
      </c>
      <c r="V3508" s="68">
        <v>0</v>
      </c>
      <c r="W3508" s="68">
        <v>80.489233359560046</v>
      </c>
    </row>
    <row r="3509" spans="1:23">
      <c r="A3509" s="105"/>
      <c r="B3509">
        <v>2014</v>
      </c>
      <c r="C3509" s="76">
        <v>0.3638886278646179</v>
      </c>
      <c r="D3509" s="76">
        <v>0</v>
      </c>
      <c r="E3509" s="76">
        <v>0</v>
      </c>
      <c r="F3509" s="76">
        <v>0.61859873019837697</v>
      </c>
      <c r="G3509" s="76">
        <v>0</v>
      </c>
      <c r="H3509" s="76">
        <v>0</v>
      </c>
      <c r="I3509" s="76">
        <v>0</v>
      </c>
      <c r="J3509" s="76">
        <v>0</v>
      </c>
      <c r="K3509" s="76">
        <v>1.7512641937005049E-2</v>
      </c>
      <c r="L3509" s="77">
        <v>0</v>
      </c>
      <c r="M3509" s="68">
        <v>22.930697397798205</v>
      </c>
      <c r="N3509" s="68">
        <v>0</v>
      </c>
      <c r="O3509" s="68">
        <v>0</v>
      </c>
      <c r="P3509" s="68">
        <v>38.98143334701458</v>
      </c>
      <c r="Q3509" s="68">
        <v>0</v>
      </c>
      <c r="R3509" s="68">
        <v>0</v>
      </c>
      <c r="S3509" s="68">
        <v>0</v>
      </c>
      <c r="T3509" s="68">
        <v>0</v>
      </c>
      <c r="U3509" s="68">
        <v>1.1035714285714286</v>
      </c>
      <c r="V3509" s="68">
        <v>0</v>
      </c>
      <c r="W3509" s="68">
        <v>63.01570217338422</v>
      </c>
    </row>
    <row r="3510" spans="1:23">
      <c r="A3510" s="105"/>
      <c r="B3510">
        <v>2017</v>
      </c>
      <c r="C3510" s="76">
        <v>0.30647220424429317</v>
      </c>
      <c r="D3510" s="76">
        <v>0</v>
      </c>
      <c r="E3510" s="76">
        <v>0</v>
      </c>
      <c r="F3510" s="76">
        <v>0.63186744976312847</v>
      </c>
      <c r="G3510" s="76">
        <v>4.6995912898056824E-2</v>
      </c>
      <c r="H3510" s="76">
        <v>0</v>
      </c>
      <c r="I3510" s="76">
        <v>1.4664433094521447E-2</v>
      </c>
      <c r="J3510" s="76">
        <v>0</v>
      </c>
      <c r="K3510" s="76">
        <v>0</v>
      </c>
      <c r="L3510" s="77">
        <v>0</v>
      </c>
      <c r="M3510" s="68">
        <v>25.965442627615563</v>
      </c>
      <c r="N3510" s="68">
        <v>0</v>
      </c>
      <c r="O3510" s="68">
        <v>0</v>
      </c>
      <c r="P3510" s="68">
        <v>53.534114310752479</v>
      </c>
      <c r="Q3510" s="68">
        <v>3.9816651010680864</v>
      </c>
      <c r="R3510" s="68">
        <v>0</v>
      </c>
      <c r="S3510" s="68">
        <v>1.2424242424242424</v>
      </c>
      <c r="T3510" s="68">
        <v>0</v>
      </c>
      <c r="U3510" s="68">
        <v>0</v>
      </c>
      <c r="V3510" s="68">
        <v>0</v>
      </c>
      <c r="W3510" s="68">
        <v>84.723646281860383</v>
      </c>
    </row>
    <row r="3511" spans="1:23">
      <c r="C3511" s="76"/>
      <c r="D3511" s="76"/>
      <c r="E3511" s="76"/>
      <c r="F3511" s="76"/>
      <c r="G3511" s="76"/>
      <c r="H3511" s="76"/>
      <c r="I3511" s="76"/>
      <c r="J3511" s="76"/>
      <c r="K3511" s="76"/>
      <c r="L3511" s="77"/>
      <c r="M3511" s="68"/>
      <c r="N3511" s="68"/>
      <c r="O3511" s="68"/>
      <c r="P3511" s="68"/>
      <c r="Q3511" s="68"/>
      <c r="R3511" s="68"/>
      <c r="S3511" s="68"/>
      <c r="T3511" s="68"/>
      <c r="U3511" s="68"/>
      <c r="V3511" s="68"/>
      <c r="W3511" s="68"/>
    </row>
    <row r="3512" spans="1:23">
      <c r="A3512" s="105" t="s">
        <v>910</v>
      </c>
      <c r="B3512">
        <v>2011</v>
      </c>
      <c r="C3512" s="76">
        <v>0.41180471447593958</v>
      </c>
      <c r="D3512" s="76">
        <v>1.8041194063615096E-2</v>
      </c>
      <c r="E3512" s="76">
        <v>0</v>
      </c>
      <c r="F3512" s="76">
        <v>0.56147676004125724</v>
      </c>
      <c r="G3512" s="76">
        <v>0</v>
      </c>
      <c r="H3512" s="76">
        <v>0</v>
      </c>
      <c r="I3512" s="76">
        <v>8.6773314191879152E-3</v>
      </c>
      <c r="J3512" s="76">
        <v>0</v>
      </c>
      <c r="K3512" s="76">
        <v>0</v>
      </c>
      <c r="L3512" s="77">
        <v>0</v>
      </c>
      <c r="M3512" s="68">
        <v>48.093735823067178</v>
      </c>
      <c r="N3512" s="68">
        <v>2.1069900142653353</v>
      </c>
      <c r="O3512" s="68">
        <v>0</v>
      </c>
      <c r="P3512" s="68">
        <v>65.573593548049672</v>
      </c>
      <c r="Q3512" s="68">
        <v>0</v>
      </c>
      <c r="R3512" s="68">
        <v>0</v>
      </c>
      <c r="S3512" s="68">
        <v>1.0134057971014492</v>
      </c>
      <c r="T3512" s="68">
        <v>0</v>
      </c>
      <c r="U3512" s="68">
        <v>0</v>
      </c>
      <c r="V3512" s="68">
        <v>0</v>
      </c>
      <c r="W3512" s="68">
        <v>116.78772518248365</v>
      </c>
    </row>
    <row r="3513" spans="1:23">
      <c r="A3513" s="105"/>
      <c r="B3513">
        <v>2014</v>
      </c>
      <c r="C3513" s="76">
        <v>0.31216619174589</v>
      </c>
      <c r="D3513" s="76">
        <v>9.1820596801538545E-3</v>
      </c>
      <c r="E3513" s="76">
        <v>0</v>
      </c>
      <c r="F3513" s="76">
        <v>0.65873032065143067</v>
      </c>
      <c r="G3513" s="76">
        <v>1.0767831840817225E-2</v>
      </c>
      <c r="H3513" s="76">
        <v>0</v>
      </c>
      <c r="I3513" s="76">
        <v>9.1535960817081923E-3</v>
      </c>
      <c r="J3513" s="76">
        <v>0</v>
      </c>
      <c r="K3513" s="76">
        <v>0</v>
      </c>
      <c r="L3513" s="77">
        <v>0</v>
      </c>
      <c r="M3513" s="68">
        <v>34.324901845707366</v>
      </c>
      <c r="N3513" s="68">
        <v>1.0096330275229359</v>
      </c>
      <c r="O3513" s="68">
        <v>0</v>
      </c>
      <c r="P3513" s="68">
        <v>72.432102505057372</v>
      </c>
      <c r="Q3513" s="68">
        <v>1.1839999999999999</v>
      </c>
      <c r="R3513" s="68">
        <v>0</v>
      </c>
      <c r="S3513" s="68">
        <v>1.0065032516258128</v>
      </c>
      <c r="T3513" s="68">
        <v>0</v>
      </c>
      <c r="U3513" s="68">
        <v>0</v>
      </c>
      <c r="V3513" s="68">
        <v>0</v>
      </c>
      <c r="W3513" s="68">
        <v>109.9571406299135</v>
      </c>
    </row>
    <row r="3514" spans="1:23">
      <c r="A3514" s="105"/>
      <c r="B3514">
        <v>2017</v>
      </c>
      <c r="C3514" s="76">
        <v>0.38963328101977068</v>
      </c>
      <c r="D3514" s="76">
        <v>1.0855104842309681E-2</v>
      </c>
      <c r="E3514" s="76">
        <v>1.4827639893684725E-2</v>
      </c>
      <c r="F3514" s="76">
        <v>0.58468397424423457</v>
      </c>
      <c r="G3514" s="76">
        <v>0</v>
      </c>
      <c r="H3514" s="76">
        <v>0</v>
      </c>
      <c r="I3514" s="76">
        <v>0</v>
      </c>
      <c r="J3514" s="76">
        <v>0</v>
      </c>
      <c r="K3514" s="76">
        <v>0</v>
      </c>
      <c r="L3514" s="77">
        <v>0</v>
      </c>
      <c r="M3514" s="68">
        <v>36.469238193815904</v>
      </c>
      <c r="N3514" s="68">
        <v>1.016025641025641</v>
      </c>
      <c r="O3514" s="68">
        <v>1.3878504672897196</v>
      </c>
      <c r="P3514" s="68">
        <v>54.725764362356792</v>
      </c>
      <c r="Q3514" s="68">
        <v>0</v>
      </c>
      <c r="R3514" s="68">
        <v>0</v>
      </c>
      <c r="S3514" s="68">
        <v>0</v>
      </c>
      <c r="T3514" s="68">
        <v>0</v>
      </c>
      <c r="U3514" s="68">
        <v>0</v>
      </c>
      <c r="V3514" s="68">
        <v>0</v>
      </c>
      <c r="W3514" s="68">
        <v>93.598878664488083</v>
      </c>
    </row>
    <row r="3515" spans="1:23">
      <c r="C3515" s="76"/>
      <c r="D3515" s="76"/>
      <c r="E3515" s="76"/>
      <c r="F3515" s="76"/>
      <c r="G3515" s="76"/>
      <c r="H3515" s="76"/>
      <c r="I3515" s="76"/>
      <c r="J3515" s="76"/>
      <c r="K3515" s="76"/>
      <c r="L3515" s="77"/>
      <c r="M3515" s="68"/>
      <c r="N3515" s="68"/>
      <c r="O3515" s="68"/>
      <c r="P3515" s="68"/>
      <c r="Q3515" s="68"/>
      <c r="R3515" s="68"/>
      <c r="S3515" s="68"/>
      <c r="T3515" s="68"/>
      <c r="U3515" s="68"/>
      <c r="V3515" s="68"/>
      <c r="W3515" s="68"/>
    </row>
    <row r="3516" spans="1:23">
      <c r="A3516" s="105" t="s">
        <v>911</v>
      </c>
      <c r="B3516">
        <v>2011</v>
      </c>
      <c r="C3516" s="76">
        <v>0.14885728059524084</v>
      </c>
      <c r="D3516" s="76">
        <v>4.7317300082559847E-2</v>
      </c>
      <c r="E3516" s="76">
        <v>0</v>
      </c>
      <c r="F3516" s="76">
        <v>0.80382541932219964</v>
      </c>
      <c r="G3516" s="76">
        <v>0</v>
      </c>
      <c r="H3516" s="76">
        <v>0</v>
      </c>
      <c r="I3516" s="76">
        <v>0</v>
      </c>
      <c r="J3516" s="76">
        <v>0</v>
      </c>
      <c r="K3516" s="76">
        <v>0</v>
      </c>
      <c r="L3516" s="77">
        <v>0</v>
      </c>
      <c r="M3516" s="68">
        <v>33.402266058500004</v>
      </c>
      <c r="N3516" s="68">
        <v>10.617586457360549</v>
      </c>
      <c r="O3516" s="68">
        <v>0</v>
      </c>
      <c r="P3516" s="68">
        <v>180.37136251193789</v>
      </c>
      <c r="Q3516" s="68">
        <v>0</v>
      </c>
      <c r="R3516" s="68">
        <v>0</v>
      </c>
      <c r="S3516" s="68">
        <v>0</v>
      </c>
      <c r="T3516" s="68">
        <v>0</v>
      </c>
      <c r="U3516" s="68">
        <v>0</v>
      </c>
      <c r="V3516" s="68">
        <v>0</v>
      </c>
      <c r="W3516" s="68">
        <v>224.39121502779838</v>
      </c>
    </row>
    <row r="3517" spans="1:23">
      <c r="A3517" s="105"/>
      <c r="B3517">
        <v>2014</v>
      </c>
      <c r="C3517" s="76">
        <v>0.15547094804294126</v>
      </c>
      <c r="D3517" s="76">
        <v>5.5324946904303542E-3</v>
      </c>
      <c r="E3517" s="76">
        <v>6.1179074903674868E-3</v>
      </c>
      <c r="F3517" s="76">
        <v>0.81026776003427403</v>
      </c>
      <c r="G3517" s="76">
        <v>2.2610889741986832E-2</v>
      </c>
      <c r="H3517" s="76">
        <v>0</v>
      </c>
      <c r="I3517" s="76">
        <v>0</v>
      </c>
      <c r="J3517" s="76">
        <v>0</v>
      </c>
      <c r="K3517" s="76">
        <v>0</v>
      </c>
      <c r="L3517" s="77">
        <v>0</v>
      </c>
      <c r="M3517" s="68">
        <v>28.372120128007893</v>
      </c>
      <c r="N3517" s="68">
        <v>1.0096330275229359</v>
      </c>
      <c r="O3517" s="68">
        <v>1.1164658634538152</v>
      </c>
      <c r="P3517" s="68">
        <v>147.86694564437019</v>
      </c>
      <c r="Q3517" s="68">
        <v>4.1262942564909526</v>
      </c>
      <c r="R3517" s="68">
        <v>0</v>
      </c>
      <c r="S3517" s="68">
        <v>0</v>
      </c>
      <c r="T3517" s="68">
        <v>0</v>
      </c>
      <c r="U3517" s="68">
        <v>0</v>
      </c>
      <c r="V3517" s="68">
        <v>0</v>
      </c>
      <c r="W3517" s="68">
        <v>182.4914589198458</v>
      </c>
    </row>
    <row r="3518" spans="1:23">
      <c r="A3518" s="105"/>
      <c r="B3518">
        <v>2017</v>
      </c>
      <c r="C3518" s="76">
        <v>0.16354306633517571</v>
      </c>
      <c r="D3518" s="76">
        <v>5.4159015134796956E-2</v>
      </c>
      <c r="E3518" s="76">
        <v>0</v>
      </c>
      <c r="F3518" s="76">
        <v>0.75919360907224076</v>
      </c>
      <c r="G3518" s="76">
        <v>1.2905013240819201E-2</v>
      </c>
      <c r="H3518" s="76">
        <v>0</v>
      </c>
      <c r="I3518" s="76">
        <v>0</v>
      </c>
      <c r="J3518" s="76">
        <v>0</v>
      </c>
      <c r="K3518" s="76">
        <v>0</v>
      </c>
      <c r="L3518" s="77">
        <v>1.0199296216967146E-2</v>
      </c>
      <c r="M3518" s="68">
        <v>31.166114997573398</v>
      </c>
      <c r="N3518" s="68">
        <v>10.320988420181969</v>
      </c>
      <c r="O3518" s="68">
        <v>0</v>
      </c>
      <c r="P3518" s="68">
        <v>144.67819306552332</v>
      </c>
      <c r="Q3518" s="68">
        <v>2.4592857142857145</v>
      </c>
      <c r="R3518" s="68">
        <v>0</v>
      </c>
      <c r="S3518" s="68">
        <v>0</v>
      </c>
      <c r="T3518" s="68">
        <v>0</v>
      </c>
      <c r="U3518" s="68">
        <v>0</v>
      </c>
      <c r="V3518" s="68">
        <v>1.943661971830986</v>
      </c>
      <c r="W3518" s="68">
        <v>190.56824416939543</v>
      </c>
    </row>
    <row r="3519" spans="1:23">
      <c r="C3519" s="76"/>
      <c r="D3519" s="76"/>
      <c r="E3519" s="76"/>
      <c r="F3519" s="76"/>
      <c r="G3519" s="76"/>
      <c r="H3519" s="76"/>
      <c r="I3519" s="76"/>
      <c r="J3519" s="76"/>
      <c r="K3519" s="76"/>
      <c r="L3519" s="77"/>
      <c r="M3519" s="68"/>
      <c r="N3519" s="68"/>
      <c r="O3519" s="68"/>
      <c r="P3519" s="68"/>
      <c r="Q3519" s="68"/>
      <c r="R3519" s="68"/>
      <c r="S3519" s="68"/>
      <c r="T3519" s="68"/>
      <c r="U3519" s="68"/>
      <c r="V3519" s="68"/>
      <c r="W3519" s="68"/>
    </row>
    <row r="3520" spans="1:23">
      <c r="A3520" s="105" t="s">
        <v>912</v>
      </c>
      <c r="B3520">
        <v>2011</v>
      </c>
      <c r="C3520" s="76">
        <v>0.10266736407998488</v>
      </c>
      <c r="D3520" s="76">
        <v>0</v>
      </c>
      <c r="E3520" s="76">
        <v>0</v>
      </c>
      <c r="F3520" s="76">
        <v>0.84599895388002266</v>
      </c>
      <c r="G3520" s="76">
        <v>5.1333682039992432E-2</v>
      </c>
      <c r="H3520" s="76">
        <v>0</v>
      </c>
      <c r="I3520" s="76">
        <v>0</v>
      </c>
      <c r="J3520" s="76">
        <v>0</v>
      </c>
      <c r="K3520" s="76">
        <v>0</v>
      </c>
      <c r="L3520" s="77">
        <v>0</v>
      </c>
      <c r="M3520" s="68">
        <v>2</v>
      </c>
      <c r="N3520" s="68">
        <v>0</v>
      </c>
      <c r="O3520" s="68">
        <v>0</v>
      </c>
      <c r="P3520" s="68">
        <v>16.480387150505429</v>
      </c>
      <c r="Q3520" s="68">
        <v>0.99999999999999989</v>
      </c>
      <c r="R3520" s="68">
        <v>0</v>
      </c>
      <c r="S3520" s="68">
        <v>0</v>
      </c>
      <c r="T3520" s="68">
        <v>0</v>
      </c>
      <c r="U3520" s="68">
        <v>0</v>
      </c>
      <c r="V3520" s="68">
        <v>0</v>
      </c>
      <c r="W3520" s="68">
        <v>19.480387150505429</v>
      </c>
    </row>
    <row r="3521" spans="1:23">
      <c r="A3521" s="105"/>
      <c r="B3521">
        <v>2014</v>
      </c>
      <c r="C3521" s="76">
        <v>0.15351740145181031</v>
      </c>
      <c r="D3521" s="76">
        <v>0</v>
      </c>
      <c r="E3521" s="76">
        <v>0</v>
      </c>
      <c r="F3521" s="76">
        <v>0.84648259854818986</v>
      </c>
      <c r="G3521" s="76">
        <v>0</v>
      </c>
      <c r="H3521" s="76">
        <v>0</v>
      </c>
      <c r="I3521" s="76">
        <v>0</v>
      </c>
      <c r="J3521" s="76">
        <v>0</v>
      </c>
      <c r="K3521" s="76">
        <v>0</v>
      </c>
      <c r="L3521" s="77">
        <v>0</v>
      </c>
      <c r="M3521" s="68">
        <v>3.0088898094112579</v>
      </c>
      <c r="N3521" s="68">
        <v>0</v>
      </c>
      <c r="O3521" s="68">
        <v>0</v>
      </c>
      <c r="P3521" s="68">
        <v>16.590776293299321</v>
      </c>
      <c r="Q3521" s="68">
        <v>0</v>
      </c>
      <c r="R3521" s="68">
        <v>0</v>
      </c>
      <c r="S3521" s="68">
        <v>0</v>
      </c>
      <c r="T3521" s="68">
        <v>0</v>
      </c>
      <c r="U3521" s="68">
        <v>0</v>
      </c>
      <c r="V3521" s="68">
        <v>0</v>
      </c>
      <c r="W3521" s="68">
        <v>19.599666102710575</v>
      </c>
    </row>
    <row r="3522" spans="1:23">
      <c r="A3522" s="105"/>
      <c r="B3522">
        <v>2017</v>
      </c>
      <c r="C3522" s="76">
        <v>0.23832887248724191</v>
      </c>
      <c r="D3522" s="76">
        <v>4.8091213268146658E-2</v>
      </c>
      <c r="E3522" s="76">
        <v>0</v>
      </c>
      <c r="F3522" s="76">
        <v>0.71357991424461165</v>
      </c>
      <c r="G3522" s="76">
        <v>0</v>
      </c>
      <c r="H3522" s="76">
        <v>0</v>
      </c>
      <c r="I3522" s="76">
        <v>0</v>
      </c>
      <c r="J3522" s="76">
        <v>0</v>
      </c>
      <c r="K3522" s="76">
        <v>0</v>
      </c>
      <c r="L3522" s="77">
        <v>0</v>
      </c>
      <c r="M3522" s="68">
        <v>5.0351868665404567</v>
      </c>
      <c r="N3522" s="68">
        <v>1.016025641025641</v>
      </c>
      <c r="O3522" s="68">
        <v>0</v>
      </c>
      <c r="P3522" s="68">
        <v>15.075841105335959</v>
      </c>
      <c r="Q3522" s="68">
        <v>0</v>
      </c>
      <c r="R3522" s="68">
        <v>0</v>
      </c>
      <c r="S3522" s="68">
        <v>0</v>
      </c>
      <c r="T3522" s="68">
        <v>0</v>
      </c>
      <c r="U3522" s="68">
        <v>0</v>
      </c>
      <c r="V3522" s="68">
        <v>0</v>
      </c>
      <c r="W3522" s="68">
        <v>21.127053612902053</v>
      </c>
    </row>
    <row r="3523" spans="1:23">
      <c r="C3523" s="76"/>
      <c r="D3523" s="76"/>
      <c r="E3523" s="76"/>
      <c r="F3523" s="76"/>
      <c r="G3523" s="76"/>
      <c r="H3523" s="76"/>
      <c r="I3523" s="76"/>
      <c r="J3523" s="76"/>
      <c r="K3523" s="76"/>
      <c r="L3523" s="77"/>
      <c r="M3523" s="68"/>
      <c r="N3523" s="68"/>
      <c r="O3523" s="68"/>
      <c r="P3523" s="68"/>
      <c r="Q3523" s="68"/>
      <c r="R3523" s="68"/>
      <c r="S3523" s="68"/>
      <c r="T3523" s="68"/>
      <c r="U3523" s="68"/>
      <c r="V3523" s="68"/>
      <c r="W3523" s="68"/>
    </row>
    <row r="3524" spans="1:23">
      <c r="A3524" s="105" t="s">
        <v>913</v>
      </c>
      <c r="B3524">
        <v>2011</v>
      </c>
      <c r="C3524" s="76">
        <v>0.10447230558709161</v>
      </c>
      <c r="D3524" s="76">
        <v>0</v>
      </c>
      <c r="E3524" s="76">
        <v>0</v>
      </c>
      <c r="F3524" s="76">
        <v>0.89552769441290836</v>
      </c>
      <c r="G3524" s="76">
        <v>0</v>
      </c>
      <c r="H3524" s="76">
        <v>0</v>
      </c>
      <c r="I3524" s="76">
        <v>0</v>
      </c>
      <c r="J3524" s="76">
        <v>0</v>
      </c>
      <c r="K3524" s="76">
        <v>0</v>
      </c>
      <c r="L3524" s="77">
        <v>0</v>
      </c>
      <c r="M3524" s="68">
        <v>4.0134057971014494</v>
      </c>
      <c r="N3524" s="68">
        <v>0</v>
      </c>
      <c r="O3524" s="68">
        <v>0</v>
      </c>
      <c r="P3524" s="68">
        <v>34.402572241745794</v>
      </c>
      <c r="Q3524" s="68">
        <v>0</v>
      </c>
      <c r="R3524" s="68">
        <v>0</v>
      </c>
      <c r="S3524" s="68">
        <v>0</v>
      </c>
      <c r="T3524" s="68">
        <v>0</v>
      </c>
      <c r="U3524" s="68">
        <v>0</v>
      </c>
      <c r="V3524" s="68">
        <v>0</v>
      </c>
      <c r="W3524" s="68">
        <v>38.415978038847243</v>
      </c>
    </row>
    <row r="3525" spans="1:23">
      <c r="A3525" s="105"/>
      <c r="B3525">
        <v>2014</v>
      </c>
      <c r="C3525" s="76">
        <v>0.11890385714704144</v>
      </c>
      <c r="D3525" s="76">
        <v>0</v>
      </c>
      <c r="E3525" s="76">
        <v>0</v>
      </c>
      <c r="F3525" s="76">
        <v>0.88109614285295856</v>
      </c>
      <c r="G3525" s="76">
        <v>0</v>
      </c>
      <c r="H3525" s="76">
        <v>0</v>
      </c>
      <c r="I3525" s="76">
        <v>0</v>
      </c>
      <c r="J3525" s="76">
        <v>0</v>
      </c>
      <c r="K3525" s="76">
        <v>0</v>
      </c>
      <c r="L3525" s="77">
        <v>0</v>
      </c>
      <c r="M3525" s="68">
        <v>5.8307960728550281</v>
      </c>
      <c r="N3525" s="68">
        <v>0</v>
      </c>
      <c r="O3525" s="68">
        <v>0</v>
      </c>
      <c r="P3525" s="68">
        <v>43.20710911170449</v>
      </c>
      <c r="Q3525" s="68">
        <v>0</v>
      </c>
      <c r="R3525" s="68">
        <v>0</v>
      </c>
      <c r="S3525" s="68">
        <v>0</v>
      </c>
      <c r="T3525" s="68">
        <v>0</v>
      </c>
      <c r="U3525" s="68">
        <v>0</v>
      </c>
      <c r="V3525" s="68">
        <v>0</v>
      </c>
      <c r="W3525" s="68">
        <v>49.03790518455952</v>
      </c>
    </row>
    <row r="3526" spans="1:23">
      <c r="A3526" s="105"/>
      <c r="B3526">
        <v>2017</v>
      </c>
      <c r="C3526" s="76">
        <v>0.21470449195108507</v>
      </c>
      <c r="D3526" s="76">
        <v>0</v>
      </c>
      <c r="E3526" s="76">
        <v>0</v>
      </c>
      <c r="F3526" s="76">
        <v>0.78529550804891501</v>
      </c>
      <c r="G3526" s="76">
        <v>0</v>
      </c>
      <c r="H3526" s="76">
        <v>0</v>
      </c>
      <c r="I3526" s="76">
        <v>0</v>
      </c>
      <c r="J3526" s="76">
        <v>0</v>
      </c>
      <c r="K3526" s="76">
        <v>0</v>
      </c>
      <c r="L3526" s="77">
        <v>0</v>
      </c>
      <c r="M3526" s="68">
        <v>12.857725245768723</v>
      </c>
      <c r="N3526" s="68">
        <v>0</v>
      </c>
      <c r="O3526" s="68">
        <v>0</v>
      </c>
      <c r="P3526" s="68">
        <v>47.027958229815141</v>
      </c>
      <c r="Q3526" s="68">
        <v>0</v>
      </c>
      <c r="R3526" s="68">
        <v>0</v>
      </c>
      <c r="S3526" s="68">
        <v>0</v>
      </c>
      <c r="T3526" s="68">
        <v>0</v>
      </c>
      <c r="U3526" s="68">
        <v>0</v>
      </c>
      <c r="V3526" s="68">
        <v>0</v>
      </c>
      <c r="W3526" s="68">
        <v>59.885683475583861</v>
      </c>
    </row>
    <row r="3527" spans="1:23">
      <c r="C3527" s="76"/>
      <c r="D3527" s="76"/>
      <c r="E3527" s="76"/>
      <c r="F3527" s="76"/>
      <c r="G3527" s="76"/>
      <c r="H3527" s="76"/>
      <c r="I3527" s="76"/>
      <c r="J3527" s="76"/>
      <c r="K3527" s="76"/>
      <c r="L3527" s="77"/>
      <c r="M3527" s="68"/>
      <c r="N3527" s="68"/>
      <c r="O3527" s="68"/>
      <c r="P3527" s="68"/>
      <c r="Q3527" s="68"/>
      <c r="R3527" s="68"/>
      <c r="S3527" s="68"/>
      <c r="T3527" s="68"/>
      <c r="U3527" s="68"/>
      <c r="V3527" s="68"/>
      <c r="W3527" s="68"/>
    </row>
    <row r="3528" spans="1:23">
      <c r="A3528" s="105" t="s">
        <v>914</v>
      </c>
      <c r="B3528">
        <v>2011</v>
      </c>
      <c r="C3528" s="76">
        <v>0.15122092600248763</v>
      </c>
      <c r="D3528" s="76">
        <v>0</v>
      </c>
      <c r="E3528" s="76">
        <v>0</v>
      </c>
      <c r="F3528" s="76">
        <v>0.79821279797659683</v>
      </c>
      <c r="G3528" s="76">
        <v>5.056627602091586E-2</v>
      </c>
      <c r="H3528" s="76">
        <v>0</v>
      </c>
      <c r="I3528" s="76">
        <v>0</v>
      </c>
      <c r="J3528" s="76">
        <v>0</v>
      </c>
      <c r="K3528" s="76">
        <v>0</v>
      </c>
      <c r="L3528" s="77">
        <v>0</v>
      </c>
      <c r="M3528" s="68">
        <v>11.076726170763601</v>
      </c>
      <c r="N3528" s="68">
        <v>0</v>
      </c>
      <c r="O3528" s="68">
        <v>0</v>
      </c>
      <c r="P3528" s="68">
        <v>58.467996612058585</v>
      </c>
      <c r="Q3528" s="68">
        <v>3.7039106145251397</v>
      </c>
      <c r="R3528" s="68">
        <v>0</v>
      </c>
      <c r="S3528" s="68">
        <v>0</v>
      </c>
      <c r="T3528" s="68">
        <v>0</v>
      </c>
      <c r="U3528" s="68">
        <v>0</v>
      </c>
      <c r="V3528" s="68">
        <v>0</v>
      </c>
      <c r="W3528" s="68">
        <v>73.248633397347305</v>
      </c>
    </row>
    <row r="3529" spans="1:23">
      <c r="A3529" s="105"/>
      <c r="B3529">
        <v>2014</v>
      </c>
      <c r="C3529" s="76">
        <v>0.1479328746268255</v>
      </c>
      <c r="D3529" s="76">
        <v>4.6526778983872905E-2</v>
      </c>
      <c r="E3529" s="76">
        <v>0</v>
      </c>
      <c r="F3529" s="76">
        <v>0.78685053927147997</v>
      </c>
      <c r="G3529" s="76">
        <v>0</v>
      </c>
      <c r="H3529" s="76">
        <v>1.8689807117821748E-2</v>
      </c>
      <c r="I3529" s="76">
        <v>0</v>
      </c>
      <c r="J3529" s="76">
        <v>0</v>
      </c>
      <c r="K3529" s="76">
        <v>0</v>
      </c>
      <c r="L3529" s="77">
        <v>0</v>
      </c>
      <c r="M3529" s="68">
        <v>12.347654684878529</v>
      </c>
      <c r="N3529" s="68">
        <v>3.8834951456310676</v>
      </c>
      <c r="O3529" s="68">
        <v>0</v>
      </c>
      <c r="P3529" s="68">
        <v>65.676806268002267</v>
      </c>
      <c r="Q3529" s="68">
        <v>0</v>
      </c>
      <c r="R3529" s="68">
        <v>1.56</v>
      </c>
      <c r="S3529" s="68">
        <v>0</v>
      </c>
      <c r="T3529" s="68">
        <v>0</v>
      </c>
      <c r="U3529" s="68">
        <v>0</v>
      </c>
      <c r="V3529" s="68">
        <v>0</v>
      </c>
      <c r="W3529" s="68">
        <v>83.467956098511848</v>
      </c>
    </row>
    <row r="3530" spans="1:23">
      <c r="A3530" s="105"/>
      <c r="B3530">
        <v>2017</v>
      </c>
      <c r="C3530" s="76">
        <v>0.11366943842191293</v>
      </c>
      <c r="D3530" s="76">
        <v>0</v>
      </c>
      <c r="E3530" s="76">
        <v>1.4287343832524868E-2</v>
      </c>
      <c r="F3530" s="76">
        <v>0.87204321774556215</v>
      </c>
      <c r="G3530" s="76">
        <v>0</v>
      </c>
      <c r="H3530" s="76">
        <v>0</v>
      </c>
      <c r="I3530" s="76">
        <v>0</v>
      </c>
      <c r="J3530" s="76">
        <v>0</v>
      </c>
      <c r="K3530" s="76">
        <v>0</v>
      </c>
      <c r="L3530" s="77">
        <v>0</v>
      </c>
      <c r="M3530" s="68">
        <v>8.0834524171480702</v>
      </c>
      <c r="N3530" s="68">
        <v>0</v>
      </c>
      <c r="O3530" s="68">
        <v>1.016025641025641</v>
      </c>
      <c r="P3530" s="68">
        <v>62.014204998342208</v>
      </c>
      <c r="Q3530" s="68">
        <v>0</v>
      </c>
      <c r="R3530" s="68">
        <v>0</v>
      </c>
      <c r="S3530" s="68">
        <v>0</v>
      </c>
      <c r="T3530" s="68">
        <v>0</v>
      </c>
      <c r="U3530" s="68">
        <v>0</v>
      </c>
      <c r="V3530" s="68">
        <v>0</v>
      </c>
      <c r="W3530" s="68">
        <v>71.113683056515924</v>
      </c>
    </row>
    <row r="3531" spans="1:23">
      <c r="C3531" s="76"/>
      <c r="D3531" s="76"/>
      <c r="E3531" s="76"/>
      <c r="F3531" s="76"/>
      <c r="G3531" s="76"/>
      <c r="H3531" s="76"/>
      <c r="I3531" s="76"/>
      <c r="J3531" s="76"/>
      <c r="K3531" s="76"/>
      <c r="L3531" s="77"/>
      <c r="M3531" s="68"/>
      <c r="N3531" s="68"/>
      <c r="O3531" s="68"/>
      <c r="P3531" s="68"/>
      <c r="Q3531" s="68"/>
      <c r="R3531" s="68"/>
      <c r="S3531" s="68"/>
      <c r="T3531" s="68"/>
      <c r="U3531" s="68"/>
      <c r="V3531" s="68"/>
      <c r="W3531" s="68"/>
    </row>
    <row r="3532" spans="1:23">
      <c r="A3532" s="105" t="s">
        <v>915</v>
      </c>
      <c r="B3532">
        <v>2011</v>
      </c>
      <c r="C3532" s="76">
        <v>0</v>
      </c>
      <c r="D3532" s="76">
        <v>0</v>
      </c>
      <c r="E3532" s="76">
        <v>0</v>
      </c>
      <c r="F3532" s="76">
        <v>1</v>
      </c>
      <c r="G3532" s="76">
        <v>0</v>
      </c>
      <c r="H3532" s="76">
        <v>0</v>
      </c>
      <c r="I3532" s="76">
        <v>0</v>
      </c>
      <c r="J3532" s="76">
        <v>0</v>
      </c>
      <c r="K3532" s="76">
        <v>0</v>
      </c>
      <c r="L3532" s="77">
        <v>0</v>
      </c>
      <c r="M3532" s="68">
        <v>0</v>
      </c>
      <c r="N3532" s="68">
        <v>0</v>
      </c>
      <c r="O3532" s="68">
        <v>0</v>
      </c>
      <c r="P3532" s="68">
        <v>2.0842289975871902</v>
      </c>
      <c r="Q3532" s="68">
        <v>0</v>
      </c>
      <c r="R3532" s="68">
        <v>0</v>
      </c>
      <c r="S3532" s="68">
        <v>0</v>
      </c>
      <c r="T3532" s="68">
        <v>0</v>
      </c>
      <c r="U3532" s="68">
        <v>0</v>
      </c>
      <c r="V3532" s="68">
        <v>0</v>
      </c>
      <c r="W3532" s="68">
        <v>2.0842289975871902</v>
      </c>
    </row>
    <row r="3533" spans="1:23">
      <c r="A3533" s="105"/>
      <c r="B3533">
        <v>2014</v>
      </c>
      <c r="C3533" s="76">
        <v>0</v>
      </c>
      <c r="D3533" s="76">
        <v>0</v>
      </c>
      <c r="E3533" s="76">
        <v>0</v>
      </c>
      <c r="F3533" s="76">
        <v>1</v>
      </c>
      <c r="G3533" s="76">
        <v>0</v>
      </c>
      <c r="H3533" s="76">
        <v>0</v>
      </c>
      <c r="I3533" s="76">
        <v>0</v>
      </c>
      <c r="J3533" s="76">
        <v>0</v>
      </c>
      <c r="K3533" s="76">
        <v>0</v>
      </c>
      <c r="L3533" s="77">
        <v>0</v>
      </c>
      <c r="M3533" s="68">
        <v>0</v>
      </c>
      <c r="N3533" s="68">
        <v>0</v>
      </c>
      <c r="O3533" s="68">
        <v>0</v>
      </c>
      <c r="P3533" s="68">
        <v>2.2379110251450678</v>
      </c>
      <c r="Q3533" s="68">
        <v>0</v>
      </c>
      <c r="R3533" s="68">
        <v>0</v>
      </c>
      <c r="S3533" s="68">
        <v>0</v>
      </c>
      <c r="T3533" s="68">
        <v>0</v>
      </c>
      <c r="U3533" s="68">
        <v>0</v>
      </c>
      <c r="V3533" s="68">
        <v>0</v>
      </c>
      <c r="W3533" s="68">
        <v>2.2379110251450678</v>
      </c>
    </row>
    <row r="3534" spans="1:23">
      <c r="A3534" s="105"/>
      <c r="B3534">
        <v>2017</v>
      </c>
      <c r="C3534" s="76">
        <v>0.50201154451635477</v>
      </c>
      <c r="D3534" s="76">
        <v>0</v>
      </c>
      <c r="E3534" s="76">
        <v>0</v>
      </c>
      <c r="F3534" s="76">
        <v>0.49798845548364534</v>
      </c>
      <c r="G3534" s="76">
        <v>0</v>
      </c>
      <c r="H3534" s="76">
        <v>0</v>
      </c>
      <c r="I3534" s="76">
        <v>0</v>
      </c>
      <c r="J3534" s="76">
        <v>0</v>
      </c>
      <c r="K3534" s="76">
        <v>0</v>
      </c>
      <c r="L3534" s="77">
        <v>0</v>
      </c>
      <c r="M3534" s="68">
        <v>1.0080786793115559</v>
      </c>
      <c r="N3534" s="68">
        <v>0</v>
      </c>
      <c r="O3534" s="68">
        <v>0</v>
      </c>
      <c r="P3534" s="68">
        <v>1</v>
      </c>
      <c r="Q3534" s="68">
        <v>0</v>
      </c>
      <c r="R3534" s="68">
        <v>0</v>
      </c>
      <c r="S3534" s="68">
        <v>0</v>
      </c>
      <c r="T3534" s="68">
        <v>0</v>
      </c>
      <c r="U3534" s="68">
        <v>0</v>
      </c>
      <c r="V3534" s="68">
        <v>0</v>
      </c>
      <c r="W3534" s="68">
        <v>2.0080786793115557</v>
      </c>
    </row>
    <row r="3535" spans="1:23">
      <c r="C3535" s="76"/>
      <c r="D3535" s="76"/>
      <c r="E3535" s="76"/>
      <c r="F3535" s="76"/>
      <c r="G3535" s="76"/>
      <c r="H3535" s="76"/>
      <c r="I3535" s="76"/>
      <c r="J3535" s="76"/>
      <c r="K3535" s="76"/>
      <c r="L3535" s="77"/>
      <c r="M3535" s="68"/>
      <c r="N3535" s="68"/>
      <c r="O3535" s="68"/>
      <c r="P3535" s="68"/>
      <c r="Q3535" s="68"/>
      <c r="R3535" s="68"/>
      <c r="S3535" s="68"/>
      <c r="T3535" s="68"/>
      <c r="U3535" s="68"/>
      <c r="V3535" s="68"/>
      <c r="W3535" s="68"/>
    </row>
    <row r="3536" spans="1:23">
      <c r="A3536" s="105" t="s">
        <v>916</v>
      </c>
      <c r="B3536">
        <v>2011</v>
      </c>
      <c r="C3536" s="76">
        <v>0.29773326968614633</v>
      </c>
      <c r="D3536" s="76">
        <v>0.10593277384019388</v>
      </c>
      <c r="E3536" s="76">
        <v>0</v>
      </c>
      <c r="F3536" s="76">
        <v>0.59633395647365994</v>
      </c>
      <c r="G3536" s="76">
        <v>0</v>
      </c>
      <c r="H3536" s="76">
        <v>0</v>
      </c>
      <c r="I3536" s="76">
        <v>0</v>
      </c>
      <c r="J3536" s="76">
        <v>0</v>
      </c>
      <c r="K3536" s="76">
        <v>0</v>
      </c>
      <c r="L3536" s="77">
        <v>0</v>
      </c>
      <c r="M3536" s="68">
        <v>9.0815201362360884</v>
      </c>
      <c r="N3536" s="68">
        <v>3.231182795698925</v>
      </c>
      <c r="O3536" s="68">
        <v>0</v>
      </c>
      <c r="P3536" s="68">
        <v>18.189498403539915</v>
      </c>
      <c r="Q3536" s="68">
        <v>0</v>
      </c>
      <c r="R3536" s="68">
        <v>0</v>
      </c>
      <c r="S3536" s="68">
        <v>0</v>
      </c>
      <c r="T3536" s="68">
        <v>0</v>
      </c>
      <c r="U3536" s="68">
        <v>0</v>
      </c>
      <c r="V3536" s="68">
        <v>0</v>
      </c>
      <c r="W3536" s="68">
        <v>30.502201335474926</v>
      </c>
    </row>
    <row r="3537" spans="1:23">
      <c r="A3537" s="105"/>
      <c r="B3537">
        <v>2014</v>
      </c>
      <c r="C3537" s="76">
        <v>0.22046483581243009</v>
      </c>
      <c r="D3537" s="76">
        <v>0</v>
      </c>
      <c r="E3537" s="76">
        <v>0</v>
      </c>
      <c r="F3537" s="76">
        <v>0.77953516418757007</v>
      </c>
      <c r="G3537" s="76">
        <v>0</v>
      </c>
      <c r="H3537" s="76">
        <v>0</v>
      </c>
      <c r="I3537" s="76">
        <v>0</v>
      </c>
      <c r="J3537" s="76">
        <v>0</v>
      </c>
      <c r="K3537" s="76">
        <v>0</v>
      </c>
      <c r="L3537" s="77">
        <v>0</v>
      </c>
      <c r="M3537" s="68">
        <v>9.5454924390888518</v>
      </c>
      <c r="N3537" s="68">
        <v>0</v>
      </c>
      <c r="O3537" s="68">
        <v>0</v>
      </c>
      <c r="P3537" s="68">
        <v>33.751627502569733</v>
      </c>
      <c r="Q3537" s="68">
        <v>0</v>
      </c>
      <c r="R3537" s="68">
        <v>0</v>
      </c>
      <c r="S3537" s="68">
        <v>0</v>
      </c>
      <c r="T3537" s="68">
        <v>0</v>
      </c>
      <c r="U3537" s="68">
        <v>0</v>
      </c>
      <c r="V3537" s="68">
        <v>0</v>
      </c>
      <c r="W3537" s="68">
        <v>43.297119941658579</v>
      </c>
    </row>
    <row r="3538" spans="1:23">
      <c r="A3538" s="105"/>
      <c r="B3538">
        <v>2017</v>
      </c>
      <c r="C3538" s="76">
        <v>0.35047588983076078</v>
      </c>
      <c r="D3538" s="76">
        <v>0</v>
      </c>
      <c r="E3538" s="76">
        <v>2.0964173689388993E-2</v>
      </c>
      <c r="F3538" s="76">
        <v>0.60759576279046157</v>
      </c>
      <c r="G3538" s="76">
        <v>0</v>
      </c>
      <c r="H3538" s="76">
        <v>0</v>
      </c>
      <c r="I3538" s="76">
        <v>0</v>
      </c>
      <c r="J3538" s="76">
        <v>0</v>
      </c>
      <c r="K3538" s="76">
        <v>2.0964173689388993E-2</v>
      </c>
      <c r="L3538" s="77">
        <v>0</v>
      </c>
      <c r="M3538" s="68">
        <v>16.985763231372516</v>
      </c>
      <c r="N3538" s="68">
        <v>0</v>
      </c>
      <c r="O3538" s="68">
        <v>1.016025641025641</v>
      </c>
      <c r="P3538" s="68">
        <v>29.447040628465352</v>
      </c>
      <c r="Q3538" s="68">
        <v>0</v>
      </c>
      <c r="R3538" s="68">
        <v>0</v>
      </c>
      <c r="S3538" s="68">
        <v>0</v>
      </c>
      <c r="T3538" s="68">
        <v>0</v>
      </c>
      <c r="U3538" s="68">
        <v>1.016025641025641</v>
      </c>
      <c r="V3538" s="68">
        <v>0</v>
      </c>
      <c r="W3538" s="68">
        <v>48.464855141889132</v>
      </c>
    </row>
    <row r="3539" spans="1:23">
      <c r="C3539" s="76"/>
      <c r="D3539" s="76"/>
      <c r="E3539" s="76"/>
      <c r="F3539" s="76"/>
      <c r="G3539" s="76"/>
      <c r="H3539" s="76"/>
      <c r="I3539" s="76"/>
      <c r="J3539" s="76"/>
      <c r="K3539" s="76"/>
      <c r="L3539" s="77"/>
      <c r="M3539" s="68"/>
      <c r="N3539" s="68"/>
      <c r="O3539" s="68"/>
      <c r="P3539" s="68"/>
      <c r="Q3539" s="68"/>
      <c r="R3539" s="68"/>
      <c r="S3539" s="68"/>
      <c r="T3539" s="68"/>
      <c r="U3539" s="68"/>
      <c r="V3539" s="68"/>
      <c r="W3539" s="68"/>
    </row>
    <row r="3540" spans="1:23">
      <c r="A3540" s="105" t="s">
        <v>917</v>
      </c>
      <c r="B3540">
        <v>2011</v>
      </c>
      <c r="C3540" s="76">
        <v>0.25617206996739045</v>
      </c>
      <c r="D3540" s="76">
        <v>0</v>
      </c>
      <c r="E3540" s="76">
        <v>0</v>
      </c>
      <c r="F3540" s="76">
        <v>0.69806679222408252</v>
      </c>
      <c r="G3540" s="76">
        <v>9.7166231508101358E-3</v>
      </c>
      <c r="H3540" s="76">
        <v>0</v>
      </c>
      <c r="I3540" s="76">
        <v>8.7775165318529705E-3</v>
      </c>
      <c r="J3540" s="76">
        <v>0</v>
      </c>
      <c r="K3540" s="76">
        <v>0</v>
      </c>
      <c r="L3540" s="77">
        <v>2.726699812586383E-2</v>
      </c>
      <c r="M3540" s="68">
        <v>29.185028480181224</v>
      </c>
      <c r="N3540" s="68">
        <v>0</v>
      </c>
      <c r="O3540" s="68">
        <v>0</v>
      </c>
      <c r="P3540" s="68">
        <v>79.528963538929133</v>
      </c>
      <c r="Q3540" s="68">
        <v>1.1069900142653353</v>
      </c>
      <c r="R3540" s="68">
        <v>0</v>
      </c>
      <c r="S3540" s="68">
        <v>1</v>
      </c>
      <c r="T3540" s="68">
        <v>0</v>
      </c>
      <c r="U3540" s="68">
        <v>0</v>
      </c>
      <c r="V3540" s="68">
        <v>3.1064593301435406</v>
      </c>
      <c r="W3540" s="68">
        <v>113.92744136351924</v>
      </c>
    </row>
    <row r="3541" spans="1:23">
      <c r="A3541" s="105"/>
      <c r="B3541">
        <v>2014</v>
      </c>
      <c r="C3541" s="76">
        <v>0.20818493536489255</v>
      </c>
      <c r="D3541" s="76">
        <v>7.383398880821955E-2</v>
      </c>
      <c r="E3541" s="76">
        <v>0</v>
      </c>
      <c r="F3541" s="76">
        <v>0.71100213872233609</v>
      </c>
      <c r="G3541" s="76">
        <v>6.9789371045516505E-3</v>
      </c>
      <c r="H3541" s="76">
        <v>0</v>
      </c>
      <c r="I3541" s="76">
        <v>0</v>
      </c>
      <c r="J3541" s="76">
        <v>0</v>
      </c>
      <c r="K3541" s="76">
        <v>0</v>
      </c>
      <c r="L3541" s="77">
        <v>0</v>
      </c>
      <c r="M3541" s="68">
        <v>29.925014282343064</v>
      </c>
      <c r="N3541" s="68">
        <v>10.613079019073568</v>
      </c>
      <c r="O3541" s="68">
        <v>0</v>
      </c>
      <c r="P3541" s="68">
        <v>102.20119490754659</v>
      </c>
      <c r="Q3541" s="68">
        <v>1.0031695721077656</v>
      </c>
      <c r="R3541" s="68">
        <v>0</v>
      </c>
      <c r="S3541" s="68">
        <v>0</v>
      </c>
      <c r="T3541" s="68">
        <v>0</v>
      </c>
      <c r="U3541" s="68">
        <v>0</v>
      </c>
      <c r="V3541" s="68">
        <v>0</v>
      </c>
      <c r="W3541" s="68">
        <v>143.74245778107101</v>
      </c>
    </row>
    <row r="3542" spans="1:23">
      <c r="A3542" s="105"/>
      <c r="B3542">
        <v>2017</v>
      </c>
      <c r="C3542" s="76">
        <v>0.21579681110615964</v>
      </c>
      <c r="D3542" s="76">
        <v>3.7812974071276748E-2</v>
      </c>
      <c r="E3542" s="76">
        <v>0</v>
      </c>
      <c r="F3542" s="76">
        <v>0.72597506877311047</v>
      </c>
      <c r="G3542" s="76">
        <v>2.0415146049453329E-2</v>
      </c>
      <c r="H3542" s="76">
        <v>0</v>
      </c>
      <c r="I3542" s="76">
        <v>0</v>
      </c>
      <c r="J3542" s="76">
        <v>0</v>
      </c>
      <c r="K3542" s="76">
        <v>0</v>
      </c>
      <c r="L3542" s="77">
        <v>0</v>
      </c>
      <c r="M3542" s="68">
        <v>27.476883156562867</v>
      </c>
      <c r="N3542" s="68">
        <v>4.8146340301919137</v>
      </c>
      <c r="O3542" s="68">
        <v>0</v>
      </c>
      <c r="P3542" s="68">
        <v>92.436639990214715</v>
      </c>
      <c r="Q3542" s="68">
        <v>2.5994108983799702</v>
      </c>
      <c r="R3542" s="68">
        <v>0</v>
      </c>
      <c r="S3542" s="68">
        <v>0</v>
      </c>
      <c r="T3542" s="68">
        <v>0</v>
      </c>
      <c r="U3542" s="68">
        <v>0</v>
      </c>
      <c r="V3542" s="68">
        <v>0</v>
      </c>
      <c r="W3542" s="68">
        <v>127.32756807534945</v>
      </c>
    </row>
    <row r="3543" spans="1:23">
      <c r="C3543" s="76"/>
      <c r="D3543" s="76"/>
      <c r="E3543" s="76"/>
      <c r="F3543" s="76"/>
      <c r="G3543" s="76"/>
      <c r="H3543" s="76"/>
      <c r="I3543" s="76"/>
      <c r="J3543" s="76"/>
      <c r="K3543" s="76"/>
      <c r="L3543" s="77"/>
      <c r="M3543" s="68"/>
      <c r="N3543" s="68"/>
      <c r="O3543" s="68"/>
      <c r="P3543" s="68"/>
      <c r="Q3543" s="68"/>
      <c r="R3543" s="68"/>
      <c r="S3543" s="68"/>
      <c r="T3543" s="68"/>
      <c r="U3543" s="68"/>
      <c r="V3543" s="68"/>
      <c r="W3543" s="68"/>
    </row>
    <row r="3544" spans="1:23">
      <c r="A3544" s="105" t="s">
        <v>918</v>
      </c>
      <c r="B3544">
        <v>2011</v>
      </c>
      <c r="C3544" s="76">
        <v>0.17823929516146086</v>
      </c>
      <c r="D3544" s="76">
        <v>0</v>
      </c>
      <c r="E3544" s="76">
        <v>0</v>
      </c>
      <c r="F3544" s="76">
        <v>0.82176070483853902</v>
      </c>
      <c r="G3544" s="76">
        <v>0</v>
      </c>
      <c r="H3544" s="76">
        <v>0</v>
      </c>
      <c r="I3544" s="76">
        <v>0</v>
      </c>
      <c r="J3544" s="76">
        <v>0</v>
      </c>
      <c r="K3544" s="76">
        <v>0</v>
      </c>
      <c r="L3544" s="77">
        <v>0</v>
      </c>
      <c r="M3544" s="68">
        <v>5.758122280472441</v>
      </c>
      <c r="N3544" s="68">
        <v>0</v>
      </c>
      <c r="O3544" s="68">
        <v>0</v>
      </c>
      <c r="P3544" s="68">
        <v>26.547449143922808</v>
      </c>
      <c r="Q3544" s="68">
        <v>0</v>
      </c>
      <c r="R3544" s="68">
        <v>0</v>
      </c>
      <c r="S3544" s="68">
        <v>0</v>
      </c>
      <c r="T3544" s="68">
        <v>0</v>
      </c>
      <c r="U3544" s="68">
        <v>0</v>
      </c>
      <c r="V3544" s="68">
        <v>0</v>
      </c>
      <c r="W3544" s="68">
        <v>32.305571424395254</v>
      </c>
    </row>
    <row r="3545" spans="1:23">
      <c r="A3545" s="105"/>
      <c r="B3545">
        <v>2014</v>
      </c>
      <c r="C3545" s="76">
        <v>0.24511535653877164</v>
      </c>
      <c r="D3545" s="76">
        <v>0</v>
      </c>
      <c r="E3545" s="76">
        <v>0</v>
      </c>
      <c r="F3545" s="76">
        <v>0.75488464346122841</v>
      </c>
      <c r="G3545" s="76">
        <v>0</v>
      </c>
      <c r="H3545" s="76">
        <v>0</v>
      </c>
      <c r="I3545" s="76">
        <v>0</v>
      </c>
      <c r="J3545" s="76">
        <v>0</v>
      </c>
      <c r="K3545" s="76">
        <v>0</v>
      </c>
      <c r="L3545" s="77">
        <v>0</v>
      </c>
      <c r="M3545" s="68">
        <v>8.9708650151039855</v>
      </c>
      <c r="N3545" s="68">
        <v>0</v>
      </c>
      <c r="O3545" s="68">
        <v>0</v>
      </c>
      <c r="P3545" s="68">
        <v>27.627678388213955</v>
      </c>
      <c r="Q3545" s="68">
        <v>0</v>
      </c>
      <c r="R3545" s="68">
        <v>0</v>
      </c>
      <c r="S3545" s="68">
        <v>0</v>
      </c>
      <c r="T3545" s="68">
        <v>0</v>
      </c>
      <c r="U3545" s="68">
        <v>0</v>
      </c>
      <c r="V3545" s="68">
        <v>0</v>
      </c>
      <c r="W3545" s="68">
        <v>36.59854340331794</v>
      </c>
    </row>
    <row r="3546" spans="1:23">
      <c r="A3546" s="105"/>
      <c r="B3546">
        <v>2017</v>
      </c>
      <c r="C3546" s="76">
        <v>0.2456990993029933</v>
      </c>
      <c r="D3546" s="76">
        <v>0</v>
      </c>
      <c r="E3546" s="76">
        <v>0</v>
      </c>
      <c r="F3546" s="76">
        <v>0.75430090069700662</v>
      </c>
      <c r="G3546" s="76">
        <v>0</v>
      </c>
      <c r="H3546" s="76">
        <v>0</v>
      </c>
      <c r="I3546" s="76">
        <v>0</v>
      </c>
      <c r="J3546" s="76">
        <v>0</v>
      </c>
      <c r="K3546" s="76">
        <v>0</v>
      </c>
      <c r="L3546" s="77">
        <v>0</v>
      </c>
      <c r="M3546" s="68">
        <v>9.5313817645730801</v>
      </c>
      <c r="N3546" s="68">
        <v>0</v>
      </c>
      <c r="O3546" s="68">
        <v>0</v>
      </c>
      <c r="P3546" s="68">
        <v>29.261523018602738</v>
      </c>
      <c r="Q3546" s="68">
        <v>0</v>
      </c>
      <c r="R3546" s="68">
        <v>0</v>
      </c>
      <c r="S3546" s="68">
        <v>0</v>
      </c>
      <c r="T3546" s="68">
        <v>0</v>
      </c>
      <c r="U3546" s="68">
        <v>0</v>
      </c>
      <c r="V3546" s="68">
        <v>0</v>
      </c>
      <c r="W3546" s="68">
        <v>38.792904783175821</v>
      </c>
    </row>
    <row r="3547" spans="1:23">
      <c r="C3547" s="76"/>
      <c r="D3547" s="76"/>
      <c r="E3547" s="76"/>
      <c r="F3547" s="76"/>
      <c r="G3547" s="76"/>
      <c r="H3547" s="76"/>
      <c r="I3547" s="76"/>
      <c r="J3547" s="76"/>
      <c r="K3547" s="76"/>
      <c r="L3547" s="77"/>
      <c r="M3547" s="68"/>
      <c r="N3547" s="68"/>
      <c r="O3547" s="68"/>
      <c r="P3547" s="68"/>
      <c r="Q3547" s="68"/>
      <c r="R3547" s="68"/>
      <c r="S3547" s="68"/>
      <c r="T3547" s="68"/>
      <c r="U3547" s="68"/>
      <c r="V3547" s="68"/>
      <c r="W3547" s="68"/>
    </row>
    <row r="3548" spans="1:23">
      <c r="A3548" s="105" t="s">
        <v>919</v>
      </c>
      <c r="B3548">
        <v>2011</v>
      </c>
      <c r="C3548" s="76">
        <v>0.22575863789507747</v>
      </c>
      <c r="D3548" s="76">
        <v>0</v>
      </c>
      <c r="E3548" s="76">
        <v>0</v>
      </c>
      <c r="F3548" s="76">
        <v>0.74918212025282493</v>
      </c>
      <c r="G3548" s="76">
        <v>0</v>
      </c>
      <c r="H3548" s="76">
        <v>0</v>
      </c>
      <c r="I3548" s="76">
        <v>2.5059241852097382E-2</v>
      </c>
      <c r="J3548" s="76">
        <v>0</v>
      </c>
      <c r="K3548" s="76">
        <v>0</v>
      </c>
      <c r="L3548" s="77">
        <v>0</v>
      </c>
      <c r="M3548" s="68">
        <v>9.9728698601102153</v>
      </c>
      <c r="N3548" s="68">
        <v>0</v>
      </c>
      <c r="O3548" s="68">
        <v>0</v>
      </c>
      <c r="P3548" s="68">
        <v>33.095060532192271</v>
      </c>
      <c r="Q3548" s="68">
        <v>0</v>
      </c>
      <c r="R3548" s="68">
        <v>0</v>
      </c>
      <c r="S3548" s="68">
        <v>1.1069900142653353</v>
      </c>
      <c r="T3548" s="68">
        <v>0</v>
      </c>
      <c r="U3548" s="68">
        <v>0</v>
      </c>
      <c r="V3548" s="68">
        <v>0</v>
      </c>
      <c r="W3548" s="68">
        <v>44.174920406567828</v>
      </c>
    </row>
    <row r="3549" spans="1:23">
      <c r="A3549" s="105"/>
      <c r="B3549">
        <v>2014</v>
      </c>
      <c r="C3549" s="76">
        <v>0.16765126038244579</v>
      </c>
      <c r="D3549" s="76">
        <v>2.1336264427160041E-2</v>
      </c>
      <c r="E3549" s="76">
        <v>4.2672528854320081E-2</v>
      </c>
      <c r="F3549" s="76">
        <v>0.76833994633607405</v>
      </c>
      <c r="G3549" s="76">
        <v>0</v>
      </c>
      <c r="H3549" s="76">
        <v>0</v>
      </c>
      <c r="I3549" s="76">
        <v>0</v>
      </c>
      <c r="J3549" s="76">
        <v>0</v>
      </c>
      <c r="K3549" s="76">
        <v>0</v>
      </c>
      <c r="L3549" s="77">
        <v>0</v>
      </c>
      <c r="M3549" s="68">
        <v>7.8575732389702573</v>
      </c>
      <c r="N3549" s="68">
        <v>1</v>
      </c>
      <c r="O3549" s="68">
        <v>2</v>
      </c>
      <c r="P3549" s="68">
        <v>36.010987254076873</v>
      </c>
      <c r="Q3549" s="68">
        <v>0</v>
      </c>
      <c r="R3549" s="68">
        <v>0</v>
      </c>
      <c r="S3549" s="68">
        <v>0</v>
      </c>
      <c r="T3549" s="68">
        <v>0</v>
      </c>
      <c r="U3549" s="68">
        <v>0</v>
      </c>
      <c r="V3549" s="68">
        <v>0</v>
      </c>
      <c r="W3549" s="68">
        <v>46.868560493047134</v>
      </c>
    </row>
    <row r="3550" spans="1:23">
      <c r="A3550" s="105"/>
      <c r="B3550">
        <v>2017</v>
      </c>
      <c r="C3550" s="76">
        <v>0.24272398425689967</v>
      </c>
      <c r="D3550" s="76">
        <v>2.5360590228104923E-2</v>
      </c>
      <c r="E3550" s="76">
        <v>0</v>
      </c>
      <c r="F3550" s="76">
        <v>0.73191542551499555</v>
      </c>
      <c r="G3550" s="76">
        <v>0</v>
      </c>
      <c r="H3550" s="76">
        <v>0</v>
      </c>
      <c r="I3550" s="76">
        <v>0</v>
      </c>
      <c r="J3550" s="76">
        <v>0</v>
      </c>
      <c r="K3550" s="76">
        <v>0</v>
      </c>
      <c r="L3550" s="77">
        <v>0</v>
      </c>
      <c r="M3550" s="68">
        <v>11.238318591977128</v>
      </c>
      <c r="N3550" s="68">
        <v>1.1742160278745644</v>
      </c>
      <c r="O3550" s="68">
        <v>0</v>
      </c>
      <c r="P3550" s="68">
        <v>33.888281619562314</v>
      </c>
      <c r="Q3550" s="68">
        <v>0</v>
      </c>
      <c r="R3550" s="68">
        <v>0</v>
      </c>
      <c r="S3550" s="68">
        <v>0</v>
      </c>
      <c r="T3550" s="68">
        <v>0</v>
      </c>
      <c r="U3550" s="68">
        <v>0</v>
      </c>
      <c r="V3550" s="68">
        <v>0</v>
      </c>
      <c r="W3550" s="68">
        <v>46.300816239413997</v>
      </c>
    </row>
    <row r="3551" spans="1:23">
      <c r="C3551" s="76"/>
      <c r="D3551" s="76"/>
      <c r="E3551" s="76"/>
      <c r="F3551" s="76"/>
      <c r="G3551" s="76"/>
      <c r="H3551" s="76"/>
      <c r="I3551" s="76"/>
      <c r="J3551" s="76"/>
      <c r="K3551" s="76"/>
      <c r="L3551" s="77"/>
      <c r="M3551" s="68"/>
      <c r="N3551" s="68"/>
      <c r="O3551" s="68"/>
      <c r="P3551" s="68"/>
      <c r="Q3551" s="68"/>
      <c r="R3551" s="68"/>
      <c r="S3551" s="68"/>
      <c r="T3551" s="68"/>
      <c r="U3551" s="68"/>
      <c r="V3551" s="68"/>
      <c r="W3551" s="68"/>
    </row>
    <row r="3552" spans="1:23">
      <c r="A3552" s="105" t="s">
        <v>920</v>
      </c>
      <c r="B3552">
        <v>2011</v>
      </c>
      <c r="C3552" s="76">
        <v>9.8949348727491906E-2</v>
      </c>
      <c r="D3552" s="76">
        <v>0</v>
      </c>
      <c r="E3552" s="76">
        <v>0</v>
      </c>
      <c r="F3552" s="76">
        <v>0.90105065127250805</v>
      </c>
      <c r="G3552" s="76">
        <v>0</v>
      </c>
      <c r="H3552" s="76">
        <v>0</v>
      </c>
      <c r="I3552" s="76">
        <v>0</v>
      </c>
      <c r="J3552" s="76">
        <v>0</v>
      </c>
      <c r="K3552" s="76">
        <v>0</v>
      </c>
      <c r="L3552" s="77">
        <v>0</v>
      </c>
      <c r="M3552" s="68">
        <v>2.0064624981401371</v>
      </c>
      <c r="N3552" s="68">
        <v>0</v>
      </c>
      <c r="O3552" s="68">
        <v>0</v>
      </c>
      <c r="P3552" s="68">
        <v>18.271210108538327</v>
      </c>
      <c r="Q3552" s="68">
        <v>0</v>
      </c>
      <c r="R3552" s="68">
        <v>0</v>
      </c>
      <c r="S3552" s="68">
        <v>0</v>
      </c>
      <c r="T3552" s="68">
        <v>0</v>
      </c>
      <c r="U3552" s="68">
        <v>0</v>
      </c>
      <c r="V3552" s="68">
        <v>0</v>
      </c>
      <c r="W3552" s="68">
        <v>20.277672606678465</v>
      </c>
    </row>
    <row r="3553" spans="1:23">
      <c r="A3553" s="105"/>
      <c r="B3553">
        <v>2014</v>
      </c>
      <c r="C3553" s="76">
        <v>5.3545349100817596E-2</v>
      </c>
      <c r="D3553" s="76">
        <v>0</v>
      </c>
      <c r="E3553" s="76">
        <v>0</v>
      </c>
      <c r="F3553" s="76">
        <v>0.94645465089918235</v>
      </c>
      <c r="G3553" s="76">
        <v>0</v>
      </c>
      <c r="H3553" s="76">
        <v>0</v>
      </c>
      <c r="I3553" s="76">
        <v>0</v>
      </c>
      <c r="J3553" s="76">
        <v>0</v>
      </c>
      <c r="K3553" s="76">
        <v>0</v>
      </c>
      <c r="L3553" s="77">
        <v>0</v>
      </c>
      <c r="M3553" s="68">
        <v>1.0031595576619272</v>
      </c>
      <c r="N3553" s="68">
        <v>0</v>
      </c>
      <c r="O3553" s="68">
        <v>0</v>
      </c>
      <c r="P3553" s="68">
        <v>17.731605916985238</v>
      </c>
      <c r="Q3553" s="68">
        <v>0</v>
      </c>
      <c r="R3553" s="68">
        <v>0</v>
      </c>
      <c r="S3553" s="68">
        <v>0</v>
      </c>
      <c r="T3553" s="68">
        <v>0</v>
      </c>
      <c r="U3553" s="68">
        <v>0</v>
      </c>
      <c r="V3553" s="68">
        <v>0</v>
      </c>
      <c r="W3553" s="68">
        <v>18.734765474647165</v>
      </c>
    </row>
    <row r="3554" spans="1:23">
      <c r="A3554" s="105"/>
      <c r="B3554">
        <v>2017</v>
      </c>
      <c r="C3554" s="76">
        <v>7.2515473856036392E-2</v>
      </c>
      <c r="D3554" s="76">
        <v>0</v>
      </c>
      <c r="E3554" s="76">
        <v>0</v>
      </c>
      <c r="F3554" s="76">
        <v>0.83713763633728178</v>
      </c>
      <c r="G3554" s="76">
        <v>0</v>
      </c>
      <c r="H3554" s="76">
        <v>0</v>
      </c>
      <c r="I3554" s="76">
        <v>0</v>
      </c>
      <c r="J3554" s="76">
        <v>0</v>
      </c>
      <c r="K3554" s="76">
        <v>9.0346889806681915E-2</v>
      </c>
      <c r="L3554" s="77">
        <v>0</v>
      </c>
      <c r="M3554" s="68">
        <v>2.0162308532245996</v>
      </c>
      <c r="N3554" s="68">
        <v>0</v>
      </c>
      <c r="O3554" s="68">
        <v>0</v>
      </c>
      <c r="P3554" s="68">
        <v>23.275897419213237</v>
      </c>
      <c r="Q3554" s="68">
        <v>0</v>
      </c>
      <c r="R3554" s="68">
        <v>0</v>
      </c>
      <c r="S3554" s="68">
        <v>0</v>
      </c>
      <c r="T3554" s="68">
        <v>0</v>
      </c>
      <c r="U3554" s="68">
        <v>2.5120181532944867</v>
      </c>
      <c r="V3554" s="68">
        <v>0</v>
      </c>
      <c r="W3554" s="68">
        <v>27.80414642573232</v>
      </c>
    </row>
    <row r="3555" spans="1:23">
      <c r="C3555" s="76"/>
      <c r="D3555" s="76"/>
      <c r="E3555" s="76"/>
      <c r="F3555" s="76"/>
      <c r="G3555" s="76"/>
      <c r="H3555" s="76"/>
      <c r="I3555" s="76"/>
      <c r="J3555" s="76"/>
      <c r="K3555" s="76"/>
      <c r="L3555" s="77"/>
      <c r="M3555" s="68"/>
      <c r="N3555" s="68"/>
      <c r="O3555" s="68"/>
      <c r="P3555" s="68"/>
      <c r="Q3555" s="68"/>
      <c r="R3555" s="68"/>
      <c r="S3555" s="68"/>
      <c r="T3555" s="68"/>
      <c r="U3555" s="68"/>
      <c r="V3555" s="68"/>
      <c r="W3555" s="68"/>
    </row>
    <row r="3556" spans="1:23">
      <c r="A3556" s="105" t="s">
        <v>921</v>
      </c>
      <c r="B3556">
        <v>2011</v>
      </c>
      <c r="C3556" s="76">
        <v>0.2590259086838228</v>
      </c>
      <c r="D3556" s="76">
        <v>0</v>
      </c>
      <c r="E3556" s="76">
        <v>0</v>
      </c>
      <c r="F3556" s="76">
        <v>0.7409740913161772</v>
      </c>
      <c r="G3556" s="76">
        <v>0</v>
      </c>
      <c r="H3556" s="76">
        <v>0</v>
      </c>
      <c r="I3556" s="76">
        <v>0</v>
      </c>
      <c r="J3556" s="76">
        <v>0</v>
      </c>
      <c r="K3556" s="76">
        <v>0</v>
      </c>
      <c r="L3556" s="77">
        <v>0</v>
      </c>
      <c r="M3556" s="68">
        <v>5.624422504209738</v>
      </c>
      <c r="N3556" s="68">
        <v>0</v>
      </c>
      <c r="O3556" s="68">
        <v>0</v>
      </c>
      <c r="P3556" s="68">
        <v>16.089322397946475</v>
      </c>
      <c r="Q3556" s="68">
        <v>0</v>
      </c>
      <c r="R3556" s="68">
        <v>0</v>
      </c>
      <c r="S3556" s="68">
        <v>0</v>
      </c>
      <c r="T3556" s="68">
        <v>0</v>
      </c>
      <c r="U3556" s="68">
        <v>0</v>
      </c>
      <c r="V3556" s="68">
        <v>0</v>
      </c>
      <c r="W3556" s="68">
        <v>21.713744902156215</v>
      </c>
    </row>
    <row r="3557" spans="1:23">
      <c r="A3557" s="105"/>
      <c r="B3557">
        <v>2014</v>
      </c>
      <c r="C3557" s="76">
        <v>0.35893547657085983</v>
      </c>
      <c r="D3557" s="76">
        <v>0</v>
      </c>
      <c r="E3557" s="76">
        <v>0</v>
      </c>
      <c r="F3557" s="76">
        <v>0.4133888523706532</v>
      </c>
      <c r="G3557" s="76">
        <v>0.22767567105848702</v>
      </c>
      <c r="H3557" s="76">
        <v>0</v>
      </c>
      <c r="I3557" s="76">
        <v>0</v>
      </c>
      <c r="J3557" s="76">
        <v>0</v>
      </c>
      <c r="K3557" s="76">
        <v>0</v>
      </c>
      <c r="L3557" s="77">
        <v>0</v>
      </c>
      <c r="M3557" s="68">
        <v>7.9655290394362996</v>
      </c>
      <c r="N3557" s="68">
        <v>0</v>
      </c>
      <c r="O3557" s="68">
        <v>0</v>
      </c>
      <c r="P3557" s="68">
        <v>9.17396335295828</v>
      </c>
      <c r="Q3557" s="68">
        <v>5.0525993883792051</v>
      </c>
      <c r="R3557" s="68">
        <v>0</v>
      </c>
      <c r="S3557" s="68">
        <v>0</v>
      </c>
      <c r="T3557" s="68">
        <v>0</v>
      </c>
      <c r="U3557" s="68">
        <v>0</v>
      </c>
      <c r="V3557" s="68">
        <v>0</v>
      </c>
      <c r="W3557" s="68">
        <v>22.192091780773783</v>
      </c>
    </row>
    <row r="3558" spans="1:23">
      <c r="A3558" s="105"/>
      <c r="B3558">
        <v>2017</v>
      </c>
      <c r="C3558" s="76">
        <v>0.26439399482042575</v>
      </c>
      <c r="D3558" s="76">
        <v>0</v>
      </c>
      <c r="E3558" s="76">
        <v>0</v>
      </c>
      <c r="F3558" s="76">
        <v>0.73560600517957442</v>
      </c>
      <c r="G3558" s="76">
        <v>0</v>
      </c>
      <c r="H3558" s="76">
        <v>0</v>
      </c>
      <c r="I3558" s="76">
        <v>0</v>
      </c>
      <c r="J3558" s="76">
        <v>0</v>
      </c>
      <c r="K3558" s="76">
        <v>0</v>
      </c>
      <c r="L3558" s="77">
        <v>0</v>
      </c>
      <c r="M3558" s="68">
        <v>6.5783153165493822</v>
      </c>
      <c r="N3558" s="68">
        <v>0</v>
      </c>
      <c r="O3558" s="68">
        <v>0</v>
      </c>
      <c r="P3558" s="68">
        <v>18.30241361610781</v>
      </c>
      <c r="Q3558" s="68">
        <v>0</v>
      </c>
      <c r="R3558" s="68">
        <v>0</v>
      </c>
      <c r="S3558" s="68">
        <v>0</v>
      </c>
      <c r="T3558" s="68">
        <v>0</v>
      </c>
      <c r="U3558" s="68">
        <v>0</v>
      </c>
      <c r="V3558" s="68">
        <v>0</v>
      </c>
      <c r="W3558" s="68">
        <v>24.880728932657188</v>
      </c>
    </row>
    <row r="3559" spans="1:23">
      <c r="C3559" s="76"/>
      <c r="D3559" s="76"/>
      <c r="E3559" s="76"/>
      <c r="F3559" s="76"/>
      <c r="G3559" s="76"/>
      <c r="H3559" s="76"/>
      <c r="I3559" s="76"/>
      <c r="J3559" s="76"/>
      <c r="K3559" s="76"/>
      <c r="L3559" s="77"/>
      <c r="M3559" s="68"/>
      <c r="N3559" s="68"/>
      <c r="O3559" s="68"/>
      <c r="P3559" s="68"/>
      <c r="Q3559" s="68"/>
      <c r="R3559" s="68"/>
      <c r="S3559" s="68"/>
      <c r="T3559" s="68"/>
      <c r="U3559" s="68"/>
      <c r="V3559" s="68"/>
      <c r="W3559" s="68"/>
    </row>
    <row r="3560" spans="1:23">
      <c r="A3560" s="105" t="s">
        <v>922</v>
      </c>
      <c r="B3560">
        <v>2011</v>
      </c>
      <c r="C3560" s="76">
        <v>0</v>
      </c>
      <c r="D3560" s="76">
        <v>0</v>
      </c>
      <c r="E3560" s="76">
        <v>0</v>
      </c>
      <c r="F3560" s="76">
        <v>1</v>
      </c>
      <c r="G3560" s="76">
        <v>0</v>
      </c>
      <c r="H3560" s="76">
        <v>0</v>
      </c>
      <c r="I3560" s="76">
        <v>0</v>
      </c>
      <c r="J3560" s="76">
        <v>0</v>
      </c>
      <c r="K3560" s="76">
        <v>0</v>
      </c>
      <c r="L3560" s="77">
        <v>0</v>
      </c>
      <c r="M3560" s="68">
        <v>0</v>
      </c>
      <c r="N3560" s="68">
        <v>0</v>
      </c>
      <c r="O3560" s="68">
        <v>0</v>
      </c>
      <c r="P3560" s="68">
        <v>4.119372767555241</v>
      </c>
      <c r="Q3560" s="68">
        <v>0</v>
      </c>
      <c r="R3560" s="68">
        <v>0</v>
      </c>
      <c r="S3560" s="68">
        <v>0</v>
      </c>
      <c r="T3560" s="68">
        <v>0</v>
      </c>
      <c r="U3560" s="68">
        <v>0</v>
      </c>
      <c r="V3560" s="68">
        <v>0</v>
      </c>
      <c r="W3560" s="68">
        <v>4.119372767555241</v>
      </c>
    </row>
    <row r="3561" spans="1:23">
      <c r="A3561" s="105"/>
      <c r="B3561">
        <v>2014</v>
      </c>
      <c r="C3561" s="76">
        <v>9.850029456778267E-2</v>
      </c>
      <c r="D3561" s="76">
        <v>0</v>
      </c>
      <c r="E3561" s="76">
        <v>0</v>
      </c>
      <c r="F3561" s="76">
        <v>0.90149970543221736</v>
      </c>
      <c r="G3561" s="76">
        <v>0</v>
      </c>
      <c r="H3561" s="76">
        <v>0</v>
      </c>
      <c r="I3561" s="76">
        <v>0</v>
      </c>
      <c r="J3561" s="76">
        <v>0</v>
      </c>
      <c r="K3561" s="76">
        <v>0</v>
      </c>
      <c r="L3561" s="77">
        <v>0</v>
      </c>
      <c r="M3561" s="68">
        <v>1.0018552875695732</v>
      </c>
      <c r="N3561" s="68">
        <v>0</v>
      </c>
      <c r="O3561" s="68">
        <v>0</v>
      </c>
      <c r="P3561" s="68">
        <v>9.1692339661803199</v>
      </c>
      <c r="Q3561" s="68">
        <v>0</v>
      </c>
      <c r="R3561" s="68">
        <v>0</v>
      </c>
      <c r="S3561" s="68">
        <v>0</v>
      </c>
      <c r="T3561" s="68">
        <v>0</v>
      </c>
      <c r="U3561" s="68">
        <v>0</v>
      </c>
      <c r="V3561" s="68">
        <v>0</v>
      </c>
      <c r="W3561" s="68">
        <v>10.171089253749892</v>
      </c>
    </row>
    <row r="3562" spans="1:23">
      <c r="A3562" s="105"/>
      <c r="B3562">
        <v>2017</v>
      </c>
      <c r="C3562" s="76">
        <v>9.9850543982468384E-2</v>
      </c>
      <c r="D3562" s="76">
        <v>0</v>
      </c>
      <c r="E3562" s="76">
        <v>0</v>
      </c>
      <c r="F3562" s="76">
        <v>0.9001494560175316</v>
      </c>
      <c r="G3562" s="76">
        <v>0</v>
      </c>
      <c r="H3562" s="76">
        <v>0</v>
      </c>
      <c r="I3562" s="76">
        <v>0</v>
      </c>
      <c r="J3562" s="76">
        <v>0</v>
      </c>
      <c r="K3562" s="76">
        <v>0</v>
      </c>
      <c r="L3562" s="77">
        <v>0</v>
      </c>
      <c r="M3562" s="68">
        <v>1</v>
      </c>
      <c r="N3562" s="68">
        <v>0</v>
      </c>
      <c r="O3562" s="68">
        <v>0</v>
      </c>
      <c r="P3562" s="68">
        <v>9.0149679722884493</v>
      </c>
      <c r="Q3562" s="68">
        <v>0</v>
      </c>
      <c r="R3562" s="68">
        <v>0</v>
      </c>
      <c r="S3562" s="68">
        <v>0</v>
      </c>
      <c r="T3562" s="68">
        <v>0</v>
      </c>
      <c r="U3562" s="68">
        <v>0</v>
      </c>
      <c r="V3562" s="68">
        <v>0</v>
      </c>
      <c r="W3562" s="68">
        <v>10.014967972288449</v>
      </c>
    </row>
    <row r="3563" spans="1:23">
      <c r="C3563" s="76"/>
      <c r="D3563" s="76"/>
      <c r="E3563" s="76"/>
      <c r="F3563" s="76"/>
      <c r="G3563" s="76"/>
      <c r="H3563" s="76"/>
      <c r="I3563" s="76"/>
      <c r="J3563" s="76"/>
      <c r="K3563" s="76"/>
      <c r="L3563" s="77"/>
      <c r="M3563" s="68"/>
      <c r="N3563" s="68"/>
      <c r="O3563" s="68"/>
      <c r="P3563" s="68"/>
      <c r="Q3563" s="68"/>
      <c r="R3563" s="68"/>
      <c r="S3563" s="68"/>
      <c r="T3563" s="68"/>
      <c r="U3563" s="68"/>
      <c r="V3563" s="68"/>
      <c r="W3563" s="68"/>
    </row>
    <row r="3564" spans="1:23">
      <c r="A3564" s="105" t="s">
        <v>923</v>
      </c>
      <c r="B3564">
        <v>2011</v>
      </c>
      <c r="C3564" s="76">
        <v>0.15335692377277682</v>
      </c>
      <c r="D3564" s="76">
        <v>7.2803538162044684E-3</v>
      </c>
      <c r="E3564" s="76">
        <v>0</v>
      </c>
      <c r="F3564" s="76">
        <v>0.80577252657502341</v>
      </c>
      <c r="G3564" s="76">
        <v>2.657259237489517E-2</v>
      </c>
      <c r="H3564" s="76">
        <v>0</v>
      </c>
      <c r="I3564" s="76">
        <v>7.0176034610998621E-3</v>
      </c>
      <c r="J3564" s="76">
        <v>0</v>
      </c>
      <c r="K3564" s="76">
        <v>0</v>
      </c>
      <c r="L3564" s="77">
        <v>0</v>
      </c>
      <c r="M3564" s="68">
        <v>24.191247649707911</v>
      </c>
      <c r="N3564" s="68">
        <v>1.1484375</v>
      </c>
      <c r="O3564" s="68">
        <v>0</v>
      </c>
      <c r="P3564" s="68">
        <v>127.10637550730188</v>
      </c>
      <c r="Q3564" s="68">
        <v>4.1916866028708135</v>
      </c>
      <c r="R3564" s="68">
        <v>0</v>
      </c>
      <c r="S3564" s="68">
        <v>1.1069900142653353</v>
      </c>
      <c r="T3564" s="68">
        <v>0</v>
      </c>
      <c r="U3564" s="68">
        <v>0</v>
      </c>
      <c r="V3564" s="68">
        <v>0</v>
      </c>
      <c r="W3564" s="68">
        <v>157.74473727414599</v>
      </c>
    </row>
    <row r="3565" spans="1:23">
      <c r="A3565" s="105"/>
      <c r="B3565">
        <v>2014</v>
      </c>
      <c r="C3565" s="76">
        <v>0.15404462376692707</v>
      </c>
      <c r="D3565" s="76">
        <v>1.0424914829199725E-2</v>
      </c>
      <c r="E3565" s="76">
        <v>6.3405652534178729E-3</v>
      </c>
      <c r="F3565" s="76">
        <v>0.79758680969261708</v>
      </c>
      <c r="G3565" s="76">
        <v>1.2681130506835746E-2</v>
      </c>
      <c r="H3565" s="76">
        <v>0</v>
      </c>
      <c r="I3565" s="76">
        <v>1.2641886776785899E-2</v>
      </c>
      <c r="J3565" s="76">
        <v>6.2800691742167019E-3</v>
      </c>
      <c r="K3565" s="76">
        <v>0</v>
      </c>
      <c r="L3565" s="77">
        <v>0</v>
      </c>
      <c r="M3565" s="68">
        <v>24.529128500585458</v>
      </c>
      <c r="N3565" s="68">
        <v>1.66</v>
      </c>
      <c r="O3565" s="68">
        <v>1.0096330275229359</v>
      </c>
      <c r="P3565" s="68">
        <v>127.00287012238176</v>
      </c>
      <c r="Q3565" s="68">
        <v>2.0192660550458719</v>
      </c>
      <c r="R3565" s="68">
        <v>0</v>
      </c>
      <c r="S3565" s="68">
        <v>2.013017122277589</v>
      </c>
      <c r="T3565" s="68">
        <v>1</v>
      </c>
      <c r="U3565" s="68">
        <v>0</v>
      </c>
      <c r="V3565" s="68">
        <v>0</v>
      </c>
      <c r="W3565" s="68">
        <v>159.23391482781361</v>
      </c>
    </row>
    <row r="3566" spans="1:23">
      <c r="A3566" s="105"/>
      <c r="B3566">
        <v>2017</v>
      </c>
      <c r="C3566" s="76">
        <v>0.22667484541158939</v>
      </c>
      <c r="D3566" s="76">
        <v>1.6176557988924905E-2</v>
      </c>
      <c r="E3566" s="76">
        <v>3.6592580361955493E-2</v>
      </c>
      <c r="F3566" s="76">
        <v>0.6737138357853929</v>
      </c>
      <c r="G3566" s="76">
        <v>4.148133153056914E-2</v>
      </c>
      <c r="H3566" s="76">
        <v>0</v>
      </c>
      <c r="I3566" s="76">
        <v>0</v>
      </c>
      <c r="J3566" s="76">
        <v>0</v>
      </c>
      <c r="K3566" s="76">
        <v>0</v>
      </c>
      <c r="L3566" s="77">
        <v>5.3608489215683647E-3</v>
      </c>
      <c r="M3566" s="68">
        <v>42.587583242008826</v>
      </c>
      <c r="N3566" s="68">
        <v>3.0392455266555984</v>
      </c>
      <c r="O3566" s="68">
        <v>6.875</v>
      </c>
      <c r="P3566" s="68">
        <v>126.57709773974123</v>
      </c>
      <c r="Q3566" s="68">
        <v>7.7934966993790518</v>
      </c>
      <c r="R3566" s="68">
        <v>0</v>
      </c>
      <c r="S3566" s="68">
        <v>0</v>
      </c>
      <c r="T3566" s="68">
        <v>0</v>
      </c>
      <c r="U3566" s="68">
        <v>0</v>
      </c>
      <c r="V3566" s="68">
        <v>1.0071942446043165</v>
      </c>
      <c r="W3566" s="68">
        <v>187.879617452389</v>
      </c>
    </row>
    <row r="3567" spans="1:23">
      <c r="C3567" s="76"/>
      <c r="D3567" s="76"/>
      <c r="E3567" s="76"/>
      <c r="F3567" s="76"/>
      <c r="G3567" s="76"/>
      <c r="H3567" s="76"/>
      <c r="I3567" s="76"/>
      <c r="J3567" s="76"/>
      <c r="K3567" s="76"/>
      <c r="L3567" s="77"/>
      <c r="M3567" s="68"/>
      <c r="N3567" s="68"/>
      <c r="O3567" s="68"/>
      <c r="P3567" s="68"/>
      <c r="Q3567" s="68"/>
      <c r="R3567" s="68"/>
      <c r="S3567" s="68"/>
      <c r="T3567" s="68"/>
      <c r="U3567" s="68"/>
      <c r="V3567" s="68"/>
      <c r="W3567" s="68"/>
    </row>
    <row r="3568" spans="1:23">
      <c r="A3568" s="105" t="s">
        <v>924</v>
      </c>
      <c r="B3568">
        <v>2011</v>
      </c>
      <c r="C3568" s="76">
        <v>0.3341565573848963</v>
      </c>
      <c r="D3568" s="76">
        <v>0.10888872763144589</v>
      </c>
      <c r="E3568" s="76">
        <v>0</v>
      </c>
      <c r="F3568" s="76">
        <v>0.55695471498365778</v>
      </c>
      <c r="G3568" s="76">
        <v>0</v>
      </c>
      <c r="H3568" s="76">
        <v>0</v>
      </c>
      <c r="I3568" s="76">
        <v>0</v>
      </c>
      <c r="J3568" s="76">
        <v>0</v>
      </c>
      <c r="K3568" s="76">
        <v>0</v>
      </c>
      <c r="L3568" s="77">
        <v>0</v>
      </c>
      <c r="M3568" s="68">
        <v>8.3461768384335606</v>
      </c>
      <c r="N3568" s="68">
        <v>2.7196969696969697</v>
      </c>
      <c r="O3568" s="68">
        <v>0</v>
      </c>
      <c r="P3568" s="68">
        <v>13.91097208635259</v>
      </c>
      <c r="Q3568" s="68">
        <v>0</v>
      </c>
      <c r="R3568" s="68">
        <v>0</v>
      </c>
      <c r="S3568" s="68">
        <v>0</v>
      </c>
      <c r="T3568" s="68">
        <v>0</v>
      </c>
      <c r="U3568" s="68">
        <v>0</v>
      </c>
      <c r="V3568" s="68">
        <v>0</v>
      </c>
      <c r="W3568" s="68">
        <v>24.97684589448312</v>
      </c>
    </row>
    <row r="3569" spans="1:23">
      <c r="A3569" s="105"/>
      <c r="B3569">
        <v>2014</v>
      </c>
      <c r="C3569" s="76">
        <v>0.25386404304635007</v>
      </c>
      <c r="D3569" s="76">
        <v>0</v>
      </c>
      <c r="E3569" s="76">
        <v>0</v>
      </c>
      <c r="F3569" s="76">
        <v>0.74613595695364987</v>
      </c>
      <c r="G3569" s="76">
        <v>0</v>
      </c>
      <c r="H3569" s="76">
        <v>0</v>
      </c>
      <c r="I3569" s="76">
        <v>0</v>
      </c>
      <c r="J3569" s="76">
        <v>0</v>
      </c>
      <c r="K3569" s="76">
        <v>0</v>
      </c>
      <c r="L3569" s="77">
        <v>0</v>
      </c>
      <c r="M3569" s="68">
        <v>4.0930151528988468</v>
      </c>
      <c r="N3569" s="68">
        <v>0</v>
      </c>
      <c r="O3569" s="68">
        <v>0</v>
      </c>
      <c r="P3569" s="68">
        <v>12.029847714102569</v>
      </c>
      <c r="Q3569" s="68">
        <v>0</v>
      </c>
      <c r="R3569" s="68">
        <v>0</v>
      </c>
      <c r="S3569" s="68">
        <v>0</v>
      </c>
      <c r="T3569" s="68">
        <v>0</v>
      </c>
      <c r="U3569" s="68">
        <v>0</v>
      </c>
      <c r="V3569" s="68">
        <v>0</v>
      </c>
      <c r="W3569" s="68">
        <v>16.122862867001416</v>
      </c>
    </row>
    <row r="3570" spans="1:23">
      <c r="A3570" s="105"/>
      <c r="B3570">
        <v>2017</v>
      </c>
      <c r="C3570" s="76">
        <v>0.31253456173919691</v>
      </c>
      <c r="D3570" s="76">
        <v>0</v>
      </c>
      <c r="E3570" s="76">
        <v>0</v>
      </c>
      <c r="F3570" s="76">
        <v>0.68746543826080309</v>
      </c>
      <c r="G3570" s="76">
        <v>0</v>
      </c>
      <c r="H3570" s="76">
        <v>0</v>
      </c>
      <c r="I3570" s="76">
        <v>0</v>
      </c>
      <c r="J3570" s="76">
        <v>0</v>
      </c>
      <c r="K3570" s="76">
        <v>0</v>
      </c>
      <c r="L3570" s="77">
        <v>0</v>
      </c>
      <c r="M3570" s="68">
        <v>3.9371015911258347</v>
      </c>
      <c r="N3570" s="68">
        <v>0</v>
      </c>
      <c r="O3570" s="68">
        <v>0</v>
      </c>
      <c r="P3570" s="68">
        <v>8.6602302662424968</v>
      </c>
      <c r="Q3570" s="68">
        <v>0</v>
      </c>
      <c r="R3570" s="68">
        <v>0</v>
      </c>
      <c r="S3570" s="68">
        <v>0</v>
      </c>
      <c r="T3570" s="68">
        <v>0</v>
      </c>
      <c r="U3570" s="68">
        <v>0</v>
      </c>
      <c r="V3570" s="68">
        <v>0</v>
      </c>
      <c r="W3570" s="68">
        <v>12.597331857368331</v>
      </c>
    </row>
    <row r="3571" spans="1:23">
      <c r="C3571" s="76"/>
      <c r="D3571" s="76"/>
      <c r="E3571" s="76"/>
      <c r="F3571" s="76"/>
      <c r="G3571" s="76"/>
      <c r="H3571" s="76"/>
      <c r="I3571" s="76"/>
      <c r="J3571" s="76"/>
      <c r="K3571" s="76"/>
      <c r="L3571" s="77"/>
      <c r="M3571" s="68"/>
      <c r="N3571" s="68"/>
      <c r="O3571" s="68"/>
      <c r="P3571" s="68"/>
      <c r="Q3571" s="68"/>
      <c r="R3571" s="68"/>
      <c r="S3571" s="68"/>
      <c r="T3571" s="68"/>
      <c r="U3571" s="68"/>
      <c r="V3571" s="68"/>
      <c r="W3571" s="68"/>
    </row>
    <row r="3572" spans="1:23">
      <c r="A3572" s="105" t="s">
        <v>925</v>
      </c>
      <c r="B3572">
        <v>2011</v>
      </c>
      <c r="C3572" s="76">
        <v>0.117465604155786</v>
      </c>
      <c r="D3572" s="76">
        <v>2.2845755431255308E-2</v>
      </c>
      <c r="E3572" s="76">
        <v>0</v>
      </c>
      <c r="F3572" s="76">
        <v>0.85968864041295856</v>
      </c>
      <c r="G3572" s="76">
        <v>0</v>
      </c>
      <c r="H3572" s="76">
        <v>0</v>
      </c>
      <c r="I3572" s="76">
        <v>0</v>
      </c>
      <c r="J3572" s="76">
        <v>0</v>
      </c>
      <c r="K3572" s="76">
        <v>0</v>
      </c>
      <c r="L3572" s="77">
        <v>0</v>
      </c>
      <c r="M3572" s="68">
        <v>5.1416817670682562</v>
      </c>
      <c r="N3572" s="68">
        <v>1</v>
      </c>
      <c r="O3572" s="68">
        <v>0</v>
      </c>
      <c r="P3572" s="68">
        <v>37.630125342093848</v>
      </c>
      <c r="Q3572" s="68">
        <v>0</v>
      </c>
      <c r="R3572" s="68">
        <v>0</v>
      </c>
      <c r="S3572" s="68">
        <v>0</v>
      </c>
      <c r="T3572" s="68">
        <v>0</v>
      </c>
      <c r="U3572" s="68">
        <v>0</v>
      </c>
      <c r="V3572" s="68">
        <v>0</v>
      </c>
      <c r="W3572" s="68">
        <v>43.771807109162111</v>
      </c>
    </row>
    <row r="3573" spans="1:23">
      <c r="A3573" s="105"/>
      <c r="B3573">
        <v>2014</v>
      </c>
      <c r="C3573" s="76">
        <v>0.21054975846964019</v>
      </c>
      <c r="D3573" s="76">
        <v>0</v>
      </c>
      <c r="E3573" s="76">
        <v>0</v>
      </c>
      <c r="F3573" s="76">
        <v>0.78945024153035981</v>
      </c>
      <c r="G3573" s="76">
        <v>0</v>
      </c>
      <c r="H3573" s="76">
        <v>0</v>
      </c>
      <c r="I3573" s="76">
        <v>0</v>
      </c>
      <c r="J3573" s="76">
        <v>0</v>
      </c>
      <c r="K3573" s="76">
        <v>0</v>
      </c>
      <c r="L3573" s="77">
        <v>0</v>
      </c>
      <c r="M3573" s="68">
        <v>7.6007179209388465</v>
      </c>
      <c r="N3573" s="68">
        <v>0</v>
      </c>
      <c r="O3573" s="68">
        <v>0</v>
      </c>
      <c r="P3573" s="68">
        <v>28.498672437824339</v>
      </c>
      <c r="Q3573" s="68">
        <v>0</v>
      </c>
      <c r="R3573" s="68">
        <v>0</v>
      </c>
      <c r="S3573" s="68">
        <v>0</v>
      </c>
      <c r="T3573" s="68">
        <v>0</v>
      </c>
      <c r="U3573" s="68">
        <v>0</v>
      </c>
      <c r="V3573" s="68">
        <v>0</v>
      </c>
      <c r="W3573" s="68">
        <v>36.099390358763188</v>
      </c>
    </row>
    <row r="3574" spans="1:23">
      <c r="A3574" s="105"/>
      <c r="B3574">
        <v>2017</v>
      </c>
      <c r="C3574" s="76">
        <v>0.27607682975962666</v>
      </c>
      <c r="D3574" s="76">
        <v>4.3150717516289822E-2</v>
      </c>
      <c r="E3574" s="76">
        <v>0</v>
      </c>
      <c r="F3574" s="76">
        <v>0.68077245272408338</v>
      </c>
      <c r="G3574" s="76">
        <v>0</v>
      </c>
      <c r="H3574" s="76">
        <v>0</v>
      </c>
      <c r="I3574" s="76">
        <v>0</v>
      </c>
      <c r="J3574" s="76">
        <v>0</v>
      </c>
      <c r="K3574" s="76">
        <v>0</v>
      </c>
      <c r="L3574" s="77">
        <v>0</v>
      </c>
      <c r="M3574" s="68">
        <v>6.5004976527437695</v>
      </c>
      <c r="N3574" s="68">
        <v>1.016025641025641</v>
      </c>
      <c r="O3574" s="68">
        <v>0</v>
      </c>
      <c r="P3574" s="68">
        <v>16.029449971729157</v>
      </c>
      <c r="Q3574" s="68">
        <v>0</v>
      </c>
      <c r="R3574" s="68">
        <v>0</v>
      </c>
      <c r="S3574" s="68">
        <v>0</v>
      </c>
      <c r="T3574" s="68">
        <v>0</v>
      </c>
      <c r="U3574" s="68">
        <v>0</v>
      </c>
      <c r="V3574" s="68">
        <v>0</v>
      </c>
      <c r="W3574" s="68">
        <v>23.545973265498571</v>
      </c>
    </row>
    <row r="3575" spans="1:23">
      <c r="C3575" s="76"/>
      <c r="D3575" s="76"/>
      <c r="E3575" s="76"/>
      <c r="F3575" s="76"/>
      <c r="G3575" s="76"/>
      <c r="H3575" s="76"/>
      <c r="I3575" s="76"/>
      <c r="J3575" s="76"/>
      <c r="K3575" s="76"/>
      <c r="L3575" s="77"/>
      <c r="M3575" s="68"/>
      <c r="N3575" s="68"/>
      <c r="O3575" s="68"/>
      <c r="P3575" s="68"/>
      <c r="Q3575" s="68"/>
      <c r="R3575" s="68"/>
      <c r="S3575" s="68"/>
      <c r="T3575" s="68"/>
      <c r="U3575" s="68"/>
      <c r="V3575" s="68"/>
      <c r="W3575" s="68"/>
    </row>
    <row r="3576" spans="1:23">
      <c r="A3576" s="105" t="s">
        <v>926</v>
      </c>
      <c r="B3576">
        <v>2011</v>
      </c>
      <c r="C3576" s="76">
        <v>0.16368223484588157</v>
      </c>
      <c r="D3576" s="76">
        <v>0</v>
      </c>
      <c r="E3576" s="76">
        <v>0</v>
      </c>
      <c r="F3576" s="76">
        <v>0.77689757863682019</v>
      </c>
      <c r="G3576" s="76">
        <v>5.9420186517298308E-2</v>
      </c>
      <c r="H3576" s="76">
        <v>0</v>
      </c>
      <c r="I3576" s="76">
        <v>0</v>
      </c>
      <c r="J3576" s="76">
        <v>0</v>
      </c>
      <c r="K3576" s="76">
        <v>0</v>
      </c>
      <c r="L3576" s="77">
        <v>0</v>
      </c>
      <c r="M3576" s="68">
        <v>2.9894289420311559</v>
      </c>
      <c r="N3576" s="68">
        <v>0</v>
      </c>
      <c r="O3576" s="68">
        <v>0</v>
      </c>
      <c r="P3576" s="68">
        <v>14.188956478738305</v>
      </c>
      <c r="Q3576" s="68">
        <v>1.0852272727272727</v>
      </c>
      <c r="R3576" s="68">
        <v>0</v>
      </c>
      <c r="S3576" s="68">
        <v>0</v>
      </c>
      <c r="T3576" s="68">
        <v>0</v>
      </c>
      <c r="U3576" s="68">
        <v>0</v>
      </c>
      <c r="V3576" s="68">
        <v>0</v>
      </c>
      <c r="W3576" s="68">
        <v>18.263612693496732</v>
      </c>
    </row>
    <row r="3577" spans="1:23">
      <c r="A3577" s="105"/>
      <c r="B3577">
        <v>2014</v>
      </c>
      <c r="C3577" s="76">
        <v>0.17174683045229022</v>
      </c>
      <c r="D3577" s="76">
        <v>0</v>
      </c>
      <c r="E3577" s="76">
        <v>0</v>
      </c>
      <c r="F3577" s="76">
        <v>0.82825316954770978</v>
      </c>
      <c r="G3577" s="76">
        <v>0</v>
      </c>
      <c r="H3577" s="76">
        <v>0</v>
      </c>
      <c r="I3577" s="76">
        <v>0</v>
      </c>
      <c r="J3577" s="76">
        <v>0</v>
      </c>
      <c r="K3577" s="76">
        <v>0</v>
      </c>
      <c r="L3577" s="77">
        <v>0</v>
      </c>
      <c r="M3577" s="68">
        <v>8.4212998688627199</v>
      </c>
      <c r="N3577" s="68">
        <v>0</v>
      </c>
      <c r="O3577" s="68">
        <v>0</v>
      </c>
      <c r="P3577" s="68">
        <v>40.611918657997279</v>
      </c>
      <c r="Q3577" s="68">
        <v>0</v>
      </c>
      <c r="R3577" s="68">
        <v>0</v>
      </c>
      <c r="S3577" s="68">
        <v>0</v>
      </c>
      <c r="T3577" s="68">
        <v>0</v>
      </c>
      <c r="U3577" s="68">
        <v>0</v>
      </c>
      <c r="V3577" s="68">
        <v>0</v>
      </c>
      <c r="W3577" s="68">
        <v>49.033218526859997</v>
      </c>
    </row>
    <row r="3578" spans="1:23">
      <c r="A3578" s="105"/>
      <c r="B3578">
        <v>2017</v>
      </c>
      <c r="C3578" s="76">
        <v>0.16382222125959106</v>
      </c>
      <c r="D3578" s="76">
        <v>0.10306474277351235</v>
      </c>
      <c r="E3578" s="76">
        <v>0</v>
      </c>
      <c r="F3578" s="76">
        <v>0.7331130359668967</v>
      </c>
      <c r="G3578" s="76">
        <v>0</v>
      </c>
      <c r="H3578" s="76">
        <v>0</v>
      </c>
      <c r="I3578" s="76">
        <v>0</v>
      </c>
      <c r="J3578" s="76">
        <v>0</v>
      </c>
      <c r="K3578" s="76">
        <v>0</v>
      </c>
      <c r="L3578" s="77">
        <v>0</v>
      </c>
      <c r="M3578" s="68">
        <v>6.0401299613628376</v>
      </c>
      <c r="N3578" s="68">
        <v>3.8</v>
      </c>
      <c r="O3578" s="68">
        <v>0</v>
      </c>
      <c r="P3578" s="68">
        <v>27.029898505603853</v>
      </c>
      <c r="Q3578" s="68">
        <v>0</v>
      </c>
      <c r="R3578" s="68">
        <v>0</v>
      </c>
      <c r="S3578" s="68">
        <v>0</v>
      </c>
      <c r="T3578" s="68">
        <v>0</v>
      </c>
      <c r="U3578" s="68">
        <v>0</v>
      </c>
      <c r="V3578" s="68">
        <v>0</v>
      </c>
      <c r="W3578" s="68">
        <v>36.870028466966687</v>
      </c>
    </row>
    <row r="3579" spans="1:23">
      <c r="C3579" s="76"/>
      <c r="D3579" s="76"/>
      <c r="E3579" s="76"/>
      <c r="F3579" s="76"/>
      <c r="G3579" s="76"/>
      <c r="H3579" s="76"/>
      <c r="I3579" s="76"/>
      <c r="J3579" s="76"/>
      <c r="K3579" s="76"/>
      <c r="L3579" s="77"/>
      <c r="M3579" s="68"/>
      <c r="N3579" s="68"/>
      <c r="O3579" s="68"/>
      <c r="P3579" s="68"/>
      <c r="Q3579" s="68"/>
      <c r="R3579" s="68"/>
      <c r="S3579" s="68"/>
      <c r="T3579" s="68"/>
      <c r="U3579" s="68"/>
      <c r="V3579" s="68"/>
      <c r="W3579" s="68"/>
    </row>
    <row r="3580" spans="1:23">
      <c r="A3580" s="105" t="s">
        <v>927</v>
      </c>
      <c r="B3580">
        <v>2011</v>
      </c>
      <c r="C3580" s="76">
        <v>0.1993833254597914</v>
      </c>
      <c r="D3580" s="76">
        <v>0</v>
      </c>
      <c r="E3580" s="76">
        <v>0</v>
      </c>
      <c r="F3580" s="76">
        <v>0.7810201961941512</v>
      </c>
      <c r="G3580" s="76">
        <v>0</v>
      </c>
      <c r="H3580" s="76">
        <v>0</v>
      </c>
      <c r="I3580" s="76">
        <v>1.9596478346057301E-2</v>
      </c>
      <c r="J3580" s="76">
        <v>0</v>
      </c>
      <c r="K3580" s="76">
        <v>0</v>
      </c>
      <c r="L3580" s="77">
        <v>0</v>
      </c>
      <c r="M3580" s="68">
        <v>10.393252058552504</v>
      </c>
      <c r="N3580" s="68">
        <v>0</v>
      </c>
      <c r="O3580" s="68">
        <v>0</v>
      </c>
      <c r="P3580" s="68">
        <v>40.712229787254323</v>
      </c>
      <c r="Q3580" s="68">
        <v>0</v>
      </c>
      <c r="R3580" s="68">
        <v>0</v>
      </c>
      <c r="S3580" s="68">
        <v>1.021505376344086</v>
      </c>
      <c r="T3580" s="68">
        <v>0</v>
      </c>
      <c r="U3580" s="68">
        <v>0</v>
      </c>
      <c r="V3580" s="68">
        <v>0</v>
      </c>
      <c r="W3580" s="68">
        <v>52.126987222150916</v>
      </c>
    </row>
    <row r="3581" spans="1:23">
      <c r="A3581" s="105"/>
      <c r="B3581">
        <v>2014</v>
      </c>
      <c r="C3581" s="76">
        <v>0.26097610388530218</v>
      </c>
      <c r="D3581" s="76">
        <v>0</v>
      </c>
      <c r="E3581" s="76">
        <v>0</v>
      </c>
      <c r="F3581" s="76">
        <v>0.72197388795574213</v>
      </c>
      <c r="G3581" s="76">
        <v>1.7050008158955573E-2</v>
      </c>
      <c r="H3581" s="76">
        <v>0</v>
      </c>
      <c r="I3581" s="76">
        <v>0</v>
      </c>
      <c r="J3581" s="76">
        <v>0</v>
      </c>
      <c r="K3581" s="76">
        <v>0</v>
      </c>
      <c r="L3581" s="77">
        <v>0</v>
      </c>
      <c r="M3581" s="68">
        <v>15.30650903226833</v>
      </c>
      <c r="N3581" s="68">
        <v>0</v>
      </c>
      <c r="O3581" s="68">
        <v>0</v>
      </c>
      <c r="P3581" s="68">
        <v>42.344489294365701</v>
      </c>
      <c r="Q3581" s="68">
        <v>1</v>
      </c>
      <c r="R3581" s="68">
        <v>0</v>
      </c>
      <c r="S3581" s="68">
        <v>0</v>
      </c>
      <c r="T3581" s="68">
        <v>0</v>
      </c>
      <c r="U3581" s="68">
        <v>0</v>
      </c>
      <c r="V3581" s="68">
        <v>0</v>
      </c>
      <c r="W3581" s="68">
        <v>58.650998326634038</v>
      </c>
    </row>
    <row r="3582" spans="1:23">
      <c r="A3582" s="105"/>
      <c r="B3582">
        <v>2017</v>
      </c>
      <c r="C3582" s="76">
        <v>0.19861713202539558</v>
      </c>
      <c r="D3582" s="76">
        <v>1.7154995711493329E-2</v>
      </c>
      <c r="E3582" s="76">
        <v>0</v>
      </c>
      <c r="F3582" s="76">
        <v>0.72006710596801171</v>
      </c>
      <c r="G3582" s="76">
        <v>0</v>
      </c>
      <c r="H3582" s="76">
        <v>0</v>
      </c>
      <c r="I3582" s="76">
        <v>6.4160766295099342E-2</v>
      </c>
      <c r="J3582" s="76">
        <v>0</v>
      </c>
      <c r="K3582" s="76">
        <v>0</v>
      </c>
      <c r="L3582" s="77">
        <v>0</v>
      </c>
      <c r="M3582" s="68">
        <v>11.763343009731965</v>
      </c>
      <c r="N3582" s="68">
        <v>1.016025641025641</v>
      </c>
      <c r="O3582" s="68">
        <v>0</v>
      </c>
      <c r="P3582" s="68">
        <v>42.646856649021068</v>
      </c>
      <c r="Q3582" s="68">
        <v>0</v>
      </c>
      <c r="R3582" s="68">
        <v>0</v>
      </c>
      <c r="S3582" s="68">
        <v>3.8</v>
      </c>
      <c r="T3582" s="68">
        <v>0</v>
      </c>
      <c r="U3582" s="68">
        <v>0</v>
      </c>
      <c r="V3582" s="68">
        <v>0</v>
      </c>
      <c r="W3582" s="68">
        <v>59.226225299778676</v>
      </c>
    </row>
    <row r="3583" spans="1:23">
      <c r="C3583" s="76"/>
      <c r="D3583" s="76"/>
      <c r="E3583" s="76"/>
      <c r="F3583" s="76"/>
      <c r="G3583" s="76"/>
      <c r="H3583" s="76"/>
      <c r="I3583" s="76"/>
      <c r="J3583" s="76"/>
      <c r="K3583" s="76"/>
      <c r="L3583" s="77"/>
      <c r="M3583" s="68"/>
      <c r="N3583" s="68"/>
      <c r="O3583" s="68"/>
      <c r="P3583" s="68"/>
      <c r="Q3583" s="68"/>
      <c r="R3583" s="68"/>
      <c r="S3583" s="68"/>
      <c r="T3583" s="68"/>
      <c r="U3583" s="68"/>
      <c r="V3583" s="68"/>
      <c r="W3583" s="68"/>
    </row>
    <row r="3584" spans="1:23">
      <c r="A3584" s="105" t="s">
        <v>928</v>
      </c>
      <c r="B3584">
        <v>2011</v>
      </c>
      <c r="C3584" s="76">
        <v>0.31756461912150424</v>
      </c>
      <c r="D3584" s="76">
        <v>0</v>
      </c>
      <c r="E3584" s="76">
        <v>0</v>
      </c>
      <c r="F3584" s="76">
        <v>0.68243538087849587</v>
      </c>
      <c r="G3584" s="76">
        <v>0</v>
      </c>
      <c r="H3584" s="76">
        <v>0</v>
      </c>
      <c r="I3584" s="76">
        <v>0</v>
      </c>
      <c r="J3584" s="76">
        <v>0</v>
      </c>
      <c r="K3584" s="76">
        <v>0</v>
      </c>
      <c r="L3584" s="77">
        <v>0</v>
      </c>
      <c r="M3584" s="68">
        <v>6.4579657730439877</v>
      </c>
      <c r="N3584" s="68">
        <v>0</v>
      </c>
      <c r="O3584" s="68">
        <v>0</v>
      </c>
      <c r="P3584" s="68">
        <v>13.877945043812749</v>
      </c>
      <c r="Q3584" s="68">
        <v>0</v>
      </c>
      <c r="R3584" s="68">
        <v>0</v>
      </c>
      <c r="S3584" s="68">
        <v>0</v>
      </c>
      <c r="T3584" s="68">
        <v>0</v>
      </c>
      <c r="U3584" s="68">
        <v>0</v>
      </c>
      <c r="V3584" s="68">
        <v>0</v>
      </c>
      <c r="W3584" s="68">
        <v>20.335910816856735</v>
      </c>
    </row>
    <row r="3585" spans="1:23">
      <c r="A3585" s="105"/>
      <c r="B3585">
        <v>2014</v>
      </c>
      <c r="C3585" s="76">
        <v>0.299920087742367</v>
      </c>
      <c r="D3585" s="76">
        <v>0</v>
      </c>
      <c r="E3585" s="76">
        <v>0</v>
      </c>
      <c r="F3585" s="76">
        <v>0.67125422247004585</v>
      </c>
      <c r="G3585" s="76">
        <v>0</v>
      </c>
      <c r="H3585" s="76">
        <v>0</v>
      </c>
      <c r="I3585" s="76">
        <v>0</v>
      </c>
      <c r="J3585" s="76">
        <v>0</v>
      </c>
      <c r="K3585" s="76">
        <v>2.8825689787587198E-2</v>
      </c>
      <c r="L3585" s="77">
        <v>0</v>
      </c>
      <c r="M3585" s="68">
        <v>10.018181578536097</v>
      </c>
      <c r="N3585" s="68">
        <v>0</v>
      </c>
      <c r="O3585" s="68">
        <v>0</v>
      </c>
      <c r="P3585" s="68">
        <v>22.421794874375269</v>
      </c>
      <c r="Q3585" s="68">
        <v>0</v>
      </c>
      <c r="R3585" s="68">
        <v>0</v>
      </c>
      <c r="S3585" s="68">
        <v>0</v>
      </c>
      <c r="T3585" s="68">
        <v>0</v>
      </c>
      <c r="U3585" s="68">
        <v>0.96285979572887648</v>
      </c>
      <c r="V3585" s="68">
        <v>0</v>
      </c>
      <c r="W3585" s="68">
        <v>33.402836248640241</v>
      </c>
    </row>
    <row r="3586" spans="1:23">
      <c r="A3586" s="105"/>
      <c r="B3586">
        <v>2017</v>
      </c>
      <c r="C3586" s="76">
        <v>0.3146711142727931</v>
      </c>
      <c r="D3586" s="76">
        <v>6.8673331051931477E-2</v>
      </c>
      <c r="E3586" s="76">
        <v>7.7447053157935347E-2</v>
      </c>
      <c r="F3586" s="76">
        <v>0.53920850151734001</v>
      </c>
      <c r="G3586" s="76">
        <v>0</v>
      </c>
      <c r="H3586" s="76">
        <v>0</v>
      </c>
      <c r="I3586" s="76">
        <v>0</v>
      </c>
      <c r="J3586" s="76">
        <v>0</v>
      </c>
      <c r="K3586" s="76">
        <v>0</v>
      </c>
      <c r="L3586" s="77">
        <v>0</v>
      </c>
      <c r="M3586" s="68">
        <v>9.3111522535435576</v>
      </c>
      <c r="N3586" s="68">
        <v>2.0320512820512819</v>
      </c>
      <c r="O3586" s="68">
        <v>2.2916666666666665</v>
      </c>
      <c r="P3586" s="68">
        <v>15.955237790528644</v>
      </c>
      <c r="Q3586" s="68">
        <v>0</v>
      </c>
      <c r="R3586" s="68">
        <v>0</v>
      </c>
      <c r="S3586" s="68">
        <v>0</v>
      </c>
      <c r="T3586" s="68">
        <v>0</v>
      </c>
      <c r="U3586" s="68">
        <v>0</v>
      </c>
      <c r="V3586" s="68">
        <v>0</v>
      </c>
      <c r="W3586" s="68">
        <v>29.590107992790152</v>
      </c>
    </row>
    <row r="3587" spans="1:23">
      <c r="C3587" s="76"/>
      <c r="D3587" s="76"/>
      <c r="E3587" s="76"/>
      <c r="F3587" s="76"/>
      <c r="G3587" s="76"/>
      <c r="H3587" s="76"/>
      <c r="I3587" s="76"/>
      <c r="J3587" s="76"/>
      <c r="K3587" s="76"/>
      <c r="L3587" s="77"/>
      <c r="M3587" s="68"/>
      <c r="N3587" s="68"/>
      <c r="O3587" s="68"/>
      <c r="P3587" s="68"/>
      <c r="Q3587" s="68"/>
      <c r="R3587" s="68"/>
      <c r="S3587" s="68"/>
      <c r="T3587" s="68"/>
      <c r="U3587" s="68"/>
      <c r="V3587" s="68"/>
      <c r="W3587" s="68"/>
    </row>
    <row r="3588" spans="1:23">
      <c r="A3588" s="105" t="s">
        <v>929</v>
      </c>
      <c r="B3588">
        <v>2011</v>
      </c>
      <c r="C3588" s="76">
        <v>0.11156309616686072</v>
      </c>
      <c r="D3588" s="76">
        <v>0</v>
      </c>
      <c r="E3588" s="76">
        <v>0</v>
      </c>
      <c r="F3588" s="76">
        <v>0.87272411639338554</v>
      </c>
      <c r="G3588" s="76">
        <v>1.2698892722121857E-2</v>
      </c>
      <c r="H3588" s="76">
        <v>3.0138947176315094E-3</v>
      </c>
      <c r="I3588" s="76">
        <v>0</v>
      </c>
      <c r="J3588" s="76">
        <v>0</v>
      </c>
      <c r="K3588" s="76">
        <v>0</v>
      </c>
      <c r="L3588" s="77">
        <v>0</v>
      </c>
      <c r="M3588" s="68">
        <v>37.016255250791694</v>
      </c>
      <c r="N3588" s="68">
        <v>0</v>
      </c>
      <c r="O3588" s="68">
        <v>0</v>
      </c>
      <c r="P3588" s="68">
        <v>289.56688874627378</v>
      </c>
      <c r="Q3588" s="68">
        <v>4.2134493444088754</v>
      </c>
      <c r="R3588" s="68">
        <v>1</v>
      </c>
      <c r="S3588" s="68">
        <v>0</v>
      </c>
      <c r="T3588" s="68">
        <v>0</v>
      </c>
      <c r="U3588" s="68">
        <v>0</v>
      </c>
      <c r="V3588" s="68">
        <v>0</v>
      </c>
      <c r="W3588" s="68">
        <v>331.79659334147448</v>
      </c>
    </row>
    <row r="3589" spans="1:23">
      <c r="A3589" s="105"/>
      <c r="B3589">
        <v>2014</v>
      </c>
      <c r="C3589" s="76">
        <v>0.14770267490690611</v>
      </c>
      <c r="D3589" s="76">
        <v>0</v>
      </c>
      <c r="E3589" s="76">
        <v>0</v>
      </c>
      <c r="F3589" s="76">
        <v>0.84244256332903389</v>
      </c>
      <c r="G3589" s="76">
        <v>6.5803553251559503E-3</v>
      </c>
      <c r="H3589" s="76">
        <v>0</v>
      </c>
      <c r="I3589" s="76">
        <v>0</v>
      </c>
      <c r="J3589" s="76">
        <v>0</v>
      </c>
      <c r="K3589" s="76">
        <v>3.2744064389043531E-3</v>
      </c>
      <c r="L3589" s="77">
        <v>0</v>
      </c>
      <c r="M3589" s="68">
        <v>45.108228823398235</v>
      </c>
      <c r="N3589" s="68">
        <v>0</v>
      </c>
      <c r="O3589" s="68">
        <v>0</v>
      </c>
      <c r="P3589" s="68">
        <v>257.28100009811948</v>
      </c>
      <c r="Q3589" s="68">
        <v>2.0096330275229359</v>
      </c>
      <c r="R3589" s="68">
        <v>0</v>
      </c>
      <c r="S3589" s="68">
        <v>0</v>
      </c>
      <c r="T3589" s="68">
        <v>0</v>
      </c>
      <c r="U3589" s="68">
        <v>1</v>
      </c>
      <c r="V3589" s="68">
        <v>0</v>
      </c>
      <c r="W3589" s="68">
        <v>305.39886194904057</v>
      </c>
    </row>
    <row r="3590" spans="1:23">
      <c r="A3590" s="105"/>
      <c r="B3590">
        <v>2017</v>
      </c>
      <c r="C3590" s="76">
        <v>0.12068546697825459</v>
      </c>
      <c r="D3590" s="76">
        <v>0</v>
      </c>
      <c r="E3590" s="76">
        <v>8.7602303559193278E-3</v>
      </c>
      <c r="F3590" s="76">
        <v>0.8522653029907854</v>
      </c>
      <c r="G3590" s="76">
        <v>1.1378831953728146E-2</v>
      </c>
      <c r="H3590" s="76">
        <v>0</v>
      </c>
      <c r="I3590" s="76">
        <v>6.9101677213125904E-3</v>
      </c>
      <c r="J3590" s="76">
        <v>0</v>
      </c>
      <c r="K3590" s="76">
        <v>0</v>
      </c>
      <c r="L3590" s="77">
        <v>0</v>
      </c>
      <c r="M3590" s="68">
        <v>31.571185983515438</v>
      </c>
      <c r="N3590" s="68">
        <v>0</v>
      </c>
      <c r="O3590" s="68">
        <v>2.2916666666666665</v>
      </c>
      <c r="P3590" s="68">
        <v>222.95166983831945</v>
      </c>
      <c r="Q3590" s="68">
        <v>2.9766899766899768</v>
      </c>
      <c r="R3590" s="68">
        <v>0</v>
      </c>
      <c r="S3590" s="68">
        <v>1.8076923076923079</v>
      </c>
      <c r="T3590" s="68">
        <v>0</v>
      </c>
      <c r="U3590" s="68">
        <v>0</v>
      </c>
      <c r="V3590" s="68">
        <v>0</v>
      </c>
      <c r="W3590" s="68">
        <v>261.59890477288383</v>
      </c>
    </row>
    <row r="3591" spans="1:23">
      <c r="C3591" s="76"/>
      <c r="D3591" s="76"/>
      <c r="E3591" s="76"/>
      <c r="F3591" s="76"/>
      <c r="G3591" s="76"/>
      <c r="H3591" s="76"/>
      <c r="I3591" s="76"/>
      <c r="J3591" s="76"/>
      <c r="K3591" s="76"/>
      <c r="L3591" s="77"/>
      <c r="M3591" s="68"/>
      <c r="N3591" s="68"/>
      <c r="O3591" s="68"/>
      <c r="P3591" s="68"/>
      <c r="Q3591" s="68"/>
      <c r="R3591" s="68"/>
      <c r="S3591" s="68"/>
      <c r="T3591" s="68"/>
      <c r="U3591" s="68"/>
      <c r="V3591" s="68"/>
      <c r="W3591" s="68"/>
    </row>
    <row r="3592" spans="1:23">
      <c r="A3592" s="105" t="s">
        <v>930</v>
      </c>
      <c r="B3592">
        <v>2011</v>
      </c>
      <c r="C3592" s="76">
        <v>0.2400042236500908</v>
      </c>
      <c r="D3592" s="76">
        <v>0</v>
      </c>
      <c r="E3592" s="76">
        <v>0</v>
      </c>
      <c r="F3592" s="76">
        <v>0.7425529869223666</v>
      </c>
      <c r="G3592" s="76">
        <v>1.7442789427542491E-2</v>
      </c>
      <c r="H3592" s="76">
        <v>0</v>
      </c>
      <c r="I3592" s="76">
        <v>0</v>
      </c>
      <c r="J3592" s="76">
        <v>0</v>
      </c>
      <c r="K3592" s="76">
        <v>0</v>
      </c>
      <c r="L3592" s="77">
        <v>0</v>
      </c>
      <c r="M3592" s="68">
        <v>37.774018272252967</v>
      </c>
      <c r="N3592" s="68">
        <v>0</v>
      </c>
      <c r="O3592" s="68">
        <v>0</v>
      </c>
      <c r="P3592" s="68">
        <v>116.86965199835508</v>
      </c>
      <c r="Q3592" s="68">
        <v>2.7453027139874737</v>
      </c>
      <c r="R3592" s="68">
        <v>0</v>
      </c>
      <c r="S3592" s="68">
        <v>0</v>
      </c>
      <c r="T3592" s="68">
        <v>0</v>
      </c>
      <c r="U3592" s="68">
        <v>0</v>
      </c>
      <c r="V3592" s="68">
        <v>0</v>
      </c>
      <c r="W3592" s="68">
        <v>157.38897298459554</v>
      </c>
    </row>
    <row r="3593" spans="1:23">
      <c r="A3593" s="105"/>
      <c r="B3593">
        <v>2014</v>
      </c>
      <c r="C3593" s="76">
        <v>0.2223110294072993</v>
      </c>
      <c r="D3593" s="76">
        <v>0</v>
      </c>
      <c r="E3593" s="76">
        <v>0</v>
      </c>
      <c r="F3593" s="76">
        <v>0.76936406661389189</v>
      </c>
      <c r="G3593" s="76">
        <v>8.3249039788086988E-3</v>
      </c>
      <c r="H3593" s="76">
        <v>0</v>
      </c>
      <c r="I3593" s="76">
        <v>0</v>
      </c>
      <c r="J3593" s="76">
        <v>0</v>
      </c>
      <c r="K3593" s="76">
        <v>0</v>
      </c>
      <c r="L3593" s="77">
        <v>0</v>
      </c>
      <c r="M3593" s="68">
        <v>26.961579165787736</v>
      </c>
      <c r="N3593" s="68">
        <v>0</v>
      </c>
      <c r="O3593" s="68">
        <v>0</v>
      </c>
      <c r="P3593" s="68">
        <v>93.307427187154019</v>
      </c>
      <c r="Q3593" s="68">
        <v>1.0096330275229359</v>
      </c>
      <c r="R3593" s="68">
        <v>0</v>
      </c>
      <c r="S3593" s="68">
        <v>0</v>
      </c>
      <c r="T3593" s="68">
        <v>0</v>
      </c>
      <c r="U3593" s="68">
        <v>0</v>
      </c>
      <c r="V3593" s="68">
        <v>0</v>
      </c>
      <c r="W3593" s="68">
        <v>121.27863938046471</v>
      </c>
    </row>
    <row r="3594" spans="1:23">
      <c r="A3594" s="105"/>
      <c r="B3594">
        <v>2017</v>
      </c>
      <c r="C3594" s="76">
        <v>0.22817006455722399</v>
      </c>
      <c r="D3594" s="76">
        <v>0</v>
      </c>
      <c r="E3594" s="76">
        <v>7.174633699019441E-3</v>
      </c>
      <c r="F3594" s="76">
        <v>0.75100422208047901</v>
      </c>
      <c r="G3594" s="76">
        <v>0</v>
      </c>
      <c r="H3594" s="76">
        <v>0</v>
      </c>
      <c r="I3594" s="76">
        <v>0</v>
      </c>
      <c r="J3594" s="76">
        <v>0</v>
      </c>
      <c r="K3594" s="76">
        <v>1.3651079663277353E-2</v>
      </c>
      <c r="L3594" s="77">
        <v>0</v>
      </c>
      <c r="M3594" s="68">
        <v>31.988307981702</v>
      </c>
      <c r="N3594" s="68">
        <v>0</v>
      </c>
      <c r="O3594" s="68">
        <v>1.0058479532163742</v>
      </c>
      <c r="P3594" s="68">
        <v>105.28705594262539</v>
      </c>
      <c r="Q3594" s="68">
        <v>0</v>
      </c>
      <c r="R3594" s="68">
        <v>0</v>
      </c>
      <c r="S3594" s="68">
        <v>0</v>
      </c>
      <c r="T3594" s="68">
        <v>0</v>
      </c>
      <c r="U3594" s="68">
        <v>1.9138134592680047</v>
      </c>
      <c r="V3594" s="68">
        <v>0</v>
      </c>
      <c r="W3594" s="68">
        <v>140.1950253368118</v>
      </c>
    </row>
    <row r="3595" spans="1:23">
      <c r="C3595" s="76"/>
      <c r="D3595" s="76"/>
      <c r="E3595" s="76"/>
      <c r="F3595" s="76"/>
      <c r="G3595" s="76"/>
      <c r="H3595" s="76"/>
      <c r="I3595" s="76"/>
      <c r="J3595" s="76"/>
      <c r="K3595" s="76"/>
      <c r="L3595" s="77"/>
      <c r="M3595" s="68"/>
      <c r="N3595" s="68"/>
      <c r="O3595" s="68"/>
      <c r="P3595" s="68"/>
      <c r="Q3595" s="68"/>
      <c r="R3595" s="68"/>
      <c r="S3595" s="68"/>
      <c r="T3595" s="68"/>
      <c r="U3595" s="68"/>
      <c r="V3595" s="68"/>
      <c r="W3595" s="68"/>
    </row>
    <row r="3596" spans="1:23">
      <c r="A3596" s="105" t="s">
        <v>931</v>
      </c>
      <c r="B3596">
        <v>2011</v>
      </c>
      <c r="C3596" s="76">
        <v>0.10268439067312239</v>
      </c>
      <c r="D3596" s="76">
        <v>4.1667345091646055E-3</v>
      </c>
      <c r="E3596" s="76">
        <v>0</v>
      </c>
      <c r="F3596" s="76">
        <v>0.85586977847754708</v>
      </c>
      <c r="G3596" s="76">
        <v>1.1544978079467314E-2</v>
      </c>
      <c r="H3596" s="76">
        <v>5.6088004610349157E-3</v>
      </c>
      <c r="I3596" s="76">
        <v>0</v>
      </c>
      <c r="J3596" s="76">
        <v>2.7901767297709621E-3</v>
      </c>
      <c r="K3596" s="76">
        <v>8.6675705349463974E-3</v>
      </c>
      <c r="L3596" s="77">
        <v>8.6675705349463974E-3</v>
      </c>
      <c r="M3596" s="68">
        <v>36.802109908482919</v>
      </c>
      <c r="N3596" s="68">
        <v>1.4933586337760911</v>
      </c>
      <c r="O3596" s="68">
        <v>0</v>
      </c>
      <c r="P3596" s="68">
        <v>306.74393107271135</v>
      </c>
      <c r="Q3596" s="68">
        <v>4.13772287478543</v>
      </c>
      <c r="R3596" s="68">
        <v>2.0101954120645709</v>
      </c>
      <c r="S3596" s="68">
        <v>0</v>
      </c>
      <c r="T3596" s="68">
        <v>1</v>
      </c>
      <c r="U3596" s="68">
        <v>3.1064593301435406</v>
      </c>
      <c r="V3596" s="68">
        <v>3.1064593301435406</v>
      </c>
      <c r="W3596" s="68">
        <v>358.40023656210741</v>
      </c>
    </row>
    <row r="3597" spans="1:23">
      <c r="A3597" s="105"/>
      <c r="B3597">
        <v>2014</v>
      </c>
      <c r="C3597" s="76">
        <v>9.7473297803067266E-2</v>
      </c>
      <c r="D3597" s="76">
        <v>0</v>
      </c>
      <c r="E3597" s="76">
        <v>0</v>
      </c>
      <c r="F3597" s="76">
        <v>0.87262660681222082</v>
      </c>
      <c r="G3597" s="76">
        <v>0</v>
      </c>
      <c r="H3597" s="76">
        <v>0</v>
      </c>
      <c r="I3597" s="76">
        <v>3.1304569280812882E-3</v>
      </c>
      <c r="J3597" s="76">
        <v>3.1304569280812882E-3</v>
      </c>
      <c r="K3597" s="76">
        <v>2.3639181528549425E-2</v>
      </c>
      <c r="L3597" s="77">
        <v>0</v>
      </c>
      <c r="M3597" s="68">
        <v>31.437027572800417</v>
      </c>
      <c r="N3597" s="68">
        <v>0</v>
      </c>
      <c r="O3597" s="68">
        <v>0</v>
      </c>
      <c r="P3597" s="68">
        <v>281.43899218983648</v>
      </c>
      <c r="Q3597" s="68">
        <v>0</v>
      </c>
      <c r="R3597" s="68">
        <v>0</v>
      </c>
      <c r="S3597" s="68">
        <v>1.0096330275229359</v>
      </c>
      <c r="T3597" s="68">
        <v>1.0096330275229359</v>
      </c>
      <c r="U3597" s="68">
        <v>7.6240941700041409</v>
      </c>
      <c r="V3597" s="68">
        <v>0</v>
      </c>
      <c r="W3597" s="68">
        <v>322.51937998768688</v>
      </c>
    </row>
    <row r="3598" spans="1:23">
      <c r="A3598" s="105"/>
      <c r="B3598">
        <v>2017</v>
      </c>
      <c r="C3598" s="76">
        <v>0.13458961354553686</v>
      </c>
      <c r="D3598" s="76">
        <v>9.2922723255426058E-3</v>
      </c>
      <c r="E3598" s="76">
        <v>3.4136440222541503E-2</v>
      </c>
      <c r="F3598" s="76">
        <v>0.81825203045823758</v>
      </c>
      <c r="G3598" s="76">
        <v>0</v>
      </c>
      <c r="H3598" s="76">
        <v>0</v>
      </c>
      <c r="I3598" s="76">
        <v>0</v>
      </c>
      <c r="J3598" s="76">
        <v>0</v>
      </c>
      <c r="K3598" s="76">
        <v>3.7296434481415212E-3</v>
      </c>
      <c r="L3598" s="77">
        <v>0</v>
      </c>
      <c r="M3598" s="68">
        <v>36.141381940368234</v>
      </c>
      <c r="N3598" s="68">
        <v>2.4952561669829221</v>
      </c>
      <c r="O3598" s="68">
        <v>9.1666666666666661</v>
      </c>
      <c r="P3598" s="68">
        <v>219.7254184571039</v>
      </c>
      <c r="Q3598" s="68">
        <v>0</v>
      </c>
      <c r="R3598" s="68">
        <v>0</v>
      </c>
      <c r="S3598" s="68">
        <v>0</v>
      </c>
      <c r="T3598" s="68">
        <v>0</v>
      </c>
      <c r="U3598" s="68">
        <v>1.0015220700152208</v>
      </c>
      <c r="V3598" s="68">
        <v>0</v>
      </c>
      <c r="W3598" s="68">
        <v>268.53024530113692</v>
      </c>
    </row>
    <row r="3599" spans="1:23">
      <c r="C3599" s="76"/>
      <c r="D3599" s="76"/>
      <c r="E3599" s="76"/>
      <c r="F3599" s="76"/>
      <c r="G3599" s="76"/>
      <c r="H3599" s="76"/>
      <c r="I3599" s="76"/>
      <c r="J3599" s="76"/>
      <c r="K3599" s="76"/>
      <c r="L3599" s="77"/>
      <c r="M3599" s="68"/>
      <c r="N3599" s="68"/>
      <c r="O3599" s="68"/>
      <c r="P3599" s="68"/>
      <c r="Q3599" s="68"/>
      <c r="R3599" s="68"/>
      <c r="S3599" s="68"/>
      <c r="T3599" s="68"/>
      <c r="U3599" s="68"/>
      <c r="V3599" s="68"/>
      <c r="W3599" s="68"/>
    </row>
    <row r="3600" spans="1:23">
      <c r="A3600" s="105" t="s">
        <v>932</v>
      </c>
      <c r="B3600">
        <v>2011</v>
      </c>
      <c r="C3600" s="76">
        <v>0.14770544836155572</v>
      </c>
      <c r="D3600" s="76">
        <v>0</v>
      </c>
      <c r="E3600" s="76">
        <v>0</v>
      </c>
      <c r="F3600" s="76">
        <v>0.85229455163844425</v>
      </c>
      <c r="G3600" s="76">
        <v>0</v>
      </c>
      <c r="H3600" s="76">
        <v>0</v>
      </c>
      <c r="I3600" s="76">
        <v>0</v>
      </c>
      <c r="J3600" s="76">
        <v>0</v>
      </c>
      <c r="K3600" s="76">
        <v>0</v>
      </c>
      <c r="L3600" s="77">
        <v>0</v>
      </c>
      <c r="M3600" s="68">
        <v>17.633756376924598</v>
      </c>
      <c r="N3600" s="68">
        <v>0</v>
      </c>
      <c r="O3600" s="68">
        <v>0</v>
      </c>
      <c r="P3600" s="68">
        <v>101.75084705192396</v>
      </c>
      <c r="Q3600" s="68">
        <v>0</v>
      </c>
      <c r="R3600" s="68">
        <v>0</v>
      </c>
      <c r="S3600" s="68">
        <v>0</v>
      </c>
      <c r="T3600" s="68">
        <v>0</v>
      </c>
      <c r="U3600" s="68">
        <v>0</v>
      </c>
      <c r="V3600" s="68">
        <v>0</v>
      </c>
      <c r="W3600" s="68">
        <v>119.38460342884856</v>
      </c>
    </row>
    <row r="3601" spans="1:23">
      <c r="A3601" s="105"/>
      <c r="B3601">
        <v>2014</v>
      </c>
      <c r="C3601" s="76">
        <v>0.15962350071622261</v>
      </c>
      <c r="D3601" s="76">
        <v>0</v>
      </c>
      <c r="E3601" s="76">
        <v>0</v>
      </c>
      <c r="F3601" s="76">
        <v>0.83108814405317855</v>
      </c>
      <c r="G3601" s="76">
        <v>9.2883552305989669E-3</v>
      </c>
      <c r="H3601" s="76">
        <v>0</v>
      </c>
      <c r="I3601" s="76">
        <v>0</v>
      </c>
      <c r="J3601" s="76">
        <v>0</v>
      </c>
      <c r="K3601" s="76">
        <v>0</v>
      </c>
      <c r="L3601" s="77">
        <v>0</v>
      </c>
      <c r="M3601" s="68">
        <v>17.239805642264457</v>
      </c>
      <c r="N3601" s="68">
        <v>0</v>
      </c>
      <c r="O3601" s="68">
        <v>0</v>
      </c>
      <c r="P3601" s="68">
        <v>89.759953959028437</v>
      </c>
      <c r="Q3601" s="68">
        <v>1.0031695721077656</v>
      </c>
      <c r="R3601" s="68">
        <v>0</v>
      </c>
      <c r="S3601" s="68">
        <v>0</v>
      </c>
      <c r="T3601" s="68">
        <v>0</v>
      </c>
      <c r="U3601" s="68">
        <v>0</v>
      </c>
      <c r="V3601" s="68">
        <v>0</v>
      </c>
      <c r="W3601" s="68">
        <v>108.00292917340064</v>
      </c>
    </row>
    <row r="3602" spans="1:23">
      <c r="A3602" s="105"/>
      <c r="B3602">
        <v>2017</v>
      </c>
      <c r="C3602" s="76">
        <v>0.24712916238144875</v>
      </c>
      <c r="D3602" s="76">
        <v>0</v>
      </c>
      <c r="E3602" s="76">
        <v>4.3799847656859937E-2</v>
      </c>
      <c r="F3602" s="76">
        <v>0.69173701606873272</v>
      </c>
      <c r="G3602" s="76">
        <v>0</v>
      </c>
      <c r="H3602" s="76">
        <v>0</v>
      </c>
      <c r="I3602" s="76">
        <v>0</v>
      </c>
      <c r="J3602" s="76">
        <v>0</v>
      </c>
      <c r="K3602" s="76">
        <v>0</v>
      </c>
      <c r="L3602" s="77">
        <v>1.7333973892958338E-2</v>
      </c>
      <c r="M3602" s="68">
        <v>21.440504186375286</v>
      </c>
      <c r="N3602" s="68">
        <v>0</v>
      </c>
      <c r="O3602" s="68">
        <v>3.8</v>
      </c>
      <c r="P3602" s="68">
        <v>60.013922460515509</v>
      </c>
      <c r="Q3602" s="68">
        <v>0</v>
      </c>
      <c r="R3602" s="68">
        <v>0</v>
      </c>
      <c r="S3602" s="68">
        <v>0</v>
      </c>
      <c r="T3602" s="68">
        <v>0</v>
      </c>
      <c r="U3602" s="68">
        <v>0</v>
      </c>
      <c r="V3602" s="68">
        <v>1.5038659793814433</v>
      </c>
      <c r="W3602" s="68">
        <v>86.758292626272265</v>
      </c>
    </row>
    <row r="3603" spans="1:23">
      <c r="C3603" s="76"/>
      <c r="D3603" s="76"/>
      <c r="E3603" s="76"/>
      <c r="F3603" s="76"/>
      <c r="G3603" s="76"/>
      <c r="H3603" s="76"/>
      <c r="I3603" s="76"/>
      <c r="J3603" s="76"/>
      <c r="K3603" s="76"/>
      <c r="L3603" s="77"/>
      <c r="M3603" s="68"/>
      <c r="N3603" s="68"/>
      <c r="O3603" s="68"/>
      <c r="P3603" s="68"/>
      <c r="Q3603" s="68"/>
      <c r="R3603" s="68"/>
      <c r="S3603" s="68"/>
      <c r="T3603" s="68"/>
      <c r="U3603" s="68"/>
      <c r="V3603" s="68"/>
      <c r="W3603" s="68"/>
    </row>
    <row r="3604" spans="1:23">
      <c r="A3604" s="105" t="s">
        <v>933</v>
      </c>
      <c r="B3604">
        <v>2011</v>
      </c>
      <c r="C3604" s="76">
        <v>0.21892894021335271</v>
      </c>
      <c r="D3604" s="76">
        <v>0</v>
      </c>
      <c r="E3604" s="76">
        <v>0</v>
      </c>
      <c r="F3604" s="76">
        <v>0.54071376419017037</v>
      </c>
      <c r="G3604" s="76">
        <v>0.24035729559647692</v>
      </c>
      <c r="H3604" s="76">
        <v>0</v>
      </c>
      <c r="I3604" s="76">
        <v>0</v>
      </c>
      <c r="J3604" s="76">
        <v>0</v>
      </c>
      <c r="K3604" s="76">
        <v>0</v>
      </c>
      <c r="L3604" s="77">
        <v>0</v>
      </c>
      <c r="M3604" s="68">
        <v>2.0165990805350562</v>
      </c>
      <c r="N3604" s="68">
        <v>0</v>
      </c>
      <c r="O3604" s="68">
        <v>0</v>
      </c>
      <c r="P3604" s="68">
        <v>4.9806246658660891</v>
      </c>
      <c r="Q3604" s="68">
        <v>2.2139800285306706</v>
      </c>
      <c r="R3604" s="68">
        <v>0</v>
      </c>
      <c r="S3604" s="68">
        <v>0</v>
      </c>
      <c r="T3604" s="68">
        <v>0</v>
      </c>
      <c r="U3604" s="68">
        <v>0</v>
      </c>
      <c r="V3604" s="68">
        <v>0</v>
      </c>
      <c r="W3604" s="68">
        <v>9.2112037749318159</v>
      </c>
    </row>
    <row r="3605" spans="1:23">
      <c r="A3605" s="105"/>
      <c r="B3605">
        <v>2014</v>
      </c>
      <c r="C3605" s="76">
        <v>0.2421223795965646</v>
      </c>
      <c r="D3605" s="76">
        <v>0</v>
      </c>
      <c r="E3605" s="76">
        <v>0</v>
      </c>
      <c r="F3605" s="76">
        <v>0.75787762040343531</v>
      </c>
      <c r="G3605" s="76">
        <v>0</v>
      </c>
      <c r="H3605" s="76">
        <v>0</v>
      </c>
      <c r="I3605" s="76">
        <v>0</v>
      </c>
      <c r="J3605" s="76">
        <v>0</v>
      </c>
      <c r="K3605" s="76">
        <v>0</v>
      </c>
      <c r="L3605" s="77">
        <v>0</v>
      </c>
      <c r="M3605" s="68">
        <v>3.3699890992513231</v>
      </c>
      <c r="N3605" s="68">
        <v>0</v>
      </c>
      <c r="O3605" s="68">
        <v>0</v>
      </c>
      <c r="P3605" s="68">
        <v>10.548547075994241</v>
      </c>
      <c r="Q3605" s="68">
        <v>0</v>
      </c>
      <c r="R3605" s="68">
        <v>0</v>
      </c>
      <c r="S3605" s="68">
        <v>0</v>
      </c>
      <c r="T3605" s="68">
        <v>0</v>
      </c>
      <c r="U3605" s="68">
        <v>0</v>
      </c>
      <c r="V3605" s="68">
        <v>0</v>
      </c>
      <c r="W3605" s="68">
        <v>13.918536175245565</v>
      </c>
    </row>
    <row r="3606" spans="1:23">
      <c r="A3606" s="105"/>
      <c r="B3606">
        <v>2017</v>
      </c>
      <c r="C3606" s="76">
        <v>0.27719814072091786</v>
      </c>
      <c r="D3606" s="76">
        <v>0</v>
      </c>
      <c r="E3606" s="76">
        <v>0</v>
      </c>
      <c r="F3606" s="76">
        <v>0.72280185927908192</v>
      </c>
      <c r="G3606" s="76">
        <v>0</v>
      </c>
      <c r="H3606" s="76">
        <v>0</v>
      </c>
      <c r="I3606" s="76">
        <v>0</v>
      </c>
      <c r="J3606" s="76">
        <v>0</v>
      </c>
      <c r="K3606" s="76">
        <v>0</v>
      </c>
      <c r="L3606" s="77">
        <v>0</v>
      </c>
      <c r="M3606" s="68">
        <v>4.0606250433085842</v>
      </c>
      <c r="N3606" s="68">
        <v>0</v>
      </c>
      <c r="O3606" s="68">
        <v>0</v>
      </c>
      <c r="P3606" s="68">
        <v>10.588192703982177</v>
      </c>
      <c r="Q3606" s="68">
        <v>0</v>
      </c>
      <c r="R3606" s="68">
        <v>0</v>
      </c>
      <c r="S3606" s="68">
        <v>0</v>
      </c>
      <c r="T3606" s="68">
        <v>0</v>
      </c>
      <c r="U3606" s="68">
        <v>0</v>
      </c>
      <c r="V3606" s="68">
        <v>0</v>
      </c>
      <c r="W3606" s="68">
        <v>14.648817747290764</v>
      </c>
    </row>
    <row r="3607" spans="1:23">
      <c r="C3607" s="76"/>
      <c r="D3607" s="76"/>
      <c r="E3607" s="76"/>
      <c r="F3607" s="76"/>
      <c r="G3607" s="76"/>
      <c r="H3607" s="76"/>
      <c r="I3607" s="76"/>
      <c r="J3607" s="76"/>
      <c r="K3607" s="76"/>
      <c r="L3607" s="77"/>
      <c r="M3607" s="68"/>
      <c r="N3607" s="68"/>
      <c r="O3607" s="68"/>
      <c r="P3607" s="68"/>
      <c r="Q3607" s="68"/>
      <c r="R3607" s="68"/>
      <c r="S3607" s="68"/>
      <c r="T3607" s="68"/>
      <c r="U3607" s="68"/>
      <c r="V3607" s="68"/>
      <c r="W3607" s="68"/>
    </row>
    <row r="3608" spans="1:23">
      <c r="A3608" s="105" t="s">
        <v>934</v>
      </c>
      <c r="B3608">
        <v>2011</v>
      </c>
      <c r="C3608" s="76">
        <v>0.45764752482394694</v>
      </c>
      <c r="D3608" s="76">
        <v>9.0697351138974772E-3</v>
      </c>
      <c r="E3608" s="76">
        <v>0</v>
      </c>
      <c r="F3608" s="76">
        <v>0.49270442947209325</v>
      </c>
      <c r="G3608" s="76">
        <v>9.1424325739319235E-3</v>
      </c>
      <c r="H3608" s="76">
        <v>9.0697351138974772E-3</v>
      </c>
      <c r="I3608" s="76">
        <v>0</v>
      </c>
      <c r="J3608" s="76">
        <v>0</v>
      </c>
      <c r="K3608" s="76">
        <v>2.2366142902232617E-2</v>
      </c>
      <c r="L3608" s="77">
        <v>0</v>
      </c>
      <c r="M3608" s="68">
        <v>50.458753103240859</v>
      </c>
      <c r="N3608" s="68">
        <v>1</v>
      </c>
      <c r="O3608" s="68">
        <v>0</v>
      </c>
      <c r="P3608" s="68">
        <v>54.324015341652753</v>
      </c>
      <c r="Q3608" s="68">
        <v>1.008015389547932</v>
      </c>
      <c r="R3608" s="68">
        <v>0.99999999999999989</v>
      </c>
      <c r="S3608" s="68">
        <v>0</v>
      </c>
      <c r="T3608" s="68">
        <v>0</v>
      </c>
      <c r="U3608" s="68">
        <v>2.4660194174757284</v>
      </c>
      <c r="V3608" s="68">
        <v>0</v>
      </c>
      <c r="W3608" s="68">
        <v>110.2568032519173</v>
      </c>
    </row>
    <row r="3609" spans="1:23">
      <c r="A3609" s="105"/>
      <c r="B3609">
        <v>2014</v>
      </c>
      <c r="C3609" s="76">
        <v>0.42015670351336448</v>
      </c>
      <c r="D3609" s="76">
        <v>1.1875861756141002E-2</v>
      </c>
      <c r="E3609" s="76">
        <v>0</v>
      </c>
      <c r="F3609" s="76">
        <v>0.52370368863248529</v>
      </c>
      <c r="G3609" s="76">
        <v>2.6386381026294412E-2</v>
      </c>
      <c r="H3609" s="76">
        <v>1.7877365071714859E-2</v>
      </c>
      <c r="I3609" s="76">
        <v>0</v>
      </c>
      <c r="J3609" s="76">
        <v>0</v>
      </c>
      <c r="K3609" s="76">
        <v>0</v>
      </c>
      <c r="L3609" s="77">
        <v>0</v>
      </c>
      <c r="M3609" s="68">
        <v>47.721777186847916</v>
      </c>
      <c r="N3609" s="68">
        <v>1.348871085214858</v>
      </c>
      <c r="O3609" s="68">
        <v>0</v>
      </c>
      <c r="P3609" s="68">
        <v>59.482737111809243</v>
      </c>
      <c r="Q3609" s="68">
        <v>2.9969889462064483</v>
      </c>
      <c r="R3609" s="68">
        <v>2.0305272425890903</v>
      </c>
      <c r="S3609" s="68">
        <v>0</v>
      </c>
      <c r="T3609" s="68">
        <v>0</v>
      </c>
      <c r="U3609" s="68">
        <v>0</v>
      </c>
      <c r="V3609" s="68">
        <v>0</v>
      </c>
      <c r="W3609" s="68">
        <v>113.58090157266756</v>
      </c>
    </row>
    <row r="3610" spans="1:23">
      <c r="A3610" s="105"/>
      <c r="B3610">
        <v>2017</v>
      </c>
      <c r="C3610" s="76">
        <v>0.4563165260099859</v>
      </c>
      <c r="D3610" s="76">
        <v>9.4757275896527743E-3</v>
      </c>
      <c r="E3610" s="76">
        <v>0</v>
      </c>
      <c r="F3610" s="76">
        <v>0.5154784386256599</v>
      </c>
      <c r="G3610" s="76">
        <v>9.3808077438546026E-3</v>
      </c>
      <c r="H3610" s="76">
        <v>9.3485000308470376E-3</v>
      </c>
      <c r="I3610" s="76">
        <v>0</v>
      </c>
      <c r="J3610" s="76">
        <v>0</v>
      </c>
      <c r="K3610" s="76">
        <v>0</v>
      </c>
      <c r="L3610" s="77">
        <v>0</v>
      </c>
      <c r="M3610" s="68">
        <v>48.928094065954319</v>
      </c>
      <c r="N3610" s="68">
        <v>1.016025641025641</v>
      </c>
      <c r="O3610" s="68">
        <v>0</v>
      </c>
      <c r="P3610" s="68">
        <v>55.271672394998049</v>
      </c>
      <c r="Q3610" s="68">
        <v>1.0058479532163742</v>
      </c>
      <c r="R3610" s="68">
        <v>1.0023837902264601</v>
      </c>
      <c r="S3610" s="68">
        <v>0</v>
      </c>
      <c r="T3610" s="68">
        <v>0</v>
      </c>
      <c r="U3610" s="68">
        <v>0</v>
      </c>
      <c r="V3610" s="68">
        <v>0</v>
      </c>
      <c r="W3610" s="68">
        <v>107.22402384542082</v>
      </c>
    </row>
    <row r="3611" spans="1:23">
      <c r="C3611" s="76"/>
      <c r="D3611" s="76"/>
      <c r="E3611" s="76"/>
      <c r="F3611" s="76"/>
      <c r="G3611" s="76"/>
      <c r="H3611" s="76"/>
      <c r="I3611" s="76"/>
      <c r="J3611" s="76"/>
      <c r="K3611" s="76"/>
      <c r="L3611" s="77"/>
      <c r="M3611" s="68"/>
      <c r="N3611" s="68"/>
      <c r="O3611" s="68"/>
      <c r="P3611" s="68"/>
      <c r="Q3611" s="68"/>
      <c r="R3611" s="68"/>
      <c r="S3611" s="68"/>
      <c r="T3611" s="68"/>
      <c r="U3611" s="68"/>
      <c r="V3611" s="68"/>
      <c r="W3611" s="68"/>
    </row>
    <row r="3612" spans="1:23">
      <c r="A3612" s="105" t="s">
        <v>935</v>
      </c>
      <c r="B3612">
        <v>2011</v>
      </c>
      <c r="C3612" s="76">
        <v>0.37801294399478358</v>
      </c>
      <c r="D3612" s="76">
        <v>2.5717680818919158E-2</v>
      </c>
      <c r="E3612" s="76">
        <v>0</v>
      </c>
      <c r="F3612" s="76">
        <v>0.51651501134821587</v>
      </c>
      <c r="G3612" s="76">
        <v>7.9754363838081432E-2</v>
      </c>
      <c r="H3612" s="76">
        <v>0</v>
      </c>
      <c r="I3612" s="76">
        <v>0</v>
      </c>
      <c r="J3612" s="76">
        <v>0</v>
      </c>
      <c r="K3612" s="76">
        <v>0</v>
      </c>
      <c r="L3612" s="77">
        <v>0</v>
      </c>
      <c r="M3612" s="68">
        <v>14.723731470940807</v>
      </c>
      <c r="N3612" s="68">
        <v>1.0017123287671232</v>
      </c>
      <c r="O3612" s="68">
        <v>0</v>
      </c>
      <c r="P3612" s="68">
        <v>20.118433637304285</v>
      </c>
      <c r="Q3612" s="68">
        <v>3.1064593301435406</v>
      </c>
      <c r="R3612" s="68">
        <v>0</v>
      </c>
      <c r="S3612" s="68">
        <v>0</v>
      </c>
      <c r="T3612" s="68">
        <v>0</v>
      </c>
      <c r="U3612" s="68">
        <v>0</v>
      </c>
      <c r="V3612" s="68">
        <v>0</v>
      </c>
      <c r="W3612" s="68">
        <v>38.950336767155754</v>
      </c>
    </row>
    <row r="3613" spans="1:23">
      <c r="A3613" s="105"/>
      <c r="B3613">
        <v>2014</v>
      </c>
      <c r="C3613" s="76">
        <v>0.35587256568249703</v>
      </c>
      <c r="D3613" s="76">
        <v>3.4727896074890574E-2</v>
      </c>
      <c r="E3613" s="76">
        <v>0</v>
      </c>
      <c r="F3613" s="76">
        <v>0.6093995382426125</v>
      </c>
      <c r="G3613" s="76">
        <v>0</v>
      </c>
      <c r="H3613" s="76">
        <v>0</v>
      </c>
      <c r="I3613" s="76">
        <v>0</v>
      </c>
      <c r="J3613" s="76">
        <v>0</v>
      </c>
      <c r="K3613" s="76">
        <v>0</v>
      </c>
      <c r="L3613" s="77">
        <v>0</v>
      </c>
      <c r="M3613" s="68">
        <v>10.247455386155822</v>
      </c>
      <c r="N3613" s="68">
        <v>1</v>
      </c>
      <c r="O3613" s="68">
        <v>0</v>
      </c>
      <c r="P3613" s="68">
        <v>17.547839262374108</v>
      </c>
      <c r="Q3613" s="68">
        <v>0</v>
      </c>
      <c r="R3613" s="68">
        <v>0</v>
      </c>
      <c r="S3613" s="68">
        <v>0</v>
      </c>
      <c r="T3613" s="68">
        <v>0</v>
      </c>
      <c r="U3613" s="68">
        <v>0</v>
      </c>
      <c r="V3613" s="68">
        <v>0</v>
      </c>
      <c r="W3613" s="68">
        <v>28.795294648529929</v>
      </c>
    </row>
    <row r="3614" spans="1:23">
      <c r="A3614" s="105"/>
      <c r="B3614">
        <v>2017</v>
      </c>
      <c r="C3614" s="76">
        <v>0.4201790558262532</v>
      </c>
      <c r="D3614" s="76">
        <v>0</v>
      </c>
      <c r="E3614" s="76">
        <v>0</v>
      </c>
      <c r="F3614" s="76">
        <v>0.57982094417374686</v>
      </c>
      <c r="G3614" s="76">
        <v>0</v>
      </c>
      <c r="H3614" s="76">
        <v>0</v>
      </c>
      <c r="I3614" s="76">
        <v>0</v>
      </c>
      <c r="J3614" s="76">
        <v>0</v>
      </c>
      <c r="K3614" s="76">
        <v>0</v>
      </c>
      <c r="L3614" s="77">
        <v>0</v>
      </c>
      <c r="M3614" s="68">
        <v>11.268874764444789</v>
      </c>
      <c r="N3614" s="68">
        <v>0</v>
      </c>
      <c r="O3614" s="68">
        <v>0</v>
      </c>
      <c r="P3614" s="68">
        <v>15.550345775439864</v>
      </c>
      <c r="Q3614" s="68">
        <v>0</v>
      </c>
      <c r="R3614" s="68">
        <v>0</v>
      </c>
      <c r="S3614" s="68">
        <v>0</v>
      </c>
      <c r="T3614" s="68">
        <v>0</v>
      </c>
      <c r="U3614" s="68">
        <v>0</v>
      </c>
      <c r="V3614" s="68">
        <v>0</v>
      </c>
      <c r="W3614" s="68">
        <v>26.81922053988465</v>
      </c>
    </row>
    <row r="3615" spans="1:23">
      <c r="C3615" s="76"/>
      <c r="D3615" s="76"/>
      <c r="E3615" s="76"/>
      <c r="F3615" s="76"/>
      <c r="G3615" s="76"/>
      <c r="H3615" s="76"/>
      <c r="I3615" s="76"/>
      <c r="J3615" s="76"/>
      <c r="K3615" s="76"/>
      <c r="L3615" s="77"/>
      <c r="M3615" s="68"/>
      <c r="N3615" s="68"/>
      <c r="O3615" s="68"/>
      <c r="P3615" s="68"/>
      <c r="Q3615" s="68"/>
      <c r="R3615" s="68"/>
      <c r="S3615" s="68"/>
      <c r="T3615" s="68"/>
      <c r="U3615" s="68"/>
      <c r="V3615" s="68"/>
      <c r="W3615" s="68"/>
    </row>
    <row r="3616" spans="1:23">
      <c r="A3616" s="105" t="s">
        <v>936</v>
      </c>
      <c r="B3616">
        <v>2011</v>
      </c>
      <c r="C3616" s="76">
        <v>0.12112104342827497</v>
      </c>
      <c r="D3616" s="76">
        <v>0</v>
      </c>
      <c r="E3616" s="76">
        <v>0</v>
      </c>
      <c r="F3616" s="76">
        <v>0.84583464788286644</v>
      </c>
      <c r="G3616" s="76">
        <v>1.2483202851312523E-2</v>
      </c>
      <c r="H3616" s="76">
        <v>8.0779029862336222E-3</v>
      </c>
      <c r="I3616" s="76">
        <v>0</v>
      </c>
      <c r="J3616" s="76">
        <v>0</v>
      </c>
      <c r="K3616" s="76">
        <v>1.2483202851312523E-2</v>
      </c>
      <c r="L3616" s="77">
        <v>0</v>
      </c>
      <c r="M3616" s="68">
        <v>30.141110411814292</v>
      </c>
      <c r="N3616" s="68">
        <v>0</v>
      </c>
      <c r="O3616" s="68">
        <v>0</v>
      </c>
      <c r="P3616" s="68">
        <v>210.48692110279518</v>
      </c>
      <c r="Q3616" s="68">
        <v>3.1064593301435406</v>
      </c>
      <c r="R3616" s="68">
        <v>2.0101954120645709</v>
      </c>
      <c r="S3616" s="68">
        <v>0</v>
      </c>
      <c r="T3616" s="68">
        <v>0</v>
      </c>
      <c r="U3616" s="68">
        <v>3.1064593301435406</v>
      </c>
      <c r="V3616" s="68">
        <v>0</v>
      </c>
      <c r="W3616" s="68">
        <v>248.85114558696111</v>
      </c>
    </row>
    <row r="3617" spans="1:23">
      <c r="A3617" s="105"/>
      <c r="B3617">
        <v>2014</v>
      </c>
      <c r="C3617" s="76">
        <v>7.8270440574417649E-2</v>
      </c>
      <c r="D3617" s="76">
        <v>0</v>
      </c>
      <c r="E3617" s="76">
        <v>0</v>
      </c>
      <c r="F3617" s="76">
        <v>0.89022338358017827</v>
      </c>
      <c r="G3617" s="76">
        <v>1.9973069863751473E-2</v>
      </c>
      <c r="H3617" s="76">
        <v>0</v>
      </c>
      <c r="I3617" s="76">
        <v>0</v>
      </c>
      <c r="J3617" s="76">
        <v>0</v>
      </c>
      <c r="K3617" s="76">
        <v>1.153310598165287E-2</v>
      </c>
      <c r="L3617" s="77">
        <v>0</v>
      </c>
      <c r="M3617" s="68">
        <v>17.804637806026932</v>
      </c>
      <c r="N3617" s="68">
        <v>0</v>
      </c>
      <c r="O3617" s="68">
        <v>0</v>
      </c>
      <c r="P3617" s="68">
        <v>202.5043527898755</v>
      </c>
      <c r="Q3617" s="68">
        <v>4.5433917605262248</v>
      </c>
      <c r="R3617" s="68">
        <v>0</v>
      </c>
      <c r="S3617" s="68">
        <v>0</v>
      </c>
      <c r="T3617" s="68">
        <v>0</v>
      </c>
      <c r="U3617" s="68">
        <v>2.623503499850842</v>
      </c>
      <c r="V3617" s="68">
        <v>0</v>
      </c>
      <c r="W3617" s="68">
        <v>227.47588585627943</v>
      </c>
    </row>
    <row r="3618" spans="1:23">
      <c r="A3618" s="105"/>
      <c r="B3618">
        <v>2017</v>
      </c>
      <c r="C3618" s="76">
        <v>0.11791796325222069</v>
      </c>
      <c r="D3618" s="76">
        <v>0</v>
      </c>
      <c r="E3618" s="76">
        <v>0</v>
      </c>
      <c r="F3618" s="76">
        <v>0.85681227858573128</v>
      </c>
      <c r="G3618" s="76">
        <v>0</v>
      </c>
      <c r="H3618" s="76">
        <v>1.465182713399386E-2</v>
      </c>
      <c r="I3618" s="76">
        <v>0</v>
      </c>
      <c r="J3618" s="76">
        <v>0</v>
      </c>
      <c r="K3618" s="76">
        <v>1.0617931028054155E-2</v>
      </c>
      <c r="L3618" s="77">
        <v>0</v>
      </c>
      <c r="M3618" s="68">
        <v>27.810364862699466</v>
      </c>
      <c r="N3618" s="68">
        <v>0</v>
      </c>
      <c r="O3618" s="68">
        <v>0</v>
      </c>
      <c r="P3618" s="68">
        <v>202.07491232987644</v>
      </c>
      <c r="Q3618" s="68">
        <v>0</v>
      </c>
      <c r="R3618" s="68">
        <v>3.4555605207495455</v>
      </c>
      <c r="S3618" s="68">
        <v>0</v>
      </c>
      <c r="T3618" s="68">
        <v>0</v>
      </c>
      <c r="U3618" s="68">
        <v>2.5041861971916539</v>
      </c>
      <c r="V3618" s="68">
        <v>0</v>
      </c>
      <c r="W3618" s="68">
        <v>235.84502391051711</v>
      </c>
    </row>
    <row r="3619" spans="1:23">
      <c r="C3619" s="76"/>
      <c r="D3619" s="76"/>
      <c r="E3619" s="76"/>
      <c r="F3619" s="76"/>
      <c r="G3619" s="76"/>
      <c r="H3619" s="76"/>
      <c r="I3619" s="76"/>
      <c r="J3619" s="76"/>
      <c r="K3619" s="76"/>
      <c r="L3619" s="77"/>
      <c r="M3619" s="68"/>
      <c r="N3619" s="68"/>
      <c r="O3619" s="68"/>
      <c r="P3619" s="68"/>
      <c r="Q3619" s="68"/>
      <c r="R3619" s="68"/>
      <c r="S3619" s="68"/>
      <c r="T3619" s="68"/>
      <c r="U3619" s="68"/>
      <c r="V3619" s="68"/>
      <c r="W3619" s="68"/>
    </row>
    <row r="3620" spans="1:23">
      <c r="A3620" s="105" t="s">
        <v>937</v>
      </c>
      <c r="B3620">
        <v>2011</v>
      </c>
      <c r="C3620" s="76">
        <v>0.20968147258048062</v>
      </c>
      <c r="D3620" s="76">
        <v>0</v>
      </c>
      <c r="E3620" s="76">
        <v>4.2811972149549668E-2</v>
      </c>
      <c r="F3620" s="76">
        <v>0.74750655526996956</v>
      </c>
      <c r="G3620" s="76">
        <v>0</v>
      </c>
      <c r="H3620" s="76">
        <v>0</v>
      </c>
      <c r="I3620" s="76">
        <v>0</v>
      </c>
      <c r="J3620" s="76">
        <v>0</v>
      </c>
      <c r="K3620" s="76">
        <v>0</v>
      </c>
      <c r="L3620" s="77">
        <v>0</v>
      </c>
      <c r="M3620" s="68">
        <v>8.7838378606704772</v>
      </c>
      <c r="N3620" s="68">
        <v>0</v>
      </c>
      <c r="O3620" s="68">
        <v>1.7934508816120907</v>
      </c>
      <c r="P3620" s="68">
        <v>31.314051262967705</v>
      </c>
      <c r="Q3620" s="68">
        <v>0</v>
      </c>
      <c r="R3620" s="68">
        <v>0</v>
      </c>
      <c r="S3620" s="68">
        <v>0</v>
      </c>
      <c r="T3620" s="68">
        <v>0</v>
      </c>
      <c r="U3620" s="68">
        <v>0</v>
      </c>
      <c r="V3620" s="68">
        <v>0</v>
      </c>
      <c r="W3620" s="68">
        <v>41.891340005250278</v>
      </c>
    </row>
    <row r="3621" spans="1:23">
      <c r="A3621" s="105"/>
      <c r="B3621">
        <v>2014</v>
      </c>
      <c r="C3621" s="76">
        <v>0.15727831293589684</v>
      </c>
      <c r="D3621" s="76">
        <v>0</v>
      </c>
      <c r="E3621" s="76">
        <v>0</v>
      </c>
      <c r="F3621" s="76">
        <v>0.80168326182367144</v>
      </c>
      <c r="G3621" s="76">
        <v>0</v>
      </c>
      <c r="H3621" s="76">
        <v>4.103842524043174E-2</v>
      </c>
      <c r="I3621" s="76">
        <v>0</v>
      </c>
      <c r="J3621" s="76">
        <v>0</v>
      </c>
      <c r="K3621" s="76">
        <v>0</v>
      </c>
      <c r="L3621" s="77">
        <v>0</v>
      </c>
      <c r="M3621" s="68">
        <v>7.0205325402952763</v>
      </c>
      <c r="N3621" s="68">
        <v>0</v>
      </c>
      <c r="O3621" s="68">
        <v>0</v>
      </c>
      <c r="P3621" s="68">
        <v>35.785247956831093</v>
      </c>
      <c r="Q3621" s="68">
        <v>0</v>
      </c>
      <c r="R3621" s="68">
        <v>1.831858407079646</v>
      </c>
      <c r="S3621" s="68">
        <v>0</v>
      </c>
      <c r="T3621" s="68">
        <v>0</v>
      </c>
      <c r="U3621" s="68">
        <v>0</v>
      </c>
      <c r="V3621" s="68">
        <v>0</v>
      </c>
      <c r="W3621" s="68">
        <v>44.637638904206014</v>
      </c>
    </row>
    <row r="3622" spans="1:23">
      <c r="A3622" s="105"/>
      <c r="B3622">
        <v>2017</v>
      </c>
      <c r="C3622" s="76">
        <v>0.26402921798807411</v>
      </c>
      <c r="D3622" s="76">
        <v>0</v>
      </c>
      <c r="E3622" s="76">
        <v>0</v>
      </c>
      <c r="F3622" s="76">
        <v>0.73597078201192578</v>
      </c>
      <c r="G3622" s="76">
        <v>0</v>
      </c>
      <c r="H3622" s="76">
        <v>0</v>
      </c>
      <c r="I3622" s="76">
        <v>0</v>
      </c>
      <c r="J3622" s="76">
        <v>0</v>
      </c>
      <c r="K3622" s="76">
        <v>0</v>
      </c>
      <c r="L3622" s="77">
        <v>0</v>
      </c>
      <c r="M3622" s="68">
        <v>7.8574110476376848</v>
      </c>
      <c r="N3622" s="68">
        <v>0</v>
      </c>
      <c r="O3622" s="68">
        <v>0</v>
      </c>
      <c r="P3622" s="68">
        <v>21.902215964523499</v>
      </c>
      <c r="Q3622" s="68">
        <v>0</v>
      </c>
      <c r="R3622" s="68">
        <v>0</v>
      </c>
      <c r="S3622" s="68">
        <v>0</v>
      </c>
      <c r="T3622" s="68">
        <v>0</v>
      </c>
      <c r="U3622" s="68">
        <v>0</v>
      </c>
      <c r="V3622" s="68">
        <v>0</v>
      </c>
      <c r="W3622" s="68">
        <v>29.759627012161186</v>
      </c>
    </row>
    <row r="3623" spans="1:23">
      <c r="C3623" s="76"/>
      <c r="D3623" s="76"/>
      <c r="E3623" s="76"/>
      <c r="F3623" s="76"/>
      <c r="G3623" s="76"/>
      <c r="H3623" s="76"/>
      <c r="I3623" s="76"/>
      <c r="J3623" s="76"/>
      <c r="K3623" s="76"/>
      <c r="L3623" s="77"/>
      <c r="M3623" s="68"/>
      <c r="N3623" s="68"/>
      <c r="O3623" s="68"/>
      <c r="P3623" s="68"/>
      <c r="Q3623" s="68"/>
      <c r="R3623" s="68"/>
      <c r="S3623" s="68"/>
      <c r="T3623" s="68"/>
      <c r="U3623" s="68"/>
      <c r="V3623" s="68"/>
      <c r="W3623" s="68"/>
    </row>
    <row r="3624" spans="1:23">
      <c r="A3624" s="105" t="s">
        <v>938</v>
      </c>
      <c r="B3624">
        <v>2011</v>
      </c>
      <c r="C3624" s="76">
        <v>0.20106547030491867</v>
      </c>
      <c r="D3624" s="76">
        <v>0</v>
      </c>
      <c r="E3624" s="76">
        <v>0</v>
      </c>
      <c r="F3624" s="76">
        <v>0.79893452969508105</v>
      </c>
      <c r="G3624" s="76">
        <v>0</v>
      </c>
      <c r="H3624" s="76">
        <v>0</v>
      </c>
      <c r="I3624" s="76">
        <v>0</v>
      </c>
      <c r="J3624" s="76">
        <v>0</v>
      </c>
      <c r="K3624" s="76">
        <v>0</v>
      </c>
      <c r="L3624" s="77">
        <v>0</v>
      </c>
      <c r="M3624" s="68">
        <v>15.481199505200369</v>
      </c>
      <c r="N3624" s="68">
        <v>0</v>
      </c>
      <c r="O3624" s="68">
        <v>0</v>
      </c>
      <c r="P3624" s="68">
        <v>61.514614254978859</v>
      </c>
      <c r="Q3624" s="68">
        <v>0</v>
      </c>
      <c r="R3624" s="68">
        <v>0</v>
      </c>
      <c r="S3624" s="68">
        <v>0</v>
      </c>
      <c r="T3624" s="68">
        <v>0</v>
      </c>
      <c r="U3624" s="68">
        <v>0</v>
      </c>
      <c r="V3624" s="68">
        <v>0</v>
      </c>
      <c r="W3624" s="68">
        <v>76.995813760179246</v>
      </c>
    </row>
    <row r="3625" spans="1:23">
      <c r="A3625" s="105"/>
      <c r="B3625">
        <v>2014</v>
      </c>
      <c r="C3625" s="76">
        <v>0.28908812311646809</v>
      </c>
      <c r="D3625" s="76">
        <v>3.5683814287864303E-2</v>
      </c>
      <c r="E3625" s="76">
        <v>0</v>
      </c>
      <c r="F3625" s="76">
        <v>0.66136746063110219</v>
      </c>
      <c r="G3625" s="76">
        <v>1.3860601964565653E-2</v>
      </c>
      <c r="H3625" s="76">
        <v>0</v>
      </c>
      <c r="I3625" s="76">
        <v>0</v>
      </c>
      <c r="J3625" s="76">
        <v>0</v>
      </c>
      <c r="K3625" s="76">
        <v>0</v>
      </c>
      <c r="L3625" s="77">
        <v>0</v>
      </c>
      <c r="M3625" s="68">
        <v>21.057737442368673</v>
      </c>
      <c r="N3625" s="68">
        <v>2.5992779783393503</v>
      </c>
      <c r="O3625" s="68">
        <v>0</v>
      </c>
      <c r="P3625" s="68">
        <v>48.175283677375305</v>
      </c>
      <c r="Q3625" s="68">
        <v>1.0096330275229359</v>
      </c>
      <c r="R3625" s="68">
        <v>0</v>
      </c>
      <c r="S3625" s="68">
        <v>0</v>
      </c>
      <c r="T3625" s="68">
        <v>0</v>
      </c>
      <c r="U3625" s="68">
        <v>0</v>
      </c>
      <c r="V3625" s="68">
        <v>0</v>
      </c>
      <c r="W3625" s="68">
        <v>72.841932125606249</v>
      </c>
    </row>
    <row r="3626" spans="1:23">
      <c r="A3626" s="105"/>
      <c r="B3626">
        <v>2017</v>
      </c>
      <c r="C3626" s="76">
        <v>9.4345767608142742E-2</v>
      </c>
      <c r="D3626" s="76">
        <v>0</v>
      </c>
      <c r="E3626" s="76">
        <v>5.3196230940655544E-2</v>
      </c>
      <c r="F3626" s="76">
        <v>0.76859987201777236</v>
      </c>
      <c r="G3626" s="76">
        <v>5.3196230940655544E-2</v>
      </c>
      <c r="H3626" s="76">
        <v>1.6575939989363731E-2</v>
      </c>
      <c r="I3626" s="76">
        <v>0</v>
      </c>
      <c r="J3626" s="76">
        <v>0</v>
      </c>
      <c r="K3626" s="76">
        <v>1.4085958503409934E-2</v>
      </c>
      <c r="L3626" s="77">
        <v>0</v>
      </c>
      <c r="M3626" s="68">
        <v>6.7394608710322359</v>
      </c>
      <c r="N3626" s="68">
        <v>0</v>
      </c>
      <c r="O3626" s="68">
        <v>3.8</v>
      </c>
      <c r="P3626" s="68">
        <v>54.903880632554134</v>
      </c>
      <c r="Q3626" s="68">
        <v>3.8</v>
      </c>
      <c r="R3626" s="68">
        <v>1.1840796019900497</v>
      </c>
      <c r="S3626" s="68">
        <v>0</v>
      </c>
      <c r="T3626" s="68">
        <v>0</v>
      </c>
      <c r="U3626" s="68">
        <v>1.0062111801242235</v>
      </c>
      <c r="V3626" s="68">
        <v>0</v>
      </c>
      <c r="W3626" s="68">
        <v>71.433632285700654</v>
      </c>
    </row>
    <row r="3627" spans="1:23">
      <c r="C3627" s="76"/>
      <c r="D3627" s="76"/>
      <c r="E3627" s="76"/>
      <c r="F3627" s="76"/>
      <c r="G3627" s="76"/>
      <c r="H3627" s="76"/>
      <c r="I3627" s="76"/>
      <c r="J3627" s="76"/>
      <c r="K3627" s="76"/>
      <c r="L3627" s="77"/>
      <c r="M3627" s="68"/>
      <c r="N3627" s="68"/>
      <c r="O3627" s="68"/>
      <c r="P3627" s="68"/>
      <c r="Q3627" s="68"/>
      <c r="R3627" s="68"/>
      <c r="S3627" s="68"/>
      <c r="T3627" s="68"/>
      <c r="U3627" s="68"/>
      <c r="V3627" s="68"/>
      <c r="W3627" s="68"/>
    </row>
    <row r="3628" spans="1:23">
      <c r="A3628" s="105" t="s">
        <v>939</v>
      </c>
      <c r="B3628">
        <v>2011</v>
      </c>
      <c r="C3628" s="76">
        <v>8.214353523043065E-2</v>
      </c>
      <c r="D3628" s="76">
        <v>0</v>
      </c>
      <c r="E3628" s="76">
        <v>0</v>
      </c>
      <c r="F3628" s="76">
        <v>0.91785646476956939</v>
      </c>
      <c r="G3628" s="76">
        <v>0</v>
      </c>
      <c r="H3628" s="76">
        <v>0</v>
      </c>
      <c r="I3628" s="76">
        <v>0</v>
      </c>
      <c r="J3628" s="76">
        <v>0</v>
      </c>
      <c r="K3628" s="76">
        <v>0</v>
      </c>
      <c r="L3628" s="77">
        <v>0</v>
      </c>
      <c r="M3628" s="68">
        <v>1</v>
      </c>
      <c r="N3628" s="68">
        <v>0</v>
      </c>
      <c r="O3628" s="68">
        <v>0</v>
      </c>
      <c r="P3628" s="68">
        <v>11.173812548909424</v>
      </c>
      <c r="Q3628" s="68">
        <v>0</v>
      </c>
      <c r="R3628" s="68">
        <v>0</v>
      </c>
      <c r="S3628" s="68">
        <v>0</v>
      </c>
      <c r="T3628" s="68">
        <v>0</v>
      </c>
      <c r="U3628" s="68">
        <v>0</v>
      </c>
      <c r="V3628" s="68">
        <v>0</v>
      </c>
      <c r="W3628" s="68">
        <v>12.173812548909424</v>
      </c>
    </row>
    <row r="3629" spans="1:23">
      <c r="A3629" s="105"/>
      <c r="B3629">
        <v>2014</v>
      </c>
      <c r="C3629" s="76">
        <v>0.32239460407650777</v>
      </c>
      <c r="D3629" s="76">
        <v>0</v>
      </c>
      <c r="E3629" s="76">
        <v>0</v>
      </c>
      <c r="F3629" s="76">
        <v>0.67760539592349223</v>
      </c>
      <c r="G3629" s="76">
        <v>0</v>
      </c>
      <c r="H3629" s="76">
        <v>0</v>
      </c>
      <c r="I3629" s="76">
        <v>0</v>
      </c>
      <c r="J3629" s="76">
        <v>0</v>
      </c>
      <c r="K3629" s="76">
        <v>0</v>
      </c>
      <c r="L3629" s="77">
        <v>0</v>
      </c>
      <c r="M3629" s="68">
        <v>4.0398978329010884</v>
      </c>
      <c r="N3629" s="68">
        <v>0</v>
      </c>
      <c r="O3629" s="68">
        <v>0</v>
      </c>
      <c r="P3629" s="68">
        <v>8.491012367886194</v>
      </c>
      <c r="Q3629" s="68">
        <v>0</v>
      </c>
      <c r="R3629" s="68">
        <v>0</v>
      </c>
      <c r="S3629" s="68">
        <v>0</v>
      </c>
      <c r="T3629" s="68">
        <v>0</v>
      </c>
      <c r="U3629" s="68">
        <v>0</v>
      </c>
      <c r="V3629" s="68">
        <v>0</v>
      </c>
      <c r="W3629" s="68">
        <v>12.530910200787282</v>
      </c>
    </row>
    <row r="3630" spans="1:23">
      <c r="A3630" s="105"/>
      <c r="B3630">
        <v>2017</v>
      </c>
      <c r="C3630" s="76">
        <v>0</v>
      </c>
      <c r="D3630" s="76">
        <v>0</v>
      </c>
      <c r="E3630" s="76">
        <v>0</v>
      </c>
      <c r="F3630" s="76">
        <v>1</v>
      </c>
      <c r="G3630" s="76">
        <v>0</v>
      </c>
      <c r="H3630" s="76">
        <v>0</v>
      </c>
      <c r="I3630" s="76">
        <v>0</v>
      </c>
      <c r="J3630" s="76">
        <v>0</v>
      </c>
      <c r="K3630" s="76">
        <v>0</v>
      </c>
      <c r="L3630" s="77">
        <v>0</v>
      </c>
      <c r="M3630" s="68">
        <v>0</v>
      </c>
      <c r="N3630" s="68">
        <v>0</v>
      </c>
      <c r="O3630" s="68">
        <v>0</v>
      </c>
      <c r="P3630" s="68">
        <v>8.0132093296542166</v>
      </c>
      <c r="Q3630" s="68">
        <v>0</v>
      </c>
      <c r="R3630" s="68">
        <v>0</v>
      </c>
      <c r="S3630" s="68">
        <v>0</v>
      </c>
      <c r="T3630" s="68">
        <v>0</v>
      </c>
      <c r="U3630" s="68">
        <v>0</v>
      </c>
      <c r="V3630" s="68">
        <v>0</v>
      </c>
      <c r="W3630" s="68">
        <v>8.0132093296542166</v>
      </c>
    </row>
    <row r="3631" spans="1:23">
      <c r="C3631" s="76"/>
      <c r="D3631" s="76"/>
      <c r="E3631" s="76"/>
      <c r="F3631" s="76"/>
      <c r="G3631" s="76"/>
      <c r="H3631" s="76"/>
      <c r="I3631" s="76"/>
      <c r="J3631" s="76"/>
      <c r="K3631" s="76"/>
      <c r="L3631" s="77"/>
      <c r="M3631" s="68"/>
      <c r="N3631" s="68"/>
      <c r="O3631" s="68"/>
      <c r="P3631" s="68"/>
      <c r="Q3631" s="68"/>
      <c r="R3631" s="68"/>
      <c r="S3631" s="68"/>
      <c r="T3631" s="68"/>
      <c r="U3631" s="68"/>
      <c r="V3631" s="68"/>
      <c r="W3631" s="68"/>
    </row>
    <row r="3632" spans="1:23">
      <c r="A3632" s="105" t="s">
        <v>940</v>
      </c>
      <c r="B3632">
        <v>2011</v>
      </c>
      <c r="C3632" s="76">
        <v>0.37266028043744409</v>
      </c>
      <c r="D3632" s="76">
        <v>0</v>
      </c>
      <c r="E3632" s="76">
        <v>0</v>
      </c>
      <c r="F3632" s="76">
        <v>0.53263165805659107</v>
      </c>
      <c r="G3632" s="76">
        <v>0</v>
      </c>
      <c r="H3632" s="76">
        <v>0</v>
      </c>
      <c r="I3632" s="76">
        <v>0</v>
      </c>
      <c r="J3632" s="76">
        <v>0</v>
      </c>
      <c r="K3632" s="76">
        <v>0</v>
      </c>
      <c r="L3632" s="77">
        <v>9.4708061505964711E-2</v>
      </c>
      <c r="M3632" s="68">
        <v>9.2658939479831695</v>
      </c>
      <c r="N3632" s="68">
        <v>0</v>
      </c>
      <c r="O3632" s="68">
        <v>0</v>
      </c>
      <c r="P3632" s="68">
        <v>13.243451786966775</v>
      </c>
      <c r="Q3632" s="68">
        <v>0</v>
      </c>
      <c r="R3632" s="68">
        <v>0</v>
      </c>
      <c r="S3632" s="68">
        <v>0</v>
      </c>
      <c r="T3632" s="68">
        <v>0</v>
      </c>
      <c r="U3632" s="68">
        <v>0</v>
      </c>
      <c r="V3632" s="68">
        <v>2.3548387096774195</v>
      </c>
      <c r="W3632" s="68">
        <v>24.864184444627366</v>
      </c>
    </row>
    <row r="3633" spans="1:23">
      <c r="A3633" s="105"/>
      <c r="B3633">
        <v>2014</v>
      </c>
      <c r="C3633" s="76">
        <v>0.21333243107284533</v>
      </c>
      <c r="D3633" s="76">
        <v>0</v>
      </c>
      <c r="E3633" s="76">
        <v>3.4752214070910489E-2</v>
      </c>
      <c r="F3633" s="76">
        <v>0.71768060578939064</v>
      </c>
      <c r="G3633" s="76">
        <v>0</v>
      </c>
      <c r="H3633" s="76">
        <v>0</v>
      </c>
      <c r="I3633" s="76">
        <v>0</v>
      </c>
      <c r="J3633" s="76">
        <v>0</v>
      </c>
      <c r="K3633" s="76">
        <v>3.4234749066853365E-2</v>
      </c>
      <c r="L3633" s="77">
        <v>0</v>
      </c>
      <c r="M3633" s="68">
        <v>6.1978056365967209</v>
      </c>
      <c r="N3633" s="68">
        <v>0</v>
      </c>
      <c r="O3633" s="68">
        <v>1.0096330275229359</v>
      </c>
      <c r="P3633" s="68">
        <v>20.850298669866973</v>
      </c>
      <c r="Q3633" s="68">
        <v>0</v>
      </c>
      <c r="R3633" s="68">
        <v>0</v>
      </c>
      <c r="S3633" s="68">
        <v>0</v>
      </c>
      <c r="T3633" s="68">
        <v>0</v>
      </c>
      <c r="U3633" s="68">
        <v>0.99459945994599464</v>
      </c>
      <c r="V3633" s="68">
        <v>0</v>
      </c>
      <c r="W3633" s="68">
        <v>29.052336793932628</v>
      </c>
    </row>
    <row r="3634" spans="1:23">
      <c r="A3634" s="105"/>
      <c r="B3634">
        <v>2017</v>
      </c>
      <c r="C3634" s="76">
        <v>0.44405792543478068</v>
      </c>
      <c r="D3634" s="76">
        <v>0</v>
      </c>
      <c r="E3634" s="76">
        <v>0</v>
      </c>
      <c r="F3634" s="76">
        <v>0.55594207456521927</v>
      </c>
      <c r="G3634" s="76">
        <v>0</v>
      </c>
      <c r="H3634" s="76">
        <v>0</v>
      </c>
      <c r="I3634" s="76">
        <v>0</v>
      </c>
      <c r="J3634" s="76">
        <v>0</v>
      </c>
      <c r="K3634" s="76">
        <v>0</v>
      </c>
      <c r="L3634" s="77">
        <v>0</v>
      </c>
      <c r="M3634" s="68">
        <v>13.63937232868995</v>
      </c>
      <c r="N3634" s="68">
        <v>0</v>
      </c>
      <c r="O3634" s="68">
        <v>0</v>
      </c>
      <c r="P3634" s="68">
        <v>17.075927517237876</v>
      </c>
      <c r="Q3634" s="68">
        <v>0</v>
      </c>
      <c r="R3634" s="68">
        <v>0</v>
      </c>
      <c r="S3634" s="68">
        <v>0</v>
      </c>
      <c r="T3634" s="68">
        <v>0</v>
      </c>
      <c r="U3634" s="68">
        <v>0</v>
      </c>
      <c r="V3634" s="68">
        <v>0</v>
      </c>
      <c r="W3634" s="68">
        <v>30.715299845927827</v>
      </c>
    </row>
    <row r="3635" spans="1:23">
      <c r="C3635" s="76"/>
      <c r="D3635" s="76"/>
      <c r="E3635" s="76"/>
      <c r="F3635" s="76"/>
      <c r="G3635" s="76"/>
      <c r="H3635" s="76"/>
      <c r="I3635" s="76"/>
      <c r="J3635" s="76"/>
      <c r="K3635" s="76"/>
      <c r="L3635" s="77"/>
      <c r="M3635" s="68"/>
      <c r="N3635" s="68"/>
      <c r="O3635" s="68"/>
      <c r="P3635" s="68"/>
      <c r="Q3635" s="68"/>
      <c r="R3635" s="68"/>
      <c r="S3635" s="68"/>
      <c r="T3635" s="68"/>
      <c r="U3635" s="68"/>
      <c r="V3635" s="68"/>
      <c r="W3635" s="68"/>
    </row>
    <row r="3636" spans="1:23">
      <c r="A3636" s="105" t="s">
        <v>941</v>
      </c>
      <c r="B3636">
        <v>2011</v>
      </c>
      <c r="C3636" s="76">
        <v>9.6299724849561841E-2</v>
      </c>
      <c r="D3636" s="76">
        <v>0</v>
      </c>
      <c r="E3636" s="76">
        <v>0</v>
      </c>
      <c r="F3636" s="76">
        <v>0.87090109011874017</v>
      </c>
      <c r="G3636" s="76">
        <v>7.8262370832751192E-3</v>
      </c>
      <c r="H3636" s="76">
        <v>4.7883671752908911E-3</v>
      </c>
      <c r="I3636" s="76">
        <v>0</v>
      </c>
      <c r="J3636" s="76">
        <v>0</v>
      </c>
      <c r="K3636" s="76">
        <v>4.2772705334750121E-3</v>
      </c>
      <c r="L3636" s="77">
        <v>1.5907310239657087E-2</v>
      </c>
      <c r="M3636" s="68">
        <v>47.401417286922786</v>
      </c>
      <c r="N3636" s="68">
        <v>0</v>
      </c>
      <c r="O3636" s="68">
        <v>0</v>
      </c>
      <c r="P3636" s="68">
        <v>428.68186853954631</v>
      </c>
      <c r="Q3636" s="68">
        <v>3.852292728252809</v>
      </c>
      <c r="R3636" s="68">
        <v>2.3569682151589242</v>
      </c>
      <c r="S3636" s="68">
        <v>0</v>
      </c>
      <c r="T3636" s="68">
        <v>0</v>
      </c>
      <c r="U3636" s="68">
        <v>2.1053921568627452</v>
      </c>
      <c r="V3636" s="68">
        <v>7.830022897370263</v>
      </c>
      <c r="W3636" s="68">
        <v>492.22796182411378</v>
      </c>
    </row>
    <row r="3637" spans="1:23">
      <c r="A3637" s="105"/>
      <c r="B3637">
        <v>2014</v>
      </c>
      <c r="C3637" s="76">
        <v>0.12825183440853982</v>
      </c>
      <c r="D3637" s="76">
        <v>6.1138287335047621E-3</v>
      </c>
      <c r="E3637" s="76">
        <v>3.6405538351461132E-3</v>
      </c>
      <c r="F3637" s="76">
        <v>0.83327070547867066</v>
      </c>
      <c r="G3637" s="76">
        <v>7.1704578651197717E-3</v>
      </c>
      <c r="H3637" s="76">
        <v>2.3751121243865375E-3</v>
      </c>
      <c r="I3637" s="76">
        <v>0</v>
      </c>
      <c r="J3637" s="76">
        <v>0</v>
      </c>
      <c r="K3637" s="76">
        <v>1.6654449000447841E-2</v>
      </c>
      <c r="L3637" s="77">
        <v>2.5230585541840614E-3</v>
      </c>
      <c r="M3637" s="68">
        <v>54.518389481384716</v>
      </c>
      <c r="N3637" s="68">
        <v>2.5989187418086503</v>
      </c>
      <c r="O3637" s="68">
        <v>1.5475578406169666</v>
      </c>
      <c r="P3637" s="68">
        <v>354.21385646620786</v>
      </c>
      <c r="Q3637" s="68">
        <v>3.0480797132709707</v>
      </c>
      <c r="R3637" s="68">
        <v>1.0096330275229359</v>
      </c>
      <c r="S3637" s="68">
        <v>0</v>
      </c>
      <c r="T3637" s="68">
        <v>0</v>
      </c>
      <c r="U3637" s="68">
        <v>7.0796159867153925</v>
      </c>
      <c r="V3637" s="68">
        <v>1.0725233644859813</v>
      </c>
      <c r="W3637" s="68">
        <v>425.08857462201365</v>
      </c>
    </row>
    <row r="3638" spans="1:23">
      <c r="A3638" s="105"/>
      <c r="B3638">
        <v>2017</v>
      </c>
      <c r="C3638" s="76">
        <v>0.13558941315892764</v>
      </c>
      <c r="D3638" s="76">
        <v>2.5000453944665447E-3</v>
      </c>
      <c r="E3638" s="76">
        <v>1.6249450454101977E-2</v>
      </c>
      <c r="F3638" s="76">
        <v>0.82543333841206223</v>
      </c>
      <c r="G3638" s="76">
        <v>4.7296353315519485E-3</v>
      </c>
      <c r="H3638" s="76">
        <v>3.1929319868456087E-3</v>
      </c>
      <c r="I3638" s="76">
        <v>2.9365398065815144E-3</v>
      </c>
      <c r="J3638" s="76">
        <v>0</v>
      </c>
      <c r="K3638" s="76">
        <v>9.3686454554621663E-3</v>
      </c>
      <c r="L3638" s="77">
        <v>0</v>
      </c>
      <c r="M3638" s="68">
        <v>57.366691759862597</v>
      </c>
      <c r="N3638" s="68">
        <v>1.0577472841623785</v>
      </c>
      <c r="O3638" s="68">
        <v>6.875</v>
      </c>
      <c r="P3638" s="68">
        <v>349.2336074756534</v>
      </c>
      <c r="Q3638" s="68">
        <v>2.001067235859125</v>
      </c>
      <c r="R3638" s="68">
        <v>1.3509015256588073</v>
      </c>
      <c r="S3638" s="68">
        <v>1.2424242424242424</v>
      </c>
      <c r="T3638" s="68">
        <v>0</v>
      </c>
      <c r="U3638" s="68">
        <v>3.9637917410334946</v>
      </c>
      <c r="V3638" s="68">
        <v>0</v>
      </c>
      <c r="W3638" s="68">
        <v>423.0912312646542</v>
      </c>
    </row>
    <row r="3639" spans="1:23">
      <c r="C3639" s="76"/>
      <c r="D3639" s="76"/>
      <c r="E3639" s="76"/>
      <c r="F3639" s="76"/>
      <c r="G3639" s="76"/>
      <c r="H3639" s="76"/>
      <c r="I3639" s="76"/>
      <c r="J3639" s="76"/>
      <c r="K3639" s="76"/>
      <c r="L3639" s="77"/>
      <c r="M3639" s="68"/>
      <c r="N3639" s="68"/>
      <c r="O3639" s="68"/>
      <c r="P3639" s="68"/>
      <c r="Q3639" s="68"/>
      <c r="R3639" s="68"/>
      <c r="S3639" s="68"/>
      <c r="T3639" s="68"/>
      <c r="U3639" s="68"/>
      <c r="V3639" s="68"/>
      <c r="W3639" s="68"/>
    </row>
    <row r="3640" spans="1:23">
      <c r="A3640" s="105" t="s">
        <v>942</v>
      </c>
      <c r="B3640">
        <v>2011</v>
      </c>
      <c r="C3640" s="76">
        <v>0.17006269125942935</v>
      </c>
      <c r="D3640" s="76">
        <v>0</v>
      </c>
      <c r="E3640" s="76">
        <v>0</v>
      </c>
      <c r="F3640" s="76">
        <v>0.80128806608714198</v>
      </c>
      <c r="G3640" s="76">
        <v>1.4267441774875217E-2</v>
      </c>
      <c r="H3640" s="76">
        <v>0</v>
      </c>
      <c r="I3640" s="76">
        <v>0</v>
      </c>
      <c r="J3640" s="76">
        <v>0</v>
      </c>
      <c r="K3640" s="76">
        <v>0</v>
      </c>
      <c r="L3640" s="77">
        <v>1.4381800878553281E-2</v>
      </c>
      <c r="M3640" s="68">
        <v>11.919634503706725</v>
      </c>
      <c r="N3640" s="68">
        <v>0</v>
      </c>
      <c r="O3640" s="68">
        <v>0</v>
      </c>
      <c r="P3640" s="68">
        <v>56.162000078963004</v>
      </c>
      <c r="Q3640" s="68">
        <v>1</v>
      </c>
      <c r="R3640" s="68">
        <v>0</v>
      </c>
      <c r="S3640" s="68">
        <v>0</v>
      </c>
      <c r="T3640" s="68">
        <v>0</v>
      </c>
      <c r="U3640" s="68">
        <v>0</v>
      </c>
      <c r="V3640" s="68">
        <v>1.008015389547932</v>
      </c>
      <c r="W3640" s="68">
        <v>70.089649972217671</v>
      </c>
    </row>
    <row r="3641" spans="1:23">
      <c r="A3641" s="105"/>
      <c r="B3641">
        <v>2014</v>
      </c>
      <c r="C3641" s="76">
        <v>0.19897487013304038</v>
      </c>
      <c r="D3641" s="76">
        <v>0</v>
      </c>
      <c r="E3641" s="76">
        <v>0</v>
      </c>
      <c r="F3641" s="76">
        <v>0.75273323530985703</v>
      </c>
      <c r="G3641" s="76">
        <v>0</v>
      </c>
      <c r="H3641" s="76">
        <v>4.8291894557102359E-2</v>
      </c>
      <c r="I3641" s="76">
        <v>0</v>
      </c>
      <c r="J3641" s="76">
        <v>0</v>
      </c>
      <c r="K3641" s="76">
        <v>0</v>
      </c>
      <c r="L3641" s="77">
        <v>0</v>
      </c>
      <c r="M3641" s="68">
        <v>15.811642285657104</v>
      </c>
      <c r="N3641" s="68">
        <v>0</v>
      </c>
      <c r="O3641" s="68">
        <v>0</v>
      </c>
      <c r="P3641" s="68">
        <v>59.816340853932083</v>
      </c>
      <c r="Q3641" s="68">
        <v>0</v>
      </c>
      <c r="R3641" s="68">
        <v>3.8375406980943163</v>
      </c>
      <c r="S3641" s="68">
        <v>0</v>
      </c>
      <c r="T3641" s="68">
        <v>0</v>
      </c>
      <c r="U3641" s="68">
        <v>0</v>
      </c>
      <c r="V3641" s="68">
        <v>0</v>
      </c>
      <c r="W3641" s="68">
        <v>79.46552383768352</v>
      </c>
    </row>
    <row r="3642" spans="1:23">
      <c r="A3642" s="105"/>
      <c r="B3642">
        <v>2017</v>
      </c>
      <c r="C3642" s="76">
        <v>0.36683842547637874</v>
      </c>
      <c r="D3642" s="76">
        <v>0</v>
      </c>
      <c r="E3642" s="76">
        <v>4.5043336369423904E-2</v>
      </c>
      <c r="F3642" s="76">
        <v>0.56843110790426954</v>
      </c>
      <c r="G3642" s="76">
        <v>1.9687130249927669E-2</v>
      </c>
      <c r="H3642" s="76">
        <v>0</v>
      </c>
      <c r="I3642" s="76">
        <v>0</v>
      </c>
      <c r="J3642" s="76">
        <v>0</v>
      </c>
      <c r="K3642" s="76">
        <v>0</v>
      </c>
      <c r="L3642" s="77">
        <v>0</v>
      </c>
      <c r="M3642" s="68">
        <v>18.66361285544917</v>
      </c>
      <c r="N3642" s="68">
        <v>0</v>
      </c>
      <c r="O3642" s="68">
        <v>2.2916666666666665</v>
      </c>
      <c r="P3642" s="68">
        <v>28.920029626510505</v>
      </c>
      <c r="Q3642" s="68">
        <v>1.0016207455429498</v>
      </c>
      <c r="R3642" s="68">
        <v>0</v>
      </c>
      <c r="S3642" s="68">
        <v>0</v>
      </c>
      <c r="T3642" s="68">
        <v>0</v>
      </c>
      <c r="U3642" s="68">
        <v>0</v>
      </c>
      <c r="V3642" s="68">
        <v>0</v>
      </c>
      <c r="W3642" s="68">
        <v>50.876929894169301</v>
      </c>
    </row>
    <row r="3643" spans="1:23">
      <c r="C3643" s="76"/>
      <c r="D3643" s="76"/>
      <c r="E3643" s="76"/>
      <c r="F3643" s="76"/>
      <c r="G3643" s="76"/>
      <c r="H3643" s="76"/>
      <c r="I3643" s="76"/>
      <c r="J3643" s="76"/>
      <c r="K3643" s="76"/>
      <c r="L3643" s="77"/>
      <c r="M3643" s="68"/>
      <c r="N3643" s="68"/>
      <c r="O3643" s="68"/>
      <c r="P3643" s="68"/>
      <c r="Q3643" s="68"/>
      <c r="R3643" s="68"/>
      <c r="S3643" s="68"/>
      <c r="T3643" s="68"/>
      <c r="U3643" s="68"/>
      <c r="V3643" s="68"/>
      <c r="W3643" s="68"/>
    </row>
    <row r="3644" spans="1:23">
      <c r="A3644" s="105" t="s">
        <v>943</v>
      </c>
      <c r="B3644">
        <v>2011</v>
      </c>
      <c r="C3644" s="76">
        <v>0.39523615554409836</v>
      </c>
      <c r="D3644" s="76">
        <v>0</v>
      </c>
      <c r="E3644" s="76">
        <v>0</v>
      </c>
      <c r="F3644" s="76">
        <v>0.60476384445590181</v>
      </c>
      <c r="G3644" s="76">
        <v>0</v>
      </c>
      <c r="H3644" s="76">
        <v>0</v>
      </c>
      <c r="I3644" s="76">
        <v>0</v>
      </c>
      <c r="J3644" s="76">
        <v>0</v>
      </c>
      <c r="K3644" s="76">
        <v>0</v>
      </c>
      <c r="L3644" s="77">
        <v>0</v>
      </c>
      <c r="M3644" s="68">
        <v>6.5843855889642988</v>
      </c>
      <c r="N3644" s="68">
        <v>0</v>
      </c>
      <c r="O3644" s="68">
        <v>0</v>
      </c>
      <c r="P3644" s="68">
        <v>10.074985009102479</v>
      </c>
      <c r="Q3644" s="68">
        <v>0</v>
      </c>
      <c r="R3644" s="68">
        <v>0</v>
      </c>
      <c r="S3644" s="68">
        <v>0</v>
      </c>
      <c r="T3644" s="68">
        <v>0</v>
      </c>
      <c r="U3644" s="68">
        <v>0</v>
      </c>
      <c r="V3644" s="68">
        <v>0</v>
      </c>
      <c r="W3644" s="68">
        <v>16.659370598066776</v>
      </c>
    </row>
    <row r="3645" spans="1:23">
      <c r="A3645" s="105"/>
      <c r="B3645">
        <v>2014</v>
      </c>
      <c r="C3645" s="76">
        <v>9.1024702737397642E-2</v>
      </c>
      <c r="D3645" s="76">
        <v>0</v>
      </c>
      <c r="E3645" s="76">
        <v>0</v>
      </c>
      <c r="F3645" s="76">
        <v>0.9089752972626024</v>
      </c>
      <c r="G3645" s="76">
        <v>0</v>
      </c>
      <c r="H3645" s="76">
        <v>0</v>
      </c>
      <c r="I3645" s="76">
        <v>0</v>
      </c>
      <c r="J3645" s="76">
        <v>0</v>
      </c>
      <c r="K3645" s="76">
        <v>0</v>
      </c>
      <c r="L3645" s="77">
        <v>0</v>
      </c>
      <c r="M3645" s="68">
        <v>1</v>
      </c>
      <c r="N3645" s="68">
        <v>0</v>
      </c>
      <c r="O3645" s="68">
        <v>0</v>
      </c>
      <c r="P3645" s="68">
        <v>9.9860287364514342</v>
      </c>
      <c r="Q3645" s="68">
        <v>0</v>
      </c>
      <c r="R3645" s="68">
        <v>0</v>
      </c>
      <c r="S3645" s="68">
        <v>0</v>
      </c>
      <c r="T3645" s="68">
        <v>0</v>
      </c>
      <c r="U3645" s="68">
        <v>0</v>
      </c>
      <c r="V3645" s="68">
        <v>0</v>
      </c>
      <c r="W3645" s="68">
        <v>10.986028736451434</v>
      </c>
    </row>
    <row r="3646" spans="1:23">
      <c r="A3646" s="105"/>
      <c r="B3646">
        <v>2017</v>
      </c>
      <c r="C3646" s="76">
        <v>0.3794675682526224</v>
      </c>
      <c r="D3646" s="76">
        <v>0</v>
      </c>
      <c r="E3646" s="76">
        <v>0</v>
      </c>
      <c r="F3646" s="76">
        <v>0.56757001454023626</v>
      </c>
      <c r="G3646" s="76">
        <v>0</v>
      </c>
      <c r="H3646" s="76">
        <v>0</v>
      </c>
      <c r="I3646" s="76">
        <v>0</v>
      </c>
      <c r="J3646" s="76">
        <v>0</v>
      </c>
      <c r="K3646" s="76">
        <v>5.2962417207141371E-2</v>
      </c>
      <c r="L3646" s="77">
        <v>0</v>
      </c>
      <c r="M3646" s="68">
        <v>8.4837481157131087</v>
      </c>
      <c r="N3646" s="68">
        <v>0</v>
      </c>
      <c r="O3646" s="68">
        <v>0</v>
      </c>
      <c r="P3646" s="68">
        <v>12.689150389224903</v>
      </c>
      <c r="Q3646" s="68">
        <v>0</v>
      </c>
      <c r="R3646" s="68">
        <v>0</v>
      </c>
      <c r="S3646" s="68">
        <v>0</v>
      </c>
      <c r="T3646" s="68">
        <v>0</v>
      </c>
      <c r="U3646" s="68">
        <v>1.1840796019900497</v>
      </c>
      <c r="V3646" s="68">
        <v>0</v>
      </c>
      <c r="W3646" s="68">
        <v>22.356978106928061</v>
      </c>
    </row>
    <row r="3647" spans="1:23">
      <c r="C3647" s="76"/>
      <c r="D3647" s="76"/>
      <c r="E3647" s="76"/>
      <c r="F3647" s="76"/>
      <c r="G3647" s="76"/>
      <c r="H3647" s="76"/>
      <c r="I3647" s="76"/>
      <c r="J3647" s="76"/>
      <c r="K3647" s="76"/>
      <c r="L3647" s="77"/>
      <c r="M3647" s="68"/>
      <c r="N3647" s="68"/>
      <c r="O3647" s="68"/>
      <c r="P3647" s="68"/>
      <c r="Q3647" s="68"/>
      <c r="R3647" s="68"/>
      <c r="S3647" s="68"/>
      <c r="T3647" s="68"/>
      <c r="U3647" s="68"/>
      <c r="V3647" s="68"/>
      <c r="W3647" s="68"/>
    </row>
    <row r="3648" spans="1:23">
      <c r="A3648" s="105" t="s">
        <v>944</v>
      </c>
      <c r="B3648">
        <v>2011</v>
      </c>
      <c r="C3648" s="76">
        <v>0.47177375049410919</v>
      </c>
      <c r="D3648" s="76">
        <v>0</v>
      </c>
      <c r="E3648" s="76">
        <v>0</v>
      </c>
      <c r="F3648" s="76">
        <v>0.52822624950589081</v>
      </c>
      <c r="G3648" s="76">
        <v>0</v>
      </c>
      <c r="H3648" s="76">
        <v>0</v>
      </c>
      <c r="I3648" s="76">
        <v>0</v>
      </c>
      <c r="J3648" s="76">
        <v>0</v>
      </c>
      <c r="K3648" s="76">
        <v>0</v>
      </c>
      <c r="L3648" s="77">
        <v>0</v>
      </c>
      <c r="M3648" s="68">
        <v>16.393917537029726</v>
      </c>
      <c r="N3648" s="68">
        <v>0</v>
      </c>
      <c r="O3648" s="68">
        <v>0</v>
      </c>
      <c r="P3648" s="68">
        <v>18.355615517447472</v>
      </c>
      <c r="Q3648" s="68">
        <v>0</v>
      </c>
      <c r="R3648" s="68">
        <v>0</v>
      </c>
      <c r="S3648" s="68">
        <v>0</v>
      </c>
      <c r="T3648" s="68">
        <v>0</v>
      </c>
      <c r="U3648" s="68">
        <v>0</v>
      </c>
      <c r="V3648" s="68">
        <v>0</v>
      </c>
      <c r="W3648" s="68">
        <v>34.749533054477197</v>
      </c>
    </row>
    <row r="3649" spans="1:23">
      <c r="A3649" s="105"/>
      <c r="B3649">
        <v>2014</v>
      </c>
      <c r="C3649" s="76">
        <v>0.33897222423979256</v>
      </c>
      <c r="D3649" s="76">
        <v>0</v>
      </c>
      <c r="E3649" s="76">
        <v>0</v>
      </c>
      <c r="F3649" s="76">
        <v>0.66102777576020721</v>
      </c>
      <c r="G3649" s="76">
        <v>0</v>
      </c>
      <c r="H3649" s="76">
        <v>0</v>
      </c>
      <c r="I3649" s="76">
        <v>0</v>
      </c>
      <c r="J3649" s="76">
        <v>0</v>
      </c>
      <c r="K3649" s="76">
        <v>0</v>
      </c>
      <c r="L3649" s="77">
        <v>0</v>
      </c>
      <c r="M3649" s="68">
        <v>8.2415035027352452</v>
      </c>
      <c r="N3649" s="68">
        <v>0</v>
      </c>
      <c r="O3649" s="68">
        <v>0</v>
      </c>
      <c r="P3649" s="68">
        <v>16.071708357671099</v>
      </c>
      <c r="Q3649" s="68">
        <v>0</v>
      </c>
      <c r="R3649" s="68">
        <v>0</v>
      </c>
      <c r="S3649" s="68">
        <v>0</v>
      </c>
      <c r="T3649" s="68">
        <v>0</v>
      </c>
      <c r="U3649" s="68">
        <v>0</v>
      </c>
      <c r="V3649" s="68">
        <v>0</v>
      </c>
      <c r="W3649" s="68">
        <v>24.313211860406348</v>
      </c>
    </row>
    <row r="3650" spans="1:23">
      <c r="A3650" s="105"/>
      <c r="B3650">
        <v>2017</v>
      </c>
      <c r="C3650" s="76">
        <v>0.43734654540704254</v>
      </c>
      <c r="D3650" s="76">
        <v>0</v>
      </c>
      <c r="E3650" s="76">
        <v>0.1104273111953714</v>
      </c>
      <c r="F3650" s="76">
        <v>0.45222614339758616</v>
      </c>
      <c r="G3650" s="76">
        <v>0</v>
      </c>
      <c r="H3650" s="76">
        <v>0</v>
      </c>
      <c r="I3650" s="76">
        <v>0</v>
      </c>
      <c r="J3650" s="76">
        <v>0</v>
      </c>
      <c r="K3650" s="76">
        <v>0</v>
      </c>
      <c r="L3650" s="77">
        <v>0</v>
      </c>
      <c r="M3650" s="68">
        <v>13.036621373051442</v>
      </c>
      <c r="N3650" s="68">
        <v>0</v>
      </c>
      <c r="O3650" s="68">
        <v>3.2916666666666665</v>
      </c>
      <c r="P3650" s="68">
        <v>13.480159082959258</v>
      </c>
      <c r="Q3650" s="68">
        <v>0</v>
      </c>
      <c r="R3650" s="68">
        <v>0</v>
      </c>
      <c r="S3650" s="68">
        <v>0</v>
      </c>
      <c r="T3650" s="68">
        <v>0</v>
      </c>
      <c r="U3650" s="68">
        <v>0</v>
      </c>
      <c r="V3650" s="68">
        <v>0</v>
      </c>
      <c r="W3650" s="68">
        <v>29.808447122677364</v>
      </c>
    </row>
    <row r="3651" spans="1:23">
      <c r="C3651" s="76"/>
      <c r="D3651" s="76"/>
      <c r="E3651" s="76"/>
      <c r="F3651" s="76"/>
      <c r="G3651" s="76"/>
      <c r="H3651" s="76"/>
      <c r="I3651" s="76"/>
      <c r="J3651" s="76"/>
      <c r="K3651" s="76"/>
      <c r="L3651" s="77"/>
      <c r="M3651" s="68"/>
      <c r="N3651" s="68"/>
      <c r="O3651" s="68"/>
      <c r="P3651" s="68"/>
      <c r="Q3651" s="68"/>
      <c r="R3651" s="68"/>
      <c r="S3651" s="68"/>
      <c r="T3651" s="68"/>
      <c r="U3651" s="68"/>
      <c r="V3651" s="68"/>
      <c r="W3651" s="68"/>
    </row>
    <row r="3652" spans="1:23">
      <c r="A3652" s="105" t="s">
        <v>945</v>
      </c>
      <c r="B3652">
        <v>2011</v>
      </c>
      <c r="C3652" s="76">
        <v>0.35123005461268486</v>
      </c>
      <c r="D3652" s="76">
        <v>0</v>
      </c>
      <c r="E3652" s="76">
        <v>0</v>
      </c>
      <c r="F3652" s="76">
        <v>0.64876994538731514</v>
      </c>
      <c r="G3652" s="76">
        <v>0</v>
      </c>
      <c r="H3652" s="76">
        <v>0</v>
      </c>
      <c r="I3652" s="76">
        <v>0</v>
      </c>
      <c r="J3652" s="76">
        <v>0</v>
      </c>
      <c r="K3652" s="76">
        <v>0</v>
      </c>
      <c r="L3652" s="77">
        <v>0</v>
      </c>
      <c r="M3652" s="68">
        <v>1.0842289975871902</v>
      </c>
      <c r="N3652" s="68">
        <v>0</v>
      </c>
      <c r="O3652" s="68">
        <v>0</v>
      </c>
      <c r="P3652" s="68">
        <v>2.0027192386131882</v>
      </c>
      <c r="Q3652" s="68">
        <v>0</v>
      </c>
      <c r="R3652" s="68">
        <v>0</v>
      </c>
      <c r="S3652" s="68">
        <v>0</v>
      </c>
      <c r="T3652" s="68">
        <v>0</v>
      </c>
      <c r="U3652" s="68">
        <v>0</v>
      </c>
      <c r="V3652" s="68">
        <v>0</v>
      </c>
      <c r="W3652" s="68">
        <v>3.0869482362003784</v>
      </c>
    </row>
    <row r="3653" spans="1:23">
      <c r="A3653" s="105"/>
      <c r="B3653">
        <v>2014</v>
      </c>
      <c r="C3653" s="76">
        <v>0.50292239324080212</v>
      </c>
      <c r="D3653" s="76">
        <v>0</v>
      </c>
      <c r="E3653" s="76">
        <v>0</v>
      </c>
      <c r="F3653" s="76">
        <v>0.49707760675919793</v>
      </c>
      <c r="G3653" s="76">
        <v>0</v>
      </c>
      <c r="H3653" s="76">
        <v>0</v>
      </c>
      <c r="I3653" s="76">
        <v>0</v>
      </c>
      <c r="J3653" s="76">
        <v>0</v>
      </c>
      <c r="K3653" s="76">
        <v>0</v>
      </c>
      <c r="L3653" s="77">
        <v>0</v>
      </c>
      <c r="M3653" s="68">
        <v>1.0062942564909521</v>
      </c>
      <c r="N3653" s="68">
        <v>0</v>
      </c>
      <c r="O3653" s="68">
        <v>0</v>
      </c>
      <c r="P3653" s="68">
        <v>0.99459945994599464</v>
      </c>
      <c r="Q3653" s="68">
        <v>0</v>
      </c>
      <c r="R3653" s="68">
        <v>0</v>
      </c>
      <c r="S3653" s="68">
        <v>0</v>
      </c>
      <c r="T3653" s="68">
        <v>0</v>
      </c>
      <c r="U3653" s="68">
        <v>0</v>
      </c>
      <c r="V3653" s="68">
        <v>0</v>
      </c>
      <c r="W3653" s="68">
        <v>2.0008937164369467</v>
      </c>
    </row>
    <row r="3654" spans="1:23">
      <c r="A3654" s="105"/>
      <c r="B3654">
        <v>2017</v>
      </c>
      <c r="C3654" s="76">
        <v>0</v>
      </c>
      <c r="D3654" s="76">
        <v>0</v>
      </c>
      <c r="E3654" s="76">
        <v>0</v>
      </c>
      <c r="F3654" s="76">
        <v>1</v>
      </c>
      <c r="G3654" s="76">
        <v>0</v>
      </c>
      <c r="H3654" s="76">
        <v>0</v>
      </c>
      <c r="I3654" s="76">
        <v>0</v>
      </c>
      <c r="J3654" s="76">
        <v>0</v>
      </c>
      <c r="K3654" s="76">
        <v>0</v>
      </c>
      <c r="L3654" s="77">
        <v>0</v>
      </c>
      <c r="M3654" s="68">
        <v>0</v>
      </c>
      <c r="N3654" s="68">
        <v>0</v>
      </c>
      <c r="O3654" s="68">
        <v>0</v>
      </c>
      <c r="P3654" s="68">
        <v>1.0009581603321622</v>
      </c>
      <c r="Q3654" s="68">
        <v>0</v>
      </c>
      <c r="R3654" s="68">
        <v>0</v>
      </c>
      <c r="S3654" s="68">
        <v>0</v>
      </c>
      <c r="T3654" s="68">
        <v>0</v>
      </c>
      <c r="U3654" s="68">
        <v>0</v>
      </c>
      <c r="V3654" s="68">
        <v>0</v>
      </c>
      <c r="W3654" s="68">
        <v>1.0009581603321622</v>
      </c>
    </row>
    <row r="3655" spans="1:23">
      <c r="C3655" s="76"/>
      <c r="D3655" s="76"/>
      <c r="E3655" s="76"/>
      <c r="F3655" s="76"/>
      <c r="G3655" s="76"/>
      <c r="H3655" s="76"/>
      <c r="I3655" s="76"/>
      <c r="J3655" s="76"/>
      <c r="K3655" s="76"/>
      <c r="L3655" s="77"/>
      <c r="M3655" s="68"/>
      <c r="N3655" s="68"/>
      <c r="O3655" s="68"/>
      <c r="P3655" s="68"/>
      <c r="Q3655" s="68"/>
      <c r="R3655" s="68"/>
      <c r="S3655" s="68"/>
      <c r="T3655" s="68"/>
      <c r="U3655" s="68"/>
      <c r="V3655" s="68"/>
      <c r="W3655" s="68"/>
    </row>
    <row r="3656" spans="1:23">
      <c r="A3656" s="105" t="s">
        <v>946</v>
      </c>
      <c r="B3656">
        <v>2011</v>
      </c>
      <c r="C3656" s="76">
        <v>0</v>
      </c>
      <c r="D3656" s="76">
        <v>0</v>
      </c>
      <c r="E3656" s="76">
        <v>0</v>
      </c>
      <c r="F3656" s="76">
        <v>1</v>
      </c>
      <c r="G3656" s="76">
        <v>0</v>
      </c>
      <c r="H3656" s="76">
        <v>0</v>
      </c>
      <c r="I3656" s="76">
        <v>0</v>
      </c>
      <c r="J3656" s="76">
        <v>0</v>
      </c>
      <c r="K3656" s="76">
        <v>0</v>
      </c>
      <c r="L3656" s="77">
        <v>0</v>
      </c>
      <c r="M3656" s="68">
        <v>0</v>
      </c>
      <c r="N3656" s="68">
        <v>0</v>
      </c>
      <c r="O3656" s="68">
        <v>0</v>
      </c>
      <c r="P3656" s="68">
        <v>5.6545055868668426</v>
      </c>
      <c r="Q3656" s="68">
        <v>0</v>
      </c>
      <c r="R3656" s="68">
        <v>0</v>
      </c>
      <c r="S3656" s="68">
        <v>0</v>
      </c>
      <c r="T3656" s="68">
        <v>0</v>
      </c>
      <c r="U3656" s="68">
        <v>0</v>
      </c>
      <c r="V3656" s="68">
        <v>0</v>
      </c>
      <c r="W3656" s="68">
        <v>5.6545055868668426</v>
      </c>
    </row>
    <row r="3657" spans="1:23">
      <c r="A3657" s="105"/>
      <c r="B3657">
        <v>2014</v>
      </c>
      <c r="C3657" s="76">
        <v>0</v>
      </c>
      <c r="D3657" s="76">
        <v>0</v>
      </c>
      <c r="E3657" s="76">
        <v>0</v>
      </c>
      <c r="F3657" s="76">
        <v>1</v>
      </c>
      <c r="G3657" s="76">
        <v>0</v>
      </c>
      <c r="H3657" s="76">
        <v>0</v>
      </c>
      <c r="I3657" s="76">
        <v>0</v>
      </c>
      <c r="J3657" s="76">
        <v>0</v>
      </c>
      <c r="K3657" s="76">
        <v>0</v>
      </c>
      <c r="L3657" s="77">
        <v>0</v>
      </c>
      <c r="M3657" s="68">
        <v>0</v>
      </c>
      <c r="N3657" s="68">
        <v>0</v>
      </c>
      <c r="O3657" s="68">
        <v>0</v>
      </c>
      <c r="P3657" s="68">
        <v>4.271244240119608</v>
      </c>
      <c r="Q3657" s="68">
        <v>0</v>
      </c>
      <c r="R3657" s="68">
        <v>0</v>
      </c>
      <c r="S3657" s="68">
        <v>0</v>
      </c>
      <c r="T3657" s="68">
        <v>0</v>
      </c>
      <c r="U3657" s="68">
        <v>0</v>
      </c>
      <c r="V3657" s="68">
        <v>0</v>
      </c>
      <c r="W3657" s="68">
        <v>4.271244240119608</v>
      </c>
    </row>
    <row r="3658" spans="1:23">
      <c r="A3658" s="105"/>
      <c r="B3658">
        <v>2017</v>
      </c>
      <c r="C3658" s="76">
        <v>8.5900219882825243E-2</v>
      </c>
      <c r="D3658" s="76">
        <v>0</v>
      </c>
      <c r="E3658" s="76">
        <v>0</v>
      </c>
      <c r="F3658" s="76">
        <v>0.91409978011717474</v>
      </c>
      <c r="G3658" s="76">
        <v>0</v>
      </c>
      <c r="H3658" s="76">
        <v>0</v>
      </c>
      <c r="I3658" s="76">
        <v>0</v>
      </c>
      <c r="J3658" s="76">
        <v>0</v>
      </c>
      <c r="K3658" s="76">
        <v>0</v>
      </c>
      <c r="L3658" s="77">
        <v>0</v>
      </c>
      <c r="M3658" s="68">
        <v>1.0033557046979866</v>
      </c>
      <c r="N3658" s="68">
        <v>0</v>
      </c>
      <c r="O3658" s="68">
        <v>0</v>
      </c>
      <c r="P3658" s="68">
        <v>10.677123181929357</v>
      </c>
      <c r="Q3658" s="68">
        <v>0</v>
      </c>
      <c r="R3658" s="68">
        <v>0</v>
      </c>
      <c r="S3658" s="68">
        <v>0</v>
      </c>
      <c r="T3658" s="68">
        <v>0</v>
      </c>
      <c r="U3658" s="68">
        <v>0</v>
      </c>
      <c r="V3658" s="68">
        <v>0</v>
      </c>
      <c r="W3658" s="68">
        <v>11.680478886627343</v>
      </c>
    </row>
    <row r="3659" spans="1:23">
      <c r="C3659" s="76"/>
      <c r="D3659" s="76"/>
      <c r="E3659" s="76"/>
      <c r="F3659" s="76"/>
      <c r="G3659" s="76"/>
      <c r="H3659" s="76"/>
      <c r="I3659" s="76"/>
      <c r="J3659" s="76"/>
      <c r="K3659" s="76"/>
      <c r="L3659" s="77"/>
      <c r="M3659" s="68"/>
      <c r="N3659" s="68"/>
      <c r="O3659" s="68"/>
      <c r="P3659" s="68"/>
      <c r="Q3659" s="68"/>
      <c r="R3659" s="68"/>
      <c r="S3659" s="68"/>
      <c r="T3659" s="68"/>
      <c r="U3659" s="68"/>
      <c r="V3659" s="68"/>
      <c r="W3659" s="68"/>
    </row>
    <row r="3660" spans="1:23">
      <c r="A3660" s="105" t="s">
        <v>947</v>
      </c>
      <c r="B3660">
        <v>2011</v>
      </c>
      <c r="C3660" s="76">
        <v>0</v>
      </c>
      <c r="D3660" s="76">
        <v>0</v>
      </c>
      <c r="E3660" s="76">
        <v>0</v>
      </c>
      <c r="F3660" s="76">
        <v>1</v>
      </c>
      <c r="G3660" s="76">
        <v>0</v>
      </c>
      <c r="H3660" s="76">
        <v>0</v>
      </c>
      <c r="I3660" s="76">
        <v>0</v>
      </c>
      <c r="J3660" s="76">
        <v>0</v>
      </c>
      <c r="K3660" s="76">
        <v>0</v>
      </c>
      <c r="L3660" s="77">
        <v>0</v>
      </c>
      <c r="M3660" s="68">
        <v>0</v>
      </c>
      <c r="N3660" s="68">
        <v>0</v>
      </c>
      <c r="O3660" s="68">
        <v>0</v>
      </c>
      <c r="P3660" s="68">
        <v>2.2139800285306706</v>
      </c>
      <c r="Q3660" s="68">
        <v>0</v>
      </c>
      <c r="R3660" s="68">
        <v>0</v>
      </c>
      <c r="S3660" s="68">
        <v>0</v>
      </c>
      <c r="T3660" s="68">
        <v>0</v>
      </c>
      <c r="U3660" s="68">
        <v>0</v>
      </c>
      <c r="V3660" s="68">
        <v>0</v>
      </c>
      <c r="W3660" s="68">
        <v>2.2139800285306706</v>
      </c>
    </row>
    <row r="3661" spans="1:23">
      <c r="A3661" s="105"/>
      <c r="B3661">
        <v>2014</v>
      </c>
      <c r="C3661" s="76">
        <v>0.22141964346784149</v>
      </c>
      <c r="D3661" s="76">
        <v>0</v>
      </c>
      <c r="E3661" s="76">
        <v>0</v>
      </c>
      <c r="F3661" s="76">
        <v>0.77858035653215862</v>
      </c>
      <c r="G3661" s="76">
        <v>0</v>
      </c>
      <c r="H3661" s="76">
        <v>0</v>
      </c>
      <c r="I3661" s="76">
        <v>0</v>
      </c>
      <c r="J3661" s="76">
        <v>0</v>
      </c>
      <c r="K3661" s="76">
        <v>0</v>
      </c>
      <c r="L3661" s="77">
        <v>0</v>
      </c>
      <c r="M3661" s="68">
        <v>1.1439859525899911</v>
      </c>
      <c r="N3661" s="68">
        <v>0</v>
      </c>
      <c r="O3661" s="68">
        <v>0</v>
      </c>
      <c r="P3661" s="68">
        <v>4.0226105366512233</v>
      </c>
      <c r="Q3661" s="68">
        <v>0</v>
      </c>
      <c r="R3661" s="68">
        <v>0</v>
      </c>
      <c r="S3661" s="68">
        <v>0</v>
      </c>
      <c r="T3661" s="68">
        <v>0</v>
      </c>
      <c r="U3661" s="68">
        <v>0</v>
      </c>
      <c r="V3661" s="68">
        <v>0</v>
      </c>
      <c r="W3661" s="68">
        <v>5.166596489241214</v>
      </c>
    </row>
    <row r="3662" spans="1:23">
      <c r="A3662" s="105"/>
      <c r="B3662">
        <v>2017</v>
      </c>
      <c r="C3662" s="76">
        <v>0.29517058211073138</v>
      </c>
      <c r="D3662" s="76">
        <v>0</v>
      </c>
      <c r="E3662" s="76">
        <v>0</v>
      </c>
      <c r="F3662" s="76">
        <v>0.70482941788926867</v>
      </c>
      <c r="G3662" s="76">
        <v>0</v>
      </c>
      <c r="H3662" s="76">
        <v>0</v>
      </c>
      <c r="I3662" s="76">
        <v>0</v>
      </c>
      <c r="J3662" s="76">
        <v>0</v>
      </c>
      <c r="K3662" s="76">
        <v>0</v>
      </c>
      <c r="L3662" s="77">
        <v>0</v>
      </c>
      <c r="M3662" s="68">
        <v>1.6066790352504638</v>
      </c>
      <c r="N3662" s="68">
        <v>0</v>
      </c>
      <c r="O3662" s="68">
        <v>0</v>
      </c>
      <c r="P3662" s="68">
        <v>3.8365430628369683</v>
      </c>
      <c r="Q3662" s="68">
        <v>0</v>
      </c>
      <c r="R3662" s="68">
        <v>0</v>
      </c>
      <c r="S3662" s="68">
        <v>0</v>
      </c>
      <c r="T3662" s="68">
        <v>0</v>
      </c>
      <c r="U3662" s="68">
        <v>0</v>
      </c>
      <c r="V3662" s="68">
        <v>0</v>
      </c>
      <c r="W3662" s="68">
        <v>5.443222098087432</v>
      </c>
    </row>
    <row r="3663" spans="1:23">
      <c r="C3663" s="76"/>
      <c r="D3663" s="76"/>
      <c r="E3663" s="76"/>
      <c r="F3663" s="76"/>
      <c r="G3663" s="76"/>
      <c r="H3663" s="76"/>
      <c r="I3663" s="76"/>
      <c r="J3663" s="76"/>
      <c r="K3663" s="76"/>
      <c r="L3663" s="77"/>
      <c r="M3663" s="68"/>
      <c r="N3663" s="68"/>
      <c r="O3663" s="68"/>
      <c r="P3663" s="68"/>
      <c r="Q3663" s="68"/>
      <c r="R3663" s="68"/>
      <c r="S3663" s="68"/>
      <c r="T3663" s="68"/>
      <c r="U3663" s="68"/>
      <c r="V3663" s="68"/>
      <c r="W3663" s="68"/>
    </row>
    <row r="3664" spans="1:23">
      <c r="A3664" s="105" t="s">
        <v>948</v>
      </c>
      <c r="B3664">
        <v>2011</v>
      </c>
      <c r="C3664" s="76">
        <v>0.43369892365125601</v>
      </c>
      <c r="D3664" s="76">
        <v>0</v>
      </c>
      <c r="E3664" s="76">
        <v>0</v>
      </c>
      <c r="F3664" s="76">
        <v>0.43489239711284172</v>
      </c>
      <c r="G3664" s="76">
        <v>9.3357943016648695E-2</v>
      </c>
      <c r="H3664" s="76">
        <v>3.8050736219253624E-2</v>
      </c>
      <c r="I3664" s="76">
        <v>0</v>
      </c>
      <c r="J3664" s="76">
        <v>0</v>
      </c>
      <c r="K3664" s="76">
        <v>0</v>
      </c>
      <c r="L3664" s="77">
        <v>0</v>
      </c>
      <c r="M3664" s="68">
        <v>11.456014694663882</v>
      </c>
      <c r="N3664" s="68">
        <v>0</v>
      </c>
      <c r="O3664" s="68">
        <v>0</v>
      </c>
      <c r="P3664" s="68">
        <v>11.487539904361224</v>
      </c>
      <c r="Q3664" s="68">
        <v>2.4660194174757284</v>
      </c>
      <c r="R3664" s="68">
        <v>1.0050977060322854</v>
      </c>
      <c r="S3664" s="68">
        <v>0</v>
      </c>
      <c r="T3664" s="68">
        <v>0</v>
      </c>
      <c r="U3664" s="68">
        <v>0</v>
      </c>
      <c r="V3664" s="68">
        <v>0</v>
      </c>
      <c r="W3664" s="68">
        <v>26.414671722533118</v>
      </c>
    </row>
    <row r="3665" spans="1:23">
      <c r="A3665" s="105"/>
      <c r="B3665">
        <v>2014</v>
      </c>
      <c r="C3665" s="76">
        <v>0.31127709470260517</v>
      </c>
      <c r="D3665" s="76">
        <v>0</v>
      </c>
      <c r="E3665" s="76">
        <v>0</v>
      </c>
      <c r="F3665" s="76">
        <v>0.60517527753730749</v>
      </c>
      <c r="G3665" s="76">
        <v>4.2224731599331752E-2</v>
      </c>
      <c r="H3665" s="76">
        <v>4.1322896160755677E-2</v>
      </c>
      <c r="I3665" s="76">
        <v>0</v>
      </c>
      <c r="J3665" s="76">
        <v>0</v>
      </c>
      <c r="K3665" s="76">
        <v>0</v>
      </c>
      <c r="L3665" s="77">
        <v>0</v>
      </c>
      <c r="M3665" s="68">
        <v>8.0791035458671079</v>
      </c>
      <c r="N3665" s="68">
        <v>0</v>
      </c>
      <c r="O3665" s="68">
        <v>0</v>
      </c>
      <c r="P3665" s="68">
        <v>15.707142651450134</v>
      </c>
      <c r="Q3665" s="68">
        <v>1.0959302325581395</v>
      </c>
      <c r="R3665" s="68">
        <v>1.0725233644859813</v>
      </c>
      <c r="S3665" s="68">
        <v>0</v>
      </c>
      <c r="T3665" s="68">
        <v>0</v>
      </c>
      <c r="U3665" s="68">
        <v>0</v>
      </c>
      <c r="V3665" s="68">
        <v>0</v>
      </c>
      <c r="W3665" s="68">
        <v>25.95469979436136</v>
      </c>
    </row>
    <row r="3666" spans="1:23">
      <c r="A3666" s="105"/>
      <c r="B3666">
        <v>2017</v>
      </c>
      <c r="C3666" s="76">
        <v>0.14062103810241408</v>
      </c>
      <c r="D3666" s="76">
        <v>0</v>
      </c>
      <c r="E3666" s="76">
        <v>3.5012535516834163E-2</v>
      </c>
      <c r="F3666" s="76">
        <v>0.74876178107896685</v>
      </c>
      <c r="G3666" s="76">
        <v>0</v>
      </c>
      <c r="H3666" s="76">
        <v>4.059210978495064E-2</v>
      </c>
      <c r="I3666" s="76">
        <v>0</v>
      </c>
      <c r="J3666" s="76">
        <v>3.5012535516834163E-2</v>
      </c>
      <c r="K3666" s="76">
        <v>0</v>
      </c>
      <c r="L3666" s="77">
        <v>0</v>
      </c>
      <c r="M3666" s="68">
        <v>4.0806693451550142</v>
      </c>
      <c r="N3666" s="68">
        <v>0</v>
      </c>
      <c r="O3666" s="68">
        <v>1.016025641025641</v>
      </c>
      <c r="P3666" s="68">
        <v>21.728251249626894</v>
      </c>
      <c r="Q3666" s="68">
        <v>0</v>
      </c>
      <c r="R3666" s="68">
        <v>1.1779388083735909</v>
      </c>
      <c r="S3666" s="68">
        <v>0</v>
      </c>
      <c r="T3666" s="68">
        <v>1.016025641025641</v>
      </c>
      <c r="U3666" s="68">
        <v>0</v>
      </c>
      <c r="V3666" s="68">
        <v>0</v>
      </c>
      <c r="W3666" s="68">
        <v>29.018910685206784</v>
      </c>
    </row>
    <row r="3667" spans="1:23">
      <c r="C3667" s="76"/>
      <c r="D3667" s="76"/>
      <c r="E3667" s="76"/>
      <c r="F3667" s="76"/>
      <c r="G3667" s="76"/>
      <c r="H3667" s="76"/>
      <c r="I3667" s="76"/>
      <c r="J3667" s="76"/>
      <c r="K3667" s="76"/>
      <c r="L3667" s="77"/>
      <c r="M3667" s="68"/>
      <c r="N3667" s="68"/>
      <c r="O3667" s="68"/>
      <c r="P3667" s="68"/>
      <c r="Q3667" s="68"/>
      <c r="R3667" s="68"/>
      <c r="S3667" s="68"/>
      <c r="T3667" s="68"/>
      <c r="U3667" s="68"/>
      <c r="V3667" s="68"/>
      <c r="W3667" s="68"/>
    </row>
    <row r="3668" spans="1:23">
      <c r="A3668" s="105" t="s">
        <v>949</v>
      </c>
      <c r="B3668">
        <v>2011</v>
      </c>
      <c r="C3668" s="76">
        <v>0.1322982108646783</v>
      </c>
      <c r="D3668" s="76">
        <v>0</v>
      </c>
      <c r="E3668" s="76">
        <v>0</v>
      </c>
      <c r="F3668" s="76">
        <v>0.83432123831206495</v>
      </c>
      <c r="G3668" s="76">
        <v>2.2994502830756498E-2</v>
      </c>
      <c r="H3668" s="76">
        <v>1.0386047992500197E-2</v>
      </c>
      <c r="I3668" s="76">
        <v>0</v>
      </c>
      <c r="J3668" s="76">
        <v>0</v>
      </c>
      <c r="K3668" s="76">
        <v>0</v>
      </c>
      <c r="L3668" s="77">
        <v>0</v>
      </c>
      <c r="M3668" s="68">
        <v>12.738070434510924</v>
      </c>
      <c r="N3668" s="68">
        <v>0</v>
      </c>
      <c r="O3668" s="68">
        <v>0</v>
      </c>
      <c r="P3668" s="68">
        <v>80.330963126160341</v>
      </c>
      <c r="Q3668" s="68">
        <v>2.2139800285306706</v>
      </c>
      <c r="R3668" s="68">
        <v>1</v>
      </c>
      <c r="S3668" s="68">
        <v>0</v>
      </c>
      <c r="T3668" s="68">
        <v>0</v>
      </c>
      <c r="U3668" s="68">
        <v>0</v>
      </c>
      <c r="V3668" s="68">
        <v>0</v>
      </c>
      <c r="W3668" s="68">
        <v>96.283013589201943</v>
      </c>
    </row>
    <row r="3669" spans="1:23">
      <c r="A3669" s="105"/>
      <c r="B3669">
        <v>2014</v>
      </c>
      <c r="C3669" s="76">
        <v>0.15351477644367739</v>
      </c>
      <c r="D3669" s="76">
        <v>0</v>
      </c>
      <c r="E3669" s="76">
        <v>8.601533002779424E-3</v>
      </c>
      <c r="F3669" s="76">
        <v>0.82719467265060254</v>
      </c>
      <c r="G3669" s="76">
        <v>1.0689017902940634E-2</v>
      </c>
      <c r="H3669" s="76">
        <v>0</v>
      </c>
      <c r="I3669" s="76">
        <v>0</v>
      </c>
      <c r="J3669" s="76">
        <v>0</v>
      </c>
      <c r="K3669" s="76">
        <v>0</v>
      </c>
      <c r="L3669" s="77">
        <v>0</v>
      </c>
      <c r="M3669" s="68">
        <v>18.019298241401088</v>
      </c>
      <c r="N3669" s="68">
        <v>0</v>
      </c>
      <c r="O3669" s="68">
        <v>1.0096330275229359</v>
      </c>
      <c r="P3669" s="68">
        <v>97.094676196580835</v>
      </c>
      <c r="Q3669" s="68">
        <v>1.2546583850931676</v>
      </c>
      <c r="R3669" s="68">
        <v>0</v>
      </c>
      <c r="S3669" s="68">
        <v>0</v>
      </c>
      <c r="T3669" s="68">
        <v>0</v>
      </c>
      <c r="U3669" s="68">
        <v>0</v>
      </c>
      <c r="V3669" s="68">
        <v>0</v>
      </c>
      <c r="W3669" s="68">
        <v>117.37826585059803</v>
      </c>
    </row>
    <row r="3670" spans="1:23">
      <c r="A3670" s="105"/>
      <c r="B3670">
        <v>2017</v>
      </c>
      <c r="C3670" s="76">
        <v>0.20008366183474369</v>
      </c>
      <c r="D3670" s="76">
        <v>0</v>
      </c>
      <c r="E3670" s="76">
        <v>3.1799543295771476E-2</v>
      </c>
      <c r="F3670" s="76">
        <v>0.72778127417696725</v>
      </c>
      <c r="G3670" s="76">
        <v>0</v>
      </c>
      <c r="H3670" s="76">
        <v>0</v>
      </c>
      <c r="I3670" s="76">
        <v>0</v>
      </c>
      <c r="J3670" s="76">
        <v>0</v>
      </c>
      <c r="K3670" s="76">
        <v>4.0335520692517481E-2</v>
      </c>
      <c r="L3670" s="77">
        <v>0</v>
      </c>
      <c r="M3670" s="68">
        <v>23.90971178108488</v>
      </c>
      <c r="N3670" s="68">
        <v>0</v>
      </c>
      <c r="O3670" s="68">
        <v>3.8</v>
      </c>
      <c r="P3670" s="68">
        <v>86.968822669859705</v>
      </c>
      <c r="Q3670" s="68">
        <v>0</v>
      </c>
      <c r="R3670" s="68">
        <v>0</v>
      </c>
      <c r="S3670" s="68">
        <v>0</v>
      </c>
      <c r="T3670" s="68">
        <v>0</v>
      </c>
      <c r="U3670" s="68">
        <v>4.8200371057513918</v>
      </c>
      <c r="V3670" s="68">
        <v>0</v>
      </c>
      <c r="W3670" s="68">
        <v>119.49857155669599</v>
      </c>
    </row>
    <row r="3671" spans="1:23">
      <c r="C3671" s="76"/>
      <c r="D3671" s="76"/>
      <c r="E3671" s="76"/>
      <c r="F3671" s="76"/>
      <c r="G3671" s="76"/>
      <c r="H3671" s="76"/>
      <c r="I3671" s="76"/>
      <c r="J3671" s="76"/>
      <c r="K3671" s="76"/>
      <c r="L3671" s="77"/>
      <c r="M3671" s="68"/>
      <c r="N3671" s="68"/>
      <c r="O3671" s="68"/>
      <c r="P3671" s="68"/>
      <c r="Q3671" s="68"/>
      <c r="R3671" s="68"/>
      <c r="S3671" s="68"/>
      <c r="T3671" s="68"/>
      <c r="U3671" s="68"/>
      <c r="V3671" s="68"/>
      <c r="W3671" s="68"/>
    </row>
    <row r="3672" spans="1:23">
      <c r="A3672" s="105" t="s">
        <v>950</v>
      </c>
      <c r="B3672">
        <v>2011</v>
      </c>
      <c r="C3672" s="76">
        <v>0.13797915545117659</v>
      </c>
      <c r="D3672" s="76">
        <v>0</v>
      </c>
      <c r="E3672" s="76">
        <v>0</v>
      </c>
      <c r="F3672" s="76">
        <v>0.7122744523881146</v>
      </c>
      <c r="G3672" s="76">
        <v>0.1019782036401959</v>
      </c>
      <c r="H3672" s="76">
        <v>0</v>
      </c>
      <c r="I3672" s="76">
        <v>0</v>
      </c>
      <c r="J3672" s="76">
        <v>0</v>
      </c>
      <c r="K3672" s="76">
        <v>4.7768188520513018E-2</v>
      </c>
      <c r="L3672" s="77">
        <v>0</v>
      </c>
      <c r="M3672" s="68">
        <v>4.4933586337760909</v>
      </c>
      <c r="N3672" s="68">
        <v>0</v>
      </c>
      <c r="O3672" s="68">
        <v>0</v>
      </c>
      <c r="P3672" s="68">
        <v>23.195565662008701</v>
      </c>
      <c r="Q3672" s="68">
        <v>3.3209700427960058</v>
      </c>
      <c r="R3672" s="68">
        <v>0</v>
      </c>
      <c r="S3672" s="68">
        <v>0</v>
      </c>
      <c r="T3672" s="68">
        <v>0</v>
      </c>
      <c r="U3672" s="68">
        <v>1.5555944055944055</v>
      </c>
      <c r="V3672" s="68">
        <v>0</v>
      </c>
      <c r="W3672" s="68">
        <v>32.565488744175198</v>
      </c>
    </row>
    <row r="3673" spans="1:23">
      <c r="A3673" s="105"/>
      <c r="B3673">
        <v>2014</v>
      </c>
      <c r="C3673" s="76">
        <v>0.21433502572488256</v>
      </c>
      <c r="D3673" s="76">
        <v>0</v>
      </c>
      <c r="E3673" s="76">
        <v>4.6283549302089395E-2</v>
      </c>
      <c r="F3673" s="76">
        <v>0.73938142497302806</v>
      </c>
      <c r="G3673" s="76">
        <v>0</v>
      </c>
      <c r="H3673" s="76">
        <v>0</v>
      </c>
      <c r="I3673" s="76">
        <v>0</v>
      </c>
      <c r="J3673" s="76">
        <v>0</v>
      </c>
      <c r="K3673" s="76">
        <v>0</v>
      </c>
      <c r="L3673" s="77">
        <v>0</v>
      </c>
      <c r="M3673" s="68">
        <v>7.338883792649213</v>
      </c>
      <c r="N3673" s="68">
        <v>0</v>
      </c>
      <c r="O3673" s="68">
        <v>1.5847600675186884</v>
      </c>
      <c r="P3673" s="68">
        <v>25.316601138656051</v>
      </c>
      <c r="Q3673" s="68">
        <v>0</v>
      </c>
      <c r="R3673" s="68">
        <v>0</v>
      </c>
      <c r="S3673" s="68">
        <v>0</v>
      </c>
      <c r="T3673" s="68">
        <v>0</v>
      </c>
      <c r="U3673" s="68">
        <v>0</v>
      </c>
      <c r="V3673" s="68">
        <v>0</v>
      </c>
      <c r="W3673" s="68">
        <v>34.240244998823954</v>
      </c>
    </row>
    <row r="3674" spans="1:23">
      <c r="A3674" s="105"/>
      <c r="B3674">
        <v>2017</v>
      </c>
      <c r="C3674" s="76">
        <v>7.6232393096663284E-2</v>
      </c>
      <c r="D3674" s="76">
        <v>0</v>
      </c>
      <c r="E3674" s="76">
        <v>0</v>
      </c>
      <c r="F3674" s="76">
        <v>0.71779547654373588</v>
      </c>
      <c r="G3674" s="76">
        <v>0.14476429805865562</v>
      </c>
      <c r="H3674" s="76">
        <v>6.1207832300945106E-2</v>
      </c>
      <c r="I3674" s="76">
        <v>0</v>
      </c>
      <c r="J3674" s="76">
        <v>0</v>
      </c>
      <c r="K3674" s="76">
        <v>0</v>
      </c>
      <c r="L3674" s="77">
        <v>0</v>
      </c>
      <c r="M3674" s="68">
        <v>2.001067235859125</v>
      </c>
      <c r="N3674" s="68">
        <v>0</v>
      </c>
      <c r="O3674" s="68">
        <v>0</v>
      </c>
      <c r="P3674" s="68">
        <v>18.841819754211897</v>
      </c>
      <c r="Q3674" s="68">
        <v>3.8</v>
      </c>
      <c r="R3674" s="68">
        <v>1.6066790352504638</v>
      </c>
      <c r="S3674" s="68">
        <v>0</v>
      </c>
      <c r="T3674" s="68">
        <v>0</v>
      </c>
      <c r="U3674" s="68">
        <v>0</v>
      </c>
      <c r="V3674" s="68">
        <v>0</v>
      </c>
      <c r="W3674" s="68">
        <v>26.249566025321489</v>
      </c>
    </row>
    <row r="3675" spans="1:23">
      <c r="C3675" s="76"/>
      <c r="D3675" s="76"/>
      <c r="E3675" s="76"/>
      <c r="F3675" s="76"/>
      <c r="G3675" s="76"/>
      <c r="H3675" s="76"/>
      <c r="I3675" s="76"/>
      <c r="J3675" s="76"/>
      <c r="K3675" s="76"/>
      <c r="L3675" s="77"/>
      <c r="M3675" s="68"/>
      <c r="N3675" s="68"/>
      <c r="O3675" s="68"/>
      <c r="P3675" s="68"/>
      <c r="Q3675" s="68"/>
      <c r="R3675" s="68"/>
      <c r="S3675" s="68"/>
      <c r="T3675" s="68"/>
      <c r="U3675" s="68"/>
      <c r="V3675" s="68"/>
      <c r="W3675" s="68"/>
    </row>
    <row r="3676" spans="1:23">
      <c r="A3676" s="105" t="s">
        <v>951</v>
      </c>
      <c r="B3676">
        <v>2011</v>
      </c>
      <c r="C3676" s="76">
        <v>0.46616066893761787</v>
      </c>
      <c r="D3676" s="76">
        <v>0</v>
      </c>
      <c r="E3676" s="76">
        <v>0</v>
      </c>
      <c r="F3676" s="76">
        <v>0.53383933106238191</v>
      </c>
      <c r="G3676" s="76">
        <v>0</v>
      </c>
      <c r="H3676" s="76">
        <v>0</v>
      </c>
      <c r="I3676" s="76">
        <v>0</v>
      </c>
      <c r="J3676" s="76">
        <v>0</v>
      </c>
      <c r="K3676" s="76">
        <v>0</v>
      </c>
      <c r="L3676" s="77">
        <v>0</v>
      </c>
      <c r="M3676" s="68">
        <v>16.661756219958768</v>
      </c>
      <c r="N3676" s="68">
        <v>0</v>
      </c>
      <c r="O3676" s="68">
        <v>0</v>
      </c>
      <c r="P3676" s="68">
        <v>19.08076203652773</v>
      </c>
      <c r="Q3676" s="68">
        <v>0</v>
      </c>
      <c r="R3676" s="68">
        <v>0</v>
      </c>
      <c r="S3676" s="68">
        <v>0</v>
      </c>
      <c r="T3676" s="68">
        <v>0</v>
      </c>
      <c r="U3676" s="68">
        <v>0</v>
      </c>
      <c r="V3676" s="68">
        <v>0</v>
      </c>
      <c r="W3676" s="68">
        <v>35.742518256486505</v>
      </c>
    </row>
    <row r="3677" spans="1:23">
      <c r="A3677" s="105"/>
      <c r="B3677">
        <v>2014</v>
      </c>
      <c r="C3677" s="76">
        <v>0.34424125046614756</v>
      </c>
      <c r="D3677" s="76">
        <v>0</v>
      </c>
      <c r="E3677" s="76">
        <v>0</v>
      </c>
      <c r="F3677" s="76">
        <v>0.65575874953385238</v>
      </c>
      <c r="G3677" s="76">
        <v>0</v>
      </c>
      <c r="H3677" s="76">
        <v>0</v>
      </c>
      <c r="I3677" s="76">
        <v>0</v>
      </c>
      <c r="J3677" s="76">
        <v>0</v>
      </c>
      <c r="K3677" s="76">
        <v>0</v>
      </c>
      <c r="L3677" s="77">
        <v>0</v>
      </c>
      <c r="M3677" s="68">
        <v>16.318940251697484</v>
      </c>
      <c r="N3677" s="68">
        <v>0</v>
      </c>
      <c r="O3677" s="68">
        <v>0</v>
      </c>
      <c r="P3677" s="68">
        <v>31.086593598762068</v>
      </c>
      <c r="Q3677" s="68">
        <v>0</v>
      </c>
      <c r="R3677" s="68">
        <v>0</v>
      </c>
      <c r="S3677" s="68">
        <v>0</v>
      </c>
      <c r="T3677" s="68">
        <v>0</v>
      </c>
      <c r="U3677" s="68">
        <v>0</v>
      </c>
      <c r="V3677" s="68">
        <v>0</v>
      </c>
      <c r="W3677" s="68">
        <v>47.405533850459555</v>
      </c>
    </row>
    <row r="3678" spans="1:23">
      <c r="A3678" s="105"/>
      <c r="B3678">
        <v>2017</v>
      </c>
      <c r="C3678" s="76">
        <v>0.3145310124859097</v>
      </c>
      <c r="D3678" s="76">
        <v>0</v>
      </c>
      <c r="E3678" s="76">
        <v>0</v>
      </c>
      <c r="F3678" s="76">
        <v>0.68546898751409024</v>
      </c>
      <c r="G3678" s="76">
        <v>0</v>
      </c>
      <c r="H3678" s="76">
        <v>0</v>
      </c>
      <c r="I3678" s="76">
        <v>0</v>
      </c>
      <c r="J3678" s="76">
        <v>0</v>
      </c>
      <c r="K3678" s="76">
        <v>0</v>
      </c>
      <c r="L3678" s="77">
        <v>0</v>
      </c>
      <c r="M3678" s="68">
        <v>10.09081812462763</v>
      </c>
      <c r="N3678" s="68">
        <v>0</v>
      </c>
      <c r="O3678" s="68">
        <v>0</v>
      </c>
      <c r="P3678" s="68">
        <v>21.991290551634222</v>
      </c>
      <c r="Q3678" s="68">
        <v>0</v>
      </c>
      <c r="R3678" s="68">
        <v>0</v>
      </c>
      <c r="S3678" s="68">
        <v>0</v>
      </c>
      <c r="T3678" s="68">
        <v>0</v>
      </c>
      <c r="U3678" s="68">
        <v>0</v>
      </c>
      <c r="V3678" s="68">
        <v>0</v>
      </c>
      <c r="W3678" s="68">
        <v>32.082108676261853</v>
      </c>
    </row>
    <row r="3679" spans="1:23">
      <c r="C3679" s="76"/>
      <c r="D3679" s="76"/>
      <c r="E3679" s="76"/>
      <c r="F3679" s="76"/>
      <c r="G3679" s="76"/>
      <c r="H3679" s="76"/>
      <c r="I3679" s="76"/>
      <c r="J3679" s="76"/>
      <c r="K3679" s="76"/>
      <c r="L3679" s="77"/>
      <c r="M3679" s="68"/>
      <c r="N3679" s="68"/>
      <c r="O3679" s="68"/>
      <c r="P3679" s="68"/>
      <c r="Q3679" s="68"/>
      <c r="R3679" s="68"/>
      <c r="S3679" s="68"/>
      <c r="T3679" s="68"/>
      <c r="U3679" s="68"/>
      <c r="V3679" s="68"/>
      <c r="W3679" s="68"/>
    </row>
    <row r="3680" spans="1:23">
      <c r="A3680" s="105" t="s">
        <v>952</v>
      </c>
      <c r="B3680">
        <v>2011</v>
      </c>
      <c r="C3680" s="76">
        <v>0.24174244075651874</v>
      </c>
      <c r="D3680" s="76">
        <v>0</v>
      </c>
      <c r="E3680" s="76">
        <v>0</v>
      </c>
      <c r="F3680" s="76">
        <v>0.75825755924348126</v>
      </c>
      <c r="G3680" s="76">
        <v>0</v>
      </c>
      <c r="H3680" s="76">
        <v>0</v>
      </c>
      <c r="I3680" s="76">
        <v>0</v>
      </c>
      <c r="J3680" s="76">
        <v>0</v>
      </c>
      <c r="K3680" s="76">
        <v>0</v>
      </c>
      <c r="L3680" s="77">
        <v>0</v>
      </c>
      <c r="M3680" s="68">
        <v>10.46396422690944</v>
      </c>
      <c r="N3680" s="68">
        <v>0</v>
      </c>
      <c r="O3680" s="68">
        <v>0</v>
      </c>
      <c r="P3680" s="68">
        <v>32.82162598291503</v>
      </c>
      <c r="Q3680" s="68">
        <v>0</v>
      </c>
      <c r="R3680" s="68">
        <v>0</v>
      </c>
      <c r="S3680" s="68">
        <v>0</v>
      </c>
      <c r="T3680" s="68">
        <v>0</v>
      </c>
      <c r="U3680" s="68">
        <v>0</v>
      </c>
      <c r="V3680" s="68">
        <v>0</v>
      </c>
      <c r="W3680" s="68">
        <v>43.28559020982447</v>
      </c>
    </row>
    <row r="3681" spans="1:23">
      <c r="A3681" s="105"/>
      <c r="B3681">
        <v>2014</v>
      </c>
      <c r="C3681" s="76">
        <v>0.12504815090794963</v>
      </c>
      <c r="D3681" s="76">
        <v>0</v>
      </c>
      <c r="E3681" s="76">
        <v>0</v>
      </c>
      <c r="F3681" s="76">
        <v>0.8526932403478894</v>
      </c>
      <c r="G3681" s="76">
        <v>0</v>
      </c>
      <c r="H3681" s="76">
        <v>0</v>
      </c>
      <c r="I3681" s="76">
        <v>0</v>
      </c>
      <c r="J3681" s="76">
        <v>0</v>
      </c>
      <c r="K3681" s="76">
        <v>2.2258608744160847E-2</v>
      </c>
      <c r="L3681" s="77">
        <v>0</v>
      </c>
      <c r="M3681" s="68">
        <v>5.2711798206051084</v>
      </c>
      <c r="N3681" s="68">
        <v>0</v>
      </c>
      <c r="O3681" s="68">
        <v>0</v>
      </c>
      <c r="P3681" s="68">
        <v>35.94374942014786</v>
      </c>
      <c r="Q3681" s="68">
        <v>0</v>
      </c>
      <c r="R3681" s="68">
        <v>0</v>
      </c>
      <c r="S3681" s="68">
        <v>0</v>
      </c>
      <c r="T3681" s="68">
        <v>0</v>
      </c>
      <c r="U3681" s="68">
        <v>0.93827160493827155</v>
      </c>
      <c r="V3681" s="68">
        <v>0</v>
      </c>
      <c r="W3681" s="68">
        <v>42.153200845691245</v>
      </c>
    </row>
    <row r="3682" spans="1:23">
      <c r="A3682" s="105"/>
      <c r="B3682">
        <v>2017</v>
      </c>
      <c r="C3682" s="76">
        <v>0.17210170466799424</v>
      </c>
      <c r="D3682" s="76">
        <v>0</v>
      </c>
      <c r="E3682" s="76">
        <v>0</v>
      </c>
      <c r="F3682" s="76">
        <v>0.82789829533200565</v>
      </c>
      <c r="G3682" s="76">
        <v>0</v>
      </c>
      <c r="H3682" s="76">
        <v>0</v>
      </c>
      <c r="I3682" s="76">
        <v>0</v>
      </c>
      <c r="J3682" s="76">
        <v>0</v>
      </c>
      <c r="K3682" s="76">
        <v>0</v>
      </c>
      <c r="L3682" s="77">
        <v>0</v>
      </c>
      <c r="M3682" s="68">
        <v>6.0932805405524686</v>
      </c>
      <c r="N3682" s="68">
        <v>0</v>
      </c>
      <c r="O3682" s="68">
        <v>0</v>
      </c>
      <c r="P3682" s="68">
        <v>29.311833849843431</v>
      </c>
      <c r="Q3682" s="68">
        <v>0</v>
      </c>
      <c r="R3682" s="68">
        <v>0</v>
      </c>
      <c r="S3682" s="68">
        <v>0</v>
      </c>
      <c r="T3682" s="68">
        <v>0</v>
      </c>
      <c r="U3682" s="68">
        <v>0</v>
      </c>
      <c r="V3682" s="68">
        <v>0</v>
      </c>
      <c r="W3682" s="68">
        <v>35.405114390395902</v>
      </c>
    </row>
    <row r="3683" spans="1:23">
      <c r="C3683" s="76"/>
      <c r="D3683" s="76"/>
      <c r="E3683" s="76"/>
      <c r="F3683" s="76"/>
      <c r="G3683" s="76"/>
      <c r="H3683" s="76"/>
      <c r="I3683" s="76"/>
      <c r="J3683" s="76"/>
      <c r="K3683" s="76"/>
      <c r="L3683" s="77"/>
      <c r="M3683" s="68"/>
      <c r="N3683" s="68"/>
      <c r="O3683" s="68"/>
      <c r="P3683" s="68"/>
      <c r="Q3683" s="68"/>
      <c r="R3683" s="68"/>
      <c r="S3683" s="68"/>
      <c r="T3683" s="68"/>
      <c r="U3683" s="68"/>
      <c r="V3683" s="68"/>
      <c r="W3683" s="68"/>
    </row>
    <row r="3684" spans="1:23">
      <c r="A3684" s="105" t="s">
        <v>953</v>
      </c>
      <c r="B3684">
        <v>2011</v>
      </c>
      <c r="C3684" s="76">
        <v>0.19809191272020155</v>
      </c>
      <c r="D3684" s="76">
        <v>0</v>
      </c>
      <c r="E3684" s="76">
        <v>0</v>
      </c>
      <c r="F3684" s="76">
        <v>0.80190808727979845</v>
      </c>
      <c r="G3684" s="76">
        <v>0</v>
      </c>
      <c r="H3684" s="76">
        <v>0</v>
      </c>
      <c r="I3684" s="76">
        <v>0</v>
      </c>
      <c r="J3684" s="76">
        <v>0</v>
      </c>
      <c r="K3684" s="76">
        <v>0</v>
      </c>
      <c r="L3684" s="77">
        <v>0</v>
      </c>
      <c r="M3684" s="68">
        <v>18.807441301945783</v>
      </c>
      <c r="N3684" s="68">
        <v>0</v>
      </c>
      <c r="O3684" s="68">
        <v>0</v>
      </c>
      <c r="P3684" s="68">
        <v>76.135562900909733</v>
      </c>
      <c r="Q3684" s="68">
        <v>0</v>
      </c>
      <c r="R3684" s="68">
        <v>0</v>
      </c>
      <c r="S3684" s="68">
        <v>0</v>
      </c>
      <c r="T3684" s="68">
        <v>0</v>
      </c>
      <c r="U3684" s="68">
        <v>0</v>
      </c>
      <c r="V3684" s="68">
        <v>0</v>
      </c>
      <c r="W3684" s="68">
        <v>94.943004202855519</v>
      </c>
    </row>
    <row r="3685" spans="1:23">
      <c r="A3685" s="105"/>
      <c r="B3685">
        <v>2014</v>
      </c>
      <c r="C3685" s="76">
        <v>0.22457301467689805</v>
      </c>
      <c r="D3685" s="76">
        <v>0</v>
      </c>
      <c r="E3685" s="76">
        <v>0</v>
      </c>
      <c r="F3685" s="76">
        <v>0.76213459715964027</v>
      </c>
      <c r="G3685" s="76">
        <v>1.3292388163461512E-2</v>
      </c>
      <c r="H3685" s="76">
        <v>0</v>
      </c>
      <c r="I3685" s="76">
        <v>0</v>
      </c>
      <c r="J3685" s="76">
        <v>0</v>
      </c>
      <c r="K3685" s="76">
        <v>0</v>
      </c>
      <c r="L3685" s="77">
        <v>0</v>
      </c>
      <c r="M3685" s="68">
        <v>16.965548097780257</v>
      </c>
      <c r="N3685" s="68">
        <v>0</v>
      </c>
      <c r="O3685" s="68">
        <v>0</v>
      </c>
      <c r="P3685" s="68">
        <v>57.576068004863352</v>
      </c>
      <c r="Q3685" s="68">
        <v>1.00418410041841</v>
      </c>
      <c r="R3685" s="68">
        <v>0</v>
      </c>
      <c r="S3685" s="68">
        <v>0</v>
      </c>
      <c r="T3685" s="68">
        <v>0</v>
      </c>
      <c r="U3685" s="68">
        <v>0</v>
      </c>
      <c r="V3685" s="68">
        <v>0</v>
      </c>
      <c r="W3685" s="68">
        <v>75.545800203062029</v>
      </c>
    </row>
    <row r="3686" spans="1:23">
      <c r="A3686" s="105"/>
      <c r="B3686">
        <v>2017</v>
      </c>
      <c r="C3686" s="76">
        <v>0.20859170203698599</v>
      </c>
      <c r="D3686" s="76">
        <v>0</v>
      </c>
      <c r="E3686" s="76">
        <v>0</v>
      </c>
      <c r="F3686" s="76">
        <v>0.77247284937053984</v>
      </c>
      <c r="G3686" s="76">
        <v>1.8935448592473744E-2</v>
      </c>
      <c r="H3686" s="76">
        <v>0</v>
      </c>
      <c r="I3686" s="76">
        <v>0</v>
      </c>
      <c r="J3686" s="76">
        <v>0</v>
      </c>
      <c r="K3686" s="76">
        <v>0</v>
      </c>
      <c r="L3686" s="77">
        <v>0</v>
      </c>
      <c r="M3686" s="68">
        <v>16.598448899496482</v>
      </c>
      <c r="N3686" s="68">
        <v>0</v>
      </c>
      <c r="O3686" s="68">
        <v>0</v>
      </c>
      <c r="P3686" s="68">
        <v>61.46865379262244</v>
      </c>
      <c r="Q3686" s="68">
        <v>1.5067669172932332</v>
      </c>
      <c r="R3686" s="68">
        <v>0</v>
      </c>
      <c r="S3686" s="68">
        <v>0</v>
      </c>
      <c r="T3686" s="68">
        <v>0</v>
      </c>
      <c r="U3686" s="68">
        <v>0</v>
      </c>
      <c r="V3686" s="68">
        <v>0</v>
      </c>
      <c r="W3686" s="68">
        <v>79.573869609412185</v>
      </c>
    </row>
    <row r="3687" spans="1:23">
      <c r="C3687" s="76"/>
      <c r="D3687" s="76"/>
      <c r="E3687" s="76"/>
      <c r="F3687" s="76"/>
      <c r="G3687" s="76"/>
      <c r="H3687" s="76"/>
      <c r="I3687" s="76"/>
      <c r="J3687" s="76"/>
      <c r="K3687" s="76"/>
      <c r="L3687" s="77"/>
      <c r="M3687" s="68"/>
      <c r="N3687" s="68"/>
      <c r="O3687" s="68"/>
      <c r="P3687" s="68"/>
      <c r="Q3687" s="68"/>
      <c r="R3687" s="68"/>
      <c r="S3687" s="68"/>
      <c r="T3687" s="68"/>
      <c r="U3687" s="68"/>
      <c r="V3687" s="68"/>
      <c r="W3687" s="68"/>
    </row>
    <row r="3688" spans="1:23">
      <c r="A3688" s="105" t="s">
        <v>954</v>
      </c>
      <c r="B3688">
        <v>2011</v>
      </c>
      <c r="C3688" s="76">
        <v>0.14617877828206161</v>
      </c>
      <c r="D3688" s="76">
        <v>5.7811929317566953E-3</v>
      </c>
      <c r="E3688" s="76">
        <v>0</v>
      </c>
      <c r="F3688" s="76">
        <v>0.80832373297789395</v>
      </c>
      <c r="G3688" s="76">
        <v>1.9799507251894277E-2</v>
      </c>
      <c r="H3688" s="76">
        <v>7.8908489622285527E-3</v>
      </c>
      <c r="I3688" s="76">
        <v>0</v>
      </c>
      <c r="J3688" s="76">
        <v>0</v>
      </c>
      <c r="K3688" s="76">
        <v>0</v>
      </c>
      <c r="L3688" s="77">
        <v>1.202593959416462E-2</v>
      </c>
      <c r="M3688" s="68">
        <v>37.759912737599123</v>
      </c>
      <c r="N3688" s="68">
        <v>1.4933586337760911</v>
      </c>
      <c r="O3688" s="68">
        <v>0</v>
      </c>
      <c r="P3688" s="68">
        <v>208.80071635351189</v>
      </c>
      <c r="Q3688" s="68">
        <v>5.1144747196914722</v>
      </c>
      <c r="R3688" s="68">
        <v>2.0383107024221774</v>
      </c>
      <c r="S3688" s="68">
        <v>0</v>
      </c>
      <c r="T3688" s="68">
        <v>0</v>
      </c>
      <c r="U3688" s="68">
        <v>0</v>
      </c>
      <c r="V3688" s="68">
        <v>3.1064593301435406</v>
      </c>
      <c r="W3688" s="68">
        <v>258.31323247714437</v>
      </c>
    </row>
    <row r="3689" spans="1:23">
      <c r="A3689" s="105"/>
      <c r="B3689">
        <v>2014</v>
      </c>
      <c r="C3689" s="76">
        <v>0.12170256208334415</v>
      </c>
      <c r="D3689" s="76">
        <v>4.4095762473571089E-3</v>
      </c>
      <c r="E3689" s="76">
        <v>4.4095762473571089E-3</v>
      </c>
      <c r="F3689" s="76">
        <v>0.86299235531053753</v>
      </c>
      <c r="G3689" s="76">
        <v>6.4859301114039026E-3</v>
      </c>
      <c r="H3689" s="76">
        <v>0</v>
      </c>
      <c r="I3689" s="76">
        <v>0</v>
      </c>
      <c r="J3689" s="76">
        <v>0</v>
      </c>
      <c r="K3689" s="76">
        <v>0</v>
      </c>
      <c r="L3689" s="77">
        <v>0</v>
      </c>
      <c r="M3689" s="68">
        <v>27.599604872755492</v>
      </c>
      <c r="N3689" s="68">
        <v>1</v>
      </c>
      <c r="O3689" s="68">
        <v>1</v>
      </c>
      <c r="P3689" s="68">
        <v>195.70868194597477</v>
      </c>
      <c r="Q3689" s="68">
        <v>1.4708737864077668</v>
      </c>
      <c r="R3689" s="68">
        <v>0</v>
      </c>
      <c r="S3689" s="68">
        <v>0</v>
      </c>
      <c r="T3689" s="68">
        <v>0</v>
      </c>
      <c r="U3689" s="68">
        <v>0</v>
      </c>
      <c r="V3689" s="68">
        <v>0</v>
      </c>
      <c r="W3689" s="68">
        <v>226.77916060513809</v>
      </c>
    </row>
    <row r="3690" spans="1:23">
      <c r="A3690" s="105"/>
      <c r="B3690">
        <v>2017</v>
      </c>
      <c r="C3690" s="76">
        <v>0.18728816955506111</v>
      </c>
      <c r="D3690" s="76">
        <v>5.4235147947483426E-3</v>
      </c>
      <c r="E3690" s="76">
        <v>4.6042415414063167E-3</v>
      </c>
      <c r="F3690" s="76">
        <v>0.8026840741087844</v>
      </c>
      <c r="G3690" s="76">
        <v>0</v>
      </c>
      <c r="H3690" s="76">
        <v>0</v>
      </c>
      <c r="I3690" s="76">
        <v>0</v>
      </c>
      <c r="J3690" s="76">
        <v>0</v>
      </c>
      <c r="K3690" s="76">
        <v>0</v>
      </c>
      <c r="L3690" s="77">
        <v>0</v>
      </c>
      <c r="M3690" s="68">
        <v>40.677311967837362</v>
      </c>
      <c r="N3690" s="68">
        <v>1.1779388083735909</v>
      </c>
      <c r="O3690" s="68">
        <v>1</v>
      </c>
      <c r="P3690" s="68">
        <v>174.33578731484471</v>
      </c>
      <c r="Q3690" s="68">
        <v>0</v>
      </c>
      <c r="R3690" s="68">
        <v>0</v>
      </c>
      <c r="S3690" s="68">
        <v>0</v>
      </c>
      <c r="T3690" s="68">
        <v>0</v>
      </c>
      <c r="U3690" s="68">
        <v>0</v>
      </c>
      <c r="V3690" s="68">
        <v>0</v>
      </c>
      <c r="W3690" s="68">
        <v>217.19103809105562</v>
      </c>
    </row>
    <row r="3691" spans="1:23">
      <c r="C3691" s="76"/>
      <c r="D3691" s="76"/>
      <c r="E3691" s="76"/>
      <c r="F3691" s="76"/>
      <c r="G3691" s="76"/>
      <c r="H3691" s="76"/>
      <c r="I3691" s="76"/>
      <c r="J3691" s="76"/>
      <c r="K3691" s="76"/>
      <c r="L3691" s="77"/>
      <c r="M3691" s="68"/>
      <c r="N3691" s="68"/>
      <c r="O3691" s="68"/>
      <c r="P3691" s="68"/>
      <c r="Q3691" s="68"/>
      <c r="R3691" s="68"/>
      <c r="S3691" s="68"/>
      <c r="T3691" s="68"/>
      <c r="U3691" s="68"/>
      <c r="V3691" s="68"/>
      <c r="W3691" s="68"/>
    </row>
    <row r="3692" spans="1:23">
      <c r="A3692" s="105" t="s">
        <v>955</v>
      </c>
      <c r="B3692">
        <v>2011</v>
      </c>
      <c r="C3692" s="76">
        <v>0.19808637217648983</v>
      </c>
      <c r="D3692" s="76">
        <v>0</v>
      </c>
      <c r="E3692" s="76">
        <v>1.6187726074894295E-2</v>
      </c>
      <c r="F3692" s="76">
        <v>0.7857259017486159</v>
      </c>
      <c r="G3692" s="76">
        <v>0</v>
      </c>
      <c r="H3692" s="76">
        <v>0</v>
      </c>
      <c r="I3692" s="76">
        <v>0</v>
      </c>
      <c r="J3692" s="76">
        <v>0</v>
      </c>
      <c r="K3692" s="76">
        <v>0</v>
      </c>
      <c r="L3692" s="77">
        <v>0</v>
      </c>
      <c r="M3692" s="68">
        <v>12.248369239457872</v>
      </c>
      <c r="N3692" s="68">
        <v>0</v>
      </c>
      <c r="O3692" s="68">
        <v>1.0009433962264151</v>
      </c>
      <c r="P3692" s="68">
        <v>48.584164876564223</v>
      </c>
      <c r="Q3692" s="68">
        <v>0</v>
      </c>
      <c r="R3692" s="68">
        <v>0</v>
      </c>
      <c r="S3692" s="68">
        <v>0</v>
      </c>
      <c r="T3692" s="68">
        <v>0</v>
      </c>
      <c r="U3692" s="68">
        <v>0</v>
      </c>
      <c r="V3692" s="68">
        <v>0</v>
      </c>
      <c r="W3692" s="68">
        <v>61.833477512248507</v>
      </c>
    </row>
    <row r="3693" spans="1:23">
      <c r="A3693" s="105"/>
      <c r="B3693">
        <v>2014</v>
      </c>
      <c r="C3693" s="76">
        <v>8.5400457273609787E-2</v>
      </c>
      <c r="D3693" s="76">
        <v>0</v>
      </c>
      <c r="E3693" s="76">
        <v>0</v>
      </c>
      <c r="F3693" s="76">
        <v>0.91459954272639032</v>
      </c>
      <c r="G3693" s="76">
        <v>0</v>
      </c>
      <c r="H3693" s="76">
        <v>0</v>
      </c>
      <c r="I3693" s="76">
        <v>0</v>
      </c>
      <c r="J3693" s="76">
        <v>0</v>
      </c>
      <c r="K3693" s="76">
        <v>0</v>
      </c>
      <c r="L3693" s="77">
        <v>0</v>
      </c>
      <c r="M3693" s="68">
        <v>5.0121127611854899</v>
      </c>
      <c r="N3693" s="68">
        <v>0</v>
      </c>
      <c r="O3693" s="68">
        <v>0</v>
      </c>
      <c r="P3693" s="68">
        <v>53.677417964949385</v>
      </c>
      <c r="Q3693" s="68">
        <v>0</v>
      </c>
      <c r="R3693" s="68">
        <v>0</v>
      </c>
      <c r="S3693" s="68">
        <v>0</v>
      </c>
      <c r="T3693" s="68">
        <v>0</v>
      </c>
      <c r="U3693" s="68">
        <v>0</v>
      </c>
      <c r="V3693" s="68">
        <v>0</v>
      </c>
      <c r="W3693" s="68">
        <v>58.689530726134869</v>
      </c>
    </row>
    <row r="3694" spans="1:23">
      <c r="A3694" s="105"/>
      <c r="B3694">
        <v>2017</v>
      </c>
      <c r="C3694" s="76">
        <v>0.14227385434353398</v>
      </c>
      <c r="D3694" s="76">
        <v>6.0574655486045841E-2</v>
      </c>
      <c r="E3694" s="76">
        <v>0</v>
      </c>
      <c r="F3694" s="76">
        <v>0.79715149017041975</v>
      </c>
      <c r="G3694" s="76">
        <v>0</v>
      </c>
      <c r="H3694" s="76">
        <v>0</v>
      </c>
      <c r="I3694" s="76">
        <v>0</v>
      </c>
      <c r="J3694" s="76">
        <v>0</v>
      </c>
      <c r="K3694" s="76">
        <v>0</v>
      </c>
      <c r="L3694" s="77">
        <v>0</v>
      </c>
      <c r="M3694" s="68">
        <v>8.9251955651645876</v>
      </c>
      <c r="N3694" s="68">
        <v>3.8</v>
      </c>
      <c r="O3694" s="68">
        <v>0</v>
      </c>
      <c r="P3694" s="68">
        <v>50.007311446375539</v>
      </c>
      <c r="Q3694" s="68">
        <v>0</v>
      </c>
      <c r="R3694" s="68">
        <v>0</v>
      </c>
      <c r="S3694" s="68">
        <v>0</v>
      </c>
      <c r="T3694" s="68">
        <v>0</v>
      </c>
      <c r="U3694" s="68">
        <v>0</v>
      </c>
      <c r="V3694" s="68">
        <v>0</v>
      </c>
      <c r="W3694" s="68">
        <v>62.73250701154015</v>
      </c>
    </row>
    <row r="3695" spans="1:23">
      <c r="C3695" s="76"/>
      <c r="D3695" s="76"/>
      <c r="E3695" s="76"/>
      <c r="F3695" s="76"/>
      <c r="G3695" s="76"/>
      <c r="H3695" s="76"/>
      <c r="I3695" s="76"/>
      <c r="J3695" s="76"/>
      <c r="K3695" s="76"/>
      <c r="L3695" s="77"/>
      <c r="M3695" s="68"/>
      <c r="N3695" s="68"/>
      <c r="O3695" s="68"/>
      <c r="P3695" s="68"/>
      <c r="Q3695" s="68"/>
      <c r="R3695" s="68"/>
      <c r="S3695" s="68"/>
      <c r="T3695" s="68"/>
      <c r="U3695" s="68"/>
      <c r="V3695" s="68"/>
      <c r="W3695" s="68"/>
    </row>
    <row r="3696" spans="1:23">
      <c r="A3696" s="105" t="s">
        <v>956</v>
      </c>
      <c r="B3696">
        <v>2011</v>
      </c>
      <c r="C3696" s="76">
        <v>0.2634232139274823</v>
      </c>
      <c r="D3696" s="76">
        <v>0</v>
      </c>
      <c r="E3696" s="76">
        <v>0</v>
      </c>
      <c r="F3696" s="76">
        <v>0.70757782790063517</v>
      </c>
      <c r="G3696" s="76">
        <v>1.4337913529607754E-2</v>
      </c>
      <c r="H3696" s="76">
        <v>1.466104464227491E-2</v>
      </c>
      <c r="I3696" s="76">
        <v>0</v>
      </c>
      <c r="J3696" s="76">
        <v>0</v>
      </c>
      <c r="K3696" s="76">
        <v>0</v>
      </c>
      <c r="L3696" s="77">
        <v>0</v>
      </c>
      <c r="M3696" s="68">
        <v>18.519755545655293</v>
      </c>
      <c r="N3696" s="68">
        <v>0</v>
      </c>
      <c r="O3696" s="68">
        <v>0</v>
      </c>
      <c r="P3696" s="68">
        <v>49.745685685290283</v>
      </c>
      <c r="Q3696" s="68">
        <v>1.008015389547932</v>
      </c>
      <c r="R3696" s="68">
        <v>1.0307328605200945</v>
      </c>
      <c r="S3696" s="68">
        <v>0</v>
      </c>
      <c r="T3696" s="68">
        <v>0</v>
      </c>
      <c r="U3696" s="68">
        <v>0</v>
      </c>
      <c r="V3696" s="68">
        <v>0</v>
      </c>
      <c r="W3696" s="68">
        <v>70.304189481013594</v>
      </c>
    </row>
    <row r="3697" spans="1:23">
      <c r="A3697" s="105"/>
      <c r="B3697">
        <v>2014</v>
      </c>
      <c r="C3697" s="76">
        <v>0.25526283375149555</v>
      </c>
      <c r="D3697" s="76">
        <v>1.7889243640920573E-2</v>
      </c>
      <c r="E3697" s="76">
        <v>0</v>
      </c>
      <c r="F3697" s="76">
        <v>0.72684792260758369</v>
      </c>
      <c r="G3697" s="76">
        <v>0</v>
      </c>
      <c r="H3697" s="76">
        <v>0</v>
      </c>
      <c r="I3697" s="76">
        <v>0</v>
      </c>
      <c r="J3697" s="76">
        <v>0</v>
      </c>
      <c r="K3697" s="76">
        <v>0</v>
      </c>
      <c r="L3697" s="77">
        <v>0</v>
      </c>
      <c r="M3697" s="68">
        <v>14.269067987178458</v>
      </c>
      <c r="N3697" s="68">
        <v>1</v>
      </c>
      <c r="O3697" s="68">
        <v>0</v>
      </c>
      <c r="P3697" s="68">
        <v>40.630444595486566</v>
      </c>
      <c r="Q3697" s="68">
        <v>0</v>
      </c>
      <c r="R3697" s="68">
        <v>0</v>
      </c>
      <c r="S3697" s="68">
        <v>0</v>
      </c>
      <c r="T3697" s="68">
        <v>0</v>
      </c>
      <c r="U3697" s="68">
        <v>0</v>
      </c>
      <c r="V3697" s="68">
        <v>0</v>
      </c>
      <c r="W3697" s="68">
        <v>55.899512582665032</v>
      </c>
    </row>
    <row r="3698" spans="1:23">
      <c r="A3698" s="105"/>
      <c r="B3698">
        <v>2017</v>
      </c>
      <c r="C3698" s="76">
        <v>0.27657038260688704</v>
      </c>
      <c r="D3698" s="76">
        <v>2.7386104076692373E-2</v>
      </c>
      <c r="E3698" s="76">
        <v>8.3945243936434891E-2</v>
      </c>
      <c r="F3698" s="76">
        <v>0.59272528309807027</v>
      </c>
      <c r="G3698" s="76">
        <v>1.9372986281915427E-2</v>
      </c>
      <c r="H3698" s="76">
        <v>0</v>
      </c>
      <c r="I3698" s="76">
        <v>0</v>
      </c>
      <c r="J3698" s="76">
        <v>0</v>
      </c>
      <c r="K3698" s="76">
        <v>0</v>
      </c>
      <c r="L3698" s="77">
        <v>0</v>
      </c>
      <c r="M3698" s="68">
        <v>15.100489249572771</v>
      </c>
      <c r="N3698" s="68">
        <v>1.4952561669829223</v>
      </c>
      <c r="O3698" s="68">
        <v>4.583333333333333</v>
      </c>
      <c r="P3698" s="68">
        <v>32.362256872943661</v>
      </c>
      <c r="Q3698" s="68">
        <v>1.0577472841623785</v>
      </c>
      <c r="R3698" s="68">
        <v>0</v>
      </c>
      <c r="S3698" s="68">
        <v>0</v>
      </c>
      <c r="T3698" s="68">
        <v>0</v>
      </c>
      <c r="U3698" s="68">
        <v>0</v>
      </c>
      <c r="V3698" s="68">
        <v>0</v>
      </c>
      <c r="W3698" s="68">
        <v>54.599082906995065</v>
      </c>
    </row>
    <row r="3699" spans="1:23">
      <c r="C3699" s="76"/>
      <c r="D3699" s="76"/>
      <c r="E3699" s="76"/>
      <c r="F3699" s="76"/>
      <c r="G3699" s="76"/>
      <c r="H3699" s="76"/>
      <c r="I3699" s="76"/>
      <c r="J3699" s="76"/>
      <c r="K3699" s="76"/>
      <c r="L3699" s="77"/>
      <c r="M3699" s="68"/>
      <c r="N3699" s="68"/>
      <c r="O3699" s="68"/>
      <c r="P3699" s="68"/>
      <c r="Q3699" s="68"/>
      <c r="R3699" s="68"/>
      <c r="S3699" s="68"/>
      <c r="T3699" s="68"/>
      <c r="U3699" s="68"/>
      <c r="V3699" s="68"/>
      <c r="W3699" s="68"/>
    </row>
    <row r="3700" spans="1:23">
      <c r="A3700" s="105" t="s">
        <v>957</v>
      </c>
      <c r="B3700">
        <v>2011</v>
      </c>
      <c r="C3700" s="76">
        <v>0.22706417860655523</v>
      </c>
      <c r="D3700" s="76">
        <v>0</v>
      </c>
      <c r="E3700" s="76">
        <v>0</v>
      </c>
      <c r="F3700" s="76">
        <v>0.77293582139344486</v>
      </c>
      <c r="G3700" s="76">
        <v>0</v>
      </c>
      <c r="H3700" s="76">
        <v>0</v>
      </c>
      <c r="I3700" s="76">
        <v>0</v>
      </c>
      <c r="J3700" s="76">
        <v>0</v>
      </c>
      <c r="K3700" s="76">
        <v>0</v>
      </c>
      <c r="L3700" s="77">
        <v>0</v>
      </c>
      <c r="M3700" s="68">
        <v>2.5565378018208209</v>
      </c>
      <c r="N3700" s="68">
        <v>0</v>
      </c>
      <c r="O3700" s="68">
        <v>0</v>
      </c>
      <c r="P3700" s="68">
        <v>8.7025600334685329</v>
      </c>
      <c r="Q3700" s="68">
        <v>0</v>
      </c>
      <c r="R3700" s="68">
        <v>0</v>
      </c>
      <c r="S3700" s="68">
        <v>0</v>
      </c>
      <c r="T3700" s="68">
        <v>0</v>
      </c>
      <c r="U3700" s="68">
        <v>0</v>
      </c>
      <c r="V3700" s="68">
        <v>0</v>
      </c>
      <c r="W3700" s="68">
        <v>11.259097835289353</v>
      </c>
    </row>
    <row r="3701" spans="1:23">
      <c r="A3701" s="105"/>
      <c r="B3701">
        <v>2014</v>
      </c>
      <c r="C3701" s="76">
        <v>0.16661362773824806</v>
      </c>
      <c r="D3701" s="76">
        <v>0</v>
      </c>
      <c r="E3701" s="76">
        <v>0</v>
      </c>
      <c r="F3701" s="76">
        <v>0.83338637226175183</v>
      </c>
      <c r="G3701" s="76">
        <v>0</v>
      </c>
      <c r="H3701" s="76">
        <v>0</v>
      </c>
      <c r="I3701" s="76">
        <v>0</v>
      </c>
      <c r="J3701" s="76">
        <v>0</v>
      </c>
      <c r="K3701" s="76">
        <v>0</v>
      </c>
      <c r="L3701" s="77">
        <v>0</v>
      </c>
      <c r="M3701" s="68">
        <v>3.1835262856154847</v>
      </c>
      <c r="N3701" s="68">
        <v>0</v>
      </c>
      <c r="O3701" s="68">
        <v>0</v>
      </c>
      <c r="P3701" s="68">
        <v>15.923711992737358</v>
      </c>
      <c r="Q3701" s="68">
        <v>0</v>
      </c>
      <c r="R3701" s="68">
        <v>0</v>
      </c>
      <c r="S3701" s="68">
        <v>0</v>
      </c>
      <c r="T3701" s="68">
        <v>0</v>
      </c>
      <c r="U3701" s="68">
        <v>0</v>
      </c>
      <c r="V3701" s="68">
        <v>0</v>
      </c>
      <c r="W3701" s="68">
        <v>19.107238278352845</v>
      </c>
    </row>
    <row r="3702" spans="1:23">
      <c r="A3702" s="105"/>
      <c r="B3702">
        <v>2017</v>
      </c>
      <c r="C3702" s="76">
        <v>0.30788297798439751</v>
      </c>
      <c r="D3702" s="76">
        <v>0</v>
      </c>
      <c r="E3702" s="76">
        <v>0</v>
      </c>
      <c r="F3702" s="76">
        <v>0.69211702201560255</v>
      </c>
      <c r="G3702" s="76">
        <v>0</v>
      </c>
      <c r="H3702" s="76">
        <v>0</v>
      </c>
      <c r="I3702" s="76">
        <v>0</v>
      </c>
      <c r="J3702" s="76">
        <v>0</v>
      </c>
      <c r="K3702" s="76">
        <v>0</v>
      </c>
      <c r="L3702" s="77">
        <v>0</v>
      </c>
      <c r="M3702" s="68">
        <v>6.9779388083735903</v>
      </c>
      <c r="N3702" s="68">
        <v>0</v>
      </c>
      <c r="O3702" s="68">
        <v>0</v>
      </c>
      <c r="P3702" s="68">
        <v>15.686317767471307</v>
      </c>
      <c r="Q3702" s="68">
        <v>0</v>
      </c>
      <c r="R3702" s="68">
        <v>0</v>
      </c>
      <c r="S3702" s="68">
        <v>0</v>
      </c>
      <c r="T3702" s="68">
        <v>0</v>
      </c>
      <c r="U3702" s="68">
        <v>0</v>
      </c>
      <c r="V3702" s="68">
        <v>0</v>
      </c>
      <c r="W3702" s="68">
        <v>22.664256575844895</v>
      </c>
    </row>
    <row r="3703" spans="1:23">
      <c r="C3703" s="76"/>
      <c r="D3703" s="76"/>
      <c r="E3703" s="76"/>
      <c r="F3703" s="76"/>
      <c r="G3703" s="76"/>
      <c r="H3703" s="76"/>
      <c r="I3703" s="76"/>
      <c r="J3703" s="76"/>
      <c r="K3703" s="76"/>
      <c r="L3703" s="77"/>
      <c r="M3703" s="68"/>
      <c r="N3703" s="68"/>
      <c r="O3703" s="68"/>
      <c r="P3703" s="68"/>
      <c r="Q3703" s="68"/>
      <c r="R3703" s="68"/>
      <c r="S3703" s="68"/>
      <c r="T3703" s="68"/>
      <c r="U3703" s="68"/>
      <c r="V3703" s="68"/>
      <c r="W3703" s="68"/>
    </row>
    <row r="3704" spans="1:23">
      <c r="A3704" s="105" t="s">
        <v>958</v>
      </c>
      <c r="B3704">
        <v>2011</v>
      </c>
      <c r="C3704" s="76">
        <v>0.17667830858219499</v>
      </c>
      <c r="D3704" s="76">
        <v>0</v>
      </c>
      <c r="E3704" s="76">
        <v>0</v>
      </c>
      <c r="F3704" s="76">
        <v>0.79872772388309687</v>
      </c>
      <c r="G3704" s="76">
        <v>0</v>
      </c>
      <c r="H3704" s="76">
        <v>2.4593967534708178E-2</v>
      </c>
      <c r="I3704" s="76">
        <v>0</v>
      </c>
      <c r="J3704" s="76">
        <v>0</v>
      </c>
      <c r="K3704" s="76">
        <v>0</v>
      </c>
      <c r="L3704" s="77">
        <v>0</v>
      </c>
      <c r="M3704" s="68">
        <v>7.9524022735154851</v>
      </c>
      <c r="N3704" s="68">
        <v>0</v>
      </c>
      <c r="O3704" s="68">
        <v>0</v>
      </c>
      <c r="P3704" s="68">
        <v>35.951239392654571</v>
      </c>
      <c r="Q3704" s="68">
        <v>0</v>
      </c>
      <c r="R3704" s="68">
        <v>1.1069900142653353</v>
      </c>
      <c r="S3704" s="68">
        <v>0</v>
      </c>
      <c r="T3704" s="68">
        <v>0</v>
      </c>
      <c r="U3704" s="68">
        <v>0</v>
      </c>
      <c r="V3704" s="68">
        <v>0</v>
      </c>
      <c r="W3704" s="68">
        <v>45.010631680435388</v>
      </c>
    </row>
    <row r="3705" spans="1:23">
      <c r="A3705" s="105"/>
      <c r="B3705">
        <v>2014</v>
      </c>
      <c r="C3705" s="76">
        <v>0.23571256322534098</v>
      </c>
      <c r="D3705" s="76">
        <v>0</v>
      </c>
      <c r="E3705" s="76">
        <v>0</v>
      </c>
      <c r="F3705" s="76">
        <v>0.76428743677465905</v>
      </c>
      <c r="G3705" s="76">
        <v>0</v>
      </c>
      <c r="H3705" s="76">
        <v>0</v>
      </c>
      <c r="I3705" s="76">
        <v>0</v>
      </c>
      <c r="J3705" s="76">
        <v>0</v>
      </c>
      <c r="K3705" s="76">
        <v>0</v>
      </c>
      <c r="L3705" s="77">
        <v>0</v>
      </c>
      <c r="M3705" s="68">
        <v>9.5476606905238732</v>
      </c>
      <c r="N3705" s="68">
        <v>0</v>
      </c>
      <c r="O3705" s="68">
        <v>0</v>
      </c>
      <c r="P3705" s="68">
        <v>30.957862476674979</v>
      </c>
      <c r="Q3705" s="68">
        <v>0</v>
      </c>
      <c r="R3705" s="68">
        <v>0</v>
      </c>
      <c r="S3705" s="68">
        <v>0</v>
      </c>
      <c r="T3705" s="68">
        <v>0</v>
      </c>
      <c r="U3705" s="68">
        <v>0</v>
      </c>
      <c r="V3705" s="68">
        <v>0</v>
      </c>
      <c r="W3705" s="68">
        <v>40.505523167198852</v>
      </c>
    </row>
    <row r="3706" spans="1:23">
      <c r="A3706" s="105"/>
      <c r="B3706">
        <v>2017</v>
      </c>
      <c r="C3706" s="76">
        <v>0.11863508948770571</v>
      </c>
      <c r="D3706" s="76">
        <v>0</v>
      </c>
      <c r="E3706" s="76">
        <v>0</v>
      </c>
      <c r="F3706" s="76">
        <v>0.82725697178754509</v>
      </c>
      <c r="G3706" s="76">
        <v>0</v>
      </c>
      <c r="H3706" s="76">
        <v>0</v>
      </c>
      <c r="I3706" s="76">
        <v>0</v>
      </c>
      <c r="J3706" s="76">
        <v>0</v>
      </c>
      <c r="K3706" s="76">
        <v>5.4107938724749331E-2</v>
      </c>
      <c r="L3706" s="77">
        <v>0</v>
      </c>
      <c r="M3706" s="68">
        <v>4.5365113790563374</v>
      </c>
      <c r="N3706" s="68">
        <v>0</v>
      </c>
      <c r="O3706" s="68">
        <v>0</v>
      </c>
      <c r="P3706" s="68">
        <v>31.633648038903353</v>
      </c>
      <c r="Q3706" s="68">
        <v>0</v>
      </c>
      <c r="R3706" s="68">
        <v>0</v>
      </c>
      <c r="S3706" s="68">
        <v>0</v>
      </c>
      <c r="T3706" s="68">
        <v>0</v>
      </c>
      <c r="U3706" s="68">
        <v>2.069044502617801</v>
      </c>
      <c r="V3706" s="68">
        <v>0</v>
      </c>
      <c r="W3706" s="68">
        <v>38.239203920577488</v>
      </c>
    </row>
    <row r="3707" spans="1:23">
      <c r="C3707" s="76"/>
      <c r="D3707" s="76"/>
      <c r="E3707" s="76"/>
      <c r="F3707" s="76"/>
      <c r="G3707" s="76"/>
      <c r="H3707" s="76"/>
      <c r="I3707" s="76"/>
      <c r="J3707" s="76"/>
      <c r="K3707" s="76"/>
      <c r="L3707" s="77"/>
      <c r="M3707" s="68"/>
      <c r="N3707" s="68"/>
      <c r="O3707" s="68"/>
      <c r="P3707" s="68"/>
      <c r="Q3707" s="68"/>
      <c r="R3707" s="68"/>
      <c r="S3707" s="68"/>
      <c r="T3707" s="68"/>
      <c r="U3707" s="68"/>
      <c r="V3707" s="68"/>
      <c r="W3707" s="68"/>
    </row>
    <row r="3708" spans="1:23">
      <c r="A3708" s="105" t="s">
        <v>959</v>
      </c>
      <c r="B3708">
        <v>2011</v>
      </c>
      <c r="C3708" s="76">
        <v>0.10867208906083697</v>
      </c>
      <c r="D3708" s="76">
        <v>0</v>
      </c>
      <c r="E3708" s="76">
        <v>2.8851342542529926E-2</v>
      </c>
      <c r="F3708" s="76">
        <v>0.82937942597152503</v>
      </c>
      <c r="G3708" s="76">
        <v>2.3809609746804218E-2</v>
      </c>
      <c r="H3708" s="76">
        <v>9.2875326783038187E-3</v>
      </c>
      <c r="I3708" s="76">
        <v>0</v>
      </c>
      <c r="J3708" s="76">
        <v>0</v>
      </c>
      <c r="K3708" s="76">
        <v>0</v>
      </c>
      <c r="L3708" s="77">
        <v>0</v>
      </c>
      <c r="M3708" s="68">
        <v>11.700856710275795</v>
      </c>
      <c r="N3708" s="68">
        <v>0</v>
      </c>
      <c r="O3708" s="68">
        <v>3.1064593301435406</v>
      </c>
      <c r="P3708" s="68">
        <v>89.300296935589841</v>
      </c>
      <c r="Q3708" s="68">
        <v>2.5636097951423373</v>
      </c>
      <c r="R3708" s="68">
        <v>1</v>
      </c>
      <c r="S3708" s="68">
        <v>0</v>
      </c>
      <c r="T3708" s="68">
        <v>0</v>
      </c>
      <c r="U3708" s="68">
        <v>0</v>
      </c>
      <c r="V3708" s="68">
        <v>0</v>
      </c>
      <c r="W3708" s="68">
        <v>107.67122277115152</v>
      </c>
    </row>
    <row r="3709" spans="1:23">
      <c r="A3709" s="105"/>
      <c r="B3709">
        <v>2014</v>
      </c>
      <c r="C3709" s="76">
        <v>0.21561916136819348</v>
      </c>
      <c r="D3709" s="76">
        <v>0</v>
      </c>
      <c r="E3709" s="76">
        <v>0</v>
      </c>
      <c r="F3709" s="76">
        <v>0.77467905480990917</v>
      </c>
      <c r="G3709" s="76">
        <v>9.7017838218976422E-3</v>
      </c>
      <c r="H3709" s="76">
        <v>0</v>
      </c>
      <c r="I3709" s="76">
        <v>0</v>
      </c>
      <c r="J3709" s="76">
        <v>0</v>
      </c>
      <c r="K3709" s="76">
        <v>0</v>
      </c>
      <c r="L3709" s="77">
        <v>0</v>
      </c>
      <c r="M3709" s="68">
        <v>22.104667078519459</v>
      </c>
      <c r="N3709" s="68">
        <v>0</v>
      </c>
      <c r="O3709" s="68">
        <v>0</v>
      </c>
      <c r="P3709" s="68">
        <v>79.417907437428596</v>
      </c>
      <c r="Q3709" s="68">
        <v>0.99459945994599464</v>
      </c>
      <c r="R3709" s="68">
        <v>0</v>
      </c>
      <c r="S3709" s="68">
        <v>0</v>
      </c>
      <c r="T3709" s="68">
        <v>0</v>
      </c>
      <c r="U3709" s="68">
        <v>0</v>
      </c>
      <c r="V3709" s="68">
        <v>0</v>
      </c>
      <c r="W3709" s="68">
        <v>102.51717397589402</v>
      </c>
    </row>
    <row r="3710" spans="1:23">
      <c r="A3710" s="105"/>
      <c r="B3710">
        <v>2017</v>
      </c>
      <c r="C3710" s="76">
        <v>9.1361260121578233E-2</v>
      </c>
      <c r="D3710" s="76">
        <v>1.0829096241152194E-2</v>
      </c>
      <c r="E3710" s="76">
        <v>0</v>
      </c>
      <c r="F3710" s="76">
        <v>0.87941431754840926</v>
      </c>
      <c r="G3710" s="76">
        <v>9.2020673523525026E-3</v>
      </c>
      <c r="H3710" s="76">
        <v>0</v>
      </c>
      <c r="I3710" s="76">
        <v>0</v>
      </c>
      <c r="J3710" s="76">
        <v>0</v>
      </c>
      <c r="K3710" s="76">
        <v>9.1932587365078783E-3</v>
      </c>
      <c r="L3710" s="77">
        <v>0</v>
      </c>
      <c r="M3710" s="68">
        <v>9.9378536751900928</v>
      </c>
      <c r="N3710" s="68">
        <v>1.1779388083735909</v>
      </c>
      <c r="O3710" s="68">
        <v>0</v>
      </c>
      <c r="P3710" s="68">
        <v>95.65860624112716</v>
      </c>
      <c r="Q3710" s="68">
        <v>1.0009581603321622</v>
      </c>
      <c r="R3710" s="68">
        <v>0</v>
      </c>
      <c r="S3710" s="68">
        <v>0</v>
      </c>
      <c r="T3710" s="68">
        <v>0</v>
      </c>
      <c r="U3710" s="68">
        <v>1</v>
      </c>
      <c r="V3710" s="68">
        <v>0</v>
      </c>
      <c r="W3710" s="68">
        <v>108.775356885023</v>
      </c>
    </row>
    <row r="3711" spans="1:23">
      <c r="C3711" s="76"/>
      <c r="D3711" s="76"/>
      <c r="E3711" s="76"/>
      <c r="F3711" s="76"/>
      <c r="G3711" s="76"/>
      <c r="H3711" s="76"/>
      <c r="I3711" s="76"/>
      <c r="J3711" s="76"/>
      <c r="K3711" s="76"/>
      <c r="L3711" s="77"/>
      <c r="M3711" s="68"/>
      <c r="N3711" s="68"/>
      <c r="O3711" s="68"/>
      <c r="P3711" s="68"/>
      <c r="Q3711" s="68"/>
      <c r="R3711" s="68"/>
      <c r="S3711" s="68"/>
      <c r="T3711" s="68"/>
      <c r="U3711" s="68"/>
      <c r="V3711" s="68"/>
      <c r="W3711" s="68"/>
    </row>
    <row r="3712" spans="1:23">
      <c r="A3712" s="105" t="s">
        <v>960</v>
      </c>
      <c r="B3712">
        <v>2011</v>
      </c>
      <c r="C3712" s="76">
        <v>0.17909429779939107</v>
      </c>
      <c r="D3712" s="76">
        <v>0</v>
      </c>
      <c r="E3712" s="76">
        <v>0</v>
      </c>
      <c r="F3712" s="76">
        <v>0.77536304016818725</v>
      </c>
      <c r="G3712" s="76">
        <v>4.5542662032421632E-2</v>
      </c>
      <c r="H3712" s="76">
        <v>0</v>
      </c>
      <c r="I3712" s="76">
        <v>0</v>
      </c>
      <c r="J3712" s="76">
        <v>0</v>
      </c>
      <c r="K3712" s="76">
        <v>0</v>
      </c>
      <c r="L3712" s="77">
        <v>0</v>
      </c>
      <c r="M3712" s="68">
        <v>3.9639713689451908</v>
      </c>
      <c r="N3712" s="68">
        <v>0</v>
      </c>
      <c r="O3712" s="68">
        <v>0</v>
      </c>
      <c r="P3712" s="68">
        <v>17.161444722308989</v>
      </c>
      <c r="Q3712" s="68">
        <v>1.008015389547932</v>
      </c>
      <c r="R3712" s="68">
        <v>0</v>
      </c>
      <c r="S3712" s="68">
        <v>0</v>
      </c>
      <c r="T3712" s="68">
        <v>0</v>
      </c>
      <c r="U3712" s="68">
        <v>0</v>
      </c>
      <c r="V3712" s="68">
        <v>0</v>
      </c>
      <c r="W3712" s="68">
        <v>22.133431480802113</v>
      </c>
    </row>
    <row r="3713" spans="1:23">
      <c r="A3713" s="105"/>
      <c r="B3713">
        <v>2014</v>
      </c>
      <c r="C3713" s="76">
        <v>0.25108716688648508</v>
      </c>
      <c r="D3713" s="76">
        <v>0</v>
      </c>
      <c r="E3713" s="76">
        <v>0</v>
      </c>
      <c r="F3713" s="76">
        <v>0.74891283311351509</v>
      </c>
      <c r="G3713" s="76">
        <v>0</v>
      </c>
      <c r="H3713" s="76">
        <v>0</v>
      </c>
      <c r="I3713" s="76">
        <v>0</v>
      </c>
      <c r="J3713" s="76">
        <v>0</v>
      </c>
      <c r="K3713" s="76">
        <v>0</v>
      </c>
      <c r="L3713" s="77">
        <v>0</v>
      </c>
      <c r="M3713" s="68">
        <v>7.1432549400395047</v>
      </c>
      <c r="N3713" s="68">
        <v>0</v>
      </c>
      <c r="O3713" s="68">
        <v>0</v>
      </c>
      <c r="P3713" s="68">
        <v>21.306048258594004</v>
      </c>
      <c r="Q3713" s="68">
        <v>0</v>
      </c>
      <c r="R3713" s="68">
        <v>0</v>
      </c>
      <c r="S3713" s="68">
        <v>0</v>
      </c>
      <c r="T3713" s="68">
        <v>0</v>
      </c>
      <c r="U3713" s="68">
        <v>0</v>
      </c>
      <c r="V3713" s="68">
        <v>0</v>
      </c>
      <c r="W3713" s="68">
        <v>28.449303198633505</v>
      </c>
    </row>
    <row r="3714" spans="1:23">
      <c r="A3714" s="105"/>
      <c r="B3714">
        <v>2017</v>
      </c>
      <c r="C3714" s="76">
        <v>0.49731087971698806</v>
      </c>
      <c r="D3714" s="76">
        <v>0</v>
      </c>
      <c r="E3714" s="76">
        <v>0</v>
      </c>
      <c r="F3714" s="76">
        <v>0.50268912028301194</v>
      </c>
      <c r="G3714" s="76">
        <v>0</v>
      </c>
      <c r="H3714" s="76">
        <v>0</v>
      </c>
      <c r="I3714" s="76">
        <v>0</v>
      </c>
      <c r="J3714" s="76">
        <v>0</v>
      </c>
      <c r="K3714" s="76">
        <v>0</v>
      </c>
      <c r="L3714" s="77">
        <v>0</v>
      </c>
      <c r="M3714" s="68">
        <v>11.455877616747181</v>
      </c>
      <c r="N3714" s="68">
        <v>0</v>
      </c>
      <c r="O3714" s="68">
        <v>0</v>
      </c>
      <c r="P3714" s="68">
        <v>11.579768865120545</v>
      </c>
      <c r="Q3714" s="68">
        <v>0</v>
      </c>
      <c r="R3714" s="68">
        <v>0</v>
      </c>
      <c r="S3714" s="68">
        <v>0</v>
      </c>
      <c r="T3714" s="68">
        <v>0</v>
      </c>
      <c r="U3714" s="68">
        <v>0</v>
      </c>
      <c r="V3714" s="68">
        <v>0</v>
      </c>
      <c r="W3714" s="68">
        <v>23.035646481867726</v>
      </c>
    </row>
    <row r="3715" spans="1:23">
      <c r="C3715" s="76"/>
      <c r="D3715" s="76"/>
      <c r="E3715" s="76"/>
      <c r="F3715" s="76"/>
      <c r="G3715" s="76"/>
      <c r="H3715" s="76"/>
      <c r="I3715" s="76"/>
      <c r="J3715" s="76"/>
      <c r="K3715" s="76"/>
      <c r="L3715" s="77"/>
      <c r="M3715" s="68"/>
      <c r="N3715" s="68"/>
      <c r="O3715" s="68"/>
      <c r="P3715" s="68"/>
      <c r="Q3715" s="68"/>
      <c r="R3715" s="68"/>
      <c r="S3715" s="68"/>
      <c r="T3715" s="68"/>
      <c r="U3715" s="68"/>
      <c r="V3715" s="68"/>
      <c r="W3715" s="68"/>
    </row>
    <row r="3716" spans="1:23">
      <c r="A3716" s="105" t="s">
        <v>961</v>
      </c>
      <c r="B3716">
        <v>2011</v>
      </c>
      <c r="C3716" s="76">
        <v>0.21090081420176274</v>
      </c>
      <c r="D3716" s="76">
        <v>5.5785637709266291E-2</v>
      </c>
      <c r="E3716" s="76">
        <v>0</v>
      </c>
      <c r="F3716" s="76">
        <v>0.70006888974297965</v>
      </c>
      <c r="G3716" s="76">
        <v>3.3244658345991301E-2</v>
      </c>
      <c r="H3716" s="76">
        <v>0</v>
      </c>
      <c r="I3716" s="76">
        <v>0</v>
      </c>
      <c r="J3716" s="76">
        <v>0</v>
      </c>
      <c r="K3716" s="76">
        <v>0</v>
      </c>
      <c r="L3716" s="77">
        <v>0</v>
      </c>
      <c r="M3716" s="68">
        <v>9.8685365718949321</v>
      </c>
      <c r="N3716" s="68">
        <v>2.6103389311418508</v>
      </c>
      <c r="O3716" s="68">
        <v>0</v>
      </c>
      <c r="P3716" s="68">
        <v>32.757841487824528</v>
      </c>
      <c r="Q3716" s="68">
        <v>1.5555944055944055</v>
      </c>
      <c r="R3716" s="68">
        <v>0</v>
      </c>
      <c r="S3716" s="68">
        <v>0</v>
      </c>
      <c r="T3716" s="68">
        <v>0</v>
      </c>
      <c r="U3716" s="68">
        <v>0</v>
      </c>
      <c r="V3716" s="68">
        <v>0</v>
      </c>
      <c r="W3716" s="68">
        <v>46.792311396455716</v>
      </c>
    </row>
    <row r="3717" spans="1:23">
      <c r="A3717" s="105"/>
      <c r="B3717">
        <v>2014</v>
      </c>
      <c r="C3717" s="76">
        <v>0.27134529966510457</v>
      </c>
      <c r="D3717" s="76">
        <v>2.3407890915775557E-2</v>
      </c>
      <c r="E3717" s="76">
        <v>0</v>
      </c>
      <c r="F3717" s="76">
        <v>0.70524680941911977</v>
      </c>
      <c r="G3717" s="76">
        <v>0</v>
      </c>
      <c r="H3717" s="76">
        <v>0</v>
      </c>
      <c r="I3717" s="76">
        <v>0</v>
      </c>
      <c r="J3717" s="76">
        <v>0</v>
      </c>
      <c r="K3717" s="76">
        <v>0</v>
      </c>
      <c r="L3717" s="77">
        <v>0</v>
      </c>
      <c r="M3717" s="68">
        <v>12.432737950694284</v>
      </c>
      <c r="N3717" s="68">
        <v>1.0725233644859813</v>
      </c>
      <c r="O3717" s="68">
        <v>0</v>
      </c>
      <c r="P3717" s="68">
        <v>32.313619520562298</v>
      </c>
      <c r="Q3717" s="68">
        <v>0</v>
      </c>
      <c r="R3717" s="68">
        <v>0</v>
      </c>
      <c r="S3717" s="68">
        <v>0</v>
      </c>
      <c r="T3717" s="68">
        <v>0</v>
      </c>
      <c r="U3717" s="68">
        <v>0</v>
      </c>
      <c r="V3717" s="68">
        <v>0</v>
      </c>
      <c r="W3717" s="68">
        <v>45.818880835742569</v>
      </c>
    </row>
    <row r="3718" spans="1:23">
      <c r="A3718" s="105"/>
      <c r="B3718">
        <v>2017</v>
      </c>
      <c r="C3718" s="76">
        <v>0.25641198031091111</v>
      </c>
      <c r="D3718" s="76">
        <v>3.9118466746763343E-2</v>
      </c>
      <c r="E3718" s="76">
        <v>6.2217337503014447E-2</v>
      </c>
      <c r="F3718" s="76">
        <v>0.64225221543931099</v>
      </c>
      <c r="G3718" s="76">
        <v>0</v>
      </c>
      <c r="H3718" s="76">
        <v>0</v>
      </c>
      <c r="I3718" s="76">
        <v>0</v>
      </c>
      <c r="J3718" s="76">
        <v>0</v>
      </c>
      <c r="K3718" s="76">
        <v>0</v>
      </c>
      <c r="L3718" s="77">
        <v>0</v>
      </c>
      <c r="M3718" s="68">
        <v>9.4444862444336302</v>
      </c>
      <c r="N3718" s="68">
        <v>1.4408602150537635</v>
      </c>
      <c r="O3718" s="68">
        <v>2.2916666666666665</v>
      </c>
      <c r="P3718" s="68">
        <v>23.656235589376948</v>
      </c>
      <c r="Q3718" s="68">
        <v>0</v>
      </c>
      <c r="R3718" s="68">
        <v>0</v>
      </c>
      <c r="S3718" s="68">
        <v>0</v>
      </c>
      <c r="T3718" s="68">
        <v>0</v>
      </c>
      <c r="U3718" s="68">
        <v>0</v>
      </c>
      <c r="V3718" s="68">
        <v>0</v>
      </c>
      <c r="W3718" s="68">
        <v>36.833248715531013</v>
      </c>
    </row>
    <row r="3719" spans="1:23">
      <c r="C3719" s="76"/>
      <c r="D3719" s="76"/>
      <c r="E3719" s="76"/>
      <c r="F3719" s="76"/>
      <c r="G3719" s="76"/>
      <c r="H3719" s="76"/>
      <c r="I3719" s="76"/>
      <c r="J3719" s="76"/>
      <c r="K3719" s="76"/>
      <c r="L3719" s="77"/>
      <c r="M3719" s="68"/>
      <c r="N3719" s="68"/>
      <c r="O3719" s="68"/>
      <c r="P3719" s="68"/>
      <c r="Q3719" s="68"/>
      <c r="R3719" s="68"/>
      <c r="S3719" s="68"/>
      <c r="T3719" s="68"/>
      <c r="U3719" s="68"/>
      <c r="V3719" s="68"/>
      <c r="W3719" s="68"/>
    </row>
    <row r="3720" spans="1:23">
      <c r="A3720" s="105" t="s">
        <v>962</v>
      </c>
      <c r="B3720">
        <v>2011</v>
      </c>
      <c r="C3720" s="76">
        <v>0.20737333669735397</v>
      </c>
      <c r="D3720" s="76">
        <v>0</v>
      </c>
      <c r="E3720" s="76">
        <v>0</v>
      </c>
      <c r="F3720" s="76">
        <v>0.6980025704531776</v>
      </c>
      <c r="G3720" s="76">
        <v>0</v>
      </c>
      <c r="H3720" s="76">
        <v>0</v>
      </c>
      <c r="I3720" s="76">
        <v>0</v>
      </c>
      <c r="J3720" s="76">
        <v>0</v>
      </c>
      <c r="K3720" s="76">
        <v>3.7094279695981378E-2</v>
      </c>
      <c r="L3720" s="77">
        <v>5.7529813153487055E-2</v>
      </c>
      <c r="M3720" s="68">
        <v>11.197617396875664</v>
      </c>
      <c r="N3720" s="68">
        <v>0</v>
      </c>
      <c r="O3720" s="68">
        <v>0</v>
      </c>
      <c r="P3720" s="68">
        <v>37.690311832987753</v>
      </c>
      <c r="Q3720" s="68">
        <v>0</v>
      </c>
      <c r="R3720" s="68">
        <v>0</v>
      </c>
      <c r="S3720" s="68">
        <v>0</v>
      </c>
      <c r="T3720" s="68">
        <v>0</v>
      </c>
      <c r="U3720" s="68">
        <v>2.0029940119760479</v>
      </c>
      <c r="V3720" s="68">
        <v>3.1064593301435406</v>
      </c>
      <c r="W3720" s="68">
        <v>53.997382571983003</v>
      </c>
    </row>
    <row r="3721" spans="1:23">
      <c r="A3721" s="105"/>
      <c r="B3721">
        <v>2014</v>
      </c>
      <c r="C3721" s="76">
        <v>0.19540918500717017</v>
      </c>
      <c r="D3721" s="76">
        <v>0</v>
      </c>
      <c r="E3721" s="76">
        <v>0</v>
      </c>
      <c r="F3721" s="76">
        <v>0.80459081499282992</v>
      </c>
      <c r="G3721" s="76">
        <v>0</v>
      </c>
      <c r="H3721" s="76">
        <v>0</v>
      </c>
      <c r="I3721" s="76">
        <v>0</v>
      </c>
      <c r="J3721" s="76">
        <v>0</v>
      </c>
      <c r="K3721" s="76">
        <v>0</v>
      </c>
      <c r="L3721" s="77">
        <v>0</v>
      </c>
      <c r="M3721" s="68">
        <v>10.608273714400198</v>
      </c>
      <c r="N3721" s="68">
        <v>0</v>
      </c>
      <c r="O3721" s="68">
        <v>0</v>
      </c>
      <c r="P3721" s="68">
        <v>43.679213918337993</v>
      </c>
      <c r="Q3721" s="68">
        <v>0</v>
      </c>
      <c r="R3721" s="68">
        <v>0</v>
      </c>
      <c r="S3721" s="68">
        <v>0</v>
      </c>
      <c r="T3721" s="68">
        <v>0</v>
      </c>
      <c r="U3721" s="68">
        <v>0</v>
      </c>
      <c r="V3721" s="68">
        <v>0</v>
      </c>
      <c r="W3721" s="68">
        <v>54.287487632738184</v>
      </c>
    </row>
    <row r="3722" spans="1:23">
      <c r="A3722" s="105"/>
      <c r="B3722">
        <v>2017</v>
      </c>
      <c r="C3722" s="76">
        <v>0.31958735515971598</v>
      </c>
      <c r="D3722" s="76">
        <v>0</v>
      </c>
      <c r="E3722" s="76">
        <v>0</v>
      </c>
      <c r="F3722" s="76">
        <v>0.64724152026665427</v>
      </c>
      <c r="G3722" s="76">
        <v>0</v>
      </c>
      <c r="H3722" s="76">
        <v>0</v>
      </c>
      <c r="I3722" s="76">
        <v>0</v>
      </c>
      <c r="J3722" s="76">
        <v>0</v>
      </c>
      <c r="K3722" s="76">
        <v>0</v>
      </c>
      <c r="L3722" s="77">
        <v>3.3171124573629522E-2</v>
      </c>
      <c r="M3722" s="68">
        <v>14.059495053166934</v>
      </c>
      <c r="N3722" s="68">
        <v>0</v>
      </c>
      <c r="O3722" s="68">
        <v>0</v>
      </c>
      <c r="P3722" s="68">
        <v>28.473870462883429</v>
      </c>
      <c r="Q3722" s="68">
        <v>0</v>
      </c>
      <c r="R3722" s="68">
        <v>0</v>
      </c>
      <c r="S3722" s="68">
        <v>0</v>
      </c>
      <c r="T3722" s="68">
        <v>0</v>
      </c>
      <c r="U3722" s="68">
        <v>0</v>
      </c>
      <c r="V3722" s="68">
        <v>1.4592857142857143</v>
      </c>
      <c r="W3722" s="68">
        <v>43.992651230336087</v>
      </c>
    </row>
    <row r="3723" spans="1:23">
      <c r="C3723" s="76"/>
      <c r="D3723" s="76"/>
      <c r="E3723" s="76"/>
      <c r="F3723" s="76"/>
      <c r="G3723" s="76"/>
      <c r="H3723" s="76"/>
      <c r="I3723" s="76"/>
      <c r="J3723" s="76"/>
      <c r="K3723" s="76"/>
      <c r="L3723" s="77"/>
      <c r="M3723" s="68"/>
      <c r="N3723" s="68"/>
      <c r="O3723" s="68"/>
      <c r="P3723" s="68"/>
      <c r="Q3723" s="68"/>
      <c r="R3723" s="68"/>
      <c r="S3723" s="68"/>
      <c r="T3723" s="68"/>
      <c r="U3723" s="68"/>
      <c r="V3723" s="68"/>
      <c r="W3723" s="68"/>
    </row>
    <row r="3724" spans="1:23">
      <c r="A3724" s="105" t="s">
        <v>963</v>
      </c>
      <c r="B3724">
        <v>2011</v>
      </c>
      <c r="C3724" s="76">
        <v>0.43246494482029635</v>
      </c>
      <c r="D3724" s="76">
        <v>0</v>
      </c>
      <c r="E3724" s="76">
        <v>0</v>
      </c>
      <c r="F3724" s="76">
        <v>0.56753505517970371</v>
      </c>
      <c r="G3724" s="76">
        <v>0</v>
      </c>
      <c r="H3724" s="76">
        <v>0</v>
      </c>
      <c r="I3724" s="76">
        <v>0</v>
      </c>
      <c r="J3724" s="76">
        <v>0</v>
      </c>
      <c r="K3724" s="76">
        <v>0</v>
      </c>
      <c r="L3724" s="77">
        <v>0</v>
      </c>
      <c r="M3724" s="68">
        <v>1.5555944055944055</v>
      </c>
      <c r="N3724" s="68">
        <v>0</v>
      </c>
      <c r="O3724" s="68">
        <v>0</v>
      </c>
      <c r="P3724" s="68">
        <v>2.0414472141392057</v>
      </c>
      <c r="Q3724" s="68">
        <v>0</v>
      </c>
      <c r="R3724" s="68">
        <v>0</v>
      </c>
      <c r="S3724" s="68">
        <v>0</v>
      </c>
      <c r="T3724" s="68">
        <v>0</v>
      </c>
      <c r="U3724" s="68">
        <v>0</v>
      </c>
      <c r="V3724" s="68">
        <v>0</v>
      </c>
      <c r="W3724" s="68">
        <v>3.597041619733611</v>
      </c>
    </row>
    <row r="3725" spans="1:23">
      <c r="A3725" s="105"/>
      <c r="B3725">
        <v>2014</v>
      </c>
      <c r="C3725" s="76">
        <v>0.24201257533629172</v>
      </c>
      <c r="D3725" s="76">
        <v>0</v>
      </c>
      <c r="E3725" s="76">
        <v>0</v>
      </c>
      <c r="F3725" s="76">
        <v>0.75798742466370828</v>
      </c>
      <c r="G3725" s="76">
        <v>0</v>
      </c>
      <c r="H3725" s="76">
        <v>0</v>
      </c>
      <c r="I3725" s="76">
        <v>0</v>
      </c>
      <c r="J3725" s="76">
        <v>0</v>
      </c>
      <c r="K3725" s="76">
        <v>0</v>
      </c>
      <c r="L3725" s="77">
        <v>0</v>
      </c>
      <c r="M3725" s="68">
        <v>1.0725233644859813</v>
      </c>
      <c r="N3725" s="68">
        <v>0</v>
      </c>
      <c r="O3725" s="68">
        <v>0</v>
      </c>
      <c r="P3725" s="68">
        <v>3.359161075860321</v>
      </c>
      <c r="Q3725" s="68">
        <v>0</v>
      </c>
      <c r="R3725" s="68">
        <v>0</v>
      </c>
      <c r="S3725" s="68">
        <v>0</v>
      </c>
      <c r="T3725" s="68">
        <v>0</v>
      </c>
      <c r="U3725" s="68">
        <v>0</v>
      </c>
      <c r="V3725" s="68">
        <v>0</v>
      </c>
      <c r="W3725" s="68">
        <v>4.4316844403463023</v>
      </c>
    </row>
    <row r="3726" spans="1:23">
      <c r="A3726" s="105"/>
      <c r="B3726">
        <v>2017</v>
      </c>
      <c r="C3726" s="76">
        <v>0.15396672019303098</v>
      </c>
      <c r="D3726" s="76">
        <v>0</v>
      </c>
      <c r="E3726" s="76">
        <v>0</v>
      </c>
      <c r="F3726" s="76">
        <v>0.84603327980696896</v>
      </c>
      <c r="G3726" s="76">
        <v>0</v>
      </c>
      <c r="H3726" s="76">
        <v>0</v>
      </c>
      <c r="I3726" s="76">
        <v>0</v>
      </c>
      <c r="J3726" s="76">
        <v>0</v>
      </c>
      <c r="K3726" s="76">
        <v>0</v>
      </c>
      <c r="L3726" s="77">
        <v>0</v>
      </c>
      <c r="M3726" s="68">
        <v>1.1779388083735909</v>
      </c>
      <c r="N3726" s="68">
        <v>0</v>
      </c>
      <c r="O3726" s="68">
        <v>0</v>
      </c>
      <c r="P3726" s="68">
        <v>6.472667809061571</v>
      </c>
      <c r="Q3726" s="68">
        <v>0</v>
      </c>
      <c r="R3726" s="68">
        <v>0</v>
      </c>
      <c r="S3726" s="68">
        <v>0</v>
      </c>
      <c r="T3726" s="68">
        <v>0</v>
      </c>
      <c r="U3726" s="68">
        <v>0</v>
      </c>
      <c r="V3726" s="68">
        <v>0</v>
      </c>
      <c r="W3726" s="68">
        <v>7.6506066174351623</v>
      </c>
    </row>
    <row r="3727" spans="1:23">
      <c r="C3727" s="76"/>
      <c r="D3727" s="76"/>
      <c r="E3727" s="76"/>
      <c r="F3727" s="76"/>
      <c r="G3727" s="76"/>
      <c r="H3727" s="76"/>
      <c r="I3727" s="76"/>
      <c r="J3727" s="76"/>
      <c r="K3727" s="76"/>
      <c r="L3727" s="77"/>
      <c r="M3727" s="68"/>
      <c r="N3727" s="68"/>
      <c r="O3727" s="68"/>
      <c r="P3727" s="68"/>
      <c r="Q3727" s="68"/>
      <c r="R3727" s="68"/>
      <c r="S3727" s="68"/>
      <c r="T3727" s="68"/>
      <c r="U3727" s="68"/>
      <c r="V3727" s="68"/>
      <c r="W3727" s="68"/>
    </row>
    <row r="3728" spans="1:23">
      <c r="A3728" s="105" t="s">
        <v>964</v>
      </c>
      <c r="B3728">
        <v>2011</v>
      </c>
      <c r="C3728" s="76">
        <v>0.29121986374442127</v>
      </c>
      <c r="D3728" s="76">
        <v>0</v>
      </c>
      <c r="E3728" s="76">
        <v>0</v>
      </c>
      <c r="F3728" s="76">
        <v>0.70878013625557867</v>
      </c>
      <c r="G3728" s="76">
        <v>0</v>
      </c>
      <c r="H3728" s="76">
        <v>0</v>
      </c>
      <c r="I3728" s="76">
        <v>0</v>
      </c>
      <c r="J3728" s="76">
        <v>0</v>
      </c>
      <c r="K3728" s="76">
        <v>0</v>
      </c>
      <c r="L3728" s="77">
        <v>0</v>
      </c>
      <c r="M3728" s="68">
        <v>2.1142759797625295</v>
      </c>
      <c r="N3728" s="68">
        <v>0</v>
      </c>
      <c r="O3728" s="68">
        <v>0</v>
      </c>
      <c r="P3728" s="68">
        <v>5.145791903580923</v>
      </c>
      <c r="Q3728" s="68">
        <v>0</v>
      </c>
      <c r="R3728" s="68">
        <v>0</v>
      </c>
      <c r="S3728" s="68">
        <v>0</v>
      </c>
      <c r="T3728" s="68">
        <v>0</v>
      </c>
      <c r="U3728" s="68">
        <v>0</v>
      </c>
      <c r="V3728" s="68">
        <v>0</v>
      </c>
      <c r="W3728" s="68">
        <v>7.2600678833434529</v>
      </c>
    </row>
    <row r="3729" spans="1:23">
      <c r="A3729" s="105"/>
      <c r="B3729">
        <v>2014</v>
      </c>
      <c r="C3729" s="76">
        <v>0.52931856287070789</v>
      </c>
      <c r="D3729" s="76">
        <v>0</v>
      </c>
      <c r="E3729" s="76">
        <v>0</v>
      </c>
      <c r="F3729" s="76">
        <v>0.470681437129292</v>
      </c>
      <c r="G3729" s="76">
        <v>0</v>
      </c>
      <c r="H3729" s="76">
        <v>0</v>
      </c>
      <c r="I3729" s="76">
        <v>0</v>
      </c>
      <c r="J3729" s="76">
        <v>0</v>
      </c>
      <c r="K3729" s="76">
        <v>0</v>
      </c>
      <c r="L3729" s="77">
        <v>0</v>
      </c>
      <c r="M3729" s="68">
        <v>3.4467079447587015</v>
      </c>
      <c r="N3729" s="68">
        <v>0</v>
      </c>
      <c r="O3729" s="68">
        <v>0</v>
      </c>
      <c r="P3729" s="68">
        <v>3.0648867479832549</v>
      </c>
      <c r="Q3729" s="68">
        <v>0</v>
      </c>
      <c r="R3729" s="68">
        <v>0</v>
      </c>
      <c r="S3729" s="68">
        <v>0</v>
      </c>
      <c r="T3729" s="68">
        <v>0</v>
      </c>
      <c r="U3729" s="68">
        <v>0</v>
      </c>
      <c r="V3729" s="68">
        <v>0</v>
      </c>
      <c r="W3729" s="68">
        <v>6.5115946927419568</v>
      </c>
    </row>
    <row r="3730" spans="1:23">
      <c r="A3730" s="105"/>
      <c r="B3730">
        <v>2017</v>
      </c>
      <c r="C3730" s="76">
        <v>0.30036383908183617</v>
      </c>
      <c r="D3730" s="76">
        <v>0</v>
      </c>
      <c r="E3730" s="76">
        <v>0</v>
      </c>
      <c r="F3730" s="76">
        <v>0.69963616091816394</v>
      </c>
      <c r="G3730" s="76">
        <v>0</v>
      </c>
      <c r="H3730" s="76">
        <v>0</v>
      </c>
      <c r="I3730" s="76">
        <v>0</v>
      </c>
      <c r="J3730" s="76">
        <v>0</v>
      </c>
      <c r="K3730" s="76">
        <v>0</v>
      </c>
      <c r="L3730" s="77">
        <v>0</v>
      </c>
      <c r="M3730" s="68">
        <v>2.0033557046979866</v>
      </c>
      <c r="N3730" s="68">
        <v>0</v>
      </c>
      <c r="O3730" s="68">
        <v>0</v>
      </c>
      <c r="P3730" s="68">
        <v>4.6664075758018306</v>
      </c>
      <c r="Q3730" s="68">
        <v>0</v>
      </c>
      <c r="R3730" s="68">
        <v>0</v>
      </c>
      <c r="S3730" s="68">
        <v>0</v>
      </c>
      <c r="T3730" s="68">
        <v>0</v>
      </c>
      <c r="U3730" s="68">
        <v>0</v>
      </c>
      <c r="V3730" s="68">
        <v>0</v>
      </c>
      <c r="W3730" s="68">
        <v>6.6697632804998168</v>
      </c>
    </row>
    <row r="3731" spans="1:23">
      <c r="C3731" s="76"/>
      <c r="D3731" s="76"/>
      <c r="E3731" s="76"/>
      <c r="F3731" s="76"/>
      <c r="G3731" s="76"/>
      <c r="H3731" s="76"/>
      <c r="I3731" s="76"/>
      <c r="J3731" s="76"/>
      <c r="K3731" s="76"/>
      <c r="L3731" s="77"/>
      <c r="M3731" s="68"/>
      <c r="N3731" s="68"/>
      <c r="O3731" s="68"/>
      <c r="P3731" s="68"/>
      <c r="Q3731" s="68"/>
      <c r="R3731" s="68"/>
      <c r="S3731" s="68"/>
      <c r="T3731" s="68"/>
      <c r="U3731" s="68"/>
      <c r="V3731" s="68"/>
      <c r="W3731" s="68"/>
    </row>
    <row r="3732" spans="1:23">
      <c r="A3732" s="105" t="s">
        <v>965</v>
      </c>
      <c r="B3732">
        <v>2011</v>
      </c>
      <c r="C3732" s="76">
        <v>4.2027140228891445E-2</v>
      </c>
      <c r="D3732" s="76">
        <v>0</v>
      </c>
      <c r="E3732" s="76">
        <v>0</v>
      </c>
      <c r="F3732" s="76">
        <v>0.95797285977110858</v>
      </c>
      <c r="G3732" s="76">
        <v>0</v>
      </c>
      <c r="H3732" s="76">
        <v>0</v>
      </c>
      <c r="I3732" s="76">
        <v>0</v>
      </c>
      <c r="J3732" s="76">
        <v>0</v>
      </c>
      <c r="K3732" s="76">
        <v>0</v>
      </c>
      <c r="L3732" s="77">
        <v>0</v>
      </c>
      <c r="M3732" s="68">
        <v>1</v>
      </c>
      <c r="N3732" s="68">
        <v>0</v>
      </c>
      <c r="O3732" s="68">
        <v>0</v>
      </c>
      <c r="P3732" s="68">
        <v>22.794148127941206</v>
      </c>
      <c r="Q3732" s="68">
        <v>0</v>
      </c>
      <c r="R3732" s="68">
        <v>0</v>
      </c>
      <c r="S3732" s="68">
        <v>0</v>
      </c>
      <c r="T3732" s="68">
        <v>0</v>
      </c>
      <c r="U3732" s="68">
        <v>0</v>
      </c>
      <c r="V3732" s="68">
        <v>0</v>
      </c>
      <c r="W3732" s="68">
        <v>23.794148127941206</v>
      </c>
    </row>
    <row r="3733" spans="1:23">
      <c r="A3733" s="105"/>
      <c r="B3733">
        <v>2014</v>
      </c>
      <c r="C3733" s="76">
        <v>0.354314149078021</v>
      </c>
      <c r="D3733" s="76">
        <v>0</v>
      </c>
      <c r="E3733" s="76">
        <v>0</v>
      </c>
      <c r="F3733" s="76">
        <v>0.64568585092197905</v>
      </c>
      <c r="G3733" s="76">
        <v>0</v>
      </c>
      <c r="H3733" s="76">
        <v>0</v>
      </c>
      <c r="I3733" s="76">
        <v>0</v>
      </c>
      <c r="J3733" s="76">
        <v>0</v>
      </c>
      <c r="K3733" s="76">
        <v>0</v>
      </c>
      <c r="L3733" s="77">
        <v>0</v>
      </c>
      <c r="M3733" s="68">
        <v>3.0827863662656925</v>
      </c>
      <c r="N3733" s="68">
        <v>0</v>
      </c>
      <c r="O3733" s="68">
        <v>0</v>
      </c>
      <c r="P3733" s="68">
        <v>5.6179284493508135</v>
      </c>
      <c r="Q3733" s="68">
        <v>0</v>
      </c>
      <c r="R3733" s="68">
        <v>0</v>
      </c>
      <c r="S3733" s="68">
        <v>0</v>
      </c>
      <c r="T3733" s="68">
        <v>0</v>
      </c>
      <c r="U3733" s="68">
        <v>0</v>
      </c>
      <c r="V3733" s="68">
        <v>0</v>
      </c>
      <c r="W3733" s="68">
        <v>8.7007148156165055</v>
      </c>
    </row>
    <row r="3734" spans="1:23">
      <c r="A3734" s="105"/>
      <c r="B3734">
        <v>2017</v>
      </c>
      <c r="C3734" s="76">
        <v>0.33136544699942722</v>
      </c>
      <c r="D3734" s="76">
        <v>0</v>
      </c>
      <c r="E3734" s="76">
        <v>0</v>
      </c>
      <c r="F3734" s="76">
        <v>0.66863455300057295</v>
      </c>
      <c r="G3734" s="76">
        <v>0</v>
      </c>
      <c r="H3734" s="76">
        <v>0</v>
      </c>
      <c r="I3734" s="76">
        <v>0</v>
      </c>
      <c r="J3734" s="76">
        <v>0</v>
      </c>
      <c r="K3734" s="76">
        <v>0</v>
      </c>
      <c r="L3734" s="77">
        <v>0</v>
      </c>
      <c r="M3734" s="68">
        <v>3.0085323806754452</v>
      </c>
      <c r="N3734" s="68">
        <v>0</v>
      </c>
      <c r="O3734" s="68">
        <v>0</v>
      </c>
      <c r="P3734" s="68">
        <v>6.0706652481607506</v>
      </c>
      <c r="Q3734" s="68">
        <v>0</v>
      </c>
      <c r="R3734" s="68">
        <v>0</v>
      </c>
      <c r="S3734" s="68">
        <v>0</v>
      </c>
      <c r="T3734" s="68">
        <v>0</v>
      </c>
      <c r="U3734" s="68">
        <v>0</v>
      </c>
      <c r="V3734" s="68">
        <v>0</v>
      </c>
      <c r="W3734" s="68">
        <v>9.0791976288361944</v>
      </c>
    </row>
    <row r="3735" spans="1:23">
      <c r="C3735" s="76"/>
      <c r="D3735" s="76"/>
      <c r="E3735" s="76"/>
      <c r="F3735" s="76"/>
      <c r="G3735" s="76"/>
      <c r="H3735" s="76"/>
      <c r="I3735" s="76"/>
      <c r="J3735" s="76"/>
      <c r="K3735" s="76"/>
      <c r="L3735" s="77"/>
      <c r="M3735" s="68"/>
      <c r="N3735" s="68"/>
      <c r="O3735" s="68"/>
      <c r="P3735" s="68"/>
      <c r="Q3735" s="68"/>
      <c r="R3735" s="68"/>
      <c r="S3735" s="68"/>
      <c r="T3735" s="68"/>
      <c r="U3735" s="68"/>
      <c r="V3735" s="68"/>
      <c r="W3735" s="68"/>
    </row>
    <row r="3736" spans="1:23">
      <c r="A3736" s="105" t="s">
        <v>966</v>
      </c>
      <c r="B3736">
        <v>2011</v>
      </c>
      <c r="C3736" s="76">
        <v>0.37016857549804594</v>
      </c>
      <c r="D3736" s="76">
        <v>9.459572583798069E-2</v>
      </c>
      <c r="E3736" s="76">
        <v>0</v>
      </c>
      <c r="F3736" s="76">
        <v>0.53523569866397336</v>
      </c>
      <c r="G3736" s="76">
        <v>0</v>
      </c>
      <c r="H3736" s="76">
        <v>0</v>
      </c>
      <c r="I3736" s="76">
        <v>0</v>
      </c>
      <c r="J3736" s="76">
        <v>0</v>
      </c>
      <c r="K3736" s="76">
        <v>0</v>
      </c>
      <c r="L3736" s="77">
        <v>0</v>
      </c>
      <c r="M3736" s="68">
        <v>4.127388157103173</v>
      </c>
      <c r="N3736" s="68">
        <v>1.0547445255474452</v>
      </c>
      <c r="O3736" s="68">
        <v>0</v>
      </c>
      <c r="P3736" s="68">
        <v>5.9678903887296286</v>
      </c>
      <c r="Q3736" s="68">
        <v>0</v>
      </c>
      <c r="R3736" s="68">
        <v>0</v>
      </c>
      <c r="S3736" s="68">
        <v>0</v>
      </c>
      <c r="T3736" s="68">
        <v>0</v>
      </c>
      <c r="U3736" s="68">
        <v>0</v>
      </c>
      <c r="V3736" s="68">
        <v>0</v>
      </c>
      <c r="W3736" s="68">
        <v>11.150023071380247</v>
      </c>
    </row>
    <row r="3737" spans="1:23">
      <c r="A3737" s="105"/>
      <c r="B3737">
        <v>2014</v>
      </c>
      <c r="C3737" s="76">
        <v>0.84888987614384648</v>
      </c>
      <c r="D3737" s="76">
        <v>0</v>
      </c>
      <c r="E3737" s="76">
        <v>0</v>
      </c>
      <c r="F3737" s="76">
        <v>0.15111012385615366</v>
      </c>
      <c r="G3737" s="76">
        <v>0</v>
      </c>
      <c r="H3737" s="76">
        <v>0</v>
      </c>
      <c r="I3737" s="76">
        <v>0</v>
      </c>
      <c r="J3737" s="76">
        <v>0</v>
      </c>
      <c r="K3737" s="76">
        <v>0</v>
      </c>
      <c r="L3737" s="77">
        <v>0</v>
      </c>
      <c r="M3737" s="68">
        <v>9.6255350115747209</v>
      </c>
      <c r="N3737" s="68">
        <v>0</v>
      </c>
      <c r="O3737" s="68">
        <v>0</v>
      </c>
      <c r="P3737" s="68">
        <v>1.7134328358208955</v>
      </c>
      <c r="Q3737" s="68">
        <v>0</v>
      </c>
      <c r="R3737" s="68">
        <v>0</v>
      </c>
      <c r="S3737" s="68">
        <v>0</v>
      </c>
      <c r="T3737" s="68">
        <v>0</v>
      </c>
      <c r="U3737" s="68">
        <v>0</v>
      </c>
      <c r="V3737" s="68">
        <v>0</v>
      </c>
      <c r="W3737" s="68">
        <v>11.338967847395615</v>
      </c>
    </row>
    <row r="3738" spans="1:23">
      <c r="A3738" s="105"/>
      <c r="B3738">
        <v>2017</v>
      </c>
      <c r="C3738" s="76">
        <v>0.54777325432819035</v>
      </c>
      <c r="D3738" s="76">
        <v>0</v>
      </c>
      <c r="E3738" s="76">
        <v>0</v>
      </c>
      <c r="F3738" s="76">
        <v>0.45222674567180965</v>
      </c>
      <c r="G3738" s="76">
        <v>0</v>
      </c>
      <c r="H3738" s="76">
        <v>0</v>
      </c>
      <c r="I3738" s="76">
        <v>0</v>
      </c>
      <c r="J3738" s="76">
        <v>0</v>
      </c>
      <c r="K3738" s="76">
        <v>0</v>
      </c>
      <c r="L3738" s="77">
        <v>0</v>
      </c>
      <c r="M3738" s="68">
        <v>4.9483236883638622</v>
      </c>
      <c r="N3738" s="68">
        <v>0</v>
      </c>
      <c r="O3738" s="68">
        <v>0</v>
      </c>
      <c r="P3738" s="68">
        <v>4.0852018612409129</v>
      </c>
      <c r="Q3738" s="68">
        <v>0</v>
      </c>
      <c r="R3738" s="68">
        <v>0</v>
      </c>
      <c r="S3738" s="68">
        <v>0</v>
      </c>
      <c r="T3738" s="68">
        <v>0</v>
      </c>
      <c r="U3738" s="68">
        <v>0</v>
      </c>
      <c r="V3738" s="68">
        <v>0</v>
      </c>
      <c r="W3738" s="68">
        <v>9.0335255496047751</v>
      </c>
    </row>
    <row r="3739" spans="1:23">
      <c r="C3739" s="76"/>
      <c r="D3739" s="76"/>
      <c r="E3739" s="76"/>
      <c r="F3739" s="76"/>
      <c r="G3739" s="76"/>
      <c r="H3739" s="76"/>
      <c r="I3739" s="76"/>
      <c r="J3739" s="76"/>
      <c r="K3739" s="76"/>
      <c r="L3739" s="77"/>
      <c r="M3739" s="68"/>
      <c r="N3739" s="68"/>
      <c r="O3739" s="68"/>
      <c r="P3739" s="68"/>
      <c r="Q3739" s="68"/>
      <c r="R3739" s="68"/>
      <c r="S3739" s="68"/>
      <c r="T3739" s="68"/>
      <c r="U3739" s="68"/>
      <c r="V3739" s="68"/>
      <c r="W3739" s="68"/>
    </row>
    <row r="3740" spans="1:23">
      <c r="A3740" s="105" t="s">
        <v>967</v>
      </c>
      <c r="B3740">
        <v>2011</v>
      </c>
      <c r="C3740" s="76">
        <v>0.24838438047672379</v>
      </c>
      <c r="D3740" s="76">
        <v>0</v>
      </c>
      <c r="E3740" s="76">
        <v>0</v>
      </c>
      <c r="F3740" s="76">
        <v>0.74056956050242972</v>
      </c>
      <c r="G3740" s="76">
        <v>0</v>
      </c>
      <c r="H3740" s="76">
        <v>1.1046059020846368E-2</v>
      </c>
      <c r="I3740" s="76">
        <v>0</v>
      </c>
      <c r="J3740" s="76">
        <v>0</v>
      </c>
      <c r="K3740" s="76">
        <v>0</v>
      </c>
      <c r="L3740" s="77">
        <v>0</v>
      </c>
      <c r="M3740" s="68">
        <v>24.89204777634323</v>
      </c>
      <c r="N3740" s="68">
        <v>0</v>
      </c>
      <c r="O3740" s="68">
        <v>0</v>
      </c>
      <c r="P3740" s="68">
        <v>74.216795944862056</v>
      </c>
      <c r="Q3740" s="68">
        <v>0</v>
      </c>
      <c r="R3740" s="68">
        <v>1.1069900142653353</v>
      </c>
      <c r="S3740" s="68">
        <v>0</v>
      </c>
      <c r="T3740" s="68">
        <v>0</v>
      </c>
      <c r="U3740" s="68">
        <v>0</v>
      </c>
      <c r="V3740" s="68">
        <v>0</v>
      </c>
      <c r="W3740" s="68">
        <v>100.21583373547064</v>
      </c>
    </row>
    <row r="3741" spans="1:23">
      <c r="A3741" s="105"/>
      <c r="B3741">
        <v>2014</v>
      </c>
      <c r="C3741" s="76">
        <v>0.2206627747902804</v>
      </c>
      <c r="D3741" s="76">
        <v>0</v>
      </c>
      <c r="E3741" s="76">
        <v>1.0983952716064626E-2</v>
      </c>
      <c r="F3741" s="76">
        <v>0.76835327249365504</v>
      </c>
      <c r="G3741" s="76">
        <v>0</v>
      </c>
      <c r="H3741" s="76">
        <v>0</v>
      </c>
      <c r="I3741" s="76">
        <v>0</v>
      </c>
      <c r="J3741" s="76">
        <v>0</v>
      </c>
      <c r="K3741" s="76">
        <v>0</v>
      </c>
      <c r="L3741" s="77">
        <v>0</v>
      </c>
      <c r="M3741" s="68">
        <v>20.283083069656922</v>
      </c>
      <c r="N3741" s="68">
        <v>0</v>
      </c>
      <c r="O3741" s="68">
        <v>1.0096330275229359</v>
      </c>
      <c r="P3741" s="68">
        <v>70.626199945338513</v>
      </c>
      <c r="Q3741" s="68">
        <v>0</v>
      </c>
      <c r="R3741" s="68">
        <v>0</v>
      </c>
      <c r="S3741" s="68">
        <v>0</v>
      </c>
      <c r="T3741" s="68">
        <v>0</v>
      </c>
      <c r="U3741" s="68">
        <v>0</v>
      </c>
      <c r="V3741" s="68">
        <v>0</v>
      </c>
      <c r="W3741" s="68">
        <v>91.918916042518362</v>
      </c>
    </row>
    <row r="3742" spans="1:23">
      <c r="A3742" s="105"/>
      <c r="B3742">
        <v>2017</v>
      </c>
      <c r="C3742" s="76">
        <v>0.28603459004361809</v>
      </c>
      <c r="D3742" s="76">
        <v>4.3229800960161713E-2</v>
      </c>
      <c r="E3742" s="76">
        <v>0</v>
      </c>
      <c r="F3742" s="76">
        <v>0.63724773501299647</v>
      </c>
      <c r="G3742" s="76">
        <v>3.3487873983223865E-2</v>
      </c>
      <c r="H3742" s="76">
        <v>0</v>
      </c>
      <c r="I3742" s="76">
        <v>0</v>
      </c>
      <c r="J3742" s="76">
        <v>0</v>
      </c>
      <c r="K3742" s="76">
        <v>0</v>
      </c>
      <c r="L3742" s="77">
        <v>0</v>
      </c>
      <c r="M3742" s="68">
        <v>25.143105404704663</v>
      </c>
      <c r="N3742" s="68">
        <v>3.8</v>
      </c>
      <c r="O3742" s="68">
        <v>0</v>
      </c>
      <c r="P3742" s="68">
        <v>56.015557306889995</v>
      </c>
      <c r="Q3742" s="68">
        <v>2.943661971830986</v>
      </c>
      <c r="R3742" s="68">
        <v>0</v>
      </c>
      <c r="S3742" s="68">
        <v>0</v>
      </c>
      <c r="T3742" s="68">
        <v>0</v>
      </c>
      <c r="U3742" s="68">
        <v>0</v>
      </c>
      <c r="V3742" s="68">
        <v>0</v>
      </c>
      <c r="W3742" s="68">
        <v>87.902324683425633</v>
      </c>
    </row>
    <row r="3743" spans="1:23">
      <c r="C3743" s="76"/>
      <c r="D3743" s="76"/>
      <c r="E3743" s="76"/>
      <c r="F3743" s="76"/>
      <c r="G3743" s="76"/>
      <c r="H3743" s="76"/>
      <c r="I3743" s="76"/>
      <c r="J3743" s="76"/>
      <c r="K3743" s="76"/>
      <c r="L3743" s="77"/>
      <c r="M3743" s="68"/>
      <c r="N3743" s="68"/>
      <c r="O3743" s="68"/>
      <c r="P3743" s="68"/>
      <c r="Q3743" s="68"/>
      <c r="R3743" s="68"/>
      <c r="S3743" s="68"/>
      <c r="T3743" s="68"/>
      <c r="U3743" s="68"/>
      <c r="V3743" s="68"/>
      <c r="W3743" s="68"/>
    </row>
    <row r="3744" spans="1:23">
      <c r="A3744" s="105" t="s">
        <v>968</v>
      </c>
      <c r="B3744">
        <v>2011</v>
      </c>
      <c r="C3744" s="76">
        <v>0.24714444079988107</v>
      </c>
      <c r="D3744" s="76">
        <v>3.106181452550822E-2</v>
      </c>
      <c r="E3744" s="76">
        <v>0</v>
      </c>
      <c r="F3744" s="76">
        <v>0.72179374467461077</v>
      </c>
      <c r="G3744" s="76">
        <v>0</v>
      </c>
      <c r="H3744" s="76">
        <v>0</v>
      </c>
      <c r="I3744" s="76">
        <v>0</v>
      </c>
      <c r="J3744" s="76">
        <v>0</v>
      </c>
      <c r="K3744" s="76">
        <v>0</v>
      </c>
      <c r="L3744" s="77">
        <v>0</v>
      </c>
      <c r="M3744" s="68">
        <v>9.3554872067890678</v>
      </c>
      <c r="N3744" s="68">
        <v>1.1758241758241759</v>
      </c>
      <c r="O3744" s="68">
        <v>0</v>
      </c>
      <c r="P3744" s="68">
        <v>27.323018565129484</v>
      </c>
      <c r="Q3744" s="68">
        <v>0</v>
      </c>
      <c r="R3744" s="68">
        <v>0</v>
      </c>
      <c r="S3744" s="68">
        <v>0</v>
      </c>
      <c r="T3744" s="68">
        <v>0</v>
      </c>
      <c r="U3744" s="68">
        <v>0</v>
      </c>
      <c r="V3744" s="68">
        <v>0</v>
      </c>
      <c r="W3744" s="68">
        <v>37.854329947742727</v>
      </c>
    </row>
    <row r="3745" spans="1:23">
      <c r="A3745" s="105"/>
      <c r="B3745">
        <v>2014</v>
      </c>
      <c r="C3745" s="76">
        <v>0.24028966326870299</v>
      </c>
      <c r="D3745" s="76">
        <v>0</v>
      </c>
      <c r="E3745" s="76">
        <v>0</v>
      </c>
      <c r="F3745" s="76">
        <v>0.75971033673129706</v>
      </c>
      <c r="G3745" s="76">
        <v>0</v>
      </c>
      <c r="H3745" s="76">
        <v>0</v>
      </c>
      <c r="I3745" s="76">
        <v>0</v>
      </c>
      <c r="J3745" s="76">
        <v>0</v>
      </c>
      <c r="K3745" s="76">
        <v>0</v>
      </c>
      <c r="L3745" s="77">
        <v>0</v>
      </c>
      <c r="M3745" s="68">
        <v>8.7353400042744802</v>
      </c>
      <c r="N3745" s="68">
        <v>0</v>
      </c>
      <c r="O3745" s="68">
        <v>0</v>
      </c>
      <c r="P3745" s="68">
        <v>27.618034025411603</v>
      </c>
      <c r="Q3745" s="68">
        <v>0</v>
      </c>
      <c r="R3745" s="68">
        <v>0</v>
      </c>
      <c r="S3745" s="68">
        <v>0</v>
      </c>
      <c r="T3745" s="68">
        <v>0</v>
      </c>
      <c r="U3745" s="68">
        <v>0</v>
      </c>
      <c r="V3745" s="68">
        <v>0</v>
      </c>
      <c r="W3745" s="68">
        <v>36.35337402968608</v>
      </c>
    </row>
    <row r="3746" spans="1:23">
      <c r="A3746" s="105"/>
      <c r="B3746">
        <v>2017</v>
      </c>
      <c r="C3746" s="76">
        <v>0.18472239301468454</v>
      </c>
      <c r="D3746" s="76">
        <v>0</v>
      </c>
      <c r="E3746" s="76">
        <v>0</v>
      </c>
      <c r="F3746" s="76">
        <v>0.78726090512317037</v>
      </c>
      <c r="G3746" s="76">
        <v>2.8016701862144961E-2</v>
      </c>
      <c r="H3746" s="76">
        <v>0</v>
      </c>
      <c r="I3746" s="76">
        <v>0</v>
      </c>
      <c r="J3746" s="76">
        <v>0</v>
      </c>
      <c r="K3746" s="76">
        <v>0</v>
      </c>
      <c r="L3746" s="77">
        <v>0</v>
      </c>
      <c r="M3746" s="68">
        <v>6.5932954536762942</v>
      </c>
      <c r="N3746" s="68">
        <v>0</v>
      </c>
      <c r="O3746" s="68">
        <v>0</v>
      </c>
      <c r="P3746" s="68">
        <v>28.099699564811573</v>
      </c>
      <c r="Q3746" s="68">
        <v>1</v>
      </c>
      <c r="R3746" s="68">
        <v>0</v>
      </c>
      <c r="S3746" s="68">
        <v>0</v>
      </c>
      <c r="T3746" s="68">
        <v>0</v>
      </c>
      <c r="U3746" s="68">
        <v>0</v>
      </c>
      <c r="V3746" s="68">
        <v>0</v>
      </c>
      <c r="W3746" s="68">
        <v>35.692995018487871</v>
      </c>
    </row>
    <row r="3747" spans="1:23">
      <c r="C3747" s="76"/>
      <c r="D3747" s="76"/>
      <c r="E3747" s="76"/>
      <c r="F3747" s="76"/>
      <c r="G3747" s="76"/>
      <c r="H3747" s="76"/>
      <c r="I3747" s="76"/>
      <c r="J3747" s="76"/>
      <c r="K3747" s="76"/>
      <c r="L3747" s="77"/>
      <c r="M3747" s="68"/>
      <c r="N3747" s="68"/>
      <c r="O3747" s="68"/>
      <c r="P3747" s="68"/>
      <c r="Q3747" s="68"/>
      <c r="R3747" s="68"/>
      <c r="S3747" s="68"/>
      <c r="T3747" s="68"/>
      <c r="U3747" s="68"/>
      <c r="V3747" s="68"/>
      <c r="W3747" s="68"/>
    </row>
    <row r="3748" spans="1:23">
      <c r="A3748" s="105" t="s">
        <v>969</v>
      </c>
      <c r="B3748">
        <v>2011</v>
      </c>
      <c r="C3748" s="76">
        <v>0.24503758538520912</v>
      </c>
      <c r="D3748" s="76">
        <v>0</v>
      </c>
      <c r="E3748" s="76">
        <v>0</v>
      </c>
      <c r="F3748" s="76">
        <v>0.75496241461479086</v>
      </c>
      <c r="G3748" s="76">
        <v>0</v>
      </c>
      <c r="H3748" s="76">
        <v>0</v>
      </c>
      <c r="I3748" s="76">
        <v>0</v>
      </c>
      <c r="J3748" s="76">
        <v>0</v>
      </c>
      <c r="K3748" s="76">
        <v>0</v>
      </c>
      <c r="L3748" s="77">
        <v>0</v>
      </c>
      <c r="M3748" s="68">
        <v>1.0014423076923078</v>
      </c>
      <c r="N3748" s="68">
        <v>0</v>
      </c>
      <c r="O3748" s="68">
        <v>0</v>
      </c>
      <c r="P3748" s="68">
        <v>3.0854503464203233</v>
      </c>
      <c r="Q3748" s="68">
        <v>0</v>
      </c>
      <c r="R3748" s="68">
        <v>0</v>
      </c>
      <c r="S3748" s="68">
        <v>0</v>
      </c>
      <c r="T3748" s="68">
        <v>0</v>
      </c>
      <c r="U3748" s="68">
        <v>0</v>
      </c>
      <c r="V3748" s="68">
        <v>0</v>
      </c>
      <c r="W3748" s="68">
        <v>4.0868926541126314</v>
      </c>
    </row>
    <row r="3749" spans="1:23">
      <c r="A3749" s="105"/>
      <c r="B3749">
        <v>2014</v>
      </c>
      <c r="C3749" s="76">
        <v>0.1356576612359886</v>
      </c>
      <c r="D3749" s="76">
        <v>0</v>
      </c>
      <c r="E3749" s="76">
        <v>0</v>
      </c>
      <c r="F3749" s="76">
        <v>0.86434233876401145</v>
      </c>
      <c r="G3749" s="76">
        <v>0</v>
      </c>
      <c r="H3749" s="76">
        <v>0</v>
      </c>
      <c r="I3749" s="76">
        <v>0</v>
      </c>
      <c r="J3749" s="76">
        <v>0</v>
      </c>
      <c r="K3749" s="76">
        <v>0</v>
      </c>
      <c r="L3749" s="77">
        <v>0</v>
      </c>
      <c r="M3749" s="68">
        <v>1.0044014084507042</v>
      </c>
      <c r="N3749" s="68">
        <v>0</v>
      </c>
      <c r="O3749" s="68">
        <v>0</v>
      </c>
      <c r="P3749" s="68">
        <v>6.3995402436426376</v>
      </c>
      <c r="Q3749" s="68">
        <v>0</v>
      </c>
      <c r="R3749" s="68">
        <v>0</v>
      </c>
      <c r="S3749" s="68">
        <v>0</v>
      </c>
      <c r="T3749" s="68">
        <v>0</v>
      </c>
      <c r="U3749" s="68">
        <v>0</v>
      </c>
      <c r="V3749" s="68">
        <v>0</v>
      </c>
      <c r="W3749" s="68">
        <v>7.4039416520933417</v>
      </c>
    </row>
    <row r="3750" spans="1:23">
      <c r="A3750" s="105"/>
      <c r="B3750">
        <v>2017</v>
      </c>
      <c r="C3750" s="76">
        <v>9.862597092694815E-2</v>
      </c>
      <c r="D3750" s="76">
        <v>0</v>
      </c>
      <c r="E3750" s="76">
        <v>0</v>
      </c>
      <c r="F3750" s="76">
        <v>0.52701253289705596</v>
      </c>
      <c r="G3750" s="76">
        <v>0.37436149617599584</v>
      </c>
      <c r="H3750" s="76">
        <v>0</v>
      </c>
      <c r="I3750" s="76">
        <v>0</v>
      </c>
      <c r="J3750" s="76">
        <v>0</v>
      </c>
      <c r="K3750" s="76">
        <v>0</v>
      </c>
      <c r="L3750" s="77">
        <v>0</v>
      </c>
      <c r="M3750" s="68">
        <v>1.0011144130757801</v>
      </c>
      <c r="N3750" s="68">
        <v>0</v>
      </c>
      <c r="O3750" s="68">
        <v>0</v>
      </c>
      <c r="P3750" s="68">
        <v>5.349502140218295</v>
      </c>
      <c r="Q3750" s="68">
        <v>3.8</v>
      </c>
      <c r="R3750" s="68">
        <v>0</v>
      </c>
      <c r="S3750" s="68">
        <v>0</v>
      </c>
      <c r="T3750" s="68">
        <v>0</v>
      </c>
      <c r="U3750" s="68">
        <v>0</v>
      </c>
      <c r="V3750" s="68">
        <v>0</v>
      </c>
      <c r="W3750" s="68">
        <v>10.150616553294075</v>
      </c>
    </row>
    <row r="3751" spans="1:23">
      <c r="C3751" s="76"/>
      <c r="D3751" s="76"/>
      <c r="E3751" s="76"/>
      <c r="F3751" s="76"/>
      <c r="G3751" s="76"/>
      <c r="H3751" s="76"/>
      <c r="I3751" s="76"/>
      <c r="J3751" s="76"/>
      <c r="K3751" s="76"/>
      <c r="L3751" s="77"/>
      <c r="M3751" s="68"/>
      <c r="N3751" s="68"/>
      <c r="O3751" s="68"/>
      <c r="P3751" s="68"/>
      <c r="Q3751" s="68"/>
      <c r="R3751" s="68"/>
      <c r="S3751" s="68"/>
      <c r="T3751" s="68"/>
      <c r="U3751" s="68"/>
      <c r="V3751" s="68"/>
      <c r="W3751" s="68"/>
    </row>
    <row r="3752" spans="1:23">
      <c r="A3752" s="105" t="s">
        <v>970</v>
      </c>
      <c r="B3752">
        <v>2011</v>
      </c>
      <c r="C3752" s="76">
        <v>0.26429789300909856</v>
      </c>
      <c r="D3752" s="76">
        <v>0</v>
      </c>
      <c r="E3752" s="76">
        <v>0</v>
      </c>
      <c r="F3752" s="76">
        <v>0.73570210699090133</v>
      </c>
      <c r="G3752" s="76">
        <v>0</v>
      </c>
      <c r="H3752" s="76">
        <v>0</v>
      </c>
      <c r="I3752" s="76">
        <v>0</v>
      </c>
      <c r="J3752" s="76">
        <v>0</v>
      </c>
      <c r="K3752" s="76">
        <v>0</v>
      </c>
      <c r="L3752" s="77">
        <v>0</v>
      </c>
      <c r="M3752" s="68">
        <v>3.9576579047431166</v>
      </c>
      <c r="N3752" s="68">
        <v>0</v>
      </c>
      <c r="O3752" s="68">
        <v>0</v>
      </c>
      <c r="P3752" s="68">
        <v>11.016573859589837</v>
      </c>
      <c r="Q3752" s="68">
        <v>0</v>
      </c>
      <c r="R3752" s="68">
        <v>0</v>
      </c>
      <c r="S3752" s="68">
        <v>0</v>
      </c>
      <c r="T3752" s="68">
        <v>0</v>
      </c>
      <c r="U3752" s="68">
        <v>0</v>
      </c>
      <c r="V3752" s="68">
        <v>0</v>
      </c>
      <c r="W3752" s="68">
        <v>14.974231764332954</v>
      </c>
    </row>
    <row r="3753" spans="1:23">
      <c r="A3753" s="105"/>
      <c r="B3753">
        <v>2014</v>
      </c>
      <c r="C3753" s="76">
        <v>0.20893005342831905</v>
      </c>
      <c r="D3753" s="76">
        <v>0</v>
      </c>
      <c r="E3753" s="76">
        <v>0</v>
      </c>
      <c r="F3753" s="76">
        <v>0.79106994657168095</v>
      </c>
      <c r="G3753" s="76">
        <v>0</v>
      </c>
      <c r="H3753" s="76">
        <v>0</v>
      </c>
      <c r="I3753" s="76">
        <v>0</v>
      </c>
      <c r="J3753" s="76">
        <v>0</v>
      </c>
      <c r="K3753" s="76">
        <v>0</v>
      </c>
      <c r="L3753" s="77">
        <v>0</v>
      </c>
      <c r="M3753" s="68">
        <v>2.0918782031956589</v>
      </c>
      <c r="N3753" s="68">
        <v>0</v>
      </c>
      <c r="O3753" s="68">
        <v>0</v>
      </c>
      <c r="P3753" s="68">
        <v>7.9204592698972327</v>
      </c>
      <c r="Q3753" s="68">
        <v>0</v>
      </c>
      <c r="R3753" s="68">
        <v>0</v>
      </c>
      <c r="S3753" s="68">
        <v>0</v>
      </c>
      <c r="T3753" s="68">
        <v>0</v>
      </c>
      <c r="U3753" s="68">
        <v>0</v>
      </c>
      <c r="V3753" s="68">
        <v>0</v>
      </c>
      <c r="W3753" s="68">
        <v>10.012337473092892</v>
      </c>
    </row>
    <row r="3754" spans="1:23">
      <c r="A3754" s="105"/>
      <c r="B3754">
        <v>2017</v>
      </c>
      <c r="C3754" s="76">
        <v>0.20238266425050327</v>
      </c>
      <c r="D3754" s="76">
        <v>0</v>
      </c>
      <c r="E3754" s="76">
        <v>0</v>
      </c>
      <c r="F3754" s="76">
        <v>0.79761733574949678</v>
      </c>
      <c r="G3754" s="76">
        <v>0</v>
      </c>
      <c r="H3754" s="76">
        <v>0</v>
      </c>
      <c r="I3754" s="76">
        <v>0</v>
      </c>
      <c r="J3754" s="76">
        <v>0</v>
      </c>
      <c r="K3754" s="76">
        <v>0</v>
      </c>
      <c r="L3754" s="77">
        <v>0</v>
      </c>
      <c r="M3754" s="68">
        <v>1.0158227848101267</v>
      </c>
      <c r="N3754" s="68">
        <v>0</v>
      </c>
      <c r="O3754" s="68">
        <v>0</v>
      </c>
      <c r="P3754" s="68">
        <v>4.003494401136054</v>
      </c>
      <c r="Q3754" s="68">
        <v>0</v>
      </c>
      <c r="R3754" s="68">
        <v>0</v>
      </c>
      <c r="S3754" s="68">
        <v>0</v>
      </c>
      <c r="T3754" s="68">
        <v>0</v>
      </c>
      <c r="U3754" s="68">
        <v>0</v>
      </c>
      <c r="V3754" s="68">
        <v>0</v>
      </c>
      <c r="W3754" s="68">
        <v>5.0193171859461803</v>
      </c>
    </row>
    <row r="3755" spans="1:23">
      <c r="C3755" s="76"/>
      <c r="D3755" s="76"/>
      <c r="E3755" s="76"/>
      <c r="F3755" s="76"/>
      <c r="G3755" s="76"/>
      <c r="H3755" s="76"/>
      <c r="I3755" s="76"/>
      <c r="J3755" s="76"/>
      <c r="K3755" s="76"/>
      <c r="L3755" s="77"/>
      <c r="M3755" s="68"/>
      <c r="N3755" s="68"/>
      <c r="O3755" s="68"/>
      <c r="P3755" s="68"/>
      <c r="Q3755" s="68"/>
      <c r="R3755" s="68"/>
      <c r="S3755" s="68"/>
      <c r="T3755" s="68"/>
      <c r="U3755" s="68"/>
      <c r="V3755" s="68"/>
      <c r="W3755" s="68"/>
    </row>
    <row r="3756" spans="1:23">
      <c r="A3756" s="105" t="s">
        <v>971</v>
      </c>
      <c r="B3756">
        <v>2011</v>
      </c>
      <c r="C3756" s="76">
        <v>3.5928353292611084E-2</v>
      </c>
      <c r="D3756" s="76">
        <v>0</v>
      </c>
      <c r="E3756" s="76">
        <v>0</v>
      </c>
      <c r="F3756" s="76">
        <v>0.96407164670738887</v>
      </c>
      <c r="G3756" s="76">
        <v>0</v>
      </c>
      <c r="H3756" s="76">
        <v>0</v>
      </c>
      <c r="I3756" s="76">
        <v>0</v>
      </c>
      <c r="J3756" s="76">
        <v>0</v>
      </c>
      <c r="K3756" s="76">
        <v>0</v>
      </c>
      <c r="L3756" s="77">
        <v>0</v>
      </c>
      <c r="M3756" s="68">
        <v>1</v>
      </c>
      <c r="N3756" s="68">
        <v>0</v>
      </c>
      <c r="O3756" s="68">
        <v>0</v>
      </c>
      <c r="P3756" s="68">
        <v>26.83317097379069</v>
      </c>
      <c r="Q3756" s="68">
        <v>0</v>
      </c>
      <c r="R3756" s="68">
        <v>0</v>
      </c>
      <c r="S3756" s="68">
        <v>0</v>
      </c>
      <c r="T3756" s="68">
        <v>0</v>
      </c>
      <c r="U3756" s="68">
        <v>0</v>
      </c>
      <c r="V3756" s="68">
        <v>0</v>
      </c>
      <c r="W3756" s="68">
        <v>27.83317097379069</v>
      </c>
    </row>
    <row r="3757" spans="1:23">
      <c r="A3757" s="105"/>
      <c r="B3757">
        <v>2014</v>
      </c>
      <c r="C3757" s="76">
        <v>0.10978655746581607</v>
      </c>
      <c r="D3757" s="76">
        <v>0</v>
      </c>
      <c r="E3757" s="76">
        <v>0</v>
      </c>
      <c r="F3757" s="76">
        <v>0.890213442534184</v>
      </c>
      <c r="G3757" s="76">
        <v>0</v>
      </c>
      <c r="H3757" s="76">
        <v>0</v>
      </c>
      <c r="I3757" s="76">
        <v>0</v>
      </c>
      <c r="J3757" s="76">
        <v>0</v>
      </c>
      <c r="K3757" s="76">
        <v>0</v>
      </c>
      <c r="L3757" s="77">
        <v>0</v>
      </c>
      <c r="M3757" s="68">
        <v>3.534606434895784</v>
      </c>
      <c r="N3757" s="68">
        <v>0</v>
      </c>
      <c r="O3757" s="68">
        <v>0</v>
      </c>
      <c r="P3757" s="68">
        <v>28.660650584583532</v>
      </c>
      <c r="Q3757" s="68">
        <v>0</v>
      </c>
      <c r="R3757" s="68">
        <v>0</v>
      </c>
      <c r="S3757" s="68">
        <v>0</v>
      </c>
      <c r="T3757" s="68">
        <v>0</v>
      </c>
      <c r="U3757" s="68">
        <v>0</v>
      </c>
      <c r="V3757" s="68">
        <v>0</v>
      </c>
      <c r="W3757" s="68">
        <v>32.195257019479314</v>
      </c>
    </row>
    <row r="3758" spans="1:23">
      <c r="A3758" s="105"/>
      <c r="B3758">
        <v>2017</v>
      </c>
      <c r="C3758" s="76">
        <v>0.18434738395344397</v>
      </c>
      <c r="D3758" s="76">
        <v>0</v>
      </c>
      <c r="E3758" s="76">
        <v>6.7409275906345864E-2</v>
      </c>
      <c r="F3758" s="76">
        <v>0.74824334014021043</v>
      </c>
      <c r="G3758" s="76">
        <v>0</v>
      </c>
      <c r="H3758" s="76">
        <v>0</v>
      </c>
      <c r="I3758" s="76">
        <v>0</v>
      </c>
      <c r="J3758" s="76">
        <v>0</v>
      </c>
      <c r="K3758" s="76">
        <v>0</v>
      </c>
      <c r="L3758" s="77">
        <v>0</v>
      </c>
      <c r="M3758" s="68">
        <v>6.2671308838898048</v>
      </c>
      <c r="N3758" s="68">
        <v>0</v>
      </c>
      <c r="O3758" s="68">
        <v>2.2916666666666665</v>
      </c>
      <c r="P3758" s="68">
        <v>25.437512836319101</v>
      </c>
      <c r="Q3758" s="68">
        <v>0</v>
      </c>
      <c r="R3758" s="68">
        <v>0</v>
      </c>
      <c r="S3758" s="68">
        <v>0</v>
      </c>
      <c r="T3758" s="68">
        <v>0</v>
      </c>
      <c r="U3758" s="68">
        <v>0</v>
      </c>
      <c r="V3758" s="68">
        <v>0</v>
      </c>
      <c r="W3758" s="68">
        <v>33.996310386875564</v>
      </c>
    </row>
    <row r="3759" spans="1:23">
      <c r="C3759" s="76"/>
      <c r="D3759" s="76"/>
      <c r="E3759" s="76"/>
      <c r="F3759" s="76"/>
      <c r="G3759" s="76"/>
      <c r="H3759" s="76"/>
      <c r="I3759" s="76"/>
      <c r="J3759" s="76"/>
      <c r="K3759" s="76"/>
      <c r="L3759" s="77"/>
      <c r="M3759" s="68"/>
      <c r="N3759" s="68"/>
      <c r="O3759" s="68"/>
      <c r="P3759" s="68"/>
      <c r="Q3759" s="68"/>
      <c r="R3759" s="68"/>
      <c r="S3759" s="68"/>
      <c r="T3759" s="68"/>
      <c r="U3759" s="68"/>
      <c r="V3759" s="68"/>
      <c r="W3759" s="68"/>
    </row>
    <row r="3760" spans="1:23">
      <c r="A3760" s="105" t="s">
        <v>972</v>
      </c>
      <c r="B3760">
        <v>2011</v>
      </c>
      <c r="C3760" s="76">
        <v>0.10940306031435473</v>
      </c>
      <c r="D3760" s="76">
        <v>0</v>
      </c>
      <c r="E3760" s="76">
        <v>0</v>
      </c>
      <c r="F3760" s="76">
        <v>0.79037730852516996</v>
      </c>
      <c r="G3760" s="76">
        <v>0</v>
      </c>
      <c r="H3760" s="76">
        <v>0</v>
      </c>
      <c r="I3760" s="76">
        <v>0</v>
      </c>
      <c r="J3760" s="76">
        <v>0.10021963116047525</v>
      </c>
      <c r="K3760" s="76">
        <v>0</v>
      </c>
      <c r="L3760" s="77">
        <v>0</v>
      </c>
      <c r="M3760" s="68">
        <v>1.0842289975871902</v>
      </c>
      <c r="N3760" s="68">
        <v>0</v>
      </c>
      <c r="O3760" s="68">
        <v>0</v>
      </c>
      <c r="P3760" s="68">
        <v>7.8329618428915762</v>
      </c>
      <c r="Q3760" s="68">
        <v>0</v>
      </c>
      <c r="R3760" s="68">
        <v>0</v>
      </c>
      <c r="S3760" s="68">
        <v>0</v>
      </c>
      <c r="T3760" s="68">
        <v>0.99321746502755404</v>
      </c>
      <c r="U3760" s="68">
        <v>0</v>
      </c>
      <c r="V3760" s="68">
        <v>0</v>
      </c>
      <c r="W3760" s="68">
        <v>9.910408305506321</v>
      </c>
    </row>
    <row r="3761" spans="1:23">
      <c r="A3761" s="105"/>
      <c r="B3761">
        <v>2014</v>
      </c>
      <c r="C3761" s="76">
        <v>0.49502179839594179</v>
      </c>
      <c r="D3761" s="76">
        <v>0</v>
      </c>
      <c r="E3761" s="76">
        <v>0</v>
      </c>
      <c r="F3761" s="76">
        <v>0.25559317403009485</v>
      </c>
      <c r="G3761" s="76">
        <v>0</v>
      </c>
      <c r="H3761" s="76">
        <v>0</v>
      </c>
      <c r="I3761" s="76">
        <v>0</v>
      </c>
      <c r="J3761" s="76">
        <v>0.2493850275739633</v>
      </c>
      <c r="K3761" s="76">
        <v>0</v>
      </c>
      <c r="L3761" s="77">
        <v>0</v>
      </c>
      <c r="M3761" s="68">
        <v>1.9912416280267904</v>
      </c>
      <c r="N3761" s="68">
        <v>0</v>
      </c>
      <c r="O3761" s="68">
        <v>0</v>
      </c>
      <c r="P3761" s="68">
        <v>1.0281320330082522</v>
      </c>
      <c r="Q3761" s="68">
        <v>0</v>
      </c>
      <c r="R3761" s="68">
        <v>0</v>
      </c>
      <c r="S3761" s="68">
        <v>0</v>
      </c>
      <c r="T3761" s="68">
        <v>1.0031595576619272</v>
      </c>
      <c r="U3761" s="68">
        <v>0</v>
      </c>
      <c r="V3761" s="68">
        <v>0</v>
      </c>
      <c r="W3761" s="68">
        <v>4.02253321869697</v>
      </c>
    </row>
    <row r="3762" spans="1:23">
      <c r="A3762" s="105"/>
      <c r="B3762">
        <v>2017</v>
      </c>
      <c r="C3762" s="76">
        <v>0.16229293024692007</v>
      </c>
      <c r="D3762" s="76">
        <v>0</v>
      </c>
      <c r="E3762" s="76">
        <v>0</v>
      </c>
      <c r="F3762" s="76">
        <v>0.67413473966405646</v>
      </c>
      <c r="G3762" s="76">
        <v>0</v>
      </c>
      <c r="H3762" s="76">
        <v>0</v>
      </c>
      <c r="I3762" s="76">
        <v>0</v>
      </c>
      <c r="J3762" s="76">
        <v>0.16357233008902342</v>
      </c>
      <c r="K3762" s="76">
        <v>0</v>
      </c>
      <c r="L3762" s="77">
        <v>0</v>
      </c>
      <c r="M3762" s="68">
        <v>1.0080786793115559</v>
      </c>
      <c r="N3762" s="68">
        <v>0</v>
      </c>
      <c r="O3762" s="68">
        <v>0</v>
      </c>
      <c r="P3762" s="68">
        <v>4.1873719145044426</v>
      </c>
      <c r="Q3762" s="68">
        <v>0</v>
      </c>
      <c r="R3762" s="68">
        <v>0</v>
      </c>
      <c r="S3762" s="68">
        <v>0</v>
      </c>
      <c r="T3762" s="68">
        <v>1.016025641025641</v>
      </c>
      <c r="U3762" s="68">
        <v>0</v>
      </c>
      <c r="V3762" s="68">
        <v>0</v>
      </c>
      <c r="W3762" s="68">
        <v>6.2114762348416397</v>
      </c>
    </row>
    <row r="3763" spans="1:23">
      <c r="C3763" s="76"/>
      <c r="D3763" s="76"/>
      <c r="E3763" s="76"/>
      <c r="F3763" s="76"/>
      <c r="G3763" s="76"/>
      <c r="H3763" s="76"/>
      <c r="I3763" s="76"/>
      <c r="J3763" s="76"/>
      <c r="K3763" s="76"/>
      <c r="L3763" s="77"/>
      <c r="M3763" s="68"/>
      <c r="N3763" s="68"/>
      <c r="O3763" s="68"/>
      <c r="P3763" s="68"/>
      <c r="Q3763" s="68"/>
      <c r="R3763" s="68"/>
      <c r="S3763" s="68"/>
      <c r="T3763" s="68"/>
      <c r="U3763" s="68"/>
      <c r="V3763" s="68"/>
      <c r="W3763" s="68"/>
    </row>
    <row r="3764" spans="1:23">
      <c r="A3764" s="105" t="s">
        <v>973</v>
      </c>
      <c r="B3764">
        <v>2011</v>
      </c>
      <c r="C3764" s="76">
        <v>0</v>
      </c>
      <c r="D3764" s="76">
        <v>0</v>
      </c>
      <c r="E3764" s="76">
        <v>0</v>
      </c>
      <c r="F3764" s="76">
        <v>1</v>
      </c>
      <c r="G3764" s="76">
        <v>0</v>
      </c>
      <c r="H3764" s="76">
        <v>0</v>
      </c>
      <c r="I3764" s="76">
        <v>0</v>
      </c>
      <c r="J3764" s="76">
        <v>0</v>
      </c>
      <c r="K3764" s="76">
        <v>0</v>
      </c>
      <c r="L3764" s="77">
        <v>0</v>
      </c>
      <c r="M3764" s="68">
        <v>0</v>
      </c>
      <c r="N3764" s="68">
        <v>0</v>
      </c>
      <c r="O3764" s="68">
        <v>0</v>
      </c>
      <c r="P3764" s="68">
        <v>2.0012353304508954</v>
      </c>
      <c r="Q3764" s="68">
        <v>0</v>
      </c>
      <c r="R3764" s="68">
        <v>0</v>
      </c>
      <c r="S3764" s="68">
        <v>0</v>
      </c>
      <c r="T3764" s="68">
        <v>0</v>
      </c>
      <c r="U3764" s="68">
        <v>0</v>
      </c>
      <c r="V3764" s="68">
        <v>0</v>
      </c>
      <c r="W3764" s="68">
        <v>2.0012353304508954</v>
      </c>
    </row>
    <row r="3765" spans="1:23">
      <c r="A3765" s="105"/>
      <c r="B3765">
        <v>2014</v>
      </c>
      <c r="C3765" s="76">
        <v>0</v>
      </c>
      <c r="D3765" s="76">
        <v>0</v>
      </c>
      <c r="E3765" s="76">
        <v>0</v>
      </c>
      <c r="F3765" s="76">
        <v>1</v>
      </c>
      <c r="G3765" s="76">
        <v>0</v>
      </c>
      <c r="H3765" s="76">
        <v>0</v>
      </c>
      <c r="I3765" s="76">
        <v>0</v>
      </c>
      <c r="J3765" s="76">
        <v>0</v>
      </c>
      <c r="K3765" s="76">
        <v>0</v>
      </c>
      <c r="L3765" s="77">
        <v>0</v>
      </c>
      <c r="M3765" s="68">
        <v>0</v>
      </c>
      <c r="N3765" s="68">
        <v>0</v>
      </c>
      <c r="O3765" s="68">
        <v>0</v>
      </c>
      <c r="P3765" s="68">
        <v>2.0015357051446121</v>
      </c>
      <c r="Q3765" s="68">
        <v>0</v>
      </c>
      <c r="R3765" s="68">
        <v>0</v>
      </c>
      <c r="S3765" s="68">
        <v>0</v>
      </c>
      <c r="T3765" s="68">
        <v>0</v>
      </c>
      <c r="U3765" s="68">
        <v>0</v>
      </c>
      <c r="V3765" s="68">
        <v>0</v>
      </c>
      <c r="W3765" s="68">
        <v>2.0015357051446121</v>
      </c>
    </row>
    <row r="3766" spans="1:23">
      <c r="A3766" s="105"/>
      <c r="B3766">
        <v>2017</v>
      </c>
      <c r="C3766" s="76">
        <v>0</v>
      </c>
      <c r="D3766" s="76">
        <v>0</v>
      </c>
      <c r="E3766" s="76">
        <v>0</v>
      </c>
      <c r="F3766" s="76">
        <v>1</v>
      </c>
      <c r="G3766" s="76">
        <v>0</v>
      </c>
      <c r="H3766" s="76">
        <v>0</v>
      </c>
      <c r="I3766" s="76">
        <v>0</v>
      </c>
      <c r="J3766" s="76">
        <v>0</v>
      </c>
      <c r="K3766" s="76">
        <v>0</v>
      </c>
      <c r="L3766" s="77">
        <v>0</v>
      </c>
      <c r="M3766" s="68">
        <v>0</v>
      </c>
      <c r="N3766" s="68">
        <v>0</v>
      </c>
      <c r="O3766" s="68">
        <v>0</v>
      </c>
      <c r="P3766" s="68">
        <v>1.0002825656965244</v>
      </c>
      <c r="Q3766" s="68">
        <v>0</v>
      </c>
      <c r="R3766" s="68">
        <v>0</v>
      </c>
      <c r="S3766" s="68">
        <v>0</v>
      </c>
      <c r="T3766" s="68">
        <v>0</v>
      </c>
      <c r="U3766" s="68">
        <v>0</v>
      </c>
      <c r="V3766" s="68">
        <v>0</v>
      </c>
      <c r="W3766" s="68">
        <v>1.0002825656965244</v>
      </c>
    </row>
    <row r="3767" spans="1:23">
      <c r="C3767" s="76"/>
      <c r="D3767" s="76"/>
      <c r="E3767" s="76"/>
      <c r="F3767" s="76"/>
      <c r="G3767" s="76"/>
      <c r="H3767" s="76"/>
      <c r="I3767" s="76"/>
      <c r="J3767" s="76"/>
      <c r="K3767" s="76"/>
      <c r="L3767" s="77"/>
      <c r="M3767" s="68"/>
      <c r="N3767" s="68"/>
      <c r="O3767" s="68"/>
      <c r="P3767" s="68"/>
      <c r="Q3767" s="68"/>
      <c r="R3767" s="68"/>
      <c r="S3767" s="68"/>
      <c r="T3767" s="68"/>
      <c r="U3767" s="68"/>
      <c r="V3767" s="68"/>
      <c r="W3767" s="68"/>
    </row>
    <row r="3768" spans="1:23">
      <c r="A3768" s="105" t="s">
        <v>1221</v>
      </c>
      <c r="B3768">
        <v>2011</v>
      </c>
      <c r="C3768" s="76">
        <v>0</v>
      </c>
      <c r="D3768" s="76">
        <v>0</v>
      </c>
      <c r="E3768" s="76">
        <v>0</v>
      </c>
      <c r="F3768" s="76">
        <v>1</v>
      </c>
      <c r="G3768" s="76">
        <v>0</v>
      </c>
      <c r="H3768" s="76">
        <v>0</v>
      </c>
      <c r="I3768" s="76">
        <v>0</v>
      </c>
      <c r="J3768" s="76">
        <v>0</v>
      </c>
      <c r="K3768" s="76">
        <v>0</v>
      </c>
      <c r="L3768" s="77">
        <v>0</v>
      </c>
      <c r="M3768" s="68">
        <v>0</v>
      </c>
      <c r="N3768" s="68">
        <v>0</v>
      </c>
      <c r="O3768" s="68">
        <v>0</v>
      </c>
      <c r="P3768" s="68">
        <v>1</v>
      </c>
      <c r="Q3768" s="68">
        <v>0</v>
      </c>
      <c r="R3768" s="68">
        <v>0</v>
      </c>
      <c r="S3768" s="68">
        <v>0</v>
      </c>
      <c r="T3768" s="68">
        <v>0</v>
      </c>
      <c r="U3768" s="68">
        <v>0</v>
      </c>
      <c r="V3768" s="68">
        <v>0</v>
      </c>
      <c r="W3768" s="68">
        <v>1</v>
      </c>
    </row>
    <row r="3769" spans="1:23">
      <c r="A3769" s="105"/>
      <c r="B3769">
        <v>2014</v>
      </c>
      <c r="C3769" s="76">
        <v>0</v>
      </c>
      <c r="D3769" s="76">
        <v>0</v>
      </c>
      <c r="E3769" s="76">
        <v>0</v>
      </c>
      <c r="F3769" s="76">
        <v>0</v>
      </c>
      <c r="G3769" s="76">
        <v>0</v>
      </c>
      <c r="H3769" s="76">
        <v>0</v>
      </c>
      <c r="I3769" s="76">
        <v>0</v>
      </c>
      <c r="J3769" s="76">
        <v>0</v>
      </c>
      <c r="K3769" s="76">
        <v>0</v>
      </c>
      <c r="L3769" s="77">
        <v>0</v>
      </c>
      <c r="M3769" s="68">
        <v>0</v>
      </c>
      <c r="N3769" s="68">
        <v>0</v>
      </c>
      <c r="O3769" s="68">
        <v>0</v>
      </c>
      <c r="P3769" s="68">
        <v>0</v>
      </c>
      <c r="Q3769" s="68">
        <v>0</v>
      </c>
      <c r="R3769" s="68">
        <v>0</v>
      </c>
      <c r="S3769" s="68">
        <v>0</v>
      </c>
      <c r="T3769" s="68">
        <v>0</v>
      </c>
      <c r="U3769" s="68">
        <v>0</v>
      </c>
      <c r="V3769" s="68">
        <v>0</v>
      </c>
      <c r="W3769" s="68">
        <v>0</v>
      </c>
    </row>
    <row r="3770" spans="1:23">
      <c r="A3770" s="105"/>
      <c r="B3770">
        <v>2017</v>
      </c>
      <c r="C3770" s="76">
        <v>0</v>
      </c>
      <c r="D3770" s="76">
        <v>0</v>
      </c>
      <c r="E3770" s="76">
        <v>0</v>
      </c>
      <c r="F3770" s="76">
        <v>0</v>
      </c>
      <c r="G3770" s="76">
        <v>0</v>
      </c>
      <c r="H3770" s="76">
        <v>0</v>
      </c>
      <c r="I3770" s="76">
        <v>0</v>
      </c>
      <c r="J3770" s="76">
        <v>0</v>
      </c>
      <c r="K3770" s="76">
        <v>0</v>
      </c>
      <c r="L3770" s="77">
        <v>0</v>
      </c>
      <c r="M3770" s="68">
        <v>0</v>
      </c>
      <c r="N3770" s="68">
        <v>0</v>
      </c>
      <c r="O3770" s="68">
        <v>0</v>
      </c>
      <c r="P3770" s="68">
        <v>0</v>
      </c>
      <c r="Q3770" s="68">
        <v>0</v>
      </c>
      <c r="R3770" s="68">
        <v>0</v>
      </c>
      <c r="S3770" s="68">
        <v>0</v>
      </c>
      <c r="T3770" s="68">
        <v>0</v>
      </c>
      <c r="U3770" s="68">
        <v>0</v>
      </c>
      <c r="V3770" s="68">
        <v>0</v>
      </c>
      <c r="W3770" s="68">
        <v>0</v>
      </c>
    </row>
    <row r="3771" spans="1:23">
      <c r="C3771" s="76"/>
      <c r="D3771" s="76"/>
      <c r="E3771" s="76"/>
      <c r="F3771" s="76"/>
      <c r="G3771" s="76"/>
      <c r="H3771" s="76"/>
      <c r="I3771" s="76"/>
      <c r="J3771" s="76"/>
      <c r="K3771" s="76"/>
      <c r="L3771" s="77"/>
      <c r="M3771" s="68"/>
      <c r="N3771" s="68"/>
      <c r="O3771" s="68"/>
      <c r="P3771" s="68"/>
      <c r="Q3771" s="68"/>
      <c r="R3771" s="68"/>
      <c r="S3771" s="68"/>
      <c r="T3771" s="68"/>
      <c r="U3771" s="68"/>
      <c r="V3771" s="68"/>
      <c r="W3771" s="68"/>
    </row>
    <row r="3772" spans="1:23">
      <c r="A3772" s="105" t="s">
        <v>974</v>
      </c>
      <c r="B3772">
        <v>2011</v>
      </c>
      <c r="C3772" s="76">
        <v>0.14434135062543499</v>
      </c>
      <c r="D3772" s="76">
        <v>0</v>
      </c>
      <c r="E3772" s="76">
        <v>0</v>
      </c>
      <c r="F3772" s="76">
        <v>0.85565864937456493</v>
      </c>
      <c r="G3772" s="76">
        <v>0</v>
      </c>
      <c r="H3772" s="76">
        <v>0</v>
      </c>
      <c r="I3772" s="76">
        <v>0</v>
      </c>
      <c r="J3772" s="76">
        <v>0</v>
      </c>
      <c r="K3772" s="76">
        <v>0</v>
      </c>
      <c r="L3772" s="77">
        <v>0</v>
      </c>
      <c r="M3772" s="68">
        <v>1.746031746031746</v>
      </c>
      <c r="N3772" s="68">
        <v>0</v>
      </c>
      <c r="O3772" s="68">
        <v>0</v>
      </c>
      <c r="P3772" s="68">
        <v>10.350513966379443</v>
      </c>
      <c r="Q3772" s="68">
        <v>0</v>
      </c>
      <c r="R3772" s="68">
        <v>0</v>
      </c>
      <c r="S3772" s="68">
        <v>0</v>
      </c>
      <c r="T3772" s="68">
        <v>0</v>
      </c>
      <c r="U3772" s="68">
        <v>0</v>
      </c>
      <c r="V3772" s="68">
        <v>0</v>
      </c>
      <c r="W3772" s="68">
        <v>12.09654571241119</v>
      </c>
    </row>
    <row r="3773" spans="1:23">
      <c r="A3773" s="105"/>
      <c r="B3773">
        <v>2014</v>
      </c>
      <c r="C3773" s="76">
        <v>0</v>
      </c>
      <c r="D3773" s="76">
        <v>0</v>
      </c>
      <c r="E3773" s="76">
        <v>0</v>
      </c>
      <c r="F3773" s="76">
        <v>1</v>
      </c>
      <c r="G3773" s="76">
        <v>0</v>
      </c>
      <c r="H3773" s="76">
        <v>0</v>
      </c>
      <c r="I3773" s="76">
        <v>0</v>
      </c>
      <c r="J3773" s="76">
        <v>0</v>
      </c>
      <c r="K3773" s="76">
        <v>0</v>
      </c>
      <c r="L3773" s="77">
        <v>0</v>
      </c>
      <c r="M3773" s="68">
        <v>0</v>
      </c>
      <c r="N3773" s="68">
        <v>0</v>
      </c>
      <c r="O3773" s="68">
        <v>0</v>
      </c>
      <c r="P3773" s="68">
        <v>3</v>
      </c>
      <c r="Q3773" s="68">
        <v>0</v>
      </c>
      <c r="R3773" s="68">
        <v>0</v>
      </c>
      <c r="S3773" s="68">
        <v>0</v>
      </c>
      <c r="T3773" s="68">
        <v>0</v>
      </c>
      <c r="U3773" s="68">
        <v>0</v>
      </c>
      <c r="V3773" s="68">
        <v>0</v>
      </c>
      <c r="W3773" s="68">
        <v>3</v>
      </c>
    </row>
    <row r="3774" spans="1:23">
      <c r="A3774" s="105"/>
      <c r="B3774">
        <v>2017</v>
      </c>
      <c r="C3774" s="76">
        <v>0.51102631540601495</v>
      </c>
      <c r="D3774" s="76">
        <v>0</v>
      </c>
      <c r="E3774" s="76">
        <v>0</v>
      </c>
      <c r="F3774" s="76">
        <v>0.48897368459398494</v>
      </c>
      <c r="G3774" s="76">
        <v>0</v>
      </c>
      <c r="H3774" s="76">
        <v>0</v>
      </c>
      <c r="I3774" s="76">
        <v>0</v>
      </c>
      <c r="J3774" s="76">
        <v>0</v>
      </c>
      <c r="K3774" s="76">
        <v>0</v>
      </c>
      <c r="L3774" s="77">
        <v>0</v>
      </c>
      <c r="M3774" s="68">
        <v>2.392063492063492</v>
      </c>
      <c r="N3774" s="68">
        <v>0</v>
      </c>
      <c r="O3774" s="68">
        <v>0</v>
      </c>
      <c r="P3774" s="68">
        <v>2.2888373147041126</v>
      </c>
      <c r="Q3774" s="68">
        <v>0</v>
      </c>
      <c r="R3774" s="68">
        <v>0</v>
      </c>
      <c r="S3774" s="68">
        <v>0</v>
      </c>
      <c r="T3774" s="68">
        <v>0</v>
      </c>
      <c r="U3774" s="68">
        <v>0</v>
      </c>
      <c r="V3774" s="68">
        <v>0</v>
      </c>
      <c r="W3774" s="68">
        <v>4.680900806767605</v>
      </c>
    </row>
    <row r="3775" spans="1:23">
      <c r="C3775" s="76"/>
      <c r="D3775" s="76"/>
      <c r="E3775" s="76"/>
      <c r="F3775" s="76"/>
      <c r="G3775" s="76"/>
      <c r="H3775" s="76"/>
      <c r="I3775" s="76"/>
      <c r="J3775" s="76"/>
      <c r="K3775" s="76"/>
      <c r="L3775" s="77"/>
      <c r="M3775" s="68"/>
      <c r="N3775" s="68"/>
      <c r="O3775" s="68"/>
      <c r="P3775" s="68"/>
      <c r="Q3775" s="68"/>
      <c r="R3775" s="68"/>
      <c r="S3775" s="68"/>
      <c r="T3775" s="68"/>
      <c r="U3775" s="68"/>
      <c r="V3775" s="68"/>
      <c r="W3775" s="68"/>
    </row>
    <row r="3776" spans="1:23">
      <c r="A3776" s="105" t="s">
        <v>975</v>
      </c>
      <c r="B3776">
        <v>2011</v>
      </c>
      <c r="C3776" s="76">
        <v>0.40061041063378633</v>
      </c>
      <c r="D3776" s="76">
        <v>3.4076607291827446E-2</v>
      </c>
      <c r="E3776" s="76">
        <v>0</v>
      </c>
      <c r="F3776" s="76">
        <v>0.45955295201642599</v>
      </c>
      <c r="G3776" s="76">
        <v>0.10576003005796028</v>
      </c>
      <c r="H3776" s="76">
        <v>0</v>
      </c>
      <c r="I3776" s="76">
        <v>0</v>
      </c>
      <c r="J3776" s="76">
        <v>0</v>
      </c>
      <c r="K3776" s="76">
        <v>0</v>
      </c>
      <c r="L3776" s="77">
        <v>0</v>
      </c>
      <c r="M3776" s="68">
        <v>11.767015829930656</v>
      </c>
      <c r="N3776" s="68">
        <v>1.0009225092250922</v>
      </c>
      <c r="O3776" s="68">
        <v>0</v>
      </c>
      <c r="P3776" s="68">
        <v>13.498318360008664</v>
      </c>
      <c r="Q3776" s="68">
        <v>3.1064593301435406</v>
      </c>
      <c r="R3776" s="68">
        <v>0</v>
      </c>
      <c r="S3776" s="68">
        <v>0</v>
      </c>
      <c r="T3776" s="68">
        <v>0</v>
      </c>
      <c r="U3776" s="68">
        <v>0</v>
      </c>
      <c r="V3776" s="68">
        <v>0</v>
      </c>
      <c r="W3776" s="68">
        <v>29.372716029307952</v>
      </c>
    </row>
    <row r="3777" spans="1:23">
      <c r="A3777" s="105"/>
      <c r="B3777">
        <v>2014</v>
      </c>
      <c r="C3777" s="76">
        <v>0.30626343019256935</v>
      </c>
      <c r="D3777" s="76">
        <v>0</v>
      </c>
      <c r="E3777" s="76">
        <v>0</v>
      </c>
      <c r="F3777" s="76">
        <v>0.69373656980743059</v>
      </c>
      <c r="G3777" s="76">
        <v>0</v>
      </c>
      <c r="H3777" s="76">
        <v>0</v>
      </c>
      <c r="I3777" s="76">
        <v>0</v>
      </c>
      <c r="J3777" s="76">
        <v>0</v>
      </c>
      <c r="K3777" s="76">
        <v>0</v>
      </c>
      <c r="L3777" s="77">
        <v>0</v>
      </c>
      <c r="M3777" s="68">
        <v>10.170698936948508</v>
      </c>
      <c r="N3777" s="68">
        <v>0</v>
      </c>
      <c r="O3777" s="68">
        <v>0</v>
      </c>
      <c r="P3777" s="68">
        <v>23.038290234737691</v>
      </c>
      <c r="Q3777" s="68">
        <v>0</v>
      </c>
      <c r="R3777" s="68">
        <v>0</v>
      </c>
      <c r="S3777" s="68">
        <v>0</v>
      </c>
      <c r="T3777" s="68">
        <v>0</v>
      </c>
      <c r="U3777" s="68">
        <v>0</v>
      </c>
      <c r="V3777" s="68">
        <v>0</v>
      </c>
      <c r="W3777" s="68">
        <v>33.208989171686198</v>
      </c>
    </row>
    <row r="3778" spans="1:23">
      <c r="A3778" s="105"/>
      <c r="B3778">
        <v>2017</v>
      </c>
      <c r="C3778" s="76">
        <v>0.36901557144142921</v>
      </c>
      <c r="D3778" s="76">
        <v>3.8472775894989278E-2</v>
      </c>
      <c r="E3778" s="76">
        <v>6.2563145734568393E-2</v>
      </c>
      <c r="F3778" s="76">
        <v>0.52994850692901296</v>
      </c>
      <c r="G3778" s="76">
        <v>0</v>
      </c>
      <c r="H3778" s="76">
        <v>0</v>
      </c>
      <c r="I3778" s="76">
        <v>0</v>
      </c>
      <c r="J3778" s="76">
        <v>0</v>
      </c>
      <c r="K3778" s="76">
        <v>0</v>
      </c>
      <c r="L3778" s="77">
        <v>0</v>
      </c>
      <c r="M3778" s="68">
        <v>13.516914385045336</v>
      </c>
      <c r="N3778" s="68">
        <v>1.4092446448703495</v>
      </c>
      <c r="O3778" s="68">
        <v>2.2916666666666665</v>
      </c>
      <c r="P3778" s="68">
        <v>19.411832862936624</v>
      </c>
      <c r="Q3778" s="68">
        <v>0</v>
      </c>
      <c r="R3778" s="68">
        <v>0</v>
      </c>
      <c r="S3778" s="68">
        <v>0</v>
      </c>
      <c r="T3778" s="68">
        <v>0</v>
      </c>
      <c r="U3778" s="68">
        <v>0</v>
      </c>
      <c r="V3778" s="68">
        <v>0</v>
      </c>
      <c r="W3778" s="68">
        <v>36.62965855951898</v>
      </c>
    </row>
    <row r="3779" spans="1:23">
      <c r="C3779" s="76"/>
      <c r="D3779" s="76"/>
      <c r="E3779" s="76"/>
      <c r="F3779" s="76"/>
      <c r="G3779" s="76"/>
      <c r="H3779" s="76"/>
      <c r="I3779" s="76"/>
      <c r="J3779" s="76"/>
      <c r="K3779" s="76"/>
      <c r="L3779" s="77"/>
      <c r="M3779" s="68"/>
      <c r="N3779" s="68"/>
      <c r="O3779" s="68"/>
      <c r="P3779" s="68"/>
      <c r="Q3779" s="68"/>
      <c r="R3779" s="68"/>
      <c r="S3779" s="68"/>
      <c r="T3779" s="68"/>
      <c r="U3779" s="68"/>
      <c r="V3779" s="68"/>
      <c r="W3779" s="68"/>
    </row>
    <row r="3780" spans="1:23">
      <c r="A3780" s="105" t="s">
        <v>976</v>
      </c>
      <c r="B3780">
        <v>2011</v>
      </c>
      <c r="C3780" s="76">
        <v>0.14642504636440198</v>
      </c>
      <c r="D3780" s="76">
        <v>0</v>
      </c>
      <c r="E3780" s="76">
        <v>0</v>
      </c>
      <c r="F3780" s="76">
        <v>0.8535749536355981</v>
      </c>
      <c r="G3780" s="76">
        <v>0</v>
      </c>
      <c r="H3780" s="76">
        <v>0</v>
      </c>
      <c r="I3780" s="76">
        <v>0</v>
      </c>
      <c r="J3780" s="76">
        <v>0</v>
      </c>
      <c r="K3780" s="76">
        <v>0</v>
      </c>
      <c r="L3780" s="77">
        <v>0</v>
      </c>
      <c r="M3780" s="68">
        <v>3.4338886919532081</v>
      </c>
      <c r="N3780" s="68">
        <v>0</v>
      </c>
      <c r="O3780" s="68">
        <v>0</v>
      </c>
      <c r="P3780" s="68">
        <v>20.017623035128175</v>
      </c>
      <c r="Q3780" s="68">
        <v>0</v>
      </c>
      <c r="R3780" s="68">
        <v>0</v>
      </c>
      <c r="S3780" s="68">
        <v>0</v>
      </c>
      <c r="T3780" s="68">
        <v>0</v>
      </c>
      <c r="U3780" s="68">
        <v>0</v>
      </c>
      <c r="V3780" s="68">
        <v>0</v>
      </c>
      <c r="W3780" s="68">
        <v>23.451511727081382</v>
      </c>
    </row>
    <row r="3781" spans="1:23">
      <c r="A3781" s="105"/>
      <c r="B3781">
        <v>2014</v>
      </c>
      <c r="C3781" s="76">
        <v>0.15072873550560462</v>
      </c>
      <c r="D3781" s="76">
        <v>0</v>
      </c>
      <c r="E3781" s="76">
        <v>0</v>
      </c>
      <c r="F3781" s="76">
        <v>0.84927126449439527</v>
      </c>
      <c r="G3781" s="76">
        <v>0</v>
      </c>
      <c r="H3781" s="76">
        <v>0</v>
      </c>
      <c r="I3781" s="76">
        <v>0</v>
      </c>
      <c r="J3781" s="76">
        <v>0</v>
      </c>
      <c r="K3781" s="76">
        <v>0</v>
      </c>
      <c r="L3781" s="77">
        <v>0</v>
      </c>
      <c r="M3781" s="68">
        <v>4.0333333333333332</v>
      </c>
      <c r="N3781" s="68">
        <v>0</v>
      </c>
      <c r="O3781" s="68">
        <v>0</v>
      </c>
      <c r="P3781" s="68">
        <v>22.725554544309343</v>
      </c>
      <c r="Q3781" s="68">
        <v>0</v>
      </c>
      <c r="R3781" s="68">
        <v>0</v>
      </c>
      <c r="S3781" s="68">
        <v>0</v>
      </c>
      <c r="T3781" s="68">
        <v>0</v>
      </c>
      <c r="U3781" s="68">
        <v>0</v>
      </c>
      <c r="V3781" s="68">
        <v>0</v>
      </c>
      <c r="W3781" s="68">
        <v>26.758887877642678</v>
      </c>
    </row>
    <row r="3782" spans="1:23">
      <c r="A3782" s="105"/>
      <c r="B3782">
        <v>2017</v>
      </c>
      <c r="C3782" s="76">
        <v>0.15924774788892926</v>
      </c>
      <c r="D3782" s="76">
        <v>0</v>
      </c>
      <c r="E3782" s="76">
        <v>0</v>
      </c>
      <c r="F3782" s="76">
        <v>0.84075225211107085</v>
      </c>
      <c r="G3782" s="76">
        <v>0</v>
      </c>
      <c r="H3782" s="76">
        <v>0</v>
      </c>
      <c r="I3782" s="76">
        <v>0</v>
      </c>
      <c r="J3782" s="76">
        <v>0</v>
      </c>
      <c r="K3782" s="76">
        <v>0</v>
      </c>
      <c r="L3782" s="77">
        <v>0</v>
      </c>
      <c r="M3782" s="68">
        <v>4.1016543331067989</v>
      </c>
      <c r="N3782" s="68">
        <v>0</v>
      </c>
      <c r="O3782" s="68">
        <v>0</v>
      </c>
      <c r="P3782" s="68">
        <v>21.654781079515711</v>
      </c>
      <c r="Q3782" s="68">
        <v>0</v>
      </c>
      <c r="R3782" s="68">
        <v>0</v>
      </c>
      <c r="S3782" s="68">
        <v>0</v>
      </c>
      <c r="T3782" s="68">
        <v>0</v>
      </c>
      <c r="U3782" s="68">
        <v>0</v>
      </c>
      <c r="V3782" s="68">
        <v>0</v>
      </c>
      <c r="W3782" s="68">
        <v>25.756435412622508</v>
      </c>
    </row>
    <row r="3783" spans="1:23">
      <c r="C3783" s="76"/>
      <c r="D3783" s="76"/>
      <c r="E3783" s="76"/>
      <c r="F3783" s="76"/>
      <c r="G3783" s="76"/>
      <c r="H3783" s="76"/>
      <c r="I3783" s="76"/>
      <c r="J3783" s="76"/>
      <c r="K3783" s="76"/>
      <c r="L3783" s="77"/>
      <c r="M3783" s="68"/>
      <c r="N3783" s="68"/>
      <c r="O3783" s="68"/>
      <c r="P3783" s="68"/>
      <c r="Q3783" s="68"/>
      <c r="R3783" s="68"/>
      <c r="S3783" s="68"/>
      <c r="T3783" s="68"/>
      <c r="U3783" s="68"/>
      <c r="V3783" s="68"/>
      <c r="W3783" s="68"/>
    </row>
    <row r="3784" spans="1:23">
      <c r="A3784" s="105" t="s">
        <v>977</v>
      </c>
      <c r="B3784">
        <v>2011</v>
      </c>
      <c r="C3784" s="76">
        <v>0.38264100001800472</v>
      </c>
      <c r="D3784" s="76">
        <v>0</v>
      </c>
      <c r="E3784" s="76">
        <v>0</v>
      </c>
      <c r="F3784" s="76">
        <v>0.61735899998199528</v>
      </c>
      <c r="G3784" s="76">
        <v>0</v>
      </c>
      <c r="H3784" s="76">
        <v>0</v>
      </c>
      <c r="I3784" s="76">
        <v>0</v>
      </c>
      <c r="J3784" s="76">
        <v>0</v>
      </c>
      <c r="K3784" s="76">
        <v>0</v>
      </c>
      <c r="L3784" s="77">
        <v>0</v>
      </c>
      <c r="M3784" s="68">
        <v>10.796058906422022</v>
      </c>
      <c r="N3784" s="68">
        <v>0</v>
      </c>
      <c r="O3784" s="68">
        <v>0</v>
      </c>
      <c r="P3784" s="68">
        <v>17.418531024907935</v>
      </c>
      <c r="Q3784" s="68">
        <v>0</v>
      </c>
      <c r="R3784" s="68">
        <v>0</v>
      </c>
      <c r="S3784" s="68">
        <v>0</v>
      </c>
      <c r="T3784" s="68">
        <v>0</v>
      </c>
      <c r="U3784" s="68">
        <v>0</v>
      </c>
      <c r="V3784" s="68">
        <v>0</v>
      </c>
      <c r="W3784" s="68">
        <v>28.214589931329957</v>
      </c>
    </row>
    <row r="3785" spans="1:23">
      <c r="A3785" s="105"/>
      <c r="B3785">
        <v>2014</v>
      </c>
      <c r="C3785" s="76">
        <v>0.51468137143174864</v>
      </c>
      <c r="D3785" s="76">
        <v>0</v>
      </c>
      <c r="E3785" s="76">
        <v>0</v>
      </c>
      <c r="F3785" s="76">
        <v>0.48531862856825148</v>
      </c>
      <c r="G3785" s="76">
        <v>0</v>
      </c>
      <c r="H3785" s="76">
        <v>0</v>
      </c>
      <c r="I3785" s="76">
        <v>0</v>
      </c>
      <c r="J3785" s="76">
        <v>0</v>
      </c>
      <c r="K3785" s="76">
        <v>0</v>
      </c>
      <c r="L3785" s="77">
        <v>0</v>
      </c>
      <c r="M3785" s="68">
        <v>20.303069360568333</v>
      </c>
      <c r="N3785" s="68">
        <v>0</v>
      </c>
      <c r="O3785" s="68">
        <v>0</v>
      </c>
      <c r="P3785" s="68">
        <v>19.144772522826322</v>
      </c>
      <c r="Q3785" s="68">
        <v>0</v>
      </c>
      <c r="R3785" s="68">
        <v>0</v>
      </c>
      <c r="S3785" s="68">
        <v>0</v>
      </c>
      <c r="T3785" s="68">
        <v>0</v>
      </c>
      <c r="U3785" s="68">
        <v>0</v>
      </c>
      <c r="V3785" s="68">
        <v>0</v>
      </c>
      <c r="W3785" s="68">
        <v>39.447841883394652</v>
      </c>
    </row>
    <row r="3786" spans="1:23">
      <c r="A3786" s="105"/>
      <c r="B3786">
        <v>2017</v>
      </c>
      <c r="C3786" s="76">
        <v>0.45394649533339071</v>
      </c>
      <c r="D3786" s="76">
        <v>0</v>
      </c>
      <c r="E3786" s="76">
        <v>5.7341565296923566E-2</v>
      </c>
      <c r="F3786" s="76">
        <v>0.4887119393696856</v>
      </c>
      <c r="G3786" s="76">
        <v>0</v>
      </c>
      <c r="H3786" s="76">
        <v>0</v>
      </c>
      <c r="I3786" s="76">
        <v>0</v>
      </c>
      <c r="J3786" s="76">
        <v>0</v>
      </c>
      <c r="K3786" s="76">
        <v>0</v>
      </c>
      <c r="L3786" s="77">
        <v>0</v>
      </c>
      <c r="M3786" s="68">
        <v>18.142058843683149</v>
      </c>
      <c r="N3786" s="68">
        <v>0</v>
      </c>
      <c r="O3786" s="68">
        <v>2.2916666666666665</v>
      </c>
      <c r="P3786" s="68">
        <v>19.531466489555644</v>
      </c>
      <c r="Q3786" s="68">
        <v>0</v>
      </c>
      <c r="R3786" s="68">
        <v>0</v>
      </c>
      <c r="S3786" s="68">
        <v>0</v>
      </c>
      <c r="T3786" s="68">
        <v>0</v>
      </c>
      <c r="U3786" s="68">
        <v>0</v>
      </c>
      <c r="V3786" s="68">
        <v>0</v>
      </c>
      <c r="W3786" s="68">
        <v>39.965191999905464</v>
      </c>
    </row>
    <row r="3787" spans="1:23">
      <c r="C3787" s="76"/>
      <c r="D3787" s="76"/>
      <c r="E3787" s="76"/>
      <c r="F3787" s="76"/>
      <c r="G3787" s="76"/>
      <c r="H3787" s="76"/>
      <c r="I3787" s="76"/>
      <c r="J3787" s="76"/>
      <c r="K3787" s="76"/>
      <c r="L3787" s="77"/>
      <c r="M3787" s="68"/>
      <c r="N3787" s="68"/>
      <c r="O3787" s="68"/>
      <c r="P3787" s="68"/>
      <c r="Q3787" s="68"/>
      <c r="R3787" s="68"/>
      <c r="S3787" s="68"/>
      <c r="T3787" s="68"/>
      <c r="U3787" s="68"/>
      <c r="V3787" s="68"/>
      <c r="W3787" s="68"/>
    </row>
    <row r="3788" spans="1:23">
      <c r="A3788" s="105" t="s">
        <v>978</v>
      </c>
      <c r="B3788">
        <v>2011</v>
      </c>
      <c r="C3788" s="76">
        <v>0.27657115066473392</v>
      </c>
      <c r="D3788" s="76">
        <v>0</v>
      </c>
      <c r="E3788" s="76">
        <v>0</v>
      </c>
      <c r="F3788" s="76">
        <v>0.7234288493352663</v>
      </c>
      <c r="G3788" s="76">
        <v>0</v>
      </c>
      <c r="H3788" s="76">
        <v>0</v>
      </c>
      <c r="I3788" s="76">
        <v>0</v>
      </c>
      <c r="J3788" s="76">
        <v>0</v>
      </c>
      <c r="K3788" s="76">
        <v>0</v>
      </c>
      <c r="L3788" s="77">
        <v>0</v>
      </c>
      <c r="M3788" s="68">
        <v>5.0959976216524572</v>
      </c>
      <c r="N3788" s="68">
        <v>0</v>
      </c>
      <c r="O3788" s="68">
        <v>0</v>
      </c>
      <c r="P3788" s="68">
        <v>13.329632128248489</v>
      </c>
      <c r="Q3788" s="68">
        <v>0</v>
      </c>
      <c r="R3788" s="68">
        <v>0</v>
      </c>
      <c r="S3788" s="68">
        <v>0</v>
      </c>
      <c r="T3788" s="68">
        <v>0</v>
      </c>
      <c r="U3788" s="68">
        <v>0</v>
      </c>
      <c r="V3788" s="68">
        <v>0</v>
      </c>
      <c r="W3788" s="68">
        <v>18.425629749900942</v>
      </c>
    </row>
    <row r="3789" spans="1:23">
      <c r="A3789" s="105"/>
      <c r="B3789">
        <v>2014</v>
      </c>
      <c r="C3789" s="76">
        <v>0.11945635332490549</v>
      </c>
      <c r="D3789" s="76">
        <v>0</v>
      </c>
      <c r="E3789" s="76">
        <v>0</v>
      </c>
      <c r="F3789" s="76">
        <v>0.88054364667509444</v>
      </c>
      <c r="G3789" s="76">
        <v>0</v>
      </c>
      <c r="H3789" s="76">
        <v>0</v>
      </c>
      <c r="I3789" s="76">
        <v>0</v>
      </c>
      <c r="J3789" s="76">
        <v>0</v>
      </c>
      <c r="K3789" s="76">
        <v>0</v>
      </c>
      <c r="L3789" s="77">
        <v>0</v>
      </c>
      <c r="M3789" s="68">
        <v>2.0163751395608487</v>
      </c>
      <c r="N3789" s="68">
        <v>0</v>
      </c>
      <c r="O3789" s="68">
        <v>0</v>
      </c>
      <c r="P3789" s="68">
        <v>14.863222164707889</v>
      </c>
      <c r="Q3789" s="68">
        <v>0</v>
      </c>
      <c r="R3789" s="68">
        <v>0</v>
      </c>
      <c r="S3789" s="68">
        <v>0</v>
      </c>
      <c r="T3789" s="68">
        <v>0</v>
      </c>
      <c r="U3789" s="68">
        <v>0</v>
      </c>
      <c r="V3789" s="68">
        <v>0</v>
      </c>
      <c r="W3789" s="68">
        <v>16.879597304268739</v>
      </c>
    </row>
    <row r="3790" spans="1:23">
      <c r="A3790" s="105"/>
      <c r="B3790">
        <v>2017</v>
      </c>
      <c r="C3790" s="76">
        <v>0.13015660376458171</v>
      </c>
      <c r="D3790" s="76">
        <v>0</v>
      </c>
      <c r="E3790" s="76">
        <v>0</v>
      </c>
      <c r="F3790" s="76">
        <v>0.86984339623541818</v>
      </c>
      <c r="G3790" s="76">
        <v>0</v>
      </c>
      <c r="H3790" s="76">
        <v>0</v>
      </c>
      <c r="I3790" s="76">
        <v>0</v>
      </c>
      <c r="J3790" s="76">
        <v>0</v>
      </c>
      <c r="K3790" s="76">
        <v>0</v>
      </c>
      <c r="L3790" s="77">
        <v>0</v>
      </c>
      <c r="M3790" s="68">
        <v>2.4280333605232389</v>
      </c>
      <c r="N3790" s="68">
        <v>0</v>
      </c>
      <c r="O3790" s="68">
        <v>0</v>
      </c>
      <c r="P3790" s="68">
        <v>16.226674048060485</v>
      </c>
      <c r="Q3790" s="68">
        <v>0</v>
      </c>
      <c r="R3790" s="68">
        <v>0</v>
      </c>
      <c r="S3790" s="68">
        <v>0</v>
      </c>
      <c r="T3790" s="68">
        <v>0</v>
      </c>
      <c r="U3790" s="68">
        <v>0</v>
      </c>
      <c r="V3790" s="68">
        <v>0</v>
      </c>
      <c r="W3790" s="68">
        <v>18.654707408583725</v>
      </c>
    </row>
    <row r="3791" spans="1:23">
      <c r="C3791" s="76"/>
      <c r="D3791" s="76"/>
      <c r="E3791" s="76"/>
      <c r="F3791" s="76"/>
      <c r="G3791" s="76"/>
      <c r="H3791" s="76"/>
      <c r="I3791" s="76"/>
      <c r="J3791" s="76"/>
      <c r="K3791" s="76"/>
      <c r="L3791" s="77"/>
      <c r="M3791" s="68"/>
      <c r="N3791" s="68"/>
      <c r="O3791" s="68"/>
      <c r="P3791" s="68"/>
      <c r="Q3791" s="68"/>
      <c r="R3791" s="68"/>
      <c r="S3791" s="68"/>
      <c r="T3791" s="68"/>
      <c r="U3791" s="68"/>
      <c r="V3791" s="68"/>
      <c r="W3791" s="68"/>
    </row>
    <row r="3792" spans="1:23">
      <c r="A3792" s="105" t="s">
        <v>979</v>
      </c>
      <c r="B3792">
        <v>2011</v>
      </c>
      <c r="C3792" s="76">
        <v>0.32261029411764702</v>
      </c>
      <c r="D3792" s="76">
        <v>0</v>
      </c>
      <c r="E3792" s="76">
        <v>0</v>
      </c>
      <c r="F3792" s="76">
        <v>0.67738970588235292</v>
      </c>
      <c r="G3792" s="76">
        <v>0</v>
      </c>
      <c r="H3792" s="76">
        <v>0</v>
      </c>
      <c r="I3792" s="76">
        <v>0</v>
      </c>
      <c r="J3792" s="76">
        <v>0</v>
      </c>
      <c r="K3792" s="76">
        <v>0</v>
      </c>
      <c r="L3792" s="77">
        <v>0</v>
      </c>
      <c r="M3792" s="68">
        <v>0.99999999999999989</v>
      </c>
      <c r="N3792" s="68">
        <v>0</v>
      </c>
      <c r="O3792" s="68">
        <v>0</v>
      </c>
      <c r="P3792" s="68">
        <v>2.0997150997151</v>
      </c>
      <c r="Q3792" s="68">
        <v>0</v>
      </c>
      <c r="R3792" s="68">
        <v>0</v>
      </c>
      <c r="S3792" s="68">
        <v>0</v>
      </c>
      <c r="T3792" s="68">
        <v>0</v>
      </c>
      <c r="U3792" s="68">
        <v>0</v>
      </c>
      <c r="V3792" s="68">
        <v>0</v>
      </c>
      <c r="W3792" s="68">
        <v>3.0997150997151</v>
      </c>
    </row>
    <row r="3793" spans="1:23">
      <c r="A3793" s="105"/>
      <c r="B3793">
        <v>2014</v>
      </c>
      <c r="C3793" s="76">
        <v>0</v>
      </c>
      <c r="D3793" s="76">
        <v>0</v>
      </c>
      <c r="E3793" s="76">
        <v>0</v>
      </c>
      <c r="F3793" s="76">
        <v>1</v>
      </c>
      <c r="G3793" s="76">
        <v>0</v>
      </c>
      <c r="H3793" s="76">
        <v>0</v>
      </c>
      <c r="I3793" s="76">
        <v>0</v>
      </c>
      <c r="J3793" s="76">
        <v>0</v>
      </c>
      <c r="K3793" s="76">
        <v>0</v>
      </c>
      <c r="L3793" s="77">
        <v>0</v>
      </c>
      <c r="M3793" s="68">
        <v>0</v>
      </c>
      <c r="N3793" s="68">
        <v>0</v>
      </c>
      <c r="O3793" s="68">
        <v>0</v>
      </c>
      <c r="P3793" s="68">
        <v>3</v>
      </c>
      <c r="Q3793" s="68">
        <v>0</v>
      </c>
      <c r="R3793" s="68">
        <v>0</v>
      </c>
      <c r="S3793" s="68">
        <v>0</v>
      </c>
      <c r="T3793" s="68">
        <v>0</v>
      </c>
      <c r="U3793" s="68">
        <v>0</v>
      </c>
      <c r="V3793" s="68">
        <v>0</v>
      </c>
      <c r="W3793" s="68">
        <v>3</v>
      </c>
    </row>
    <row r="3794" spans="1:23">
      <c r="A3794" s="105"/>
      <c r="B3794">
        <v>2017</v>
      </c>
      <c r="C3794" s="76">
        <v>0.32335050287442868</v>
      </c>
      <c r="D3794" s="76">
        <v>0</v>
      </c>
      <c r="E3794" s="76">
        <v>0</v>
      </c>
      <c r="F3794" s="76">
        <v>0.67664949712557132</v>
      </c>
      <c r="G3794" s="76">
        <v>0</v>
      </c>
      <c r="H3794" s="76">
        <v>0</v>
      </c>
      <c r="I3794" s="76">
        <v>0</v>
      </c>
      <c r="J3794" s="76">
        <v>0</v>
      </c>
      <c r="K3794" s="76">
        <v>0</v>
      </c>
      <c r="L3794" s="77">
        <v>0</v>
      </c>
      <c r="M3794" s="68">
        <v>1.0015910898965792</v>
      </c>
      <c r="N3794" s="68">
        <v>0</v>
      </c>
      <c r="O3794" s="68">
        <v>0</v>
      </c>
      <c r="P3794" s="68">
        <v>2.0959488272921112</v>
      </c>
      <c r="Q3794" s="68">
        <v>0</v>
      </c>
      <c r="R3794" s="68">
        <v>0</v>
      </c>
      <c r="S3794" s="68">
        <v>0</v>
      </c>
      <c r="T3794" s="68">
        <v>0</v>
      </c>
      <c r="U3794" s="68">
        <v>0</v>
      </c>
      <c r="V3794" s="68">
        <v>0</v>
      </c>
      <c r="W3794" s="68">
        <v>3.0975399171886902</v>
      </c>
    </row>
    <row r="3795" spans="1:23">
      <c r="C3795" s="76"/>
      <c r="D3795" s="76"/>
      <c r="E3795" s="76"/>
      <c r="F3795" s="76"/>
      <c r="G3795" s="76"/>
      <c r="H3795" s="76"/>
      <c r="I3795" s="76"/>
      <c r="J3795" s="76"/>
      <c r="K3795" s="76"/>
      <c r="L3795" s="77"/>
      <c r="M3795" s="68"/>
      <c r="N3795" s="68"/>
      <c r="O3795" s="68"/>
      <c r="P3795" s="68"/>
      <c r="Q3795" s="68"/>
      <c r="R3795" s="68"/>
      <c r="S3795" s="68"/>
      <c r="T3795" s="68"/>
      <c r="U3795" s="68"/>
      <c r="V3795" s="68"/>
      <c r="W3795" s="68"/>
    </row>
    <row r="3796" spans="1:23">
      <c r="A3796" s="105" t="s">
        <v>980</v>
      </c>
      <c r="B3796">
        <v>2011</v>
      </c>
      <c r="C3796" s="76">
        <v>0.19492440611533704</v>
      </c>
      <c r="D3796" s="76">
        <v>0</v>
      </c>
      <c r="E3796" s="76">
        <v>0</v>
      </c>
      <c r="F3796" s="76">
        <v>0.80507559388466299</v>
      </c>
      <c r="G3796" s="76">
        <v>0</v>
      </c>
      <c r="H3796" s="76">
        <v>0</v>
      </c>
      <c r="I3796" s="76">
        <v>0</v>
      </c>
      <c r="J3796" s="76">
        <v>0</v>
      </c>
      <c r="K3796" s="76">
        <v>0</v>
      </c>
      <c r="L3796" s="77">
        <v>0</v>
      </c>
      <c r="M3796" s="68">
        <v>1.0143884892086332</v>
      </c>
      <c r="N3796" s="68">
        <v>0</v>
      </c>
      <c r="O3796" s="68">
        <v>0</v>
      </c>
      <c r="P3796" s="68">
        <v>4.1896211544499353</v>
      </c>
      <c r="Q3796" s="68">
        <v>0</v>
      </c>
      <c r="R3796" s="68">
        <v>0</v>
      </c>
      <c r="S3796" s="68">
        <v>0</v>
      </c>
      <c r="T3796" s="68">
        <v>0</v>
      </c>
      <c r="U3796" s="68">
        <v>0</v>
      </c>
      <c r="V3796" s="68">
        <v>0</v>
      </c>
      <c r="W3796" s="68">
        <v>5.2040096436585683</v>
      </c>
    </row>
    <row r="3797" spans="1:23">
      <c r="A3797" s="105"/>
      <c r="B3797">
        <v>2014</v>
      </c>
      <c r="C3797" s="76">
        <v>0</v>
      </c>
      <c r="D3797" s="76">
        <v>0</v>
      </c>
      <c r="E3797" s="76">
        <v>0</v>
      </c>
      <c r="F3797" s="76">
        <v>1</v>
      </c>
      <c r="G3797" s="76">
        <v>0</v>
      </c>
      <c r="H3797" s="76">
        <v>0</v>
      </c>
      <c r="I3797" s="76">
        <v>0</v>
      </c>
      <c r="J3797" s="76">
        <v>0</v>
      </c>
      <c r="K3797" s="76">
        <v>0</v>
      </c>
      <c r="L3797" s="77">
        <v>0</v>
      </c>
      <c r="M3797" s="68">
        <v>0</v>
      </c>
      <c r="N3797" s="68">
        <v>0</v>
      </c>
      <c r="O3797" s="68">
        <v>0</v>
      </c>
      <c r="P3797" s="68">
        <v>1</v>
      </c>
      <c r="Q3797" s="68">
        <v>0</v>
      </c>
      <c r="R3797" s="68">
        <v>0</v>
      </c>
      <c r="S3797" s="68">
        <v>0</v>
      </c>
      <c r="T3797" s="68">
        <v>0</v>
      </c>
      <c r="U3797" s="68">
        <v>0</v>
      </c>
      <c r="V3797" s="68">
        <v>0</v>
      </c>
      <c r="W3797" s="68">
        <v>1</v>
      </c>
    </row>
    <row r="3798" spans="1:23">
      <c r="A3798" s="105"/>
      <c r="B3798">
        <v>2017</v>
      </c>
      <c r="C3798" s="76">
        <v>0.49258678340666029</v>
      </c>
      <c r="D3798" s="76">
        <v>0</v>
      </c>
      <c r="E3798" s="76">
        <v>0</v>
      </c>
      <c r="F3798" s="76">
        <v>0.50741321659333982</v>
      </c>
      <c r="G3798" s="76">
        <v>0</v>
      </c>
      <c r="H3798" s="76">
        <v>0</v>
      </c>
      <c r="I3798" s="76">
        <v>0</v>
      </c>
      <c r="J3798" s="76">
        <v>0</v>
      </c>
      <c r="K3798" s="76">
        <v>0</v>
      </c>
      <c r="L3798" s="77">
        <v>0</v>
      </c>
      <c r="M3798" s="68">
        <v>2.9762436224489797</v>
      </c>
      <c r="N3798" s="68">
        <v>0</v>
      </c>
      <c r="O3798" s="68">
        <v>0</v>
      </c>
      <c r="P3798" s="68">
        <v>3.0658259634739342</v>
      </c>
      <c r="Q3798" s="68">
        <v>0</v>
      </c>
      <c r="R3798" s="68">
        <v>0</v>
      </c>
      <c r="S3798" s="68">
        <v>0</v>
      </c>
      <c r="T3798" s="68">
        <v>0</v>
      </c>
      <c r="U3798" s="68">
        <v>0</v>
      </c>
      <c r="V3798" s="68">
        <v>0</v>
      </c>
      <c r="W3798" s="68">
        <v>6.0420695859229134</v>
      </c>
    </row>
    <row r="3799" spans="1:23">
      <c r="C3799" s="76"/>
      <c r="D3799" s="76"/>
      <c r="E3799" s="76"/>
      <c r="F3799" s="76"/>
      <c r="G3799" s="76"/>
      <c r="H3799" s="76"/>
      <c r="I3799" s="76"/>
      <c r="J3799" s="76"/>
      <c r="K3799" s="76"/>
      <c r="L3799" s="77"/>
      <c r="M3799" s="68"/>
      <c r="N3799" s="68"/>
      <c r="O3799" s="68"/>
      <c r="P3799" s="68"/>
      <c r="Q3799" s="68"/>
      <c r="R3799" s="68"/>
      <c r="S3799" s="68"/>
      <c r="T3799" s="68"/>
      <c r="U3799" s="68"/>
      <c r="V3799" s="68"/>
      <c r="W3799" s="68"/>
    </row>
    <row r="3800" spans="1:23">
      <c r="A3800" s="105" t="s">
        <v>981</v>
      </c>
      <c r="B3800">
        <v>2011</v>
      </c>
      <c r="C3800" s="76">
        <v>0.24422330826344288</v>
      </c>
      <c r="D3800" s="76">
        <v>0</v>
      </c>
      <c r="E3800" s="76">
        <v>0</v>
      </c>
      <c r="F3800" s="76">
        <v>0.75577669173655704</v>
      </c>
      <c r="G3800" s="76">
        <v>0</v>
      </c>
      <c r="H3800" s="76">
        <v>0</v>
      </c>
      <c r="I3800" s="76">
        <v>0</v>
      </c>
      <c r="J3800" s="76">
        <v>0</v>
      </c>
      <c r="K3800" s="76">
        <v>0</v>
      </c>
      <c r="L3800" s="77">
        <v>0</v>
      </c>
      <c r="M3800" s="68">
        <v>4.1174419939770814</v>
      </c>
      <c r="N3800" s="68">
        <v>0</v>
      </c>
      <c r="O3800" s="68">
        <v>0</v>
      </c>
      <c r="P3800" s="68">
        <v>12.741890652256709</v>
      </c>
      <c r="Q3800" s="68">
        <v>0</v>
      </c>
      <c r="R3800" s="68">
        <v>0</v>
      </c>
      <c r="S3800" s="68">
        <v>0</v>
      </c>
      <c r="T3800" s="68">
        <v>0</v>
      </c>
      <c r="U3800" s="68">
        <v>0</v>
      </c>
      <c r="V3800" s="68">
        <v>0</v>
      </c>
      <c r="W3800" s="68">
        <v>16.859332646233792</v>
      </c>
    </row>
    <row r="3801" spans="1:23">
      <c r="A3801" s="105"/>
      <c r="B3801">
        <v>2014</v>
      </c>
      <c r="C3801" s="76">
        <v>0.23902849729108855</v>
      </c>
      <c r="D3801" s="76">
        <v>0</v>
      </c>
      <c r="E3801" s="76">
        <v>0</v>
      </c>
      <c r="F3801" s="76">
        <v>0.76097150270891145</v>
      </c>
      <c r="G3801" s="76">
        <v>0</v>
      </c>
      <c r="H3801" s="76">
        <v>0</v>
      </c>
      <c r="I3801" s="76">
        <v>0</v>
      </c>
      <c r="J3801" s="76">
        <v>0</v>
      </c>
      <c r="K3801" s="76">
        <v>0</v>
      </c>
      <c r="L3801" s="77">
        <v>0</v>
      </c>
      <c r="M3801" s="68">
        <v>4.0350593222884825</v>
      </c>
      <c r="N3801" s="68">
        <v>0</v>
      </c>
      <c r="O3801" s="68">
        <v>0</v>
      </c>
      <c r="P3801" s="68">
        <v>12.846021251859934</v>
      </c>
      <c r="Q3801" s="68">
        <v>0</v>
      </c>
      <c r="R3801" s="68">
        <v>0</v>
      </c>
      <c r="S3801" s="68">
        <v>0</v>
      </c>
      <c r="T3801" s="68">
        <v>0</v>
      </c>
      <c r="U3801" s="68">
        <v>0</v>
      </c>
      <c r="V3801" s="68">
        <v>0</v>
      </c>
      <c r="W3801" s="68">
        <v>16.881080574148417</v>
      </c>
    </row>
    <row r="3802" spans="1:23">
      <c r="A3802" s="105"/>
      <c r="B3802">
        <v>2017</v>
      </c>
      <c r="C3802" s="76">
        <v>0.30191443385257183</v>
      </c>
      <c r="D3802" s="76">
        <v>0</v>
      </c>
      <c r="E3802" s="76">
        <v>0</v>
      </c>
      <c r="F3802" s="76">
        <v>0.69808556614742823</v>
      </c>
      <c r="G3802" s="76">
        <v>0</v>
      </c>
      <c r="H3802" s="76">
        <v>0</v>
      </c>
      <c r="I3802" s="76">
        <v>0</v>
      </c>
      <c r="J3802" s="76">
        <v>0</v>
      </c>
      <c r="K3802" s="76">
        <v>0</v>
      </c>
      <c r="L3802" s="77">
        <v>0</v>
      </c>
      <c r="M3802" s="68">
        <v>5.0146819778721614</v>
      </c>
      <c r="N3802" s="68">
        <v>0</v>
      </c>
      <c r="O3802" s="68">
        <v>0</v>
      </c>
      <c r="P3802" s="68">
        <v>11.594931262152285</v>
      </c>
      <c r="Q3802" s="68">
        <v>0</v>
      </c>
      <c r="R3802" s="68">
        <v>0</v>
      </c>
      <c r="S3802" s="68">
        <v>0</v>
      </c>
      <c r="T3802" s="68">
        <v>0</v>
      </c>
      <c r="U3802" s="68">
        <v>0</v>
      </c>
      <c r="V3802" s="68">
        <v>0</v>
      </c>
      <c r="W3802" s="68">
        <v>16.609613240024444</v>
      </c>
    </row>
    <row r="3803" spans="1:23">
      <c r="C3803" s="76"/>
      <c r="D3803" s="76"/>
      <c r="E3803" s="76"/>
      <c r="F3803" s="76"/>
      <c r="G3803" s="76"/>
      <c r="H3803" s="76"/>
      <c r="I3803" s="76"/>
      <c r="J3803" s="76"/>
      <c r="K3803" s="76"/>
      <c r="L3803" s="77"/>
      <c r="M3803" s="68"/>
      <c r="N3803" s="68"/>
      <c r="O3803" s="68"/>
      <c r="P3803" s="68"/>
      <c r="Q3803" s="68"/>
      <c r="R3803" s="68"/>
      <c r="S3803" s="68"/>
      <c r="T3803" s="68"/>
      <c r="U3803" s="68"/>
      <c r="V3803" s="68"/>
      <c r="W3803" s="68"/>
    </row>
    <row r="3804" spans="1:23">
      <c r="A3804" s="105" t="s">
        <v>982</v>
      </c>
      <c r="B3804">
        <v>2011</v>
      </c>
      <c r="C3804" s="76">
        <v>0.44943024543462573</v>
      </c>
      <c r="D3804" s="76">
        <v>0</v>
      </c>
      <c r="E3804" s="76">
        <v>0</v>
      </c>
      <c r="F3804" s="76">
        <v>0.52169557642495556</v>
      </c>
      <c r="G3804" s="76">
        <v>2.8874178140418649E-2</v>
      </c>
      <c r="H3804" s="76">
        <v>0</v>
      </c>
      <c r="I3804" s="76">
        <v>0</v>
      </c>
      <c r="J3804" s="76">
        <v>0</v>
      </c>
      <c r="K3804" s="76">
        <v>0</v>
      </c>
      <c r="L3804" s="77">
        <v>0</v>
      </c>
      <c r="M3804" s="68">
        <v>15.56512684963678</v>
      </c>
      <c r="N3804" s="68">
        <v>0</v>
      </c>
      <c r="O3804" s="68">
        <v>0</v>
      </c>
      <c r="P3804" s="68">
        <v>18.067893530610164</v>
      </c>
      <c r="Q3804" s="68">
        <v>1</v>
      </c>
      <c r="R3804" s="68">
        <v>0</v>
      </c>
      <c r="S3804" s="68">
        <v>0</v>
      </c>
      <c r="T3804" s="68">
        <v>0</v>
      </c>
      <c r="U3804" s="68">
        <v>0</v>
      </c>
      <c r="V3804" s="68">
        <v>0</v>
      </c>
      <c r="W3804" s="68">
        <v>34.633020380246947</v>
      </c>
    </row>
    <row r="3805" spans="1:23">
      <c r="A3805" s="105"/>
      <c r="B3805">
        <v>2014</v>
      </c>
      <c r="C3805" s="76">
        <v>0.1258305322634225</v>
      </c>
      <c r="D3805" s="76">
        <v>0</v>
      </c>
      <c r="E3805" s="76">
        <v>0</v>
      </c>
      <c r="F3805" s="76">
        <v>0.7789445008396092</v>
      </c>
      <c r="G3805" s="76">
        <v>0</v>
      </c>
      <c r="H3805" s="76">
        <v>6.8950584068132453E-2</v>
      </c>
      <c r="I3805" s="76">
        <v>0</v>
      </c>
      <c r="J3805" s="76">
        <v>0</v>
      </c>
      <c r="K3805" s="76">
        <v>0</v>
      </c>
      <c r="L3805" s="77">
        <v>2.6274382828835784E-2</v>
      </c>
      <c r="M3805" s="68">
        <v>6.2240954173066232</v>
      </c>
      <c r="N3805" s="68">
        <v>0</v>
      </c>
      <c r="O3805" s="68">
        <v>0</v>
      </c>
      <c r="P3805" s="68">
        <v>38.529797266234169</v>
      </c>
      <c r="Q3805" s="68">
        <v>0</v>
      </c>
      <c r="R3805" s="68">
        <v>3.410579345088161</v>
      </c>
      <c r="S3805" s="68">
        <v>0</v>
      </c>
      <c r="T3805" s="68">
        <v>0</v>
      </c>
      <c r="U3805" s="68">
        <v>0</v>
      </c>
      <c r="V3805" s="68">
        <v>1.2996389891696751</v>
      </c>
      <c r="W3805" s="68">
        <v>49.464111017798629</v>
      </c>
    </row>
    <row r="3806" spans="1:23">
      <c r="A3806" s="105"/>
      <c r="B3806">
        <v>2017</v>
      </c>
      <c r="C3806" s="76">
        <v>0.20833822984079514</v>
      </c>
      <c r="D3806" s="76">
        <v>0</v>
      </c>
      <c r="E3806" s="76">
        <v>4.7647102917526975E-2</v>
      </c>
      <c r="F3806" s="76">
        <v>0.63127104837298553</v>
      </c>
      <c r="G3806" s="76">
        <v>6.2420729830520549E-2</v>
      </c>
      <c r="H3806" s="76">
        <v>2.5831817780080743E-2</v>
      </c>
      <c r="I3806" s="76">
        <v>0</v>
      </c>
      <c r="J3806" s="76">
        <v>0</v>
      </c>
      <c r="K3806" s="76">
        <v>2.4491071258091159E-2</v>
      </c>
      <c r="L3806" s="77">
        <v>0</v>
      </c>
      <c r="M3806" s="68">
        <v>10.020373695015611</v>
      </c>
      <c r="N3806" s="68">
        <v>0</v>
      </c>
      <c r="O3806" s="68">
        <v>2.2916666666666665</v>
      </c>
      <c r="P3806" s="68">
        <v>30.362031070223519</v>
      </c>
      <c r="Q3806" s="68">
        <v>3.0022288261515602</v>
      </c>
      <c r="R3806" s="68">
        <v>1.2424242424242424</v>
      </c>
      <c r="S3806" s="68">
        <v>0</v>
      </c>
      <c r="T3806" s="68">
        <v>0</v>
      </c>
      <c r="U3806" s="68">
        <v>1.1779388083735909</v>
      </c>
      <c r="V3806" s="68">
        <v>0</v>
      </c>
      <c r="W3806" s="68">
        <v>48.096663308855184</v>
      </c>
    </row>
    <row r="3807" spans="1:23">
      <c r="C3807" s="76"/>
      <c r="D3807" s="76"/>
      <c r="E3807" s="76"/>
      <c r="F3807" s="76"/>
      <c r="G3807" s="76"/>
      <c r="H3807" s="76"/>
      <c r="I3807" s="76"/>
      <c r="J3807" s="76"/>
      <c r="K3807" s="76"/>
      <c r="L3807" s="77"/>
      <c r="M3807" s="68"/>
      <c r="N3807" s="68"/>
      <c r="O3807" s="68"/>
      <c r="P3807" s="68"/>
      <c r="Q3807" s="68"/>
      <c r="R3807" s="68"/>
      <c r="S3807" s="68"/>
      <c r="T3807" s="68"/>
      <c r="U3807" s="68"/>
      <c r="V3807" s="68"/>
      <c r="W3807" s="68"/>
    </row>
    <row r="3808" spans="1:23">
      <c r="A3808" s="105" t="s">
        <v>983</v>
      </c>
      <c r="B3808">
        <v>2011</v>
      </c>
      <c r="C3808" s="76">
        <v>0.50249331053848056</v>
      </c>
      <c r="D3808" s="76">
        <v>3.8784158130430429E-2</v>
      </c>
      <c r="E3808" s="76">
        <v>9.090117838094592E-3</v>
      </c>
      <c r="F3808" s="76">
        <v>0.42200410031369323</v>
      </c>
      <c r="G3808" s="76">
        <v>1.8522228443298247E-2</v>
      </c>
      <c r="H3808" s="76">
        <v>9.106084736002714E-3</v>
      </c>
      <c r="I3808" s="76">
        <v>0</v>
      </c>
      <c r="J3808" s="76">
        <v>0</v>
      </c>
      <c r="K3808" s="76">
        <v>0</v>
      </c>
      <c r="L3808" s="77">
        <v>0</v>
      </c>
      <c r="M3808" s="68">
        <v>55.347363454181519</v>
      </c>
      <c r="N3808" s="68">
        <v>4.2718994487887754</v>
      </c>
      <c r="O3808" s="68">
        <v>1.0012353304508956</v>
      </c>
      <c r="P3808" s="68">
        <v>46.481841308866954</v>
      </c>
      <c r="Q3808" s="68">
        <v>2.0401396160558463</v>
      </c>
      <c r="R3808" s="68">
        <v>1.0029940119760479</v>
      </c>
      <c r="S3808" s="68">
        <v>0</v>
      </c>
      <c r="T3808" s="68">
        <v>0</v>
      </c>
      <c r="U3808" s="68">
        <v>0</v>
      </c>
      <c r="V3808" s="68">
        <v>0</v>
      </c>
      <c r="W3808" s="68">
        <v>110.14547317032006</v>
      </c>
    </row>
    <row r="3809" spans="1:23">
      <c r="A3809" s="105"/>
      <c r="B3809">
        <v>2014</v>
      </c>
      <c r="C3809" s="76">
        <v>0.44006146662020812</v>
      </c>
      <c r="D3809" s="76">
        <v>2.2336403643012072E-2</v>
      </c>
      <c r="E3809" s="76">
        <v>1.8605414869636728E-2</v>
      </c>
      <c r="F3809" s="76">
        <v>0.47354351326680116</v>
      </c>
      <c r="G3809" s="76">
        <v>2.5415990791882448E-2</v>
      </c>
      <c r="H3809" s="76">
        <v>1.1641725764490782E-2</v>
      </c>
      <c r="I3809" s="76">
        <v>0</v>
      </c>
      <c r="J3809" s="76">
        <v>0</v>
      </c>
      <c r="K3809" s="76">
        <v>8.3954850439689199E-3</v>
      </c>
      <c r="L3809" s="77">
        <v>0</v>
      </c>
      <c r="M3809" s="68">
        <v>59.904506742512027</v>
      </c>
      <c r="N3809" s="68">
        <v>3.0406007890508677</v>
      </c>
      <c r="O3809" s="68">
        <v>2.5327102803738315</v>
      </c>
      <c r="P3809" s="68">
        <v>64.462337048579158</v>
      </c>
      <c r="Q3809" s="68">
        <v>3.4598175646993341</v>
      </c>
      <c r="R3809" s="68">
        <v>1.5847600675186884</v>
      </c>
      <c r="S3809" s="68">
        <v>0</v>
      </c>
      <c r="T3809" s="68">
        <v>0</v>
      </c>
      <c r="U3809" s="68">
        <v>1.142857142857143</v>
      </c>
      <c r="V3809" s="68">
        <v>0</v>
      </c>
      <c r="W3809" s="68">
        <v>136.12758963559102</v>
      </c>
    </row>
    <row r="3810" spans="1:23">
      <c r="A3810" s="105"/>
      <c r="B3810">
        <v>2017</v>
      </c>
      <c r="C3810" s="76">
        <v>0.50428894512205269</v>
      </c>
      <c r="D3810" s="76">
        <v>7.2838315348151923E-3</v>
      </c>
      <c r="E3810" s="76">
        <v>7.2849685640202768E-3</v>
      </c>
      <c r="F3810" s="76">
        <v>0.44726178931122734</v>
      </c>
      <c r="G3810" s="76">
        <v>1.4565512211107726E-2</v>
      </c>
      <c r="H3810" s="76">
        <v>1.1691577017964744E-2</v>
      </c>
      <c r="I3810" s="76">
        <v>0</v>
      </c>
      <c r="J3810" s="76">
        <v>0</v>
      </c>
      <c r="K3810" s="76">
        <v>7.6233762388115004E-3</v>
      </c>
      <c r="L3810" s="77">
        <v>0</v>
      </c>
      <c r="M3810" s="68">
        <v>69.300358248610124</v>
      </c>
      <c r="N3810" s="68">
        <v>1.0009581603321622</v>
      </c>
      <c r="O3810" s="68">
        <v>1.0011144130757801</v>
      </c>
      <c r="P3810" s="68">
        <v>61.463576645886306</v>
      </c>
      <c r="Q3810" s="68">
        <v>2.00162074554295</v>
      </c>
      <c r="R3810" s="68">
        <v>1.6066790352504638</v>
      </c>
      <c r="S3810" s="68">
        <v>0</v>
      </c>
      <c r="T3810" s="68">
        <v>0</v>
      </c>
      <c r="U3810" s="68">
        <v>1.0476190476190477</v>
      </c>
      <c r="V3810" s="68">
        <v>0</v>
      </c>
      <c r="W3810" s="68">
        <v>137.42192629631691</v>
      </c>
    </row>
    <row r="3811" spans="1:23">
      <c r="C3811" s="76"/>
      <c r="D3811" s="76"/>
      <c r="E3811" s="76"/>
      <c r="F3811" s="76"/>
      <c r="G3811" s="76"/>
      <c r="H3811" s="76"/>
      <c r="I3811" s="76"/>
      <c r="J3811" s="76"/>
      <c r="K3811" s="76"/>
      <c r="L3811" s="77"/>
      <c r="M3811" s="68"/>
      <c r="N3811" s="68"/>
      <c r="O3811" s="68"/>
      <c r="P3811" s="68"/>
      <c r="Q3811" s="68"/>
      <c r="R3811" s="68"/>
      <c r="S3811" s="68"/>
      <c r="T3811" s="68"/>
      <c r="U3811" s="68"/>
      <c r="V3811" s="68"/>
      <c r="W3811" s="68"/>
    </row>
    <row r="3812" spans="1:23">
      <c r="A3812" s="105" t="s">
        <v>984</v>
      </c>
      <c r="B3812">
        <v>2011</v>
      </c>
      <c r="C3812" s="76">
        <v>0.18130543061654281</v>
      </c>
      <c r="D3812" s="76">
        <v>0</v>
      </c>
      <c r="E3812" s="76">
        <v>0</v>
      </c>
      <c r="F3812" s="76">
        <v>0.77606440841732227</v>
      </c>
      <c r="G3812" s="76">
        <v>0</v>
      </c>
      <c r="H3812" s="76">
        <v>4.2630160966134839E-2</v>
      </c>
      <c r="I3812" s="76">
        <v>0</v>
      </c>
      <c r="J3812" s="76">
        <v>0</v>
      </c>
      <c r="K3812" s="76">
        <v>0</v>
      </c>
      <c r="L3812" s="77">
        <v>0</v>
      </c>
      <c r="M3812" s="68">
        <v>4.3836912855119428</v>
      </c>
      <c r="N3812" s="68">
        <v>0</v>
      </c>
      <c r="O3812" s="68">
        <v>0</v>
      </c>
      <c r="P3812" s="68">
        <v>18.764064444215201</v>
      </c>
      <c r="Q3812" s="68">
        <v>0</v>
      </c>
      <c r="R3812" s="68">
        <v>1.0307328605200945</v>
      </c>
      <c r="S3812" s="68">
        <v>0</v>
      </c>
      <c r="T3812" s="68">
        <v>0</v>
      </c>
      <c r="U3812" s="68">
        <v>0</v>
      </c>
      <c r="V3812" s="68">
        <v>0</v>
      </c>
      <c r="W3812" s="68">
        <v>24.178488590247241</v>
      </c>
    </row>
    <row r="3813" spans="1:23">
      <c r="A3813" s="105"/>
      <c r="B3813">
        <v>2014</v>
      </c>
      <c r="C3813" s="76">
        <v>0.21241123609647433</v>
      </c>
      <c r="D3813" s="76">
        <v>0</v>
      </c>
      <c r="E3813" s="76">
        <v>0</v>
      </c>
      <c r="F3813" s="76">
        <v>0.7022830258795334</v>
      </c>
      <c r="G3813" s="76">
        <v>0</v>
      </c>
      <c r="H3813" s="76">
        <v>8.5305738023992203E-2</v>
      </c>
      <c r="I3813" s="76">
        <v>0</v>
      </c>
      <c r="J3813" s="76">
        <v>0</v>
      </c>
      <c r="K3813" s="76">
        <v>0</v>
      </c>
      <c r="L3813" s="77">
        <v>0</v>
      </c>
      <c r="M3813" s="68">
        <v>3.8843990566883635</v>
      </c>
      <c r="N3813" s="68">
        <v>0</v>
      </c>
      <c r="O3813" s="68">
        <v>0</v>
      </c>
      <c r="P3813" s="68">
        <v>12.84276469261594</v>
      </c>
      <c r="Q3813" s="68">
        <v>0</v>
      </c>
      <c r="R3813" s="68">
        <v>1.56</v>
      </c>
      <c r="S3813" s="68">
        <v>0</v>
      </c>
      <c r="T3813" s="68">
        <v>0</v>
      </c>
      <c r="U3813" s="68">
        <v>0</v>
      </c>
      <c r="V3813" s="68">
        <v>0</v>
      </c>
      <c r="W3813" s="68">
        <v>18.287163749304305</v>
      </c>
    </row>
    <row r="3814" spans="1:23">
      <c r="A3814" s="105"/>
      <c r="B3814">
        <v>2017</v>
      </c>
      <c r="C3814" s="76">
        <v>0.29595831277613194</v>
      </c>
      <c r="D3814" s="76">
        <v>0</v>
      </c>
      <c r="E3814" s="76">
        <v>0</v>
      </c>
      <c r="F3814" s="76">
        <v>0.70404168722386806</v>
      </c>
      <c r="G3814" s="76">
        <v>0</v>
      </c>
      <c r="H3814" s="76">
        <v>0</v>
      </c>
      <c r="I3814" s="76">
        <v>0</v>
      </c>
      <c r="J3814" s="76">
        <v>0</v>
      </c>
      <c r="K3814" s="76">
        <v>0</v>
      </c>
      <c r="L3814" s="77">
        <v>0</v>
      </c>
      <c r="M3814" s="68">
        <v>3.0161573586231119</v>
      </c>
      <c r="N3814" s="68">
        <v>0</v>
      </c>
      <c r="O3814" s="68">
        <v>0</v>
      </c>
      <c r="P3814" s="68">
        <v>7.1749987212015025</v>
      </c>
      <c r="Q3814" s="68">
        <v>0</v>
      </c>
      <c r="R3814" s="68">
        <v>0</v>
      </c>
      <c r="S3814" s="68">
        <v>0</v>
      </c>
      <c r="T3814" s="68">
        <v>0</v>
      </c>
      <c r="U3814" s="68">
        <v>0</v>
      </c>
      <c r="V3814" s="68">
        <v>0</v>
      </c>
      <c r="W3814" s="68">
        <v>10.191156079824614</v>
      </c>
    </row>
    <row r="3815" spans="1:23">
      <c r="C3815" s="76"/>
      <c r="D3815" s="76"/>
      <c r="E3815" s="76"/>
      <c r="F3815" s="76"/>
      <c r="G3815" s="76"/>
      <c r="H3815" s="76"/>
      <c r="I3815" s="76"/>
      <c r="J3815" s="76"/>
      <c r="K3815" s="76"/>
      <c r="L3815" s="77"/>
      <c r="M3815" s="68"/>
      <c r="N3815" s="68"/>
      <c r="O3815" s="68"/>
      <c r="P3815" s="68"/>
      <c r="Q3815" s="68"/>
      <c r="R3815" s="68"/>
      <c r="S3815" s="68"/>
      <c r="T3815" s="68"/>
      <c r="U3815" s="68"/>
      <c r="V3815" s="68"/>
      <c r="W3815" s="68"/>
    </row>
    <row r="3816" spans="1:23">
      <c r="A3816" s="105" t="s">
        <v>985</v>
      </c>
      <c r="B3816">
        <v>2011</v>
      </c>
      <c r="C3816" s="76">
        <v>0</v>
      </c>
      <c r="D3816" s="76">
        <v>0</v>
      </c>
      <c r="E3816" s="76">
        <v>0</v>
      </c>
      <c r="F3816" s="76">
        <v>0</v>
      </c>
      <c r="G3816" s="76">
        <v>0</v>
      </c>
      <c r="H3816" s="76">
        <v>0</v>
      </c>
      <c r="I3816" s="76">
        <v>0</v>
      </c>
      <c r="J3816" s="76">
        <v>0</v>
      </c>
      <c r="K3816" s="76">
        <v>0</v>
      </c>
      <c r="L3816" s="77">
        <v>0</v>
      </c>
      <c r="M3816" s="68">
        <v>0</v>
      </c>
      <c r="N3816" s="68">
        <v>0</v>
      </c>
      <c r="O3816" s="68">
        <v>0</v>
      </c>
      <c r="P3816" s="68">
        <v>0</v>
      </c>
      <c r="Q3816" s="68">
        <v>0</v>
      </c>
      <c r="R3816" s="68">
        <v>0</v>
      </c>
      <c r="S3816" s="68">
        <v>0</v>
      </c>
      <c r="T3816" s="68">
        <v>0</v>
      </c>
      <c r="U3816" s="68">
        <v>0</v>
      </c>
      <c r="V3816" s="68">
        <v>0</v>
      </c>
      <c r="W3816" s="68">
        <v>0</v>
      </c>
    </row>
    <row r="3817" spans="1:23">
      <c r="A3817" s="105"/>
      <c r="B3817">
        <v>2014</v>
      </c>
      <c r="C3817" s="76">
        <v>1</v>
      </c>
      <c r="D3817" s="76">
        <v>0</v>
      </c>
      <c r="E3817" s="76">
        <v>0</v>
      </c>
      <c r="F3817" s="76">
        <v>0</v>
      </c>
      <c r="G3817" s="76">
        <v>0</v>
      </c>
      <c r="H3817" s="76">
        <v>0</v>
      </c>
      <c r="I3817" s="76">
        <v>0</v>
      </c>
      <c r="J3817" s="76">
        <v>0</v>
      </c>
      <c r="K3817" s="76">
        <v>0</v>
      </c>
      <c r="L3817" s="77">
        <v>0</v>
      </c>
      <c r="M3817" s="68">
        <v>2.0569055675176866</v>
      </c>
      <c r="N3817" s="68">
        <v>0</v>
      </c>
      <c r="O3817" s="68">
        <v>0</v>
      </c>
      <c r="P3817" s="68">
        <v>0</v>
      </c>
      <c r="Q3817" s="68">
        <v>0</v>
      </c>
      <c r="R3817" s="68">
        <v>0</v>
      </c>
      <c r="S3817" s="68">
        <v>0</v>
      </c>
      <c r="T3817" s="68">
        <v>0</v>
      </c>
      <c r="U3817" s="68">
        <v>0</v>
      </c>
      <c r="V3817" s="68">
        <v>0</v>
      </c>
      <c r="W3817" s="68">
        <v>2.0569055675176866</v>
      </c>
    </row>
    <row r="3818" spans="1:23">
      <c r="A3818" s="105"/>
      <c r="B3818">
        <v>2017</v>
      </c>
      <c r="C3818" s="76">
        <v>1</v>
      </c>
      <c r="D3818" s="76">
        <v>0</v>
      </c>
      <c r="E3818" s="76">
        <v>0</v>
      </c>
      <c r="F3818" s="76">
        <v>0</v>
      </c>
      <c r="G3818" s="76">
        <v>0</v>
      </c>
      <c r="H3818" s="76">
        <v>0</v>
      </c>
      <c r="I3818" s="76">
        <v>0</v>
      </c>
      <c r="J3818" s="76">
        <v>0</v>
      </c>
      <c r="K3818" s="76">
        <v>0</v>
      </c>
      <c r="L3818" s="77">
        <v>0</v>
      </c>
      <c r="M3818" s="68">
        <v>1.0577472841623785</v>
      </c>
      <c r="N3818" s="68">
        <v>0</v>
      </c>
      <c r="O3818" s="68">
        <v>0</v>
      </c>
      <c r="P3818" s="68">
        <v>0</v>
      </c>
      <c r="Q3818" s="68">
        <v>0</v>
      </c>
      <c r="R3818" s="68">
        <v>0</v>
      </c>
      <c r="S3818" s="68">
        <v>0</v>
      </c>
      <c r="T3818" s="68">
        <v>0</v>
      </c>
      <c r="U3818" s="68">
        <v>0</v>
      </c>
      <c r="V3818" s="68">
        <v>0</v>
      </c>
      <c r="W3818" s="68">
        <v>1.0577472841623785</v>
      </c>
    </row>
    <row r="3819" spans="1:23">
      <c r="C3819" s="76"/>
      <c r="D3819" s="76"/>
      <c r="E3819" s="76"/>
      <c r="F3819" s="76"/>
      <c r="G3819" s="76"/>
      <c r="H3819" s="76"/>
      <c r="I3819" s="76"/>
      <c r="J3819" s="76"/>
      <c r="K3819" s="76"/>
      <c r="L3819" s="77"/>
      <c r="M3819" s="68"/>
      <c r="N3819" s="68"/>
      <c r="O3819" s="68"/>
      <c r="P3819" s="68"/>
      <c r="Q3819" s="68"/>
      <c r="R3819" s="68"/>
      <c r="S3819" s="68"/>
      <c r="T3819" s="68"/>
      <c r="U3819" s="68"/>
      <c r="V3819" s="68"/>
      <c r="W3819" s="68"/>
    </row>
    <row r="3820" spans="1:23">
      <c r="A3820" s="105" t="s">
        <v>986</v>
      </c>
      <c r="B3820">
        <v>2011</v>
      </c>
      <c r="C3820" s="76">
        <v>0</v>
      </c>
      <c r="D3820" s="76">
        <v>0</v>
      </c>
      <c r="E3820" s="76">
        <v>0</v>
      </c>
      <c r="F3820" s="76">
        <v>0</v>
      </c>
      <c r="G3820" s="76">
        <v>0</v>
      </c>
      <c r="H3820" s="76">
        <v>0</v>
      </c>
      <c r="I3820" s="76">
        <v>0</v>
      </c>
      <c r="J3820" s="76">
        <v>0</v>
      </c>
      <c r="K3820" s="76">
        <v>0</v>
      </c>
      <c r="L3820" s="77">
        <v>0</v>
      </c>
      <c r="M3820" s="68">
        <v>0</v>
      </c>
      <c r="N3820" s="68">
        <v>0</v>
      </c>
      <c r="O3820" s="68">
        <v>0</v>
      </c>
      <c r="P3820" s="68">
        <v>0</v>
      </c>
      <c r="Q3820" s="68">
        <v>0</v>
      </c>
      <c r="R3820" s="68">
        <v>0</v>
      </c>
      <c r="S3820" s="68">
        <v>0</v>
      </c>
      <c r="T3820" s="68">
        <v>0</v>
      </c>
      <c r="U3820" s="68">
        <v>0</v>
      </c>
      <c r="V3820" s="68">
        <v>0</v>
      </c>
      <c r="W3820" s="68">
        <v>0</v>
      </c>
    </row>
    <row r="3821" spans="1:23">
      <c r="A3821" s="105"/>
      <c r="B3821">
        <v>2014</v>
      </c>
      <c r="C3821" s="76">
        <v>0</v>
      </c>
      <c r="D3821" s="76">
        <v>0</v>
      </c>
      <c r="E3821" s="76">
        <v>0</v>
      </c>
      <c r="F3821" s="76">
        <v>0</v>
      </c>
      <c r="G3821" s="76">
        <v>0</v>
      </c>
      <c r="H3821" s="76">
        <v>0</v>
      </c>
      <c r="I3821" s="76">
        <v>0</v>
      </c>
      <c r="J3821" s="76">
        <v>0</v>
      </c>
      <c r="K3821" s="76">
        <v>0</v>
      </c>
      <c r="L3821" s="77">
        <v>0</v>
      </c>
      <c r="M3821" s="68">
        <v>0</v>
      </c>
      <c r="N3821" s="68">
        <v>0</v>
      </c>
      <c r="O3821" s="68">
        <v>0</v>
      </c>
      <c r="P3821" s="68">
        <v>0</v>
      </c>
      <c r="Q3821" s="68">
        <v>0</v>
      </c>
      <c r="R3821" s="68">
        <v>0</v>
      </c>
      <c r="S3821" s="68">
        <v>0</v>
      </c>
      <c r="T3821" s="68">
        <v>0</v>
      </c>
      <c r="U3821" s="68">
        <v>0</v>
      </c>
      <c r="V3821" s="68">
        <v>0</v>
      </c>
      <c r="W3821" s="68">
        <v>0</v>
      </c>
    </row>
    <row r="3822" spans="1:23">
      <c r="A3822" s="105"/>
      <c r="B3822">
        <v>2017</v>
      </c>
      <c r="C3822" s="76">
        <v>0</v>
      </c>
      <c r="D3822" s="76">
        <v>0</v>
      </c>
      <c r="E3822" s="76">
        <v>0</v>
      </c>
      <c r="F3822" s="76">
        <v>1</v>
      </c>
      <c r="G3822" s="76">
        <v>0</v>
      </c>
      <c r="H3822" s="76">
        <v>0</v>
      </c>
      <c r="I3822" s="76">
        <v>0</v>
      </c>
      <c r="J3822" s="76">
        <v>0</v>
      </c>
      <c r="K3822" s="76">
        <v>0</v>
      </c>
      <c r="L3822" s="77">
        <v>0</v>
      </c>
      <c r="M3822" s="68">
        <v>0</v>
      </c>
      <c r="N3822" s="68">
        <v>0</v>
      </c>
      <c r="O3822" s="68">
        <v>0</v>
      </c>
      <c r="P3822" s="68">
        <v>2.0463335496430886</v>
      </c>
      <c r="Q3822" s="68">
        <v>0</v>
      </c>
      <c r="R3822" s="68">
        <v>0</v>
      </c>
      <c r="S3822" s="68">
        <v>0</v>
      </c>
      <c r="T3822" s="68">
        <v>0</v>
      </c>
      <c r="U3822" s="68">
        <v>0</v>
      </c>
      <c r="V3822" s="68">
        <v>0</v>
      </c>
      <c r="W3822" s="68">
        <v>2.0463335496430886</v>
      </c>
    </row>
    <row r="3823" spans="1:23">
      <c r="C3823" s="76"/>
      <c r="D3823" s="76"/>
      <c r="E3823" s="76"/>
      <c r="F3823" s="76"/>
      <c r="G3823" s="76"/>
      <c r="H3823" s="76"/>
      <c r="I3823" s="76"/>
      <c r="J3823" s="76"/>
      <c r="K3823" s="76"/>
      <c r="L3823" s="77"/>
      <c r="M3823" s="68"/>
      <c r="N3823" s="68"/>
      <c r="O3823" s="68"/>
      <c r="P3823" s="68"/>
      <c r="Q3823" s="68"/>
      <c r="R3823" s="68"/>
      <c r="S3823" s="68"/>
      <c r="T3823" s="68"/>
      <c r="U3823" s="68"/>
      <c r="V3823" s="68"/>
      <c r="W3823" s="68"/>
    </row>
    <row r="3824" spans="1:23">
      <c r="A3824" s="105" t="s">
        <v>987</v>
      </c>
      <c r="B3824">
        <v>2011</v>
      </c>
      <c r="C3824" s="76">
        <v>6.2789109216494887E-2</v>
      </c>
      <c r="D3824" s="76">
        <v>0</v>
      </c>
      <c r="E3824" s="76">
        <v>0</v>
      </c>
      <c r="F3824" s="76">
        <v>0.92885339324286853</v>
      </c>
      <c r="G3824" s="76">
        <v>8.3574975406365375E-3</v>
      </c>
      <c r="H3824" s="76">
        <v>0</v>
      </c>
      <c r="I3824" s="76">
        <v>0</v>
      </c>
      <c r="J3824" s="76">
        <v>0</v>
      </c>
      <c r="K3824" s="76">
        <v>0</v>
      </c>
      <c r="L3824" s="77">
        <v>0</v>
      </c>
      <c r="M3824" s="68">
        <v>8.3167140126949377</v>
      </c>
      <c r="N3824" s="68">
        <v>0</v>
      </c>
      <c r="O3824" s="68">
        <v>0</v>
      </c>
      <c r="P3824" s="68">
        <v>123.03101808128253</v>
      </c>
      <c r="Q3824" s="68">
        <v>1.1069900142653353</v>
      </c>
      <c r="R3824" s="68">
        <v>0</v>
      </c>
      <c r="S3824" s="68">
        <v>0</v>
      </c>
      <c r="T3824" s="68">
        <v>0</v>
      </c>
      <c r="U3824" s="68">
        <v>0</v>
      </c>
      <c r="V3824" s="68">
        <v>0</v>
      </c>
      <c r="W3824" s="68">
        <v>132.45472210824281</v>
      </c>
    </row>
    <row r="3825" spans="1:23">
      <c r="A3825" s="105"/>
      <c r="B3825">
        <v>2014</v>
      </c>
      <c r="C3825" s="76">
        <v>0.10557605137847548</v>
      </c>
      <c r="D3825" s="76">
        <v>0</v>
      </c>
      <c r="E3825" s="76">
        <v>0</v>
      </c>
      <c r="F3825" s="76">
        <v>0.87138243324783249</v>
      </c>
      <c r="G3825" s="76">
        <v>2.3041515373692197E-2</v>
      </c>
      <c r="H3825" s="76">
        <v>0</v>
      </c>
      <c r="I3825" s="76">
        <v>0</v>
      </c>
      <c r="J3825" s="76">
        <v>0</v>
      </c>
      <c r="K3825" s="76">
        <v>0</v>
      </c>
      <c r="L3825" s="77">
        <v>0</v>
      </c>
      <c r="M3825" s="68">
        <v>12.964074905584297</v>
      </c>
      <c r="N3825" s="68">
        <v>0</v>
      </c>
      <c r="O3825" s="68">
        <v>0</v>
      </c>
      <c r="P3825" s="68">
        <v>107.0002807316427</v>
      </c>
      <c r="Q3825" s="68">
        <v>2.8293531283138922</v>
      </c>
      <c r="R3825" s="68">
        <v>0</v>
      </c>
      <c r="S3825" s="68">
        <v>0</v>
      </c>
      <c r="T3825" s="68">
        <v>0</v>
      </c>
      <c r="U3825" s="68">
        <v>0</v>
      </c>
      <c r="V3825" s="68">
        <v>0</v>
      </c>
      <c r="W3825" s="68">
        <v>122.79370876554087</v>
      </c>
    </row>
    <row r="3826" spans="1:23">
      <c r="A3826" s="105"/>
      <c r="B3826">
        <v>2017</v>
      </c>
      <c r="C3826" s="76">
        <v>0.10528970384817844</v>
      </c>
      <c r="D3826" s="76">
        <v>0</v>
      </c>
      <c r="E3826" s="76">
        <v>2.021836575784363E-2</v>
      </c>
      <c r="F3826" s="76">
        <v>0.86431700763966579</v>
      </c>
      <c r="G3826" s="76">
        <v>0</v>
      </c>
      <c r="H3826" s="76">
        <v>0</v>
      </c>
      <c r="I3826" s="76">
        <v>0</v>
      </c>
      <c r="J3826" s="76">
        <v>0</v>
      </c>
      <c r="K3826" s="76">
        <v>1.0174922754312282E-2</v>
      </c>
      <c r="L3826" s="77">
        <v>0</v>
      </c>
      <c r="M3826" s="68">
        <v>11.934144803887948</v>
      </c>
      <c r="N3826" s="68">
        <v>0</v>
      </c>
      <c r="O3826" s="68">
        <v>2.2916666666666665</v>
      </c>
      <c r="P3826" s="68">
        <v>97.966695209897765</v>
      </c>
      <c r="Q3826" s="68">
        <v>0</v>
      </c>
      <c r="R3826" s="68">
        <v>0</v>
      </c>
      <c r="S3826" s="68">
        <v>0</v>
      </c>
      <c r="T3826" s="68">
        <v>0</v>
      </c>
      <c r="U3826" s="68">
        <v>1.1532846715328466</v>
      </c>
      <c r="V3826" s="68">
        <v>0</v>
      </c>
      <c r="W3826" s="68">
        <v>113.34579135198521</v>
      </c>
    </row>
    <row r="3827" spans="1:23">
      <c r="C3827" s="76"/>
      <c r="D3827" s="76"/>
      <c r="E3827" s="76"/>
      <c r="F3827" s="76"/>
      <c r="G3827" s="76"/>
      <c r="H3827" s="76"/>
      <c r="I3827" s="76"/>
      <c r="J3827" s="76"/>
      <c r="K3827" s="76"/>
      <c r="L3827" s="77"/>
      <c r="M3827" s="68"/>
      <c r="N3827" s="68"/>
      <c r="O3827" s="68"/>
      <c r="P3827" s="68"/>
      <c r="Q3827" s="68"/>
      <c r="R3827" s="68"/>
      <c r="S3827" s="68"/>
      <c r="T3827" s="68"/>
      <c r="U3827" s="68"/>
      <c r="V3827" s="68"/>
      <c r="W3827" s="68"/>
    </row>
    <row r="3828" spans="1:23">
      <c r="A3828" s="105" t="s">
        <v>988</v>
      </c>
      <c r="B3828">
        <v>2011</v>
      </c>
      <c r="C3828" s="76">
        <v>0.10300554907054091</v>
      </c>
      <c r="D3828" s="76">
        <v>0</v>
      </c>
      <c r="E3828" s="76">
        <v>0</v>
      </c>
      <c r="F3828" s="76">
        <v>0.84556493780889008</v>
      </c>
      <c r="G3828" s="76">
        <v>5.142951312056878E-2</v>
      </c>
      <c r="H3828" s="76">
        <v>0</v>
      </c>
      <c r="I3828" s="76">
        <v>0</v>
      </c>
      <c r="J3828" s="76">
        <v>0</v>
      </c>
      <c r="K3828" s="76">
        <v>0</v>
      </c>
      <c r="L3828" s="77">
        <v>0</v>
      </c>
      <c r="M3828" s="68">
        <v>2.0028490028490031</v>
      </c>
      <c r="N3828" s="68">
        <v>0</v>
      </c>
      <c r="O3828" s="68">
        <v>0</v>
      </c>
      <c r="P3828" s="68">
        <v>16.441239407158879</v>
      </c>
      <c r="Q3828" s="68">
        <v>0.99999999999999989</v>
      </c>
      <c r="R3828" s="68">
        <v>0</v>
      </c>
      <c r="S3828" s="68">
        <v>0</v>
      </c>
      <c r="T3828" s="68">
        <v>0</v>
      </c>
      <c r="U3828" s="68">
        <v>0</v>
      </c>
      <c r="V3828" s="68">
        <v>0</v>
      </c>
      <c r="W3828" s="68">
        <v>19.444088410007886</v>
      </c>
    </row>
    <row r="3829" spans="1:23">
      <c r="A3829" s="105"/>
      <c r="B3829">
        <v>2014</v>
      </c>
      <c r="C3829" s="76">
        <v>0.24877242658950774</v>
      </c>
      <c r="D3829" s="76">
        <v>0</v>
      </c>
      <c r="E3829" s="76">
        <v>0</v>
      </c>
      <c r="F3829" s="76">
        <v>0.75122757341049229</v>
      </c>
      <c r="G3829" s="76">
        <v>0</v>
      </c>
      <c r="H3829" s="76">
        <v>0</v>
      </c>
      <c r="I3829" s="76">
        <v>0</v>
      </c>
      <c r="J3829" s="76">
        <v>0</v>
      </c>
      <c r="K3829" s="76">
        <v>0</v>
      </c>
      <c r="L3829" s="77">
        <v>0</v>
      </c>
      <c r="M3829" s="68">
        <v>8.7352523341220589</v>
      </c>
      <c r="N3829" s="68">
        <v>0</v>
      </c>
      <c r="O3829" s="68">
        <v>0</v>
      </c>
      <c r="P3829" s="68">
        <v>26.378174237609095</v>
      </c>
      <c r="Q3829" s="68">
        <v>0</v>
      </c>
      <c r="R3829" s="68">
        <v>0</v>
      </c>
      <c r="S3829" s="68">
        <v>0</v>
      </c>
      <c r="T3829" s="68">
        <v>0</v>
      </c>
      <c r="U3829" s="68">
        <v>0</v>
      </c>
      <c r="V3829" s="68">
        <v>0</v>
      </c>
      <c r="W3829" s="68">
        <v>35.113426571731154</v>
      </c>
    </row>
    <row r="3830" spans="1:23">
      <c r="A3830" s="105"/>
      <c r="B3830">
        <v>2017</v>
      </c>
      <c r="C3830" s="76">
        <v>0.21242236597660449</v>
      </c>
      <c r="D3830" s="76">
        <v>0</v>
      </c>
      <c r="E3830" s="76">
        <v>0</v>
      </c>
      <c r="F3830" s="76">
        <v>0.78757763402339553</v>
      </c>
      <c r="G3830" s="76">
        <v>0</v>
      </c>
      <c r="H3830" s="76">
        <v>0</v>
      </c>
      <c r="I3830" s="76">
        <v>0</v>
      </c>
      <c r="J3830" s="76">
        <v>0</v>
      </c>
      <c r="K3830" s="76">
        <v>0</v>
      </c>
      <c r="L3830" s="77">
        <v>0</v>
      </c>
      <c r="M3830" s="68">
        <v>5.5883100476564476</v>
      </c>
      <c r="N3830" s="68">
        <v>0</v>
      </c>
      <c r="O3830" s="68">
        <v>0</v>
      </c>
      <c r="P3830" s="68">
        <v>20.719230695355172</v>
      </c>
      <c r="Q3830" s="68">
        <v>0</v>
      </c>
      <c r="R3830" s="68">
        <v>0</v>
      </c>
      <c r="S3830" s="68">
        <v>0</v>
      </c>
      <c r="T3830" s="68">
        <v>0</v>
      </c>
      <c r="U3830" s="68">
        <v>0</v>
      </c>
      <c r="V3830" s="68">
        <v>0</v>
      </c>
      <c r="W3830" s="68">
        <v>26.307540743011618</v>
      </c>
    </row>
    <row r="3831" spans="1:23">
      <c r="C3831" s="76"/>
      <c r="D3831" s="76"/>
      <c r="E3831" s="76"/>
      <c r="F3831" s="76"/>
      <c r="G3831" s="76"/>
      <c r="H3831" s="76"/>
      <c r="I3831" s="76"/>
      <c r="J3831" s="76"/>
      <c r="K3831" s="76"/>
      <c r="L3831" s="77"/>
      <c r="M3831" s="68"/>
      <c r="N3831" s="68"/>
      <c r="O3831" s="68"/>
      <c r="P3831" s="68"/>
      <c r="Q3831" s="68"/>
      <c r="R3831" s="68"/>
      <c r="S3831" s="68"/>
      <c r="T3831" s="68"/>
      <c r="U3831" s="68"/>
      <c r="V3831" s="68"/>
      <c r="W3831" s="68"/>
    </row>
    <row r="3832" spans="1:23">
      <c r="A3832" s="105" t="s">
        <v>989</v>
      </c>
      <c r="B3832">
        <v>2011</v>
      </c>
      <c r="C3832" s="76">
        <v>0.20345354159551013</v>
      </c>
      <c r="D3832" s="76">
        <v>0</v>
      </c>
      <c r="E3832" s="76">
        <v>0</v>
      </c>
      <c r="F3832" s="76">
        <v>0.79654645840448979</v>
      </c>
      <c r="G3832" s="76">
        <v>0</v>
      </c>
      <c r="H3832" s="76">
        <v>0</v>
      </c>
      <c r="I3832" s="76">
        <v>0</v>
      </c>
      <c r="J3832" s="76">
        <v>0</v>
      </c>
      <c r="K3832" s="76">
        <v>0</v>
      </c>
      <c r="L3832" s="77">
        <v>0</v>
      </c>
      <c r="M3832" s="68">
        <v>5.4355679025846317</v>
      </c>
      <c r="N3832" s="68">
        <v>0</v>
      </c>
      <c r="O3832" s="68">
        <v>0</v>
      </c>
      <c r="P3832" s="68">
        <v>21.280938774852263</v>
      </c>
      <c r="Q3832" s="68">
        <v>0</v>
      </c>
      <c r="R3832" s="68">
        <v>0</v>
      </c>
      <c r="S3832" s="68">
        <v>0</v>
      </c>
      <c r="T3832" s="68">
        <v>0</v>
      </c>
      <c r="U3832" s="68">
        <v>0</v>
      </c>
      <c r="V3832" s="68">
        <v>0</v>
      </c>
      <c r="W3832" s="68">
        <v>26.716506677436897</v>
      </c>
    </row>
    <row r="3833" spans="1:23">
      <c r="A3833" s="105"/>
      <c r="B3833">
        <v>2014</v>
      </c>
      <c r="C3833" s="76">
        <v>0.13724050016901929</v>
      </c>
      <c r="D3833" s="76">
        <v>3.4478709523604434E-2</v>
      </c>
      <c r="E3833" s="76">
        <v>0</v>
      </c>
      <c r="F3833" s="76">
        <v>0.72469323320768453</v>
      </c>
      <c r="G3833" s="76">
        <v>0.10358755709969177</v>
      </c>
      <c r="H3833" s="76">
        <v>0</v>
      </c>
      <c r="I3833" s="76">
        <v>0</v>
      </c>
      <c r="J3833" s="76">
        <v>0</v>
      </c>
      <c r="K3833" s="76">
        <v>0</v>
      </c>
      <c r="L3833" s="77">
        <v>0</v>
      </c>
      <c r="M3833" s="68">
        <v>4.018785609987745</v>
      </c>
      <c r="N3833" s="68">
        <v>1.0096330275229359</v>
      </c>
      <c r="O3833" s="68">
        <v>0</v>
      </c>
      <c r="P3833" s="68">
        <v>21.221044324989855</v>
      </c>
      <c r="Q3833" s="68">
        <v>3.0333333333333332</v>
      </c>
      <c r="R3833" s="68">
        <v>0</v>
      </c>
      <c r="S3833" s="68">
        <v>0</v>
      </c>
      <c r="T3833" s="68">
        <v>0</v>
      </c>
      <c r="U3833" s="68">
        <v>0</v>
      </c>
      <c r="V3833" s="68">
        <v>0</v>
      </c>
      <c r="W3833" s="68">
        <v>29.282796295833869</v>
      </c>
    </row>
    <row r="3834" spans="1:23">
      <c r="A3834" s="105"/>
      <c r="B3834">
        <v>2017</v>
      </c>
      <c r="C3834" s="76">
        <v>6.6504435116360477E-2</v>
      </c>
      <c r="D3834" s="76">
        <v>0.10727079014872691</v>
      </c>
      <c r="E3834" s="76">
        <v>0.10727079014872691</v>
      </c>
      <c r="F3834" s="76">
        <v>0.68570176702800556</v>
      </c>
      <c r="G3834" s="76">
        <v>3.3252217558180239E-2</v>
      </c>
      <c r="H3834" s="76">
        <v>0</v>
      </c>
      <c r="I3834" s="76">
        <v>0</v>
      </c>
      <c r="J3834" s="76">
        <v>0</v>
      </c>
      <c r="K3834" s="76">
        <v>0</v>
      </c>
      <c r="L3834" s="77">
        <v>0</v>
      </c>
      <c r="M3834" s="68">
        <v>2.3558776167471818</v>
      </c>
      <c r="N3834" s="68">
        <v>3.8</v>
      </c>
      <c r="O3834" s="68">
        <v>3.8</v>
      </c>
      <c r="P3834" s="68">
        <v>24.290552079403554</v>
      </c>
      <c r="Q3834" s="68">
        <v>1.1779388083735909</v>
      </c>
      <c r="R3834" s="68">
        <v>0</v>
      </c>
      <c r="S3834" s="68">
        <v>0</v>
      </c>
      <c r="T3834" s="68">
        <v>0</v>
      </c>
      <c r="U3834" s="68">
        <v>0</v>
      </c>
      <c r="V3834" s="68">
        <v>0</v>
      </c>
      <c r="W3834" s="68">
        <v>35.424368504524324</v>
      </c>
    </row>
    <row r="3835" spans="1:23">
      <c r="C3835" s="76"/>
      <c r="D3835" s="76"/>
      <c r="E3835" s="76"/>
      <c r="F3835" s="76"/>
      <c r="G3835" s="76"/>
      <c r="H3835" s="76"/>
      <c r="I3835" s="76"/>
      <c r="J3835" s="76"/>
      <c r="K3835" s="76"/>
      <c r="L3835" s="77"/>
      <c r="M3835" s="68"/>
      <c r="N3835" s="68"/>
      <c r="O3835" s="68"/>
      <c r="P3835" s="68"/>
      <c r="Q3835" s="68"/>
      <c r="R3835" s="68"/>
      <c r="S3835" s="68"/>
      <c r="T3835" s="68"/>
      <c r="U3835" s="68"/>
      <c r="V3835" s="68"/>
      <c r="W3835" s="68"/>
    </row>
    <row r="3836" spans="1:23">
      <c r="A3836" s="105" t="s">
        <v>990</v>
      </c>
      <c r="B3836">
        <v>2011</v>
      </c>
      <c r="C3836" s="76">
        <v>0.14568176686134346</v>
      </c>
      <c r="D3836" s="76">
        <v>0</v>
      </c>
      <c r="E3836" s="76">
        <v>0</v>
      </c>
      <c r="F3836" s="76">
        <v>0.81955416019365857</v>
      </c>
      <c r="G3836" s="76">
        <v>0</v>
      </c>
      <c r="H3836" s="76">
        <v>3.4764072944997955E-2</v>
      </c>
      <c r="I3836" s="76">
        <v>0</v>
      </c>
      <c r="J3836" s="76">
        <v>0</v>
      </c>
      <c r="K3836" s="76">
        <v>0</v>
      </c>
      <c r="L3836" s="77">
        <v>0</v>
      </c>
      <c r="M3836" s="68">
        <v>17.229825012994269</v>
      </c>
      <c r="N3836" s="68">
        <v>0</v>
      </c>
      <c r="O3836" s="68">
        <v>0</v>
      </c>
      <c r="P3836" s="68">
        <v>96.928909314012074</v>
      </c>
      <c r="Q3836" s="68">
        <v>0</v>
      </c>
      <c r="R3836" s="68">
        <v>4.1115570361758262</v>
      </c>
      <c r="S3836" s="68">
        <v>0</v>
      </c>
      <c r="T3836" s="68">
        <v>0</v>
      </c>
      <c r="U3836" s="68">
        <v>0</v>
      </c>
      <c r="V3836" s="68">
        <v>0</v>
      </c>
      <c r="W3836" s="68">
        <v>118.27029136318217</v>
      </c>
    </row>
    <row r="3837" spans="1:23">
      <c r="A3837" s="105"/>
      <c r="B3837">
        <v>2014</v>
      </c>
      <c r="C3837" s="76">
        <v>0.15688278557441393</v>
      </c>
      <c r="D3837" s="76">
        <v>0</v>
      </c>
      <c r="E3837" s="76">
        <v>0</v>
      </c>
      <c r="F3837" s="76">
        <v>0.81159931227790727</v>
      </c>
      <c r="G3837" s="76">
        <v>3.1517902147678668E-2</v>
      </c>
      <c r="H3837" s="76">
        <v>0</v>
      </c>
      <c r="I3837" s="76">
        <v>0</v>
      </c>
      <c r="J3837" s="76">
        <v>0</v>
      </c>
      <c r="K3837" s="76">
        <v>0</v>
      </c>
      <c r="L3837" s="77">
        <v>0</v>
      </c>
      <c r="M3837" s="68">
        <v>16.976421386580103</v>
      </c>
      <c r="N3837" s="68">
        <v>0</v>
      </c>
      <c r="O3837" s="68">
        <v>0</v>
      </c>
      <c r="P3837" s="68">
        <v>87.823860800540473</v>
      </c>
      <c r="Q3837" s="68">
        <v>3.410579345088161</v>
      </c>
      <c r="R3837" s="68">
        <v>0</v>
      </c>
      <c r="S3837" s="68">
        <v>0</v>
      </c>
      <c r="T3837" s="68">
        <v>0</v>
      </c>
      <c r="U3837" s="68">
        <v>0</v>
      </c>
      <c r="V3837" s="68">
        <v>0</v>
      </c>
      <c r="W3837" s="68">
        <v>108.21086153220875</v>
      </c>
    </row>
    <row r="3838" spans="1:23">
      <c r="A3838" s="105"/>
      <c r="B3838">
        <v>2017</v>
      </c>
      <c r="C3838" s="76">
        <v>0.20051675322122869</v>
      </c>
      <c r="D3838" s="76">
        <v>0</v>
      </c>
      <c r="E3838" s="76">
        <v>0</v>
      </c>
      <c r="F3838" s="76">
        <v>0.74045335256089684</v>
      </c>
      <c r="G3838" s="76">
        <v>4.5338401191859654E-2</v>
      </c>
      <c r="H3838" s="76">
        <v>0</v>
      </c>
      <c r="I3838" s="76">
        <v>0</v>
      </c>
      <c r="J3838" s="76">
        <v>0</v>
      </c>
      <c r="K3838" s="76">
        <v>1.3691493026014565E-2</v>
      </c>
      <c r="L3838" s="77">
        <v>0</v>
      </c>
      <c r="M3838" s="68">
        <v>16.806143185690388</v>
      </c>
      <c r="N3838" s="68">
        <v>0</v>
      </c>
      <c r="O3838" s="68">
        <v>0</v>
      </c>
      <c r="P3838" s="68">
        <v>62.060475573995355</v>
      </c>
      <c r="Q3838" s="68">
        <v>3.8</v>
      </c>
      <c r="R3838" s="68">
        <v>0</v>
      </c>
      <c r="S3838" s="68">
        <v>0</v>
      </c>
      <c r="T3838" s="68">
        <v>0</v>
      </c>
      <c r="U3838" s="68">
        <v>1.1475409836065575</v>
      </c>
      <c r="V3838" s="68">
        <v>0</v>
      </c>
      <c r="W3838" s="68">
        <v>83.814159743292322</v>
      </c>
    </row>
    <row r="3839" spans="1:23">
      <c r="C3839" s="76"/>
      <c r="D3839" s="76"/>
      <c r="E3839" s="76"/>
      <c r="F3839" s="76"/>
      <c r="G3839" s="76"/>
      <c r="H3839" s="76"/>
      <c r="I3839" s="76"/>
      <c r="J3839" s="76"/>
      <c r="K3839" s="76"/>
      <c r="L3839" s="77"/>
      <c r="M3839" s="68"/>
      <c r="N3839" s="68"/>
      <c r="O3839" s="68"/>
      <c r="P3839" s="68"/>
      <c r="Q3839" s="68"/>
      <c r="R3839" s="68"/>
      <c r="S3839" s="68"/>
      <c r="T3839" s="68"/>
      <c r="U3839" s="68"/>
      <c r="V3839" s="68"/>
      <c r="W3839" s="68"/>
    </row>
    <row r="3840" spans="1:23">
      <c r="A3840" s="105" t="s">
        <v>991</v>
      </c>
      <c r="B3840">
        <v>2011</v>
      </c>
      <c r="C3840" s="76">
        <v>2.8727632420834481E-2</v>
      </c>
      <c r="D3840" s="76">
        <v>4.2559526717978906E-2</v>
      </c>
      <c r="E3840" s="76">
        <v>0</v>
      </c>
      <c r="F3840" s="76">
        <v>0.88408201786075236</v>
      </c>
      <c r="G3840" s="76">
        <v>4.4630823000434298E-2</v>
      </c>
      <c r="H3840" s="76">
        <v>0</v>
      </c>
      <c r="I3840" s="76">
        <v>0</v>
      </c>
      <c r="J3840" s="76">
        <v>0</v>
      </c>
      <c r="K3840" s="76">
        <v>0</v>
      </c>
      <c r="L3840" s="77">
        <v>0</v>
      </c>
      <c r="M3840" s="68">
        <v>1.008015389547932</v>
      </c>
      <c r="N3840" s="68">
        <v>1.4933586337760911</v>
      </c>
      <c r="O3840" s="68">
        <v>0</v>
      </c>
      <c r="P3840" s="68">
        <v>31.021292202970248</v>
      </c>
      <c r="Q3840" s="68">
        <v>1.5660377358490565</v>
      </c>
      <c r="R3840" s="68">
        <v>0</v>
      </c>
      <c r="S3840" s="68">
        <v>0</v>
      </c>
      <c r="T3840" s="68">
        <v>0</v>
      </c>
      <c r="U3840" s="68">
        <v>0</v>
      </c>
      <c r="V3840" s="68">
        <v>0</v>
      </c>
      <c r="W3840" s="68">
        <v>35.088703962143327</v>
      </c>
    </row>
    <row r="3841" spans="1:23">
      <c r="A3841" s="105"/>
      <c r="B3841">
        <v>2014</v>
      </c>
      <c r="C3841" s="76">
        <v>0.13881271252122632</v>
      </c>
      <c r="D3841" s="76">
        <v>5.6576895372948362E-2</v>
      </c>
      <c r="E3841" s="76">
        <v>0</v>
      </c>
      <c r="F3841" s="76">
        <v>0.8046103921058253</v>
      </c>
      <c r="G3841" s="76">
        <v>0</v>
      </c>
      <c r="H3841" s="76">
        <v>0</v>
      </c>
      <c r="I3841" s="76">
        <v>0</v>
      </c>
      <c r="J3841" s="76">
        <v>0</v>
      </c>
      <c r="K3841" s="76">
        <v>0</v>
      </c>
      <c r="L3841" s="77">
        <v>0</v>
      </c>
      <c r="M3841" s="68">
        <v>2.4535229726938699</v>
      </c>
      <c r="N3841" s="68">
        <v>1</v>
      </c>
      <c r="O3841" s="68">
        <v>0</v>
      </c>
      <c r="P3841" s="68">
        <v>14.221536667961834</v>
      </c>
      <c r="Q3841" s="68">
        <v>0</v>
      </c>
      <c r="R3841" s="68">
        <v>0</v>
      </c>
      <c r="S3841" s="68">
        <v>0</v>
      </c>
      <c r="T3841" s="68">
        <v>0</v>
      </c>
      <c r="U3841" s="68">
        <v>0</v>
      </c>
      <c r="V3841" s="68">
        <v>0</v>
      </c>
      <c r="W3841" s="68">
        <v>17.675059640655704</v>
      </c>
    </row>
    <row r="3842" spans="1:23">
      <c r="A3842" s="105"/>
      <c r="B3842">
        <v>2017</v>
      </c>
      <c r="C3842" s="76">
        <v>6.3358545899284399E-2</v>
      </c>
      <c r="D3842" s="76">
        <v>0</v>
      </c>
      <c r="E3842" s="76">
        <v>0</v>
      </c>
      <c r="F3842" s="76">
        <v>0.87334355773483829</v>
      </c>
      <c r="G3842" s="76">
        <v>0</v>
      </c>
      <c r="H3842" s="76">
        <v>6.3297896365877307E-2</v>
      </c>
      <c r="I3842" s="76">
        <v>0</v>
      </c>
      <c r="J3842" s="76">
        <v>0</v>
      </c>
      <c r="K3842" s="76">
        <v>0</v>
      </c>
      <c r="L3842" s="77">
        <v>0</v>
      </c>
      <c r="M3842" s="68">
        <v>1.0009581603321622</v>
      </c>
      <c r="N3842" s="68">
        <v>0</v>
      </c>
      <c r="O3842" s="68">
        <v>0</v>
      </c>
      <c r="P3842" s="68">
        <v>13.797355170963332</v>
      </c>
      <c r="Q3842" s="68">
        <v>0</v>
      </c>
      <c r="R3842" s="68">
        <v>1</v>
      </c>
      <c r="S3842" s="68">
        <v>0</v>
      </c>
      <c r="T3842" s="68">
        <v>0</v>
      </c>
      <c r="U3842" s="68">
        <v>0</v>
      </c>
      <c r="V3842" s="68">
        <v>0</v>
      </c>
      <c r="W3842" s="68">
        <v>15.798313331295494</v>
      </c>
    </row>
    <row r="3843" spans="1:23">
      <c r="C3843" s="76"/>
      <c r="D3843" s="76"/>
      <c r="E3843" s="76"/>
      <c r="F3843" s="76"/>
      <c r="G3843" s="76"/>
      <c r="H3843" s="76"/>
      <c r="I3843" s="76"/>
      <c r="J3843" s="76"/>
      <c r="K3843" s="76"/>
      <c r="L3843" s="77"/>
      <c r="M3843" s="68"/>
      <c r="N3843" s="68"/>
      <c r="O3843" s="68"/>
      <c r="P3843" s="68"/>
      <c r="Q3843" s="68"/>
      <c r="R3843" s="68"/>
      <c r="S3843" s="68"/>
      <c r="T3843" s="68"/>
      <c r="U3843" s="68"/>
      <c r="V3843" s="68"/>
      <c r="W3843" s="68"/>
    </row>
    <row r="3844" spans="1:23">
      <c r="A3844" s="105" t="s">
        <v>992</v>
      </c>
      <c r="B3844">
        <v>2011</v>
      </c>
      <c r="C3844" s="76">
        <v>0.22322110022398337</v>
      </c>
      <c r="D3844" s="76">
        <v>0</v>
      </c>
      <c r="E3844" s="76">
        <v>0</v>
      </c>
      <c r="F3844" s="76">
        <v>0.77677889977601655</v>
      </c>
      <c r="G3844" s="76">
        <v>0</v>
      </c>
      <c r="H3844" s="76">
        <v>0</v>
      </c>
      <c r="I3844" s="76">
        <v>0</v>
      </c>
      <c r="J3844" s="76">
        <v>0</v>
      </c>
      <c r="K3844" s="76">
        <v>0</v>
      </c>
      <c r="L3844" s="77">
        <v>0</v>
      </c>
      <c r="M3844" s="68">
        <v>12.104181050178784</v>
      </c>
      <c r="N3844" s="68">
        <v>0</v>
      </c>
      <c r="O3844" s="68">
        <v>0</v>
      </c>
      <c r="P3844" s="68">
        <v>42.120894617100291</v>
      </c>
      <c r="Q3844" s="68">
        <v>0</v>
      </c>
      <c r="R3844" s="68">
        <v>0</v>
      </c>
      <c r="S3844" s="68">
        <v>0</v>
      </c>
      <c r="T3844" s="68">
        <v>0</v>
      </c>
      <c r="U3844" s="68">
        <v>0</v>
      </c>
      <c r="V3844" s="68">
        <v>0</v>
      </c>
      <c r="W3844" s="68">
        <v>54.225075667279079</v>
      </c>
    </row>
    <row r="3845" spans="1:23">
      <c r="A3845" s="105"/>
      <c r="B3845">
        <v>2014</v>
      </c>
      <c r="C3845" s="76">
        <v>0.14022913226805028</v>
      </c>
      <c r="D3845" s="76">
        <v>0</v>
      </c>
      <c r="E3845" s="76">
        <v>0</v>
      </c>
      <c r="F3845" s="76">
        <v>0.84037102299478994</v>
      </c>
      <c r="G3845" s="76">
        <v>0</v>
      </c>
      <c r="H3845" s="76">
        <v>1.939984473715986E-2</v>
      </c>
      <c r="I3845" s="76">
        <v>0</v>
      </c>
      <c r="J3845" s="76">
        <v>0</v>
      </c>
      <c r="K3845" s="76">
        <v>0</v>
      </c>
      <c r="L3845" s="77">
        <v>0</v>
      </c>
      <c r="M3845" s="68">
        <v>7.2979946632002353</v>
      </c>
      <c r="N3845" s="68">
        <v>0</v>
      </c>
      <c r="O3845" s="68">
        <v>0</v>
      </c>
      <c r="P3845" s="68">
        <v>43.735728387741325</v>
      </c>
      <c r="Q3845" s="68">
        <v>0</v>
      </c>
      <c r="R3845" s="68">
        <v>1.0096330275229359</v>
      </c>
      <c r="S3845" s="68">
        <v>0</v>
      </c>
      <c r="T3845" s="68">
        <v>0</v>
      </c>
      <c r="U3845" s="68">
        <v>0</v>
      </c>
      <c r="V3845" s="68">
        <v>0</v>
      </c>
      <c r="W3845" s="68">
        <v>52.043356078464491</v>
      </c>
    </row>
    <row r="3846" spans="1:23">
      <c r="A3846" s="105"/>
      <c r="B3846">
        <v>2017</v>
      </c>
      <c r="C3846" s="76">
        <v>0.2225065389086229</v>
      </c>
      <c r="D3846" s="76">
        <v>0</v>
      </c>
      <c r="E3846" s="76">
        <v>0</v>
      </c>
      <c r="F3846" s="76">
        <v>0.77749346109137685</v>
      </c>
      <c r="G3846" s="76">
        <v>0</v>
      </c>
      <c r="H3846" s="76">
        <v>0</v>
      </c>
      <c r="I3846" s="76">
        <v>0</v>
      </c>
      <c r="J3846" s="76">
        <v>0</v>
      </c>
      <c r="K3846" s="76">
        <v>0</v>
      </c>
      <c r="L3846" s="77">
        <v>0</v>
      </c>
      <c r="M3846" s="68">
        <v>10.777058257880029</v>
      </c>
      <c r="N3846" s="68">
        <v>0</v>
      </c>
      <c r="O3846" s="68">
        <v>0</v>
      </c>
      <c r="P3846" s="68">
        <v>37.657735212642905</v>
      </c>
      <c r="Q3846" s="68">
        <v>0</v>
      </c>
      <c r="R3846" s="68">
        <v>0</v>
      </c>
      <c r="S3846" s="68">
        <v>0</v>
      </c>
      <c r="T3846" s="68">
        <v>0</v>
      </c>
      <c r="U3846" s="68">
        <v>0</v>
      </c>
      <c r="V3846" s="68">
        <v>0</v>
      </c>
      <c r="W3846" s="68">
        <v>48.434793470522948</v>
      </c>
    </row>
    <row r="3847" spans="1:23">
      <c r="C3847" s="76"/>
      <c r="D3847" s="76"/>
      <c r="E3847" s="76"/>
      <c r="F3847" s="76"/>
      <c r="G3847" s="76"/>
      <c r="H3847" s="76"/>
      <c r="I3847" s="76"/>
      <c r="J3847" s="76"/>
      <c r="K3847" s="76"/>
      <c r="L3847" s="77"/>
      <c r="M3847" s="68"/>
      <c r="N3847" s="68"/>
      <c r="O3847" s="68"/>
      <c r="P3847" s="68"/>
      <c r="Q3847" s="68"/>
      <c r="R3847" s="68"/>
      <c r="S3847" s="68"/>
      <c r="T3847" s="68"/>
      <c r="U3847" s="68"/>
      <c r="V3847" s="68"/>
      <c r="W3847" s="68"/>
    </row>
    <row r="3848" spans="1:23">
      <c r="A3848" s="105" t="s">
        <v>993</v>
      </c>
      <c r="B3848">
        <v>2011</v>
      </c>
      <c r="C3848" s="76">
        <v>0.33902363860668738</v>
      </c>
      <c r="D3848" s="76">
        <v>0</v>
      </c>
      <c r="E3848" s="76">
        <v>0</v>
      </c>
      <c r="F3848" s="76">
        <v>0.66097636139331262</v>
      </c>
      <c r="G3848" s="76">
        <v>0</v>
      </c>
      <c r="H3848" s="76">
        <v>0</v>
      </c>
      <c r="I3848" s="76">
        <v>0</v>
      </c>
      <c r="J3848" s="76">
        <v>0</v>
      </c>
      <c r="K3848" s="76">
        <v>0</v>
      </c>
      <c r="L3848" s="77">
        <v>0</v>
      </c>
      <c r="M3848" s="68">
        <v>3.6603606848299886</v>
      </c>
      <c r="N3848" s="68">
        <v>0</v>
      </c>
      <c r="O3848" s="68">
        <v>0</v>
      </c>
      <c r="P3848" s="68">
        <v>7.1364105959965229</v>
      </c>
      <c r="Q3848" s="68">
        <v>0</v>
      </c>
      <c r="R3848" s="68">
        <v>0</v>
      </c>
      <c r="S3848" s="68">
        <v>0</v>
      </c>
      <c r="T3848" s="68">
        <v>0</v>
      </c>
      <c r="U3848" s="68">
        <v>0</v>
      </c>
      <c r="V3848" s="68">
        <v>0</v>
      </c>
      <c r="W3848" s="68">
        <v>10.796771280826512</v>
      </c>
    </row>
    <row r="3849" spans="1:23">
      <c r="A3849" s="105"/>
      <c r="B3849">
        <v>2014</v>
      </c>
      <c r="C3849" s="76">
        <v>0.17309173843160627</v>
      </c>
      <c r="D3849" s="76">
        <v>0</v>
      </c>
      <c r="E3849" s="76">
        <v>0</v>
      </c>
      <c r="F3849" s="76">
        <v>0.82690826156839381</v>
      </c>
      <c r="G3849" s="76">
        <v>0</v>
      </c>
      <c r="H3849" s="76">
        <v>0</v>
      </c>
      <c r="I3849" s="76">
        <v>0</v>
      </c>
      <c r="J3849" s="76">
        <v>0</v>
      </c>
      <c r="K3849" s="76">
        <v>0</v>
      </c>
      <c r="L3849" s="77">
        <v>0</v>
      </c>
      <c r="M3849" s="68">
        <v>2.2222222222222223</v>
      </c>
      <c r="N3849" s="68">
        <v>0</v>
      </c>
      <c r="O3849" s="68">
        <v>0</v>
      </c>
      <c r="P3849" s="68">
        <v>10.616184985180626</v>
      </c>
      <c r="Q3849" s="68">
        <v>0</v>
      </c>
      <c r="R3849" s="68">
        <v>0</v>
      </c>
      <c r="S3849" s="68">
        <v>0</v>
      </c>
      <c r="T3849" s="68">
        <v>0</v>
      </c>
      <c r="U3849" s="68">
        <v>0</v>
      </c>
      <c r="V3849" s="68">
        <v>0</v>
      </c>
      <c r="W3849" s="68">
        <v>12.838407207402847</v>
      </c>
    </row>
    <row r="3850" spans="1:23">
      <c r="A3850" s="105"/>
      <c r="B3850">
        <v>2017</v>
      </c>
      <c r="C3850" s="76">
        <v>8.5829939978858585E-2</v>
      </c>
      <c r="D3850" s="76">
        <v>0</v>
      </c>
      <c r="E3850" s="76">
        <v>0.16242081312843792</v>
      </c>
      <c r="F3850" s="76">
        <v>0.75174924689270339</v>
      </c>
      <c r="G3850" s="76">
        <v>0</v>
      </c>
      <c r="H3850" s="76">
        <v>0</v>
      </c>
      <c r="I3850" s="76">
        <v>0</v>
      </c>
      <c r="J3850" s="76">
        <v>0</v>
      </c>
      <c r="K3850" s="76">
        <v>0</v>
      </c>
      <c r="L3850" s="77">
        <v>0</v>
      </c>
      <c r="M3850" s="68">
        <v>2.0080786793115557</v>
      </c>
      <c r="N3850" s="68">
        <v>0</v>
      </c>
      <c r="O3850" s="68">
        <v>3.8</v>
      </c>
      <c r="P3850" s="68">
        <v>17.587937673562283</v>
      </c>
      <c r="Q3850" s="68">
        <v>0</v>
      </c>
      <c r="R3850" s="68">
        <v>0</v>
      </c>
      <c r="S3850" s="68">
        <v>0</v>
      </c>
      <c r="T3850" s="68">
        <v>0</v>
      </c>
      <c r="U3850" s="68">
        <v>0</v>
      </c>
      <c r="V3850" s="68">
        <v>0</v>
      </c>
      <c r="W3850" s="68">
        <v>23.39601635287384</v>
      </c>
    </row>
    <row r="3851" spans="1:23">
      <c r="C3851" s="76"/>
      <c r="D3851" s="76"/>
      <c r="E3851" s="76"/>
      <c r="F3851" s="76"/>
      <c r="G3851" s="76"/>
      <c r="H3851" s="76"/>
      <c r="I3851" s="76"/>
      <c r="J3851" s="76"/>
      <c r="K3851" s="76"/>
      <c r="L3851" s="77"/>
      <c r="M3851" s="68"/>
      <c r="N3851" s="68"/>
      <c r="O3851" s="68"/>
      <c r="P3851" s="68"/>
      <c r="Q3851" s="68"/>
      <c r="R3851" s="68"/>
      <c r="S3851" s="68"/>
      <c r="T3851" s="68"/>
      <c r="U3851" s="68"/>
      <c r="V3851" s="68"/>
      <c r="W3851" s="68"/>
    </row>
    <row r="3852" spans="1:23">
      <c r="A3852" s="105" t="s">
        <v>994</v>
      </c>
      <c r="B3852">
        <v>2011</v>
      </c>
      <c r="C3852" s="76">
        <v>0.24908437732676383</v>
      </c>
      <c r="D3852" s="76">
        <v>0</v>
      </c>
      <c r="E3852" s="76">
        <v>0</v>
      </c>
      <c r="F3852" s="76">
        <v>0.75091562267323619</v>
      </c>
      <c r="G3852" s="76">
        <v>0</v>
      </c>
      <c r="H3852" s="76">
        <v>0</v>
      </c>
      <c r="I3852" s="76">
        <v>0</v>
      </c>
      <c r="J3852" s="76">
        <v>0</v>
      </c>
      <c r="K3852" s="76">
        <v>0</v>
      </c>
      <c r="L3852" s="77">
        <v>0</v>
      </c>
      <c r="M3852" s="68">
        <v>6.5069589536749817</v>
      </c>
      <c r="N3852" s="68">
        <v>0</v>
      </c>
      <c r="O3852" s="68">
        <v>0</v>
      </c>
      <c r="P3852" s="68">
        <v>19.616553984026297</v>
      </c>
      <c r="Q3852" s="68">
        <v>0</v>
      </c>
      <c r="R3852" s="68">
        <v>0</v>
      </c>
      <c r="S3852" s="68">
        <v>0</v>
      </c>
      <c r="T3852" s="68">
        <v>0</v>
      </c>
      <c r="U3852" s="68">
        <v>0</v>
      </c>
      <c r="V3852" s="68">
        <v>0</v>
      </c>
      <c r="W3852" s="68">
        <v>26.123512937701278</v>
      </c>
    </row>
    <row r="3853" spans="1:23">
      <c r="A3853" s="105"/>
      <c r="B3853">
        <v>2014</v>
      </c>
      <c r="C3853" s="76">
        <v>0.17503097405119283</v>
      </c>
      <c r="D3853" s="76">
        <v>0</v>
      </c>
      <c r="E3853" s="76">
        <v>0</v>
      </c>
      <c r="F3853" s="76">
        <v>0.82496902594880706</v>
      </c>
      <c r="G3853" s="76">
        <v>0</v>
      </c>
      <c r="H3853" s="76">
        <v>0</v>
      </c>
      <c r="I3853" s="76">
        <v>0</v>
      </c>
      <c r="J3853" s="76">
        <v>0</v>
      </c>
      <c r="K3853" s="76">
        <v>0</v>
      </c>
      <c r="L3853" s="77">
        <v>0</v>
      </c>
      <c r="M3853" s="68">
        <v>3.073319229756776</v>
      </c>
      <c r="N3853" s="68">
        <v>0</v>
      </c>
      <c r="O3853" s="68">
        <v>0</v>
      </c>
      <c r="P3853" s="68">
        <v>14.485397142683082</v>
      </c>
      <c r="Q3853" s="68">
        <v>0</v>
      </c>
      <c r="R3853" s="68">
        <v>0</v>
      </c>
      <c r="S3853" s="68">
        <v>0</v>
      </c>
      <c r="T3853" s="68">
        <v>0</v>
      </c>
      <c r="U3853" s="68">
        <v>0</v>
      </c>
      <c r="V3853" s="68">
        <v>0</v>
      </c>
      <c r="W3853" s="68">
        <v>17.558716372439861</v>
      </c>
    </row>
    <row r="3854" spans="1:23">
      <c r="A3854" s="105"/>
      <c r="B3854">
        <v>2017</v>
      </c>
      <c r="C3854" s="76">
        <v>0.26004067146622339</v>
      </c>
      <c r="D3854" s="76">
        <v>0</v>
      </c>
      <c r="E3854" s="76">
        <v>0</v>
      </c>
      <c r="F3854" s="76">
        <v>0.73995932853377666</v>
      </c>
      <c r="G3854" s="76">
        <v>0</v>
      </c>
      <c r="H3854" s="76">
        <v>0</v>
      </c>
      <c r="I3854" s="76">
        <v>0</v>
      </c>
      <c r="J3854" s="76">
        <v>0</v>
      </c>
      <c r="K3854" s="76">
        <v>0</v>
      </c>
      <c r="L3854" s="77">
        <v>0</v>
      </c>
      <c r="M3854" s="68">
        <v>4.6432632121961435</v>
      </c>
      <c r="N3854" s="68">
        <v>0</v>
      </c>
      <c r="O3854" s="68">
        <v>0</v>
      </c>
      <c r="P3854" s="68">
        <v>13.212648272785756</v>
      </c>
      <c r="Q3854" s="68">
        <v>0</v>
      </c>
      <c r="R3854" s="68">
        <v>0</v>
      </c>
      <c r="S3854" s="68">
        <v>0</v>
      </c>
      <c r="T3854" s="68">
        <v>0</v>
      </c>
      <c r="U3854" s="68">
        <v>0</v>
      </c>
      <c r="V3854" s="68">
        <v>0</v>
      </c>
      <c r="W3854" s="68">
        <v>17.855911484981899</v>
      </c>
    </row>
    <row r="3855" spans="1:23">
      <c r="C3855" s="76"/>
      <c r="D3855" s="76"/>
      <c r="E3855" s="76"/>
      <c r="F3855" s="76"/>
      <c r="G3855" s="76"/>
      <c r="H3855" s="76"/>
      <c r="I3855" s="76"/>
      <c r="J3855" s="76"/>
      <c r="K3855" s="76"/>
      <c r="L3855" s="77"/>
      <c r="M3855" s="68"/>
      <c r="N3855" s="68"/>
      <c r="O3855" s="68"/>
      <c r="P3855" s="68"/>
      <c r="Q3855" s="68"/>
      <c r="R3855" s="68"/>
      <c r="S3855" s="68"/>
      <c r="T3855" s="68"/>
      <c r="U3855" s="68"/>
      <c r="V3855" s="68"/>
      <c r="W3855" s="68"/>
    </row>
    <row r="3856" spans="1:23">
      <c r="A3856" s="105" t="s">
        <v>995</v>
      </c>
      <c r="B3856">
        <v>2011</v>
      </c>
      <c r="C3856" s="76">
        <v>0.11384000298070687</v>
      </c>
      <c r="D3856" s="76">
        <v>0</v>
      </c>
      <c r="E3856" s="76">
        <v>0</v>
      </c>
      <c r="F3856" s="76">
        <v>0.88615999701929316</v>
      </c>
      <c r="G3856" s="76">
        <v>0</v>
      </c>
      <c r="H3856" s="76">
        <v>0</v>
      </c>
      <c r="I3856" s="76">
        <v>0</v>
      </c>
      <c r="J3856" s="76">
        <v>0</v>
      </c>
      <c r="K3856" s="76">
        <v>0</v>
      </c>
      <c r="L3856" s="77">
        <v>0</v>
      </c>
      <c r="M3856" s="68">
        <v>5.0115438432835822</v>
      </c>
      <c r="N3856" s="68">
        <v>0</v>
      </c>
      <c r="O3856" s="68">
        <v>0</v>
      </c>
      <c r="P3856" s="68">
        <v>39.011152151663971</v>
      </c>
      <c r="Q3856" s="68">
        <v>0</v>
      </c>
      <c r="R3856" s="68">
        <v>0</v>
      </c>
      <c r="S3856" s="68">
        <v>0</v>
      </c>
      <c r="T3856" s="68">
        <v>0</v>
      </c>
      <c r="U3856" s="68">
        <v>0</v>
      </c>
      <c r="V3856" s="68">
        <v>0</v>
      </c>
      <c r="W3856" s="68">
        <v>44.022695994947554</v>
      </c>
    </row>
    <row r="3857" spans="1:23">
      <c r="A3857" s="105"/>
      <c r="B3857">
        <v>2014</v>
      </c>
      <c r="C3857" s="76">
        <v>0.26222395704126977</v>
      </c>
      <c r="D3857" s="76">
        <v>4.3608547578403559E-2</v>
      </c>
      <c r="E3857" s="76">
        <v>0</v>
      </c>
      <c r="F3857" s="76">
        <v>0.65055894780192303</v>
      </c>
      <c r="G3857" s="76">
        <v>0</v>
      </c>
      <c r="H3857" s="76">
        <v>0</v>
      </c>
      <c r="I3857" s="76">
        <v>0</v>
      </c>
      <c r="J3857" s="76">
        <v>0</v>
      </c>
      <c r="K3857" s="76">
        <v>0</v>
      </c>
      <c r="L3857" s="77">
        <v>4.3608547578403559E-2</v>
      </c>
      <c r="M3857" s="68">
        <v>6.0131320945697357</v>
      </c>
      <c r="N3857" s="68">
        <v>1</v>
      </c>
      <c r="O3857" s="68">
        <v>0</v>
      </c>
      <c r="P3857" s="68">
        <v>14.918152149696954</v>
      </c>
      <c r="Q3857" s="68">
        <v>0</v>
      </c>
      <c r="R3857" s="68">
        <v>0</v>
      </c>
      <c r="S3857" s="68">
        <v>0</v>
      </c>
      <c r="T3857" s="68">
        <v>0</v>
      </c>
      <c r="U3857" s="68">
        <v>0</v>
      </c>
      <c r="V3857" s="68">
        <v>1</v>
      </c>
      <c r="W3857" s="68">
        <v>22.931284244266692</v>
      </c>
    </row>
    <row r="3858" spans="1:23">
      <c r="A3858" s="105"/>
      <c r="B3858">
        <v>2017</v>
      </c>
      <c r="C3858" s="76">
        <v>0.15388691632838786</v>
      </c>
      <c r="D3858" s="76">
        <v>0</v>
      </c>
      <c r="E3858" s="76">
        <v>0</v>
      </c>
      <c r="F3858" s="76">
        <v>0.8461130836716122</v>
      </c>
      <c r="G3858" s="76">
        <v>0</v>
      </c>
      <c r="H3858" s="76">
        <v>0</v>
      </c>
      <c r="I3858" s="76">
        <v>0</v>
      </c>
      <c r="J3858" s="76">
        <v>0</v>
      </c>
      <c r="K3858" s="76">
        <v>0</v>
      </c>
      <c r="L3858" s="77">
        <v>0</v>
      </c>
      <c r="M3858" s="68">
        <v>2.7454665824079925</v>
      </c>
      <c r="N3858" s="68">
        <v>0</v>
      </c>
      <c r="O3858" s="68">
        <v>0</v>
      </c>
      <c r="P3858" s="68">
        <v>15.095339172314446</v>
      </c>
      <c r="Q3858" s="68">
        <v>0</v>
      </c>
      <c r="R3858" s="68">
        <v>0</v>
      </c>
      <c r="S3858" s="68">
        <v>0</v>
      </c>
      <c r="T3858" s="68">
        <v>0</v>
      </c>
      <c r="U3858" s="68">
        <v>0</v>
      </c>
      <c r="V3858" s="68">
        <v>0</v>
      </c>
      <c r="W3858" s="68">
        <v>17.840805754722439</v>
      </c>
    </row>
    <row r="3859" spans="1:23">
      <c r="C3859" s="76"/>
      <c r="D3859" s="76"/>
      <c r="E3859" s="76"/>
      <c r="F3859" s="76"/>
      <c r="G3859" s="76"/>
      <c r="H3859" s="76"/>
      <c r="I3859" s="76"/>
      <c r="J3859" s="76"/>
      <c r="K3859" s="76"/>
      <c r="L3859" s="77"/>
      <c r="M3859" s="68"/>
      <c r="N3859" s="68"/>
      <c r="O3859" s="68"/>
      <c r="P3859" s="68"/>
      <c r="Q3859" s="68"/>
      <c r="R3859" s="68"/>
      <c r="S3859" s="68"/>
      <c r="T3859" s="68"/>
      <c r="U3859" s="68"/>
      <c r="V3859" s="68"/>
      <c r="W3859" s="68"/>
    </row>
    <row r="3860" spans="1:23">
      <c r="A3860" s="105" t="s">
        <v>996</v>
      </c>
      <c r="B3860">
        <v>2011</v>
      </c>
      <c r="C3860" s="76">
        <v>0.29797844903568593</v>
      </c>
      <c r="D3860" s="76">
        <v>0</v>
      </c>
      <c r="E3860" s="76">
        <v>0</v>
      </c>
      <c r="F3860" s="76">
        <v>0.70202155096431407</v>
      </c>
      <c r="G3860" s="76">
        <v>0</v>
      </c>
      <c r="H3860" s="76">
        <v>0</v>
      </c>
      <c r="I3860" s="76">
        <v>0</v>
      </c>
      <c r="J3860" s="76">
        <v>0</v>
      </c>
      <c r="K3860" s="76">
        <v>0</v>
      </c>
      <c r="L3860" s="77">
        <v>0</v>
      </c>
      <c r="M3860" s="68">
        <v>3.0050917494760889</v>
      </c>
      <c r="N3860" s="68">
        <v>0</v>
      </c>
      <c r="O3860" s="68">
        <v>0</v>
      </c>
      <c r="P3860" s="68">
        <v>7.0798380808560326</v>
      </c>
      <c r="Q3860" s="68">
        <v>0</v>
      </c>
      <c r="R3860" s="68">
        <v>0</v>
      </c>
      <c r="S3860" s="68">
        <v>0</v>
      </c>
      <c r="T3860" s="68">
        <v>0</v>
      </c>
      <c r="U3860" s="68">
        <v>0</v>
      </c>
      <c r="V3860" s="68">
        <v>0</v>
      </c>
      <c r="W3860" s="68">
        <v>10.084929830332122</v>
      </c>
    </row>
    <row r="3861" spans="1:23">
      <c r="A3861" s="105"/>
      <c r="B3861">
        <v>2014</v>
      </c>
      <c r="C3861" s="76">
        <v>0.205736054433455</v>
      </c>
      <c r="D3861" s="76">
        <v>6.8349630277381349E-2</v>
      </c>
      <c r="E3861" s="76">
        <v>0</v>
      </c>
      <c r="F3861" s="76">
        <v>0.65260773986269371</v>
      </c>
      <c r="G3861" s="76">
        <v>7.3306575426469928E-2</v>
      </c>
      <c r="H3861" s="76">
        <v>0</v>
      </c>
      <c r="I3861" s="76">
        <v>0</v>
      </c>
      <c r="J3861" s="76">
        <v>0</v>
      </c>
      <c r="K3861" s="76">
        <v>0</v>
      </c>
      <c r="L3861" s="77">
        <v>0</v>
      </c>
      <c r="M3861" s="68">
        <v>3.0100536549871926</v>
      </c>
      <c r="N3861" s="68">
        <v>1</v>
      </c>
      <c r="O3861" s="68">
        <v>0</v>
      </c>
      <c r="P3861" s="68">
        <v>9.5480800293174148</v>
      </c>
      <c r="Q3861" s="68">
        <v>1.0725233644859813</v>
      </c>
      <c r="R3861" s="68">
        <v>0</v>
      </c>
      <c r="S3861" s="68">
        <v>0</v>
      </c>
      <c r="T3861" s="68">
        <v>0</v>
      </c>
      <c r="U3861" s="68">
        <v>0</v>
      </c>
      <c r="V3861" s="68">
        <v>0</v>
      </c>
      <c r="W3861" s="68">
        <v>14.630657048790589</v>
      </c>
    </row>
    <row r="3862" spans="1:23">
      <c r="A3862" s="105"/>
      <c r="B3862">
        <v>2017</v>
      </c>
      <c r="C3862" s="76">
        <v>0.25588013544057764</v>
      </c>
      <c r="D3862" s="76">
        <v>0</v>
      </c>
      <c r="E3862" s="76">
        <v>0</v>
      </c>
      <c r="F3862" s="76">
        <v>0.74411986455942247</v>
      </c>
      <c r="G3862" s="76">
        <v>0</v>
      </c>
      <c r="H3862" s="76">
        <v>0</v>
      </c>
      <c r="I3862" s="76">
        <v>0</v>
      </c>
      <c r="J3862" s="76">
        <v>0</v>
      </c>
      <c r="K3862" s="76">
        <v>0</v>
      </c>
      <c r="L3862" s="77">
        <v>0</v>
      </c>
      <c r="M3862" s="68">
        <v>4.8472222222222214</v>
      </c>
      <c r="N3862" s="68">
        <v>0</v>
      </c>
      <c r="O3862" s="68">
        <v>0</v>
      </c>
      <c r="P3862" s="68">
        <v>14.096109247710816</v>
      </c>
      <c r="Q3862" s="68">
        <v>0</v>
      </c>
      <c r="R3862" s="68">
        <v>0</v>
      </c>
      <c r="S3862" s="68">
        <v>0</v>
      </c>
      <c r="T3862" s="68">
        <v>0</v>
      </c>
      <c r="U3862" s="68">
        <v>0</v>
      </c>
      <c r="V3862" s="68">
        <v>0</v>
      </c>
      <c r="W3862" s="68">
        <v>18.943331469933035</v>
      </c>
    </row>
    <row r="3863" spans="1:23">
      <c r="C3863" s="76"/>
      <c r="D3863" s="76"/>
      <c r="E3863" s="76"/>
      <c r="F3863" s="76"/>
      <c r="G3863" s="76"/>
      <c r="H3863" s="76"/>
      <c r="I3863" s="76"/>
      <c r="J3863" s="76"/>
      <c r="K3863" s="76"/>
      <c r="L3863" s="77"/>
      <c r="M3863" s="68"/>
      <c r="N3863" s="68"/>
      <c r="O3863" s="68"/>
      <c r="P3863" s="68"/>
      <c r="Q3863" s="68"/>
      <c r="R3863" s="68"/>
      <c r="S3863" s="68"/>
      <c r="T3863" s="68"/>
      <c r="U3863" s="68"/>
      <c r="V3863" s="68"/>
      <c r="W3863" s="68"/>
    </row>
    <row r="3864" spans="1:23">
      <c r="A3864" s="105" t="s">
        <v>997</v>
      </c>
      <c r="B3864">
        <v>2011</v>
      </c>
      <c r="C3864" s="76">
        <v>0.31803949197024389</v>
      </c>
      <c r="D3864" s="76">
        <v>0</v>
      </c>
      <c r="E3864" s="76">
        <v>6.5560786288623536E-3</v>
      </c>
      <c r="F3864" s="76">
        <v>0.67540442940089396</v>
      </c>
      <c r="G3864" s="76">
        <v>0</v>
      </c>
      <c r="H3864" s="76">
        <v>0</v>
      </c>
      <c r="I3864" s="76">
        <v>0</v>
      </c>
      <c r="J3864" s="76">
        <v>0</v>
      </c>
      <c r="K3864" s="76">
        <v>0</v>
      </c>
      <c r="L3864" s="77">
        <v>0</v>
      </c>
      <c r="M3864" s="68">
        <v>48.510628071193807</v>
      </c>
      <c r="N3864" s="68">
        <v>0</v>
      </c>
      <c r="O3864" s="68">
        <v>1</v>
      </c>
      <c r="P3864" s="68">
        <v>103.01957429666975</v>
      </c>
      <c r="Q3864" s="68">
        <v>0</v>
      </c>
      <c r="R3864" s="68">
        <v>0</v>
      </c>
      <c r="S3864" s="68">
        <v>0</v>
      </c>
      <c r="T3864" s="68">
        <v>0</v>
      </c>
      <c r="U3864" s="68">
        <v>0</v>
      </c>
      <c r="V3864" s="68">
        <v>0</v>
      </c>
      <c r="W3864" s="68">
        <v>152.53020236786352</v>
      </c>
    </row>
    <row r="3865" spans="1:23">
      <c r="A3865" s="105"/>
      <c r="B3865">
        <v>2014</v>
      </c>
      <c r="C3865" s="76">
        <v>0.20091209443132496</v>
      </c>
      <c r="D3865" s="76">
        <v>0</v>
      </c>
      <c r="E3865" s="76">
        <v>0</v>
      </c>
      <c r="F3865" s="76">
        <v>0.79908790556867493</v>
      </c>
      <c r="G3865" s="76">
        <v>0</v>
      </c>
      <c r="H3865" s="76">
        <v>0</v>
      </c>
      <c r="I3865" s="76">
        <v>0</v>
      </c>
      <c r="J3865" s="76">
        <v>0</v>
      </c>
      <c r="K3865" s="76">
        <v>0</v>
      </c>
      <c r="L3865" s="77">
        <v>0</v>
      </c>
      <c r="M3865" s="68">
        <v>31.853792536721219</v>
      </c>
      <c r="N3865" s="68">
        <v>0</v>
      </c>
      <c r="O3865" s="68">
        <v>0</v>
      </c>
      <c r="P3865" s="68">
        <v>126.69212590030629</v>
      </c>
      <c r="Q3865" s="68">
        <v>0</v>
      </c>
      <c r="R3865" s="68">
        <v>0</v>
      </c>
      <c r="S3865" s="68">
        <v>0</v>
      </c>
      <c r="T3865" s="68">
        <v>0</v>
      </c>
      <c r="U3865" s="68">
        <v>0</v>
      </c>
      <c r="V3865" s="68">
        <v>0</v>
      </c>
      <c r="W3865" s="68">
        <v>158.54591843702752</v>
      </c>
    </row>
    <row r="3866" spans="1:23">
      <c r="A3866" s="105"/>
      <c r="B3866">
        <v>2017</v>
      </c>
      <c r="C3866" s="76">
        <v>0.21193626160749493</v>
      </c>
      <c r="D3866" s="76">
        <v>0</v>
      </c>
      <c r="E3866" s="76">
        <v>1.5560859199948466E-2</v>
      </c>
      <c r="F3866" s="76">
        <v>0.77250287919255667</v>
      </c>
      <c r="G3866" s="76">
        <v>0</v>
      </c>
      <c r="H3866" s="76">
        <v>0</v>
      </c>
      <c r="I3866" s="76">
        <v>0</v>
      </c>
      <c r="J3866" s="76">
        <v>0</v>
      </c>
      <c r="K3866" s="76">
        <v>0</v>
      </c>
      <c r="L3866" s="77">
        <v>0</v>
      </c>
      <c r="M3866" s="68">
        <v>31.212111101516236</v>
      </c>
      <c r="N3866" s="68">
        <v>0</v>
      </c>
      <c r="O3866" s="68">
        <v>2.2916666666666665</v>
      </c>
      <c r="P3866" s="68">
        <v>113.76743889280047</v>
      </c>
      <c r="Q3866" s="68">
        <v>0</v>
      </c>
      <c r="R3866" s="68">
        <v>0</v>
      </c>
      <c r="S3866" s="68">
        <v>0</v>
      </c>
      <c r="T3866" s="68">
        <v>0</v>
      </c>
      <c r="U3866" s="68">
        <v>0</v>
      </c>
      <c r="V3866" s="68">
        <v>0</v>
      </c>
      <c r="W3866" s="68">
        <v>147.27121666098336</v>
      </c>
    </row>
    <row r="3867" spans="1:23">
      <c r="C3867" s="76"/>
      <c r="D3867" s="76"/>
      <c r="E3867" s="76"/>
      <c r="F3867" s="76"/>
      <c r="G3867" s="76"/>
      <c r="H3867" s="76"/>
      <c r="I3867" s="76"/>
      <c r="J3867" s="76"/>
      <c r="K3867" s="76"/>
      <c r="L3867" s="77"/>
      <c r="M3867" s="68"/>
      <c r="N3867" s="68"/>
      <c r="O3867" s="68"/>
      <c r="P3867" s="68"/>
      <c r="Q3867" s="68"/>
      <c r="R3867" s="68"/>
      <c r="S3867" s="68"/>
      <c r="T3867" s="68"/>
      <c r="U3867" s="68"/>
      <c r="V3867" s="68"/>
      <c r="W3867" s="68"/>
    </row>
    <row r="3868" spans="1:23">
      <c r="A3868" s="105" t="s">
        <v>998</v>
      </c>
      <c r="B3868">
        <v>2011</v>
      </c>
      <c r="C3868" s="76">
        <v>0.23170654204391616</v>
      </c>
      <c r="D3868" s="76">
        <v>0</v>
      </c>
      <c r="E3868" s="76">
        <v>0</v>
      </c>
      <c r="F3868" s="76">
        <v>0.76829345795608395</v>
      </c>
      <c r="G3868" s="76">
        <v>0</v>
      </c>
      <c r="H3868" s="76">
        <v>0</v>
      </c>
      <c r="I3868" s="76">
        <v>0</v>
      </c>
      <c r="J3868" s="76">
        <v>0</v>
      </c>
      <c r="K3868" s="76">
        <v>0</v>
      </c>
      <c r="L3868" s="77">
        <v>0</v>
      </c>
      <c r="M3868" s="68">
        <v>6.6485792994080111</v>
      </c>
      <c r="N3868" s="68">
        <v>0</v>
      </c>
      <c r="O3868" s="68">
        <v>0</v>
      </c>
      <c r="P3868" s="68">
        <v>22.045385233314949</v>
      </c>
      <c r="Q3868" s="68">
        <v>0</v>
      </c>
      <c r="R3868" s="68">
        <v>0</v>
      </c>
      <c r="S3868" s="68">
        <v>0</v>
      </c>
      <c r="T3868" s="68">
        <v>0</v>
      </c>
      <c r="U3868" s="68">
        <v>0</v>
      </c>
      <c r="V3868" s="68">
        <v>0</v>
      </c>
      <c r="W3868" s="68">
        <v>28.693964532722958</v>
      </c>
    </row>
    <row r="3869" spans="1:23">
      <c r="A3869" s="105"/>
      <c r="B3869">
        <v>2014</v>
      </c>
      <c r="C3869" s="76">
        <v>0.14378161069866902</v>
      </c>
      <c r="D3869" s="76">
        <v>6.3860438848396456E-2</v>
      </c>
      <c r="E3869" s="76">
        <v>0</v>
      </c>
      <c r="F3869" s="76">
        <v>0.79235795045293445</v>
      </c>
      <c r="G3869" s="76">
        <v>0</v>
      </c>
      <c r="H3869" s="76">
        <v>0</v>
      </c>
      <c r="I3869" s="76">
        <v>0</v>
      </c>
      <c r="J3869" s="76">
        <v>0</v>
      </c>
      <c r="K3869" s="76">
        <v>0</v>
      </c>
      <c r="L3869" s="77">
        <v>0</v>
      </c>
      <c r="M3869" s="68">
        <v>4.546372230746627</v>
      </c>
      <c r="N3869" s="68">
        <v>2.0192660550458719</v>
      </c>
      <c r="O3869" s="68">
        <v>0</v>
      </c>
      <c r="P3869" s="68">
        <v>25.054345720887653</v>
      </c>
      <c r="Q3869" s="68">
        <v>0</v>
      </c>
      <c r="R3869" s="68">
        <v>0</v>
      </c>
      <c r="S3869" s="68">
        <v>0</v>
      </c>
      <c r="T3869" s="68">
        <v>0</v>
      </c>
      <c r="U3869" s="68">
        <v>0</v>
      </c>
      <c r="V3869" s="68">
        <v>0</v>
      </c>
      <c r="W3869" s="68">
        <v>31.619984006680156</v>
      </c>
    </row>
    <row r="3870" spans="1:23">
      <c r="A3870" s="105"/>
      <c r="B3870">
        <v>2017</v>
      </c>
      <c r="C3870" s="76">
        <v>0.31385540191278527</v>
      </c>
      <c r="D3870" s="76">
        <v>0</v>
      </c>
      <c r="E3870" s="76">
        <v>0</v>
      </c>
      <c r="F3870" s="76">
        <v>0.68614459808721495</v>
      </c>
      <c r="G3870" s="76">
        <v>0</v>
      </c>
      <c r="H3870" s="76">
        <v>0</v>
      </c>
      <c r="I3870" s="76">
        <v>0</v>
      </c>
      <c r="J3870" s="76">
        <v>0</v>
      </c>
      <c r="K3870" s="76">
        <v>0</v>
      </c>
      <c r="L3870" s="77">
        <v>0</v>
      </c>
      <c r="M3870" s="68">
        <v>8.0048258612761281</v>
      </c>
      <c r="N3870" s="68">
        <v>0</v>
      </c>
      <c r="O3870" s="68">
        <v>0</v>
      </c>
      <c r="P3870" s="68">
        <v>17.499995188452136</v>
      </c>
      <c r="Q3870" s="68">
        <v>0</v>
      </c>
      <c r="R3870" s="68">
        <v>0</v>
      </c>
      <c r="S3870" s="68">
        <v>0</v>
      </c>
      <c r="T3870" s="68">
        <v>0</v>
      </c>
      <c r="U3870" s="68">
        <v>0</v>
      </c>
      <c r="V3870" s="68">
        <v>0</v>
      </c>
      <c r="W3870" s="68">
        <v>25.504821049728257</v>
      </c>
    </row>
    <row r="3871" spans="1:23">
      <c r="C3871" s="76"/>
      <c r="D3871" s="76"/>
      <c r="E3871" s="76"/>
      <c r="F3871" s="76"/>
      <c r="G3871" s="76"/>
      <c r="H3871" s="76"/>
      <c r="I3871" s="76"/>
      <c r="J3871" s="76"/>
      <c r="K3871" s="76"/>
      <c r="L3871" s="77"/>
      <c r="M3871" s="68"/>
      <c r="N3871" s="68"/>
      <c r="O3871" s="68"/>
      <c r="P3871" s="68"/>
      <c r="Q3871" s="68"/>
      <c r="R3871" s="68"/>
      <c r="S3871" s="68"/>
      <c r="T3871" s="68"/>
      <c r="U3871" s="68"/>
      <c r="V3871" s="68"/>
      <c r="W3871" s="68"/>
    </row>
    <row r="3872" spans="1:23">
      <c r="A3872" s="105" t="s">
        <v>999</v>
      </c>
      <c r="B3872">
        <v>2011</v>
      </c>
      <c r="C3872" s="76">
        <v>0.1748227037346673</v>
      </c>
      <c r="D3872" s="76">
        <v>4.6815286244902457E-2</v>
      </c>
      <c r="E3872" s="76">
        <v>0.1313740692099501</v>
      </c>
      <c r="F3872" s="76">
        <v>0.60469732784955688</v>
      </c>
      <c r="G3872" s="76">
        <v>4.2290612960923478E-2</v>
      </c>
      <c r="H3872" s="76">
        <v>0</v>
      </c>
      <c r="I3872" s="76">
        <v>0</v>
      </c>
      <c r="J3872" s="76">
        <v>0</v>
      </c>
      <c r="K3872" s="76">
        <v>0</v>
      </c>
      <c r="L3872" s="77">
        <v>0</v>
      </c>
      <c r="M3872" s="68">
        <v>4.1338418030545796</v>
      </c>
      <c r="N3872" s="68">
        <v>1.1069900142653353</v>
      </c>
      <c r="O3872" s="68">
        <v>3.1064593301435406</v>
      </c>
      <c r="P3872" s="68">
        <v>14.298618192370423</v>
      </c>
      <c r="Q3872" s="68">
        <v>0.99999999999999989</v>
      </c>
      <c r="R3872" s="68">
        <v>0</v>
      </c>
      <c r="S3872" s="68">
        <v>0</v>
      </c>
      <c r="T3872" s="68">
        <v>0</v>
      </c>
      <c r="U3872" s="68">
        <v>0</v>
      </c>
      <c r="V3872" s="68">
        <v>0</v>
      </c>
      <c r="W3872" s="68">
        <v>23.645909339833874</v>
      </c>
    </row>
    <row r="3873" spans="1:23">
      <c r="A3873" s="105"/>
      <c r="B3873">
        <v>2014</v>
      </c>
      <c r="C3873" s="76">
        <v>0.20050025039742739</v>
      </c>
      <c r="D3873" s="76">
        <v>0</v>
      </c>
      <c r="E3873" s="76">
        <v>0</v>
      </c>
      <c r="F3873" s="76">
        <v>0.79949974960257264</v>
      </c>
      <c r="G3873" s="76">
        <v>0</v>
      </c>
      <c r="H3873" s="76">
        <v>0</v>
      </c>
      <c r="I3873" s="76">
        <v>0</v>
      </c>
      <c r="J3873" s="76">
        <v>0</v>
      </c>
      <c r="K3873" s="76">
        <v>0</v>
      </c>
      <c r="L3873" s="77">
        <v>0</v>
      </c>
      <c r="M3873" s="68">
        <v>5.261966685299468</v>
      </c>
      <c r="N3873" s="68">
        <v>0</v>
      </c>
      <c r="O3873" s="68">
        <v>0</v>
      </c>
      <c r="P3873" s="68">
        <v>20.982223408574772</v>
      </c>
      <c r="Q3873" s="68">
        <v>0</v>
      </c>
      <c r="R3873" s="68">
        <v>0</v>
      </c>
      <c r="S3873" s="68">
        <v>0</v>
      </c>
      <c r="T3873" s="68">
        <v>0</v>
      </c>
      <c r="U3873" s="68">
        <v>0</v>
      </c>
      <c r="V3873" s="68">
        <v>0</v>
      </c>
      <c r="W3873" s="68">
        <v>26.244190093874238</v>
      </c>
    </row>
    <row r="3874" spans="1:23">
      <c r="A3874" s="105"/>
      <c r="B3874">
        <v>2017</v>
      </c>
      <c r="C3874" s="76">
        <v>0.26894099814101607</v>
      </c>
      <c r="D3874" s="76">
        <v>0</v>
      </c>
      <c r="E3874" s="76">
        <v>0</v>
      </c>
      <c r="F3874" s="76">
        <v>0.73105900185898387</v>
      </c>
      <c r="G3874" s="76">
        <v>0</v>
      </c>
      <c r="H3874" s="76">
        <v>0</v>
      </c>
      <c r="I3874" s="76">
        <v>0</v>
      </c>
      <c r="J3874" s="76">
        <v>0</v>
      </c>
      <c r="K3874" s="76">
        <v>0</v>
      </c>
      <c r="L3874" s="77">
        <v>0</v>
      </c>
      <c r="M3874" s="68">
        <v>5.2105901372577961</v>
      </c>
      <c r="N3874" s="68">
        <v>0</v>
      </c>
      <c r="O3874" s="68">
        <v>0</v>
      </c>
      <c r="P3874" s="68">
        <v>14.163882974966185</v>
      </c>
      <c r="Q3874" s="68">
        <v>0</v>
      </c>
      <c r="R3874" s="68">
        <v>0</v>
      </c>
      <c r="S3874" s="68">
        <v>0</v>
      </c>
      <c r="T3874" s="68">
        <v>0</v>
      </c>
      <c r="U3874" s="68">
        <v>0</v>
      </c>
      <c r="V3874" s="68">
        <v>0</v>
      </c>
      <c r="W3874" s="68">
        <v>19.374473112223981</v>
      </c>
    </row>
    <row r="3875" spans="1:23">
      <c r="C3875" s="76"/>
      <c r="D3875" s="76"/>
      <c r="E3875" s="76"/>
      <c r="F3875" s="76"/>
      <c r="G3875" s="76"/>
      <c r="H3875" s="76"/>
      <c r="I3875" s="76"/>
      <c r="J3875" s="76"/>
      <c r="K3875" s="76"/>
      <c r="L3875" s="77"/>
      <c r="M3875" s="68"/>
      <c r="N3875" s="68"/>
      <c r="O3875" s="68"/>
      <c r="P3875" s="68"/>
      <c r="Q3875" s="68"/>
      <c r="R3875" s="68"/>
      <c r="S3875" s="68"/>
      <c r="T3875" s="68"/>
      <c r="U3875" s="68"/>
      <c r="V3875" s="68"/>
      <c r="W3875" s="68"/>
    </row>
    <row r="3876" spans="1:23">
      <c r="A3876" s="105" t="s">
        <v>1000</v>
      </c>
      <c r="B3876">
        <v>2011</v>
      </c>
      <c r="C3876" s="76">
        <v>0.18541181307310989</v>
      </c>
      <c r="D3876" s="76">
        <v>0</v>
      </c>
      <c r="E3876" s="76">
        <v>0</v>
      </c>
      <c r="F3876" s="76">
        <v>0.81458818692689017</v>
      </c>
      <c r="G3876" s="76">
        <v>0</v>
      </c>
      <c r="H3876" s="76">
        <v>0</v>
      </c>
      <c r="I3876" s="76">
        <v>0</v>
      </c>
      <c r="J3876" s="76">
        <v>0</v>
      </c>
      <c r="K3876" s="76">
        <v>0</v>
      </c>
      <c r="L3876" s="77">
        <v>0</v>
      </c>
      <c r="M3876" s="68">
        <v>5.0451879264757631</v>
      </c>
      <c r="N3876" s="68">
        <v>0</v>
      </c>
      <c r="O3876" s="68">
        <v>0</v>
      </c>
      <c r="P3876" s="68">
        <v>22.165526659904938</v>
      </c>
      <c r="Q3876" s="68">
        <v>0</v>
      </c>
      <c r="R3876" s="68">
        <v>0</v>
      </c>
      <c r="S3876" s="68">
        <v>0</v>
      </c>
      <c r="T3876" s="68">
        <v>0</v>
      </c>
      <c r="U3876" s="68">
        <v>0</v>
      </c>
      <c r="V3876" s="68">
        <v>0</v>
      </c>
      <c r="W3876" s="68">
        <v>27.2107145863807</v>
      </c>
    </row>
    <row r="3877" spans="1:23">
      <c r="A3877" s="105"/>
      <c r="B3877">
        <v>2014</v>
      </c>
      <c r="C3877" s="76">
        <v>0.12068382613775379</v>
      </c>
      <c r="D3877" s="76">
        <v>0</v>
      </c>
      <c r="E3877" s="76">
        <v>0</v>
      </c>
      <c r="F3877" s="76">
        <v>0.63487444937844939</v>
      </c>
      <c r="G3877" s="76">
        <v>0.11033531668982005</v>
      </c>
      <c r="H3877" s="76">
        <v>0.13410640779397665</v>
      </c>
      <c r="I3877" s="76">
        <v>0</v>
      </c>
      <c r="J3877" s="76">
        <v>0</v>
      </c>
      <c r="K3877" s="76">
        <v>0</v>
      </c>
      <c r="L3877" s="77">
        <v>0</v>
      </c>
      <c r="M3877" s="68">
        <v>2.1835262856154847</v>
      </c>
      <c r="N3877" s="68">
        <v>0</v>
      </c>
      <c r="O3877" s="68">
        <v>0</v>
      </c>
      <c r="P3877" s="68">
        <v>11.486750898178835</v>
      </c>
      <c r="Q3877" s="68">
        <v>1.9962912341620185</v>
      </c>
      <c r="R3877" s="68">
        <v>2.4263803680981595</v>
      </c>
      <c r="S3877" s="68">
        <v>0</v>
      </c>
      <c r="T3877" s="68">
        <v>0</v>
      </c>
      <c r="U3877" s="68">
        <v>0</v>
      </c>
      <c r="V3877" s="68">
        <v>0</v>
      </c>
      <c r="W3877" s="68">
        <v>18.0929487860545</v>
      </c>
    </row>
    <row r="3878" spans="1:23">
      <c r="A3878" s="105"/>
      <c r="B3878">
        <v>2017</v>
      </c>
      <c r="C3878" s="76">
        <v>0.19322840304533195</v>
      </c>
      <c r="D3878" s="76">
        <v>4.7718762290239629E-2</v>
      </c>
      <c r="E3878" s="76">
        <v>0</v>
      </c>
      <c r="F3878" s="76">
        <v>0.75905283466442852</v>
      </c>
      <c r="G3878" s="76">
        <v>0</v>
      </c>
      <c r="H3878" s="76">
        <v>0</v>
      </c>
      <c r="I3878" s="76">
        <v>0</v>
      </c>
      <c r="J3878" s="76">
        <v>0</v>
      </c>
      <c r="K3878" s="76">
        <v>0</v>
      </c>
      <c r="L3878" s="77">
        <v>0</v>
      </c>
      <c r="M3878" s="68">
        <v>4.7698478313991339</v>
      </c>
      <c r="N3878" s="68">
        <v>1.1779388083735909</v>
      </c>
      <c r="O3878" s="68">
        <v>0</v>
      </c>
      <c r="P3878" s="68">
        <v>18.737237695289</v>
      </c>
      <c r="Q3878" s="68">
        <v>0</v>
      </c>
      <c r="R3878" s="68">
        <v>0</v>
      </c>
      <c r="S3878" s="68">
        <v>0</v>
      </c>
      <c r="T3878" s="68">
        <v>0</v>
      </c>
      <c r="U3878" s="68">
        <v>0</v>
      </c>
      <c r="V3878" s="68">
        <v>0</v>
      </c>
      <c r="W3878" s="68">
        <v>24.685024335061723</v>
      </c>
    </row>
    <row r="3879" spans="1:23">
      <c r="C3879" s="76"/>
      <c r="D3879" s="76"/>
      <c r="E3879" s="76"/>
      <c r="F3879" s="76"/>
      <c r="G3879" s="76"/>
      <c r="H3879" s="76"/>
      <c r="I3879" s="76"/>
      <c r="J3879" s="76"/>
      <c r="K3879" s="76"/>
      <c r="L3879" s="77"/>
      <c r="M3879" s="68"/>
      <c r="N3879" s="68"/>
      <c r="O3879" s="68"/>
      <c r="P3879" s="68"/>
      <c r="Q3879" s="68"/>
      <c r="R3879" s="68"/>
      <c r="S3879" s="68"/>
      <c r="T3879" s="68"/>
      <c r="U3879" s="68"/>
      <c r="V3879" s="68"/>
      <c r="W3879" s="68"/>
    </row>
    <row r="3880" spans="1:23">
      <c r="A3880" s="105" t="s">
        <v>1001</v>
      </c>
      <c r="B3880">
        <v>2011</v>
      </c>
      <c r="C3880" s="76">
        <v>0.19943857819331146</v>
      </c>
      <c r="D3880" s="76">
        <v>8.8902230713867013E-3</v>
      </c>
      <c r="E3880" s="76">
        <v>1.7753417155427383E-2</v>
      </c>
      <c r="F3880" s="76">
        <v>0.75616436442444712</v>
      </c>
      <c r="G3880" s="76">
        <v>1.7753417155427383E-2</v>
      </c>
      <c r="H3880" s="76">
        <v>0</v>
      </c>
      <c r="I3880" s="76">
        <v>0</v>
      </c>
      <c r="J3880" s="76">
        <v>0</v>
      </c>
      <c r="K3880" s="76">
        <v>0</v>
      </c>
      <c r="L3880" s="77">
        <v>0</v>
      </c>
      <c r="M3880" s="68">
        <v>34.897384914417614</v>
      </c>
      <c r="N3880" s="68">
        <v>1.5555944055944055</v>
      </c>
      <c r="O3880" s="68">
        <v>3.1064593301435406</v>
      </c>
      <c r="P3880" s="68">
        <v>132.31220921715766</v>
      </c>
      <c r="Q3880" s="68">
        <v>3.1064593301435406</v>
      </c>
      <c r="R3880" s="68">
        <v>0</v>
      </c>
      <c r="S3880" s="68">
        <v>0</v>
      </c>
      <c r="T3880" s="68">
        <v>0</v>
      </c>
      <c r="U3880" s="68">
        <v>0</v>
      </c>
      <c r="V3880" s="68">
        <v>0</v>
      </c>
      <c r="W3880" s="68">
        <v>174.97810719745675</v>
      </c>
    </row>
    <row r="3881" spans="1:23">
      <c r="A3881" s="105"/>
      <c r="B3881">
        <v>2014</v>
      </c>
      <c r="C3881" s="76">
        <v>0.2464142423423831</v>
      </c>
      <c r="D3881" s="76">
        <v>0</v>
      </c>
      <c r="E3881" s="76">
        <v>0</v>
      </c>
      <c r="F3881" s="76">
        <v>0.73809584652780347</v>
      </c>
      <c r="G3881" s="76">
        <v>0</v>
      </c>
      <c r="H3881" s="76">
        <v>0</v>
      </c>
      <c r="I3881" s="76">
        <v>0</v>
      </c>
      <c r="J3881" s="76">
        <v>0</v>
      </c>
      <c r="K3881" s="76">
        <v>1.548991112981314E-2</v>
      </c>
      <c r="L3881" s="77">
        <v>0</v>
      </c>
      <c r="M3881" s="68">
        <v>32.378972035254009</v>
      </c>
      <c r="N3881" s="68">
        <v>0</v>
      </c>
      <c r="O3881" s="68">
        <v>0</v>
      </c>
      <c r="P3881" s="68">
        <v>96.986215353796169</v>
      </c>
      <c r="Q3881" s="68">
        <v>0</v>
      </c>
      <c r="R3881" s="68">
        <v>0</v>
      </c>
      <c r="S3881" s="68">
        <v>0</v>
      </c>
      <c r="T3881" s="68">
        <v>0</v>
      </c>
      <c r="U3881" s="68">
        <v>2.0353831602148578</v>
      </c>
      <c r="V3881" s="68">
        <v>0</v>
      </c>
      <c r="W3881" s="68">
        <v>131.40057054926507</v>
      </c>
    </row>
    <row r="3882" spans="1:23">
      <c r="A3882" s="105"/>
      <c r="B3882">
        <v>2017</v>
      </c>
      <c r="C3882" s="76">
        <v>0.30454069242273712</v>
      </c>
      <c r="D3882" s="76">
        <v>0</v>
      </c>
      <c r="E3882" s="76">
        <v>1.4512112759284436E-2</v>
      </c>
      <c r="F3882" s="76">
        <v>0.65367816036107163</v>
      </c>
      <c r="G3882" s="76">
        <v>1.4166689529211912E-2</v>
      </c>
      <c r="H3882" s="76">
        <v>0</v>
      </c>
      <c r="I3882" s="76">
        <v>0</v>
      </c>
      <c r="J3882" s="76">
        <v>0</v>
      </c>
      <c r="K3882" s="76">
        <v>1.3102344927694741E-2</v>
      </c>
      <c r="L3882" s="77">
        <v>0</v>
      </c>
      <c r="M3882" s="68">
        <v>48.091257630442009</v>
      </c>
      <c r="N3882" s="68">
        <v>0</v>
      </c>
      <c r="O3882" s="68">
        <v>2.2916666666666665</v>
      </c>
      <c r="P3882" s="68">
        <v>103.22497321205488</v>
      </c>
      <c r="Q3882" s="68">
        <v>2.2371194814717956</v>
      </c>
      <c r="R3882" s="68">
        <v>0</v>
      </c>
      <c r="S3882" s="68">
        <v>0</v>
      </c>
      <c r="T3882" s="68">
        <v>0</v>
      </c>
      <c r="U3882" s="68">
        <v>2.069044502617801</v>
      </c>
      <c r="V3882" s="68">
        <v>0</v>
      </c>
      <c r="W3882" s="68">
        <v>157.91406149325317</v>
      </c>
    </row>
    <row r="3883" spans="1:23">
      <c r="C3883" s="76"/>
      <c r="D3883" s="76"/>
      <c r="E3883" s="76"/>
      <c r="F3883" s="76"/>
      <c r="G3883" s="76"/>
      <c r="H3883" s="76"/>
      <c r="I3883" s="76"/>
      <c r="J3883" s="76"/>
      <c r="K3883" s="76"/>
      <c r="L3883" s="77"/>
      <c r="M3883" s="68"/>
      <c r="N3883" s="68"/>
      <c r="O3883" s="68"/>
      <c r="P3883" s="68"/>
      <c r="Q3883" s="68"/>
      <c r="R3883" s="68"/>
      <c r="S3883" s="68"/>
      <c r="T3883" s="68"/>
      <c r="U3883" s="68"/>
      <c r="V3883" s="68"/>
      <c r="W3883" s="68"/>
    </row>
    <row r="3884" spans="1:23">
      <c r="A3884" s="105" t="s">
        <v>1002</v>
      </c>
      <c r="B3884">
        <v>2011</v>
      </c>
      <c r="C3884" s="76">
        <v>4.9530396708368792E-2</v>
      </c>
      <c r="D3884" s="76">
        <v>0</v>
      </c>
      <c r="E3884" s="76">
        <v>0</v>
      </c>
      <c r="F3884" s="76">
        <v>0.95046960329163122</v>
      </c>
      <c r="G3884" s="76">
        <v>0</v>
      </c>
      <c r="H3884" s="76">
        <v>0</v>
      </c>
      <c r="I3884" s="76">
        <v>0</v>
      </c>
      <c r="J3884" s="76">
        <v>0</v>
      </c>
      <c r="K3884" s="76">
        <v>0</v>
      </c>
      <c r="L3884" s="77">
        <v>0</v>
      </c>
      <c r="M3884" s="68">
        <v>2.1449978779612726</v>
      </c>
      <c r="N3884" s="68">
        <v>0</v>
      </c>
      <c r="O3884" s="68">
        <v>0</v>
      </c>
      <c r="P3884" s="68">
        <v>41.161699029613622</v>
      </c>
      <c r="Q3884" s="68">
        <v>0</v>
      </c>
      <c r="R3884" s="68">
        <v>0</v>
      </c>
      <c r="S3884" s="68">
        <v>0</v>
      </c>
      <c r="T3884" s="68">
        <v>0</v>
      </c>
      <c r="U3884" s="68">
        <v>0</v>
      </c>
      <c r="V3884" s="68">
        <v>0</v>
      </c>
      <c r="W3884" s="68">
        <v>43.306696907574896</v>
      </c>
    </row>
    <row r="3885" spans="1:23">
      <c r="A3885" s="105"/>
      <c r="B3885">
        <v>2014</v>
      </c>
      <c r="C3885" s="76">
        <v>4.3146042635149713E-2</v>
      </c>
      <c r="D3885" s="76">
        <v>0</v>
      </c>
      <c r="E3885" s="76">
        <v>0</v>
      </c>
      <c r="F3885" s="76">
        <v>0.95685395736485035</v>
      </c>
      <c r="G3885" s="76">
        <v>0</v>
      </c>
      <c r="H3885" s="76">
        <v>0</v>
      </c>
      <c r="I3885" s="76">
        <v>0</v>
      </c>
      <c r="J3885" s="76">
        <v>0</v>
      </c>
      <c r="K3885" s="76">
        <v>0</v>
      </c>
      <c r="L3885" s="77">
        <v>0</v>
      </c>
      <c r="M3885" s="68">
        <v>2.0775146159978739</v>
      </c>
      <c r="N3885" s="68">
        <v>0</v>
      </c>
      <c r="O3885" s="68">
        <v>0</v>
      </c>
      <c r="P3885" s="68">
        <v>46.073242420184833</v>
      </c>
      <c r="Q3885" s="68">
        <v>0</v>
      </c>
      <c r="R3885" s="68">
        <v>0</v>
      </c>
      <c r="S3885" s="68">
        <v>0</v>
      </c>
      <c r="T3885" s="68">
        <v>0</v>
      </c>
      <c r="U3885" s="68">
        <v>0</v>
      </c>
      <c r="V3885" s="68">
        <v>0</v>
      </c>
      <c r="W3885" s="68">
        <v>48.150757036182704</v>
      </c>
    </row>
    <row r="3886" spans="1:23">
      <c r="A3886" s="105"/>
      <c r="B3886">
        <v>2017</v>
      </c>
      <c r="C3886" s="76">
        <v>0.12107869459683517</v>
      </c>
      <c r="D3886" s="76">
        <v>0</v>
      </c>
      <c r="E3886" s="76">
        <v>0</v>
      </c>
      <c r="F3886" s="76">
        <v>0.81326473384900244</v>
      </c>
      <c r="G3886" s="76">
        <v>3.2867089897384974E-2</v>
      </c>
      <c r="H3886" s="76">
        <v>0</v>
      </c>
      <c r="I3886" s="76">
        <v>0</v>
      </c>
      <c r="J3886" s="76">
        <v>0</v>
      </c>
      <c r="K3886" s="76">
        <v>3.2789481656777218E-2</v>
      </c>
      <c r="L3886" s="77">
        <v>0</v>
      </c>
      <c r="M3886" s="68">
        <v>3.6926077656311334</v>
      </c>
      <c r="N3886" s="68">
        <v>0</v>
      </c>
      <c r="O3886" s="68">
        <v>0</v>
      </c>
      <c r="P3886" s="68">
        <v>24.802610250501161</v>
      </c>
      <c r="Q3886" s="68">
        <v>1.0023668639053254</v>
      </c>
      <c r="R3886" s="68">
        <v>0</v>
      </c>
      <c r="S3886" s="68">
        <v>0</v>
      </c>
      <c r="T3886" s="68">
        <v>0</v>
      </c>
      <c r="U3886" s="68">
        <v>1</v>
      </c>
      <c r="V3886" s="68">
        <v>0</v>
      </c>
      <c r="W3886" s="68">
        <v>30.497584880037625</v>
      </c>
    </row>
    <row r="3887" spans="1:23">
      <c r="C3887" s="76"/>
      <c r="D3887" s="76"/>
      <c r="E3887" s="76"/>
      <c r="F3887" s="76"/>
      <c r="G3887" s="76"/>
      <c r="H3887" s="76"/>
      <c r="I3887" s="76"/>
      <c r="J3887" s="76"/>
      <c r="K3887" s="76"/>
      <c r="L3887" s="77"/>
      <c r="M3887" s="68"/>
      <c r="N3887" s="68"/>
      <c r="O3887" s="68"/>
      <c r="P3887" s="68"/>
      <c r="Q3887" s="68"/>
      <c r="R3887" s="68"/>
      <c r="S3887" s="68"/>
      <c r="T3887" s="68"/>
      <c r="U3887" s="68"/>
      <c r="V3887" s="68"/>
      <c r="W3887" s="68"/>
    </row>
    <row r="3888" spans="1:23">
      <c r="A3888" s="105" t="s">
        <v>1003</v>
      </c>
      <c r="B3888">
        <v>2011</v>
      </c>
      <c r="C3888" s="76">
        <v>0.18817623733478098</v>
      </c>
      <c r="D3888" s="76">
        <v>0</v>
      </c>
      <c r="E3888" s="76">
        <v>0</v>
      </c>
      <c r="F3888" s="76">
        <v>0.75640747810380016</v>
      </c>
      <c r="G3888" s="76">
        <v>5.5416284561419012E-2</v>
      </c>
      <c r="H3888" s="76">
        <v>0</v>
      </c>
      <c r="I3888" s="76">
        <v>0</v>
      </c>
      <c r="J3888" s="76">
        <v>0</v>
      </c>
      <c r="K3888" s="76">
        <v>0</v>
      </c>
      <c r="L3888" s="77">
        <v>0</v>
      </c>
      <c r="M3888" s="68">
        <v>10.548556851227614</v>
      </c>
      <c r="N3888" s="68">
        <v>0</v>
      </c>
      <c r="O3888" s="68">
        <v>0</v>
      </c>
      <c r="P3888" s="68">
        <v>42.401779302645608</v>
      </c>
      <c r="Q3888" s="68">
        <v>3.1064593301435406</v>
      </c>
      <c r="R3888" s="68">
        <v>0</v>
      </c>
      <c r="S3888" s="68">
        <v>0</v>
      </c>
      <c r="T3888" s="68">
        <v>0</v>
      </c>
      <c r="U3888" s="68">
        <v>0</v>
      </c>
      <c r="V3888" s="68">
        <v>0</v>
      </c>
      <c r="W3888" s="68">
        <v>56.056795484016753</v>
      </c>
    </row>
    <row r="3889" spans="1:23">
      <c r="A3889" s="105"/>
      <c r="B3889">
        <v>2014</v>
      </c>
      <c r="C3889" s="76">
        <v>0.11516712407285888</v>
      </c>
      <c r="D3889" s="76">
        <v>0</v>
      </c>
      <c r="E3889" s="76">
        <v>0</v>
      </c>
      <c r="F3889" s="76">
        <v>0.84771563107988801</v>
      </c>
      <c r="G3889" s="76">
        <v>1.2566470418646686E-2</v>
      </c>
      <c r="H3889" s="76">
        <v>2.455077442860663E-2</v>
      </c>
      <c r="I3889" s="76">
        <v>0</v>
      </c>
      <c r="J3889" s="76">
        <v>0</v>
      </c>
      <c r="K3889" s="76">
        <v>0</v>
      </c>
      <c r="L3889" s="77">
        <v>0</v>
      </c>
      <c r="M3889" s="68">
        <v>9.2529189402502254</v>
      </c>
      <c r="N3889" s="68">
        <v>0</v>
      </c>
      <c r="O3889" s="68">
        <v>0</v>
      </c>
      <c r="P3889" s="68">
        <v>68.108360627317296</v>
      </c>
      <c r="Q3889" s="68">
        <v>1.0096330275229359</v>
      </c>
      <c r="R3889" s="68">
        <v>1.9724928232518124</v>
      </c>
      <c r="S3889" s="68">
        <v>0</v>
      </c>
      <c r="T3889" s="68">
        <v>0</v>
      </c>
      <c r="U3889" s="68">
        <v>0</v>
      </c>
      <c r="V3889" s="68">
        <v>0</v>
      </c>
      <c r="W3889" s="68">
        <v>80.343405418342257</v>
      </c>
    </row>
    <row r="3890" spans="1:23">
      <c r="A3890" s="105"/>
      <c r="B3890">
        <v>2017</v>
      </c>
      <c r="C3890" s="76">
        <v>0.20134974942705056</v>
      </c>
      <c r="D3890" s="76">
        <v>0</v>
      </c>
      <c r="E3890" s="76">
        <v>3.2279711172322541E-2</v>
      </c>
      <c r="F3890" s="76">
        <v>0.76637053940062683</v>
      </c>
      <c r="G3890" s="76">
        <v>0</v>
      </c>
      <c r="H3890" s="76">
        <v>0</v>
      </c>
      <c r="I3890" s="76">
        <v>0</v>
      </c>
      <c r="J3890" s="76">
        <v>0</v>
      </c>
      <c r="K3890" s="76">
        <v>0</v>
      </c>
      <c r="L3890" s="77">
        <v>0</v>
      </c>
      <c r="M3890" s="68">
        <v>14.294629423428564</v>
      </c>
      <c r="N3890" s="68">
        <v>0</v>
      </c>
      <c r="O3890" s="68">
        <v>2.2916666666666665</v>
      </c>
      <c r="P3890" s="68">
        <v>54.407730294862041</v>
      </c>
      <c r="Q3890" s="68">
        <v>0</v>
      </c>
      <c r="R3890" s="68">
        <v>0</v>
      </c>
      <c r="S3890" s="68">
        <v>0</v>
      </c>
      <c r="T3890" s="68">
        <v>0</v>
      </c>
      <c r="U3890" s="68">
        <v>0</v>
      </c>
      <c r="V3890" s="68">
        <v>0</v>
      </c>
      <c r="W3890" s="68">
        <v>70.99402638495728</v>
      </c>
    </row>
    <row r="3891" spans="1:23">
      <c r="C3891" s="76"/>
      <c r="D3891" s="76"/>
      <c r="E3891" s="76"/>
      <c r="F3891" s="76"/>
      <c r="G3891" s="76"/>
      <c r="H3891" s="76"/>
      <c r="I3891" s="76"/>
      <c r="J3891" s="76"/>
      <c r="K3891" s="76"/>
      <c r="L3891" s="77"/>
      <c r="M3891" s="68"/>
      <c r="N3891" s="68"/>
      <c r="O3891" s="68"/>
      <c r="P3891" s="68"/>
      <c r="Q3891" s="68"/>
      <c r="R3891" s="68"/>
      <c r="S3891" s="68"/>
      <c r="T3891" s="68"/>
      <c r="U3891" s="68"/>
      <c r="V3891" s="68"/>
      <c r="W3891" s="68"/>
    </row>
    <row r="3892" spans="1:23">
      <c r="A3892" s="105" t="s">
        <v>1004</v>
      </c>
      <c r="B3892">
        <v>2011</v>
      </c>
      <c r="C3892" s="76">
        <v>7.2765472634261114E-2</v>
      </c>
      <c r="D3892" s="76">
        <v>0</v>
      </c>
      <c r="E3892" s="76">
        <v>0</v>
      </c>
      <c r="F3892" s="76">
        <v>0.92723452736573897</v>
      </c>
      <c r="G3892" s="76">
        <v>0</v>
      </c>
      <c r="H3892" s="76">
        <v>0</v>
      </c>
      <c r="I3892" s="76">
        <v>0</v>
      </c>
      <c r="J3892" s="76">
        <v>0</v>
      </c>
      <c r="K3892" s="76">
        <v>0</v>
      </c>
      <c r="L3892" s="77">
        <v>0</v>
      </c>
      <c r="M3892" s="68">
        <v>1.0009433962264151</v>
      </c>
      <c r="N3892" s="68">
        <v>0</v>
      </c>
      <c r="O3892" s="68">
        <v>0</v>
      </c>
      <c r="P3892" s="68">
        <v>12.754803113624853</v>
      </c>
      <c r="Q3892" s="68">
        <v>0</v>
      </c>
      <c r="R3892" s="68">
        <v>0</v>
      </c>
      <c r="S3892" s="68">
        <v>0</v>
      </c>
      <c r="T3892" s="68">
        <v>0</v>
      </c>
      <c r="U3892" s="68">
        <v>0</v>
      </c>
      <c r="V3892" s="68">
        <v>0</v>
      </c>
      <c r="W3892" s="68">
        <v>13.755746509851267</v>
      </c>
    </row>
    <row r="3893" spans="1:23">
      <c r="A3893" s="105"/>
      <c r="B3893">
        <v>2014</v>
      </c>
      <c r="C3893" s="76">
        <v>0.29260498698432147</v>
      </c>
      <c r="D3893" s="76">
        <v>0</v>
      </c>
      <c r="E3893" s="76">
        <v>0</v>
      </c>
      <c r="F3893" s="76">
        <v>0.70739501301567842</v>
      </c>
      <c r="G3893" s="76">
        <v>0</v>
      </c>
      <c r="H3893" s="76">
        <v>0</v>
      </c>
      <c r="I3893" s="76">
        <v>0</v>
      </c>
      <c r="J3893" s="76">
        <v>0</v>
      </c>
      <c r="K3893" s="76">
        <v>0</v>
      </c>
      <c r="L3893" s="77">
        <v>0</v>
      </c>
      <c r="M3893" s="68">
        <v>4.1902181366678324</v>
      </c>
      <c r="N3893" s="68">
        <v>0</v>
      </c>
      <c r="O3893" s="68">
        <v>0</v>
      </c>
      <c r="P3893" s="68">
        <v>10.130173938168387</v>
      </c>
      <c r="Q3893" s="68">
        <v>0</v>
      </c>
      <c r="R3893" s="68">
        <v>0</v>
      </c>
      <c r="S3893" s="68">
        <v>0</v>
      </c>
      <c r="T3893" s="68">
        <v>0</v>
      </c>
      <c r="U3893" s="68">
        <v>0</v>
      </c>
      <c r="V3893" s="68">
        <v>0</v>
      </c>
      <c r="W3893" s="68">
        <v>14.320392074836221</v>
      </c>
    </row>
    <row r="3894" spans="1:23">
      <c r="A3894" s="105"/>
      <c r="B3894">
        <v>2017</v>
      </c>
      <c r="C3894" s="76">
        <v>0.28649344429703327</v>
      </c>
      <c r="D3894" s="76">
        <v>0</v>
      </c>
      <c r="E3894" s="76">
        <v>0</v>
      </c>
      <c r="F3894" s="76">
        <v>0.71350655570296684</v>
      </c>
      <c r="G3894" s="76">
        <v>0</v>
      </c>
      <c r="H3894" s="76">
        <v>0</v>
      </c>
      <c r="I3894" s="76">
        <v>0</v>
      </c>
      <c r="J3894" s="76">
        <v>0</v>
      </c>
      <c r="K3894" s="76">
        <v>0</v>
      </c>
      <c r="L3894" s="77">
        <v>0</v>
      </c>
      <c r="M3894" s="68">
        <v>3.1418277255495539</v>
      </c>
      <c r="N3894" s="68">
        <v>0</v>
      </c>
      <c r="O3894" s="68">
        <v>0</v>
      </c>
      <c r="P3894" s="68">
        <v>7.8246630898289009</v>
      </c>
      <c r="Q3894" s="68">
        <v>0</v>
      </c>
      <c r="R3894" s="68">
        <v>0</v>
      </c>
      <c r="S3894" s="68">
        <v>0</v>
      </c>
      <c r="T3894" s="68">
        <v>0</v>
      </c>
      <c r="U3894" s="68">
        <v>0</v>
      </c>
      <c r="V3894" s="68">
        <v>0</v>
      </c>
      <c r="W3894" s="68">
        <v>10.966490815378453</v>
      </c>
    </row>
    <row r="3895" spans="1:23">
      <c r="C3895" s="76"/>
      <c r="D3895" s="76"/>
      <c r="E3895" s="76"/>
      <c r="F3895" s="76"/>
      <c r="G3895" s="76"/>
      <c r="H3895" s="76"/>
      <c r="I3895" s="76"/>
      <c r="J3895" s="76"/>
      <c r="K3895" s="76"/>
      <c r="L3895" s="77"/>
      <c r="M3895" s="68"/>
      <c r="N3895" s="68"/>
      <c r="O3895" s="68"/>
      <c r="P3895" s="68"/>
      <c r="Q3895" s="68"/>
      <c r="R3895" s="68"/>
      <c r="S3895" s="68"/>
      <c r="T3895" s="68"/>
      <c r="U3895" s="68"/>
      <c r="V3895" s="68"/>
      <c r="W3895" s="68"/>
    </row>
    <row r="3896" spans="1:23">
      <c r="A3896" s="105" t="s">
        <v>1005</v>
      </c>
      <c r="B3896">
        <v>2011</v>
      </c>
      <c r="C3896" s="76">
        <v>0.1390844415530037</v>
      </c>
      <c r="D3896" s="76">
        <v>0</v>
      </c>
      <c r="E3896" s="76">
        <v>0</v>
      </c>
      <c r="F3896" s="76">
        <v>0.78942202915801896</v>
      </c>
      <c r="G3896" s="76">
        <v>0</v>
      </c>
      <c r="H3896" s="76">
        <v>7.1493529288977245E-2</v>
      </c>
      <c r="I3896" s="76">
        <v>0</v>
      </c>
      <c r="J3896" s="76">
        <v>0</v>
      </c>
      <c r="K3896" s="76">
        <v>0</v>
      </c>
      <c r="L3896" s="77">
        <v>0</v>
      </c>
      <c r="M3896" s="68">
        <v>2.0100259986794322</v>
      </c>
      <c r="N3896" s="68">
        <v>0</v>
      </c>
      <c r="O3896" s="68">
        <v>0</v>
      </c>
      <c r="P3896" s="68">
        <v>11.408600306549694</v>
      </c>
      <c r="Q3896" s="68">
        <v>0</v>
      </c>
      <c r="R3896" s="68">
        <v>1.0332129963898917</v>
      </c>
      <c r="S3896" s="68">
        <v>0</v>
      </c>
      <c r="T3896" s="68">
        <v>0</v>
      </c>
      <c r="U3896" s="68">
        <v>0</v>
      </c>
      <c r="V3896" s="68">
        <v>0</v>
      </c>
      <c r="W3896" s="68">
        <v>14.451839301619019</v>
      </c>
    </row>
    <row r="3897" spans="1:23">
      <c r="A3897" s="105"/>
      <c r="B3897">
        <v>2014</v>
      </c>
      <c r="C3897" s="76">
        <v>0.24663498231454434</v>
      </c>
      <c r="D3897" s="76">
        <v>0</v>
      </c>
      <c r="E3897" s="76">
        <v>0</v>
      </c>
      <c r="F3897" s="76">
        <v>0.75336501768545561</v>
      </c>
      <c r="G3897" s="76">
        <v>0</v>
      </c>
      <c r="H3897" s="76">
        <v>0</v>
      </c>
      <c r="I3897" s="76">
        <v>0</v>
      </c>
      <c r="J3897" s="76">
        <v>0</v>
      </c>
      <c r="K3897" s="76">
        <v>0</v>
      </c>
      <c r="L3897" s="77">
        <v>0</v>
      </c>
      <c r="M3897" s="68">
        <v>3.1338303404543719</v>
      </c>
      <c r="N3897" s="68">
        <v>0</v>
      </c>
      <c r="O3897" s="68">
        <v>0</v>
      </c>
      <c r="P3897" s="68">
        <v>9.572519387572699</v>
      </c>
      <c r="Q3897" s="68">
        <v>0</v>
      </c>
      <c r="R3897" s="68">
        <v>0</v>
      </c>
      <c r="S3897" s="68">
        <v>0</v>
      </c>
      <c r="T3897" s="68">
        <v>0</v>
      </c>
      <c r="U3897" s="68">
        <v>0</v>
      </c>
      <c r="V3897" s="68">
        <v>0</v>
      </c>
      <c r="W3897" s="68">
        <v>12.706349728027071</v>
      </c>
    </row>
    <row r="3898" spans="1:23">
      <c r="A3898" s="105"/>
      <c r="B3898">
        <v>2017</v>
      </c>
      <c r="C3898" s="76">
        <v>0.23333116819673733</v>
      </c>
      <c r="D3898" s="76">
        <v>0</v>
      </c>
      <c r="E3898" s="76">
        <v>0</v>
      </c>
      <c r="F3898" s="76">
        <v>0.76666883180326273</v>
      </c>
      <c r="G3898" s="76">
        <v>0</v>
      </c>
      <c r="H3898" s="76">
        <v>0</v>
      </c>
      <c r="I3898" s="76">
        <v>0</v>
      </c>
      <c r="J3898" s="76">
        <v>0</v>
      </c>
      <c r="K3898" s="76">
        <v>0</v>
      </c>
      <c r="L3898" s="77">
        <v>0</v>
      </c>
      <c r="M3898" s="68">
        <v>2.179053221449371</v>
      </c>
      <c r="N3898" s="68">
        <v>0</v>
      </c>
      <c r="O3898" s="68">
        <v>0</v>
      </c>
      <c r="P3898" s="68">
        <v>7.1598329560374854</v>
      </c>
      <c r="Q3898" s="68">
        <v>0</v>
      </c>
      <c r="R3898" s="68">
        <v>0</v>
      </c>
      <c r="S3898" s="68">
        <v>0</v>
      </c>
      <c r="T3898" s="68">
        <v>0</v>
      </c>
      <c r="U3898" s="68">
        <v>0</v>
      </c>
      <c r="V3898" s="68">
        <v>0</v>
      </c>
      <c r="W3898" s="68">
        <v>9.3388861774868559</v>
      </c>
    </row>
    <row r="3899" spans="1:23">
      <c r="C3899" s="76"/>
      <c r="D3899" s="76"/>
      <c r="E3899" s="76"/>
      <c r="F3899" s="76"/>
      <c r="G3899" s="76"/>
      <c r="H3899" s="76"/>
      <c r="I3899" s="76"/>
      <c r="J3899" s="76"/>
      <c r="K3899" s="76"/>
      <c r="L3899" s="77"/>
      <c r="M3899" s="68"/>
      <c r="N3899" s="68"/>
      <c r="O3899" s="68"/>
      <c r="P3899" s="68"/>
      <c r="Q3899" s="68"/>
      <c r="R3899" s="68"/>
      <c r="S3899" s="68"/>
      <c r="T3899" s="68"/>
      <c r="U3899" s="68"/>
      <c r="V3899" s="68"/>
      <c r="W3899" s="68"/>
    </row>
    <row r="3900" spans="1:23">
      <c r="A3900" s="105" t="s">
        <v>1006</v>
      </c>
      <c r="B3900">
        <v>2011</v>
      </c>
      <c r="C3900" s="76">
        <v>0.44921692791056667</v>
      </c>
      <c r="D3900" s="76">
        <v>0</v>
      </c>
      <c r="E3900" s="76">
        <v>0</v>
      </c>
      <c r="F3900" s="76">
        <v>0.55078307208943333</v>
      </c>
      <c r="G3900" s="76">
        <v>0</v>
      </c>
      <c r="H3900" s="76">
        <v>0</v>
      </c>
      <c r="I3900" s="76">
        <v>0</v>
      </c>
      <c r="J3900" s="76">
        <v>0</v>
      </c>
      <c r="K3900" s="76">
        <v>0</v>
      </c>
      <c r="L3900" s="77">
        <v>0</v>
      </c>
      <c r="M3900" s="68">
        <v>6.099676795171094</v>
      </c>
      <c r="N3900" s="68">
        <v>0</v>
      </c>
      <c r="O3900" s="68">
        <v>0</v>
      </c>
      <c r="P3900" s="68">
        <v>7.4787892335745134</v>
      </c>
      <c r="Q3900" s="68">
        <v>0</v>
      </c>
      <c r="R3900" s="68">
        <v>0</v>
      </c>
      <c r="S3900" s="68">
        <v>0</v>
      </c>
      <c r="T3900" s="68">
        <v>0</v>
      </c>
      <c r="U3900" s="68">
        <v>0</v>
      </c>
      <c r="V3900" s="68">
        <v>0</v>
      </c>
      <c r="W3900" s="68">
        <v>13.578466028745607</v>
      </c>
    </row>
    <row r="3901" spans="1:23">
      <c r="A3901" s="105"/>
      <c r="B3901">
        <v>2014</v>
      </c>
      <c r="C3901" s="76">
        <v>0</v>
      </c>
      <c r="D3901" s="76">
        <v>0</v>
      </c>
      <c r="E3901" s="76">
        <v>0</v>
      </c>
      <c r="F3901" s="76">
        <v>1</v>
      </c>
      <c r="G3901" s="76">
        <v>0</v>
      </c>
      <c r="H3901" s="76">
        <v>0</v>
      </c>
      <c r="I3901" s="76">
        <v>0</v>
      </c>
      <c r="J3901" s="76">
        <v>0</v>
      </c>
      <c r="K3901" s="76">
        <v>0</v>
      </c>
      <c r="L3901" s="77">
        <v>0</v>
      </c>
      <c r="M3901" s="68">
        <v>0</v>
      </c>
      <c r="N3901" s="68">
        <v>0</v>
      </c>
      <c r="O3901" s="68">
        <v>0</v>
      </c>
      <c r="P3901" s="68">
        <v>7.7612230816779597</v>
      </c>
      <c r="Q3901" s="68">
        <v>0</v>
      </c>
      <c r="R3901" s="68">
        <v>0</v>
      </c>
      <c r="S3901" s="68">
        <v>0</v>
      </c>
      <c r="T3901" s="68">
        <v>0</v>
      </c>
      <c r="U3901" s="68">
        <v>0</v>
      </c>
      <c r="V3901" s="68">
        <v>0</v>
      </c>
      <c r="W3901" s="68">
        <v>7.7612230816779597</v>
      </c>
    </row>
    <row r="3902" spans="1:23">
      <c r="A3902" s="105"/>
      <c r="B3902">
        <v>2017</v>
      </c>
      <c r="C3902" s="76">
        <v>0.17067264590763923</v>
      </c>
      <c r="D3902" s="76">
        <v>0</v>
      </c>
      <c r="E3902" s="76">
        <v>0</v>
      </c>
      <c r="F3902" s="76">
        <v>0.8293273540923608</v>
      </c>
      <c r="G3902" s="76">
        <v>0</v>
      </c>
      <c r="H3902" s="76">
        <v>0</v>
      </c>
      <c r="I3902" s="76">
        <v>0</v>
      </c>
      <c r="J3902" s="76">
        <v>0</v>
      </c>
      <c r="K3902" s="76">
        <v>0</v>
      </c>
      <c r="L3902" s="77">
        <v>0</v>
      </c>
      <c r="M3902" s="68">
        <v>1.8833129919055787</v>
      </c>
      <c r="N3902" s="68">
        <v>0</v>
      </c>
      <c r="O3902" s="68">
        <v>0</v>
      </c>
      <c r="P3902" s="68">
        <v>9.1513374753095817</v>
      </c>
      <c r="Q3902" s="68">
        <v>0</v>
      </c>
      <c r="R3902" s="68">
        <v>0</v>
      </c>
      <c r="S3902" s="68">
        <v>0</v>
      </c>
      <c r="T3902" s="68">
        <v>0</v>
      </c>
      <c r="U3902" s="68">
        <v>0</v>
      </c>
      <c r="V3902" s="68">
        <v>0</v>
      </c>
      <c r="W3902" s="68">
        <v>11.03465046721516</v>
      </c>
    </row>
    <row r="3903" spans="1:23">
      <c r="C3903" s="76"/>
      <c r="D3903" s="76"/>
      <c r="E3903" s="76"/>
      <c r="F3903" s="76"/>
      <c r="G3903" s="76"/>
      <c r="H3903" s="76"/>
      <c r="I3903" s="76"/>
      <c r="J3903" s="76"/>
      <c r="K3903" s="76"/>
      <c r="L3903" s="77"/>
      <c r="M3903" s="68"/>
      <c r="N3903" s="68"/>
      <c r="O3903" s="68"/>
      <c r="P3903" s="68"/>
      <c r="Q3903" s="68"/>
      <c r="R3903" s="68"/>
      <c r="S3903" s="68"/>
      <c r="T3903" s="68"/>
      <c r="U3903" s="68"/>
      <c r="V3903" s="68"/>
      <c r="W3903" s="68"/>
    </row>
    <row r="3904" spans="1:23">
      <c r="A3904" s="105" t="s">
        <v>1007</v>
      </c>
      <c r="B3904">
        <v>2011</v>
      </c>
      <c r="C3904" s="76">
        <v>0</v>
      </c>
      <c r="D3904" s="76">
        <v>0</v>
      </c>
      <c r="E3904" s="76">
        <v>0</v>
      </c>
      <c r="F3904" s="76">
        <v>1</v>
      </c>
      <c r="G3904" s="76">
        <v>0</v>
      </c>
      <c r="H3904" s="76">
        <v>0</v>
      </c>
      <c r="I3904" s="76">
        <v>0</v>
      </c>
      <c r="J3904" s="76">
        <v>0</v>
      </c>
      <c r="K3904" s="76">
        <v>0</v>
      </c>
      <c r="L3904" s="77">
        <v>0</v>
      </c>
      <c r="M3904" s="68">
        <v>0</v>
      </c>
      <c r="N3904" s="68">
        <v>0</v>
      </c>
      <c r="O3904" s="68">
        <v>0</v>
      </c>
      <c r="P3904" s="68">
        <v>2.5560979302671143</v>
      </c>
      <c r="Q3904" s="68">
        <v>0</v>
      </c>
      <c r="R3904" s="68">
        <v>0</v>
      </c>
      <c r="S3904" s="68">
        <v>0</v>
      </c>
      <c r="T3904" s="68">
        <v>0</v>
      </c>
      <c r="U3904" s="68">
        <v>0</v>
      </c>
      <c r="V3904" s="68">
        <v>0</v>
      </c>
      <c r="W3904" s="68">
        <v>2.5560979302671143</v>
      </c>
    </row>
    <row r="3905" spans="1:23">
      <c r="A3905" s="105"/>
      <c r="B3905">
        <v>2014</v>
      </c>
      <c r="C3905" s="76">
        <v>0</v>
      </c>
      <c r="D3905" s="76">
        <v>0</v>
      </c>
      <c r="E3905" s="76">
        <v>0</v>
      </c>
      <c r="F3905" s="76">
        <v>1</v>
      </c>
      <c r="G3905" s="76">
        <v>0</v>
      </c>
      <c r="H3905" s="76">
        <v>0</v>
      </c>
      <c r="I3905" s="76">
        <v>0</v>
      </c>
      <c r="J3905" s="76">
        <v>0</v>
      </c>
      <c r="K3905" s="76">
        <v>0</v>
      </c>
      <c r="L3905" s="77">
        <v>0</v>
      </c>
      <c r="M3905" s="68">
        <v>0</v>
      </c>
      <c r="N3905" s="68">
        <v>0</v>
      </c>
      <c r="O3905" s="68">
        <v>0</v>
      </c>
      <c r="P3905" s="68">
        <v>2.0732912170582871</v>
      </c>
      <c r="Q3905" s="68">
        <v>0</v>
      </c>
      <c r="R3905" s="68">
        <v>0</v>
      </c>
      <c r="S3905" s="68">
        <v>0</v>
      </c>
      <c r="T3905" s="68">
        <v>0</v>
      </c>
      <c r="U3905" s="68">
        <v>0</v>
      </c>
      <c r="V3905" s="68">
        <v>0</v>
      </c>
      <c r="W3905" s="68">
        <v>2.0732912170582871</v>
      </c>
    </row>
    <row r="3906" spans="1:23">
      <c r="A3906" s="105"/>
      <c r="B3906">
        <v>2017</v>
      </c>
      <c r="C3906" s="76">
        <v>0</v>
      </c>
      <c r="D3906" s="76">
        <v>0</v>
      </c>
      <c r="E3906" s="76">
        <v>0</v>
      </c>
      <c r="F3906" s="76">
        <v>1</v>
      </c>
      <c r="G3906" s="76">
        <v>0</v>
      </c>
      <c r="H3906" s="76">
        <v>0</v>
      </c>
      <c r="I3906" s="76">
        <v>0</v>
      </c>
      <c r="J3906" s="76">
        <v>0</v>
      </c>
      <c r="K3906" s="76">
        <v>0</v>
      </c>
      <c r="L3906" s="77">
        <v>0</v>
      </c>
      <c r="M3906" s="68">
        <v>0</v>
      </c>
      <c r="N3906" s="68">
        <v>0</v>
      </c>
      <c r="O3906" s="68">
        <v>0</v>
      </c>
      <c r="P3906" s="68">
        <v>2.1782213740701151</v>
      </c>
      <c r="Q3906" s="68">
        <v>0</v>
      </c>
      <c r="R3906" s="68">
        <v>0</v>
      </c>
      <c r="S3906" s="68">
        <v>0</v>
      </c>
      <c r="T3906" s="68">
        <v>0</v>
      </c>
      <c r="U3906" s="68">
        <v>0</v>
      </c>
      <c r="V3906" s="68">
        <v>0</v>
      </c>
      <c r="W3906" s="68">
        <v>2.1782213740701151</v>
      </c>
    </row>
    <row r="3907" spans="1:23">
      <c r="C3907" s="76"/>
      <c r="D3907" s="76"/>
      <c r="E3907" s="76"/>
      <c r="F3907" s="76"/>
      <c r="G3907" s="76"/>
      <c r="H3907" s="76"/>
      <c r="I3907" s="76"/>
      <c r="J3907" s="76"/>
      <c r="K3907" s="76"/>
      <c r="L3907" s="77"/>
      <c r="M3907" s="68"/>
      <c r="N3907" s="68"/>
      <c r="O3907" s="68"/>
      <c r="P3907" s="68"/>
      <c r="Q3907" s="68"/>
      <c r="R3907" s="68"/>
      <c r="S3907" s="68"/>
      <c r="T3907" s="68"/>
      <c r="U3907" s="68"/>
      <c r="V3907" s="68"/>
      <c r="W3907" s="68"/>
    </row>
    <row r="3908" spans="1:23">
      <c r="A3908" s="105" t="s">
        <v>1008</v>
      </c>
      <c r="B3908">
        <v>2011</v>
      </c>
      <c r="C3908" s="76">
        <v>0.56895994518553417</v>
      </c>
      <c r="D3908" s="76">
        <v>0</v>
      </c>
      <c r="E3908" s="76">
        <v>0</v>
      </c>
      <c r="F3908" s="76">
        <v>0.43104005481446583</v>
      </c>
      <c r="G3908" s="76">
        <v>0</v>
      </c>
      <c r="H3908" s="76">
        <v>0</v>
      </c>
      <c r="I3908" s="76">
        <v>0</v>
      </c>
      <c r="J3908" s="76">
        <v>0</v>
      </c>
      <c r="K3908" s="76">
        <v>0</v>
      </c>
      <c r="L3908" s="77">
        <v>0</v>
      </c>
      <c r="M3908" s="68">
        <v>6.4094718443630567</v>
      </c>
      <c r="N3908" s="68">
        <v>0</v>
      </c>
      <c r="O3908" s="68">
        <v>0</v>
      </c>
      <c r="P3908" s="68">
        <v>4.8557708121704701</v>
      </c>
      <c r="Q3908" s="68">
        <v>0</v>
      </c>
      <c r="R3908" s="68">
        <v>0</v>
      </c>
      <c r="S3908" s="68">
        <v>0</v>
      </c>
      <c r="T3908" s="68">
        <v>0</v>
      </c>
      <c r="U3908" s="68">
        <v>0</v>
      </c>
      <c r="V3908" s="68">
        <v>0</v>
      </c>
      <c r="W3908" s="68">
        <v>11.265242656533527</v>
      </c>
    </row>
    <row r="3909" spans="1:23">
      <c r="A3909" s="105"/>
      <c r="B3909">
        <v>2014</v>
      </c>
      <c r="C3909" s="76">
        <v>0.49227098122747098</v>
      </c>
      <c r="D3909" s="76">
        <v>0</v>
      </c>
      <c r="E3909" s="76">
        <v>0</v>
      </c>
      <c r="F3909" s="76">
        <v>0.50772901877252907</v>
      </c>
      <c r="G3909" s="76">
        <v>0</v>
      </c>
      <c r="H3909" s="76">
        <v>0</v>
      </c>
      <c r="I3909" s="76">
        <v>0</v>
      </c>
      <c r="J3909" s="76">
        <v>0</v>
      </c>
      <c r="K3909" s="76">
        <v>0</v>
      </c>
      <c r="L3909" s="77">
        <v>0</v>
      </c>
      <c r="M3909" s="68">
        <v>6.5006588159610788</v>
      </c>
      <c r="N3909" s="68">
        <v>0</v>
      </c>
      <c r="O3909" s="68">
        <v>0</v>
      </c>
      <c r="P3909" s="68">
        <v>6.704789126047964</v>
      </c>
      <c r="Q3909" s="68">
        <v>0</v>
      </c>
      <c r="R3909" s="68">
        <v>0</v>
      </c>
      <c r="S3909" s="68">
        <v>0</v>
      </c>
      <c r="T3909" s="68">
        <v>0</v>
      </c>
      <c r="U3909" s="68">
        <v>0</v>
      </c>
      <c r="V3909" s="68">
        <v>0</v>
      </c>
      <c r="W3909" s="68">
        <v>13.205447942009043</v>
      </c>
    </row>
    <row r="3910" spans="1:23">
      <c r="A3910" s="105"/>
      <c r="B3910">
        <v>2017</v>
      </c>
      <c r="C3910" s="76">
        <v>0.52736244162973367</v>
      </c>
      <c r="D3910" s="76">
        <v>0</v>
      </c>
      <c r="E3910" s="76">
        <v>0</v>
      </c>
      <c r="F3910" s="76">
        <v>0.47263755837026622</v>
      </c>
      <c r="G3910" s="76">
        <v>0</v>
      </c>
      <c r="H3910" s="76">
        <v>0</v>
      </c>
      <c r="I3910" s="76">
        <v>0</v>
      </c>
      <c r="J3910" s="76">
        <v>0</v>
      </c>
      <c r="K3910" s="76">
        <v>0</v>
      </c>
      <c r="L3910" s="77">
        <v>0</v>
      </c>
      <c r="M3910" s="68">
        <v>6.9983848040959113</v>
      </c>
      <c r="N3910" s="68">
        <v>0</v>
      </c>
      <c r="O3910" s="68">
        <v>0</v>
      </c>
      <c r="P3910" s="68">
        <v>6.2721560073969655</v>
      </c>
      <c r="Q3910" s="68">
        <v>0</v>
      </c>
      <c r="R3910" s="68">
        <v>0</v>
      </c>
      <c r="S3910" s="68">
        <v>0</v>
      </c>
      <c r="T3910" s="68">
        <v>0</v>
      </c>
      <c r="U3910" s="68">
        <v>0</v>
      </c>
      <c r="V3910" s="68">
        <v>0</v>
      </c>
      <c r="W3910" s="68">
        <v>13.270540811492879</v>
      </c>
    </row>
    <row r="3911" spans="1:23">
      <c r="C3911" s="76"/>
      <c r="D3911" s="76"/>
      <c r="E3911" s="76"/>
      <c r="F3911" s="76"/>
      <c r="G3911" s="76"/>
      <c r="H3911" s="76"/>
      <c r="I3911" s="76"/>
      <c r="J3911" s="76"/>
      <c r="K3911" s="76"/>
      <c r="L3911" s="77"/>
      <c r="M3911" s="68"/>
      <c r="N3911" s="68"/>
      <c r="O3911" s="68"/>
      <c r="P3911" s="68"/>
      <c r="Q3911" s="68"/>
      <c r="R3911" s="68"/>
      <c r="S3911" s="68"/>
      <c r="T3911" s="68"/>
      <c r="U3911" s="68"/>
      <c r="V3911" s="68"/>
      <c r="W3911" s="68"/>
    </row>
    <row r="3912" spans="1:23">
      <c r="A3912" s="105" t="s">
        <v>1009</v>
      </c>
      <c r="B3912">
        <v>2011</v>
      </c>
      <c r="C3912" s="76">
        <v>0.24163909362281163</v>
      </c>
      <c r="D3912" s="76">
        <v>0</v>
      </c>
      <c r="E3912" s="76">
        <v>0</v>
      </c>
      <c r="F3912" s="76">
        <v>0.74555319611620496</v>
      </c>
      <c r="G3912" s="76">
        <v>0</v>
      </c>
      <c r="H3912" s="76">
        <v>0</v>
      </c>
      <c r="I3912" s="76">
        <v>0</v>
      </c>
      <c r="J3912" s="76">
        <v>0</v>
      </c>
      <c r="K3912" s="76">
        <v>1.2807710260983395E-2</v>
      </c>
      <c r="L3912" s="77">
        <v>0</v>
      </c>
      <c r="M3912" s="68">
        <v>19.080759423478852</v>
      </c>
      <c r="N3912" s="68">
        <v>0</v>
      </c>
      <c r="O3912" s="68">
        <v>0</v>
      </c>
      <c r="P3912" s="68">
        <v>58.871770123028192</v>
      </c>
      <c r="Q3912" s="68">
        <v>0</v>
      </c>
      <c r="R3912" s="68">
        <v>0</v>
      </c>
      <c r="S3912" s="68">
        <v>0</v>
      </c>
      <c r="T3912" s="68">
        <v>0</v>
      </c>
      <c r="U3912" s="68">
        <v>1.0113464447806355</v>
      </c>
      <c r="V3912" s="68">
        <v>0</v>
      </c>
      <c r="W3912" s="68">
        <v>78.963875991287679</v>
      </c>
    </row>
    <row r="3913" spans="1:23">
      <c r="A3913" s="105"/>
      <c r="B3913">
        <v>2014</v>
      </c>
      <c r="C3913" s="76">
        <v>0.31681259286847674</v>
      </c>
      <c r="D3913" s="76">
        <v>0</v>
      </c>
      <c r="E3913" s="76">
        <v>0</v>
      </c>
      <c r="F3913" s="76">
        <v>0.68318740713152315</v>
      </c>
      <c r="G3913" s="76">
        <v>0</v>
      </c>
      <c r="H3913" s="76">
        <v>0</v>
      </c>
      <c r="I3913" s="76">
        <v>0</v>
      </c>
      <c r="J3913" s="76">
        <v>0</v>
      </c>
      <c r="K3913" s="76">
        <v>0</v>
      </c>
      <c r="L3913" s="77">
        <v>0</v>
      </c>
      <c r="M3913" s="68">
        <v>18.76594908404379</v>
      </c>
      <c r="N3913" s="68">
        <v>0</v>
      </c>
      <c r="O3913" s="68">
        <v>0</v>
      </c>
      <c r="P3913" s="68">
        <v>40.467646759270373</v>
      </c>
      <c r="Q3913" s="68">
        <v>0</v>
      </c>
      <c r="R3913" s="68">
        <v>0</v>
      </c>
      <c r="S3913" s="68">
        <v>0</v>
      </c>
      <c r="T3913" s="68">
        <v>0</v>
      </c>
      <c r="U3913" s="68">
        <v>0</v>
      </c>
      <c r="V3913" s="68">
        <v>0</v>
      </c>
      <c r="W3913" s="68">
        <v>59.23359584331417</v>
      </c>
    </row>
    <row r="3914" spans="1:23">
      <c r="A3914" s="105"/>
      <c r="B3914">
        <v>2017</v>
      </c>
      <c r="C3914" s="76">
        <v>0.19480667648551714</v>
      </c>
      <c r="D3914" s="76">
        <v>3.5545966847993556E-2</v>
      </c>
      <c r="E3914" s="76">
        <v>3.1480825129246756E-2</v>
      </c>
      <c r="F3914" s="76">
        <v>0.70418167011123745</v>
      </c>
      <c r="G3914" s="76">
        <v>0</v>
      </c>
      <c r="H3914" s="76">
        <v>0</v>
      </c>
      <c r="I3914" s="76">
        <v>0</v>
      </c>
      <c r="J3914" s="76">
        <v>0</v>
      </c>
      <c r="K3914" s="76">
        <v>3.3984861426005486E-2</v>
      </c>
      <c r="L3914" s="77">
        <v>0</v>
      </c>
      <c r="M3914" s="68">
        <v>14.181075785438237</v>
      </c>
      <c r="N3914" s="68">
        <v>2.5875912408759123</v>
      </c>
      <c r="O3914" s="68">
        <v>2.2916666666666665</v>
      </c>
      <c r="P3914" s="68">
        <v>51.261352078486574</v>
      </c>
      <c r="Q3914" s="68">
        <v>0</v>
      </c>
      <c r="R3914" s="68">
        <v>0</v>
      </c>
      <c r="S3914" s="68">
        <v>0</v>
      </c>
      <c r="T3914" s="68">
        <v>0</v>
      </c>
      <c r="U3914" s="68">
        <v>2.4739495798319329</v>
      </c>
      <c r="V3914" s="68">
        <v>0</v>
      </c>
      <c r="W3914" s="68">
        <v>72.795635351299296</v>
      </c>
    </row>
    <row r="3915" spans="1:23">
      <c r="C3915" s="76"/>
      <c r="D3915" s="76"/>
      <c r="E3915" s="76"/>
      <c r="F3915" s="76"/>
      <c r="G3915" s="76"/>
      <c r="H3915" s="76"/>
      <c r="I3915" s="76"/>
      <c r="J3915" s="76"/>
      <c r="K3915" s="76"/>
      <c r="L3915" s="77"/>
      <c r="M3915" s="68"/>
      <c r="N3915" s="68"/>
      <c r="O3915" s="68"/>
      <c r="P3915" s="68"/>
      <c r="Q3915" s="68"/>
      <c r="R3915" s="68"/>
      <c r="S3915" s="68"/>
      <c r="T3915" s="68"/>
      <c r="U3915" s="68"/>
      <c r="V3915" s="68"/>
      <c r="W3915" s="68"/>
    </row>
    <row r="3916" spans="1:23">
      <c r="A3916" s="105" t="s">
        <v>1010</v>
      </c>
      <c r="B3916">
        <v>2011</v>
      </c>
      <c r="C3916" s="76">
        <v>0.1832209627903845</v>
      </c>
      <c r="D3916" s="76">
        <v>0</v>
      </c>
      <c r="E3916" s="76">
        <v>0</v>
      </c>
      <c r="F3916" s="76">
        <v>0.52216828457351439</v>
      </c>
      <c r="G3916" s="76">
        <v>0.29461075263610093</v>
      </c>
      <c r="H3916" s="76">
        <v>0</v>
      </c>
      <c r="I3916" s="76">
        <v>0</v>
      </c>
      <c r="J3916" s="76">
        <v>0</v>
      </c>
      <c r="K3916" s="76">
        <v>0</v>
      </c>
      <c r="L3916" s="77">
        <v>0</v>
      </c>
      <c r="M3916" s="68">
        <v>3.0842289975871902</v>
      </c>
      <c r="N3916" s="68">
        <v>0</v>
      </c>
      <c r="O3916" s="68">
        <v>0</v>
      </c>
      <c r="P3916" s="68">
        <v>8.7898597429841256</v>
      </c>
      <c r="Q3916" s="68">
        <v>4.9592962095761646</v>
      </c>
      <c r="R3916" s="68">
        <v>0</v>
      </c>
      <c r="S3916" s="68">
        <v>0</v>
      </c>
      <c r="T3916" s="68">
        <v>0</v>
      </c>
      <c r="U3916" s="68">
        <v>0</v>
      </c>
      <c r="V3916" s="68">
        <v>0</v>
      </c>
      <c r="W3916" s="68">
        <v>16.833384950147483</v>
      </c>
    </row>
    <row r="3917" spans="1:23">
      <c r="A3917" s="105"/>
      <c r="B3917">
        <v>2014</v>
      </c>
      <c r="C3917" s="76">
        <v>0.51224138323102086</v>
      </c>
      <c r="D3917" s="76">
        <v>0</v>
      </c>
      <c r="E3917" s="76">
        <v>0</v>
      </c>
      <c r="F3917" s="76">
        <v>0.48775861676897914</v>
      </c>
      <c r="G3917" s="76">
        <v>0</v>
      </c>
      <c r="H3917" s="76">
        <v>0</v>
      </c>
      <c r="I3917" s="76">
        <v>0</v>
      </c>
      <c r="J3917" s="76">
        <v>0</v>
      </c>
      <c r="K3917" s="76">
        <v>0</v>
      </c>
      <c r="L3917" s="77">
        <v>0</v>
      </c>
      <c r="M3917" s="68">
        <v>3.1221382228409107</v>
      </c>
      <c r="N3917" s="68">
        <v>0</v>
      </c>
      <c r="O3917" s="68">
        <v>0</v>
      </c>
      <c r="P3917" s="68">
        <v>2.9729144711598519</v>
      </c>
      <c r="Q3917" s="68">
        <v>0</v>
      </c>
      <c r="R3917" s="68">
        <v>0</v>
      </c>
      <c r="S3917" s="68">
        <v>0</v>
      </c>
      <c r="T3917" s="68">
        <v>0</v>
      </c>
      <c r="U3917" s="68">
        <v>0</v>
      </c>
      <c r="V3917" s="68">
        <v>0</v>
      </c>
      <c r="W3917" s="68">
        <v>6.0950526940007625</v>
      </c>
    </row>
    <row r="3918" spans="1:23">
      <c r="A3918" s="105"/>
      <c r="B3918">
        <v>2017</v>
      </c>
      <c r="C3918" s="76">
        <v>0.56445291107159978</v>
      </c>
      <c r="D3918" s="76">
        <v>0</v>
      </c>
      <c r="E3918" s="76">
        <v>0</v>
      </c>
      <c r="F3918" s="76">
        <v>0.43554708892840022</v>
      </c>
      <c r="G3918" s="76">
        <v>0</v>
      </c>
      <c r="H3918" s="76">
        <v>0</v>
      </c>
      <c r="I3918" s="76">
        <v>0</v>
      </c>
      <c r="J3918" s="76">
        <v>0</v>
      </c>
      <c r="K3918" s="76">
        <v>0</v>
      </c>
      <c r="L3918" s="77">
        <v>0</v>
      </c>
      <c r="M3918" s="68">
        <v>9.6716325055112957</v>
      </c>
      <c r="N3918" s="68">
        <v>0</v>
      </c>
      <c r="O3918" s="68">
        <v>0</v>
      </c>
      <c r="P3918" s="68">
        <v>7.4628924757664921</v>
      </c>
      <c r="Q3918" s="68">
        <v>0</v>
      </c>
      <c r="R3918" s="68">
        <v>0</v>
      </c>
      <c r="S3918" s="68">
        <v>0</v>
      </c>
      <c r="T3918" s="68">
        <v>0</v>
      </c>
      <c r="U3918" s="68">
        <v>0</v>
      </c>
      <c r="V3918" s="68">
        <v>0</v>
      </c>
      <c r="W3918" s="68">
        <v>17.134524981277789</v>
      </c>
    </row>
    <row r="3919" spans="1:23">
      <c r="C3919" s="76"/>
      <c r="D3919" s="76"/>
      <c r="E3919" s="76"/>
      <c r="F3919" s="76"/>
      <c r="G3919" s="76"/>
      <c r="H3919" s="76"/>
      <c r="I3919" s="76"/>
      <c r="J3919" s="76"/>
      <c r="K3919" s="76"/>
      <c r="L3919" s="77"/>
      <c r="M3919" s="68"/>
      <c r="N3919" s="68"/>
      <c r="O3919" s="68"/>
      <c r="P3919" s="68"/>
      <c r="Q3919" s="68"/>
      <c r="R3919" s="68"/>
      <c r="S3919" s="68"/>
      <c r="T3919" s="68"/>
      <c r="U3919" s="68"/>
      <c r="V3919" s="68"/>
      <c r="W3919" s="68"/>
    </row>
    <row r="3920" spans="1:23">
      <c r="A3920" s="105" t="s">
        <v>1011</v>
      </c>
      <c r="B3920">
        <v>2011</v>
      </c>
      <c r="C3920" s="76">
        <v>0.14627347534188412</v>
      </c>
      <c r="D3920" s="76">
        <v>0.2021419666512082</v>
      </c>
      <c r="E3920" s="76">
        <v>0</v>
      </c>
      <c r="F3920" s="76">
        <v>0.65158455800690784</v>
      </c>
      <c r="G3920" s="76">
        <v>0</v>
      </c>
      <c r="H3920" s="76">
        <v>0</v>
      </c>
      <c r="I3920" s="76">
        <v>0</v>
      </c>
      <c r="J3920" s="76">
        <v>0</v>
      </c>
      <c r="K3920" s="76">
        <v>0</v>
      </c>
      <c r="L3920" s="77">
        <v>0</v>
      </c>
      <c r="M3920" s="68">
        <v>3.6565099378338148</v>
      </c>
      <c r="N3920" s="68">
        <v>5.053097345132743</v>
      </c>
      <c r="O3920" s="68">
        <v>0</v>
      </c>
      <c r="P3920" s="68">
        <v>16.288157549567</v>
      </c>
      <c r="Q3920" s="68">
        <v>0</v>
      </c>
      <c r="R3920" s="68">
        <v>0</v>
      </c>
      <c r="S3920" s="68">
        <v>0</v>
      </c>
      <c r="T3920" s="68">
        <v>0</v>
      </c>
      <c r="U3920" s="68">
        <v>0</v>
      </c>
      <c r="V3920" s="68">
        <v>0</v>
      </c>
      <c r="W3920" s="68">
        <v>24.997764832533555</v>
      </c>
    </row>
    <row r="3921" spans="1:23">
      <c r="A3921" s="105"/>
      <c r="B3921">
        <v>2014</v>
      </c>
      <c r="C3921" s="76">
        <v>0.13098338770105686</v>
      </c>
      <c r="D3921" s="76">
        <v>0</v>
      </c>
      <c r="E3921" s="76">
        <v>0</v>
      </c>
      <c r="F3921" s="76">
        <v>0.86901661229894323</v>
      </c>
      <c r="G3921" s="76">
        <v>0</v>
      </c>
      <c r="H3921" s="76">
        <v>0</v>
      </c>
      <c r="I3921" s="76">
        <v>0</v>
      </c>
      <c r="J3921" s="76">
        <v>0</v>
      </c>
      <c r="K3921" s="76">
        <v>0</v>
      </c>
      <c r="L3921" s="77">
        <v>0</v>
      </c>
      <c r="M3921" s="68">
        <v>1.5390428211586902</v>
      </c>
      <c r="N3921" s="68">
        <v>0</v>
      </c>
      <c r="O3921" s="68">
        <v>0</v>
      </c>
      <c r="P3921" s="68">
        <v>10.210865683813291</v>
      </c>
      <c r="Q3921" s="68">
        <v>0</v>
      </c>
      <c r="R3921" s="68">
        <v>0</v>
      </c>
      <c r="S3921" s="68">
        <v>0</v>
      </c>
      <c r="T3921" s="68">
        <v>0</v>
      </c>
      <c r="U3921" s="68">
        <v>0</v>
      </c>
      <c r="V3921" s="68">
        <v>0</v>
      </c>
      <c r="W3921" s="68">
        <v>11.74990850497198</v>
      </c>
    </row>
    <row r="3922" spans="1:23">
      <c r="A3922" s="105"/>
      <c r="B3922">
        <v>2017</v>
      </c>
      <c r="C3922" s="76">
        <v>0.37765297574917156</v>
      </c>
      <c r="D3922" s="76">
        <v>0</v>
      </c>
      <c r="E3922" s="76">
        <v>0</v>
      </c>
      <c r="F3922" s="76">
        <v>0.62234702425082844</v>
      </c>
      <c r="G3922" s="76">
        <v>0</v>
      </c>
      <c r="H3922" s="76">
        <v>0</v>
      </c>
      <c r="I3922" s="76">
        <v>0</v>
      </c>
      <c r="J3922" s="76">
        <v>0</v>
      </c>
      <c r="K3922" s="76">
        <v>0</v>
      </c>
      <c r="L3922" s="77">
        <v>0</v>
      </c>
      <c r="M3922" s="68">
        <v>5.43</v>
      </c>
      <c r="N3922" s="68">
        <v>0</v>
      </c>
      <c r="O3922" s="68">
        <v>0</v>
      </c>
      <c r="P3922" s="68">
        <v>8.9482793958612454</v>
      </c>
      <c r="Q3922" s="68">
        <v>0</v>
      </c>
      <c r="R3922" s="68">
        <v>0</v>
      </c>
      <c r="S3922" s="68">
        <v>0</v>
      </c>
      <c r="T3922" s="68">
        <v>0</v>
      </c>
      <c r="U3922" s="68">
        <v>0</v>
      </c>
      <c r="V3922" s="68">
        <v>0</v>
      </c>
      <c r="W3922" s="68">
        <v>14.378279395861245</v>
      </c>
    </row>
    <row r="3923" spans="1:23">
      <c r="C3923" s="76"/>
      <c r="D3923" s="76"/>
      <c r="E3923" s="76"/>
      <c r="F3923" s="76"/>
      <c r="G3923" s="76"/>
      <c r="H3923" s="76"/>
      <c r="I3923" s="76"/>
      <c r="J3923" s="76"/>
      <c r="K3923" s="76"/>
      <c r="L3923" s="77"/>
      <c r="M3923" s="68"/>
      <c r="N3923" s="68"/>
      <c r="O3923" s="68"/>
      <c r="P3923" s="68"/>
      <c r="Q3923" s="68"/>
      <c r="R3923" s="68"/>
      <c r="S3923" s="68"/>
      <c r="T3923" s="68"/>
      <c r="U3923" s="68"/>
      <c r="V3923" s="68"/>
      <c r="W3923" s="68"/>
    </row>
    <row r="3924" spans="1:23">
      <c r="A3924" s="105" t="s">
        <v>1012</v>
      </c>
      <c r="B3924">
        <v>2011</v>
      </c>
      <c r="C3924" s="76">
        <v>0.22604958210315151</v>
      </c>
      <c r="D3924" s="76">
        <v>2.0112617670217527E-2</v>
      </c>
      <c r="E3924" s="76">
        <v>0</v>
      </c>
      <c r="F3924" s="76">
        <v>0.75383780022663105</v>
      </c>
      <c r="G3924" s="76">
        <v>0</v>
      </c>
      <c r="H3924" s="76">
        <v>0</v>
      </c>
      <c r="I3924" s="76">
        <v>0</v>
      </c>
      <c r="J3924" s="76">
        <v>0</v>
      </c>
      <c r="K3924" s="76">
        <v>0</v>
      </c>
      <c r="L3924" s="77">
        <v>0</v>
      </c>
      <c r="M3924" s="68">
        <v>11.239192521313743</v>
      </c>
      <c r="N3924" s="68">
        <v>0.99999999999999989</v>
      </c>
      <c r="O3924" s="68">
        <v>0</v>
      </c>
      <c r="P3924" s="68">
        <v>37.480839768704151</v>
      </c>
      <c r="Q3924" s="68">
        <v>0</v>
      </c>
      <c r="R3924" s="68">
        <v>0</v>
      </c>
      <c r="S3924" s="68">
        <v>0</v>
      </c>
      <c r="T3924" s="68">
        <v>0</v>
      </c>
      <c r="U3924" s="68">
        <v>0</v>
      </c>
      <c r="V3924" s="68">
        <v>0</v>
      </c>
      <c r="W3924" s="68">
        <v>49.72003229001789</v>
      </c>
    </row>
    <row r="3925" spans="1:23">
      <c r="A3925" s="105"/>
      <c r="B3925">
        <v>2014</v>
      </c>
      <c r="C3925" s="76">
        <v>0.10291748500575763</v>
      </c>
      <c r="D3925" s="76">
        <v>2.5286270713240105E-2</v>
      </c>
      <c r="E3925" s="76">
        <v>0</v>
      </c>
      <c r="F3925" s="76">
        <v>0.78245606231231424</v>
      </c>
      <c r="G3925" s="76">
        <v>6.499304851499256E-2</v>
      </c>
      <c r="H3925" s="76">
        <v>0</v>
      </c>
      <c r="I3925" s="76">
        <v>0</v>
      </c>
      <c r="J3925" s="76">
        <v>0</v>
      </c>
      <c r="K3925" s="76">
        <v>2.4347133453695439E-2</v>
      </c>
      <c r="L3925" s="77">
        <v>0</v>
      </c>
      <c r="M3925" s="68">
        <v>4.0700934579439254</v>
      </c>
      <c r="N3925" s="68">
        <v>1</v>
      </c>
      <c r="O3925" s="68">
        <v>0</v>
      </c>
      <c r="P3925" s="68">
        <v>30.94390909540542</v>
      </c>
      <c r="Q3925" s="68">
        <v>2.5702899906454633</v>
      </c>
      <c r="R3925" s="68">
        <v>0</v>
      </c>
      <c r="S3925" s="68">
        <v>0</v>
      </c>
      <c r="T3925" s="68">
        <v>0</v>
      </c>
      <c r="U3925" s="68">
        <v>0.96285979572887648</v>
      </c>
      <c r="V3925" s="68">
        <v>0</v>
      </c>
      <c r="W3925" s="68">
        <v>39.547152339723688</v>
      </c>
    </row>
    <row r="3926" spans="1:23">
      <c r="A3926" s="105"/>
      <c r="B3926">
        <v>2017</v>
      </c>
      <c r="C3926" s="76">
        <v>0.18440896193891215</v>
      </c>
      <c r="D3926" s="76">
        <v>0</v>
      </c>
      <c r="E3926" s="76">
        <v>0</v>
      </c>
      <c r="F3926" s="76">
        <v>0.79156428153063008</v>
      </c>
      <c r="G3926" s="76">
        <v>2.402675653045773E-2</v>
      </c>
      <c r="H3926" s="76">
        <v>0</v>
      </c>
      <c r="I3926" s="76">
        <v>0</v>
      </c>
      <c r="J3926" s="76">
        <v>0</v>
      </c>
      <c r="K3926" s="76">
        <v>0</v>
      </c>
      <c r="L3926" s="77">
        <v>0</v>
      </c>
      <c r="M3926" s="68">
        <v>7.6751500646849484</v>
      </c>
      <c r="N3926" s="68">
        <v>0</v>
      </c>
      <c r="O3926" s="68">
        <v>0</v>
      </c>
      <c r="P3926" s="68">
        <v>32.945116022097977</v>
      </c>
      <c r="Q3926" s="68">
        <v>1</v>
      </c>
      <c r="R3926" s="68">
        <v>0</v>
      </c>
      <c r="S3926" s="68">
        <v>0</v>
      </c>
      <c r="T3926" s="68">
        <v>0</v>
      </c>
      <c r="U3926" s="68">
        <v>0</v>
      </c>
      <c r="V3926" s="68">
        <v>0</v>
      </c>
      <c r="W3926" s="68">
        <v>41.620266086782927</v>
      </c>
    </row>
    <row r="3927" spans="1:23">
      <c r="C3927" s="76"/>
      <c r="D3927" s="76"/>
      <c r="E3927" s="76"/>
      <c r="F3927" s="76"/>
      <c r="G3927" s="76"/>
      <c r="H3927" s="76"/>
      <c r="I3927" s="76"/>
      <c r="J3927" s="76"/>
      <c r="K3927" s="76"/>
      <c r="L3927" s="77"/>
      <c r="M3927" s="68"/>
      <c r="N3927" s="68"/>
      <c r="O3927" s="68"/>
      <c r="P3927" s="68"/>
      <c r="Q3927" s="68"/>
      <c r="R3927" s="68"/>
      <c r="S3927" s="68"/>
      <c r="T3927" s="68"/>
      <c r="U3927" s="68"/>
      <c r="V3927" s="68"/>
      <c r="W3927" s="68"/>
    </row>
    <row r="3928" spans="1:23">
      <c r="A3928" s="105" t="s">
        <v>1013</v>
      </c>
      <c r="B3928">
        <v>2011</v>
      </c>
      <c r="C3928" s="76">
        <v>0</v>
      </c>
      <c r="D3928" s="76">
        <v>0</v>
      </c>
      <c r="E3928" s="76">
        <v>0</v>
      </c>
      <c r="F3928" s="76">
        <v>1</v>
      </c>
      <c r="G3928" s="76">
        <v>0</v>
      </c>
      <c r="H3928" s="76">
        <v>0</v>
      </c>
      <c r="I3928" s="76">
        <v>0</v>
      </c>
      <c r="J3928" s="76">
        <v>0</v>
      </c>
      <c r="K3928" s="76">
        <v>0</v>
      </c>
      <c r="L3928" s="77">
        <v>0</v>
      </c>
      <c r="M3928" s="68">
        <v>0</v>
      </c>
      <c r="N3928" s="68">
        <v>0</v>
      </c>
      <c r="O3928" s="68">
        <v>0</v>
      </c>
      <c r="P3928" s="68">
        <v>2.5555944055944053</v>
      </c>
      <c r="Q3928" s="68">
        <v>0</v>
      </c>
      <c r="R3928" s="68">
        <v>0</v>
      </c>
      <c r="S3928" s="68">
        <v>0</v>
      </c>
      <c r="T3928" s="68">
        <v>0</v>
      </c>
      <c r="U3928" s="68">
        <v>0</v>
      </c>
      <c r="V3928" s="68">
        <v>0</v>
      </c>
      <c r="W3928" s="68">
        <v>2.5555944055944053</v>
      </c>
    </row>
    <row r="3929" spans="1:23">
      <c r="A3929" s="105"/>
      <c r="B3929">
        <v>2014</v>
      </c>
      <c r="C3929" s="76">
        <v>0</v>
      </c>
      <c r="D3929" s="76">
        <v>0</v>
      </c>
      <c r="E3929" s="76">
        <v>0</v>
      </c>
      <c r="F3929" s="76">
        <v>1</v>
      </c>
      <c r="G3929" s="76">
        <v>0</v>
      </c>
      <c r="H3929" s="76">
        <v>0</v>
      </c>
      <c r="I3929" s="76">
        <v>0</v>
      </c>
      <c r="J3929" s="76">
        <v>0</v>
      </c>
      <c r="K3929" s="76">
        <v>0</v>
      </c>
      <c r="L3929" s="77">
        <v>0</v>
      </c>
      <c r="M3929" s="68">
        <v>0</v>
      </c>
      <c r="N3929" s="68">
        <v>0</v>
      </c>
      <c r="O3929" s="68">
        <v>0</v>
      </c>
      <c r="P3929" s="68">
        <v>2.0353831602148578</v>
      </c>
      <c r="Q3929" s="68">
        <v>0</v>
      </c>
      <c r="R3929" s="68">
        <v>0</v>
      </c>
      <c r="S3929" s="68">
        <v>0</v>
      </c>
      <c r="T3929" s="68">
        <v>0</v>
      </c>
      <c r="U3929" s="68">
        <v>0</v>
      </c>
      <c r="V3929" s="68">
        <v>0</v>
      </c>
      <c r="W3929" s="68">
        <v>2.0353831602148578</v>
      </c>
    </row>
    <row r="3930" spans="1:23">
      <c r="A3930" s="105"/>
      <c r="B3930">
        <v>2017</v>
      </c>
      <c r="C3930" s="76">
        <v>0.43923361377830017</v>
      </c>
      <c r="D3930" s="76">
        <v>0</v>
      </c>
      <c r="E3930" s="76">
        <v>0</v>
      </c>
      <c r="F3930" s="76">
        <v>0.56076638622169983</v>
      </c>
      <c r="G3930" s="76">
        <v>0</v>
      </c>
      <c r="H3930" s="76">
        <v>0</v>
      </c>
      <c r="I3930" s="76">
        <v>0</v>
      </c>
      <c r="J3930" s="76">
        <v>0</v>
      </c>
      <c r="K3930" s="76">
        <v>0</v>
      </c>
      <c r="L3930" s="77">
        <v>0</v>
      </c>
      <c r="M3930" s="68">
        <v>1.1779388083735909</v>
      </c>
      <c r="N3930" s="68">
        <v>0</v>
      </c>
      <c r="O3930" s="68">
        <v>0</v>
      </c>
      <c r="P3930" s="68">
        <v>1.5038659793814433</v>
      </c>
      <c r="Q3930" s="68">
        <v>0</v>
      </c>
      <c r="R3930" s="68">
        <v>0</v>
      </c>
      <c r="S3930" s="68">
        <v>0</v>
      </c>
      <c r="T3930" s="68">
        <v>0</v>
      </c>
      <c r="U3930" s="68">
        <v>0</v>
      </c>
      <c r="V3930" s="68">
        <v>0</v>
      </c>
      <c r="W3930" s="68">
        <v>2.6818047877550342</v>
      </c>
    </row>
    <row r="3931" spans="1:23">
      <c r="C3931" s="76"/>
      <c r="D3931" s="76"/>
      <c r="E3931" s="76"/>
      <c r="F3931" s="76"/>
      <c r="G3931" s="76"/>
      <c r="H3931" s="76"/>
      <c r="I3931" s="76"/>
      <c r="J3931" s="76"/>
      <c r="K3931" s="76"/>
      <c r="L3931" s="77"/>
      <c r="M3931" s="68"/>
      <c r="N3931" s="68"/>
      <c r="O3931" s="68"/>
      <c r="P3931" s="68"/>
      <c r="Q3931" s="68"/>
      <c r="R3931" s="68"/>
      <c r="S3931" s="68"/>
      <c r="T3931" s="68"/>
      <c r="U3931" s="68"/>
      <c r="V3931" s="68"/>
      <c r="W3931" s="68"/>
    </row>
    <row r="3932" spans="1:23">
      <c r="A3932" s="105" t="s">
        <v>1014</v>
      </c>
      <c r="B3932">
        <v>2011</v>
      </c>
      <c r="C3932" s="76">
        <v>0</v>
      </c>
      <c r="D3932" s="76">
        <v>0.57936289560260523</v>
      </c>
      <c r="E3932" s="76">
        <v>0</v>
      </c>
      <c r="F3932" s="76">
        <v>0.42063710439739482</v>
      </c>
      <c r="G3932" s="76">
        <v>0</v>
      </c>
      <c r="H3932" s="76">
        <v>0</v>
      </c>
      <c r="I3932" s="76">
        <v>0</v>
      </c>
      <c r="J3932" s="76">
        <v>0</v>
      </c>
      <c r="K3932" s="76">
        <v>0</v>
      </c>
      <c r="L3932" s="77">
        <v>0</v>
      </c>
      <c r="M3932" s="68">
        <v>0</v>
      </c>
      <c r="N3932" s="68">
        <v>1.4933586337760911</v>
      </c>
      <c r="O3932" s="68">
        <v>0</v>
      </c>
      <c r="P3932" s="68">
        <v>1.0842289975871902</v>
      </c>
      <c r="Q3932" s="68">
        <v>0</v>
      </c>
      <c r="R3932" s="68">
        <v>0</v>
      </c>
      <c r="S3932" s="68">
        <v>0</v>
      </c>
      <c r="T3932" s="68">
        <v>0</v>
      </c>
      <c r="U3932" s="68">
        <v>0</v>
      </c>
      <c r="V3932" s="68">
        <v>0</v>
      </c>
      <c r="W3932" s="68">
        <v>2.5775876313632811</v>
      </c>
    </row>
    <row r="3933" spans="1:23">
      <c r="A3933" s="105"/>
      <c r="B3933">
        <v>2014</v>
      </c>
      <c r="C3933" s="76">
        <v>0</v>
      </c>
      <c r="D3933" s="76">
        <v>1</v>
      </c>
      <c r="E3933" s="76">
        <v>0</v>
      </c>
      <c r="F3933" s="76">
        <v>0</v>
      </c>
      <c r="G3933" s="76">
        <v>0</v>
      </c>
      <c r="H3933" s="76">
        <v>0</v>
      </c>
      <c r="I3933" s="76">
        <v>0</v>
      </c>
      <c r="J3933" s="76">
        <v>0</v>
      </c>
      <c r="K3933" s="76">
        <v>0</v>
      </c>
      <c r="L3933" s="77">
        <v>0</v>
      </c>
      <c r="M3933" s="68">
        <v>0</v>
      </c>
      <c r="N3933" s="68">
        <v>1</v>
      </c>
      <c r="O3933" s="68">
        <v>0</v>
      </c>
      <c r="P3933" s="68">
        <v>0</v>
      </c>
      <c r="Q3933" s="68">
        <v>0</v>
      </c>
      <c r="R3933" s="68">
        <v>0</v>
      </c>
      <c r="S3933" s="68">
        <v>0</v>
      </c>
      <c r="T3933" s="68">
        <v>0</v>
      </c>
      <c r="U3933" s="68">
        <v>0</v>
      </c>
      <c r="V3933" s="68">
        <v>0</v>
      </c>
      <c r="W3933" s="68">
        <v>1</v>
      </c>
    </row>
    <row r="3934" spans="1:23">
      <c r="A3934" s="105"/>
      <c r="B3934">
        <v>2017</v>
      </c>
      <c r="C3934" s="76">
        <v>0.40805121858135779</v>
      </c>
      <c r="D3934" s="76">
        <v>0</v>
      </c>
      <c r="E3934" s="76">
        <v>0</v>
      </c>
      <c r="F3934" s="76">
        <v>0.59194878141864216</v>
      </c>
      <c r="G3934" s="76">
        <v>0</v>
      </c>
      <c r="H3934" s="76">
        <v>0</v>
      </c>
      <c r="I3934" s="76">
        <v>0</v>
      </c>
      <c r="J3934" s="76">
        <v>0</v>
      </c>
      <c r="K3934" s="76">
        <v>0</v>
      </c>
      <c r="L3934" s="77">
        <v>0</v>
      </c>
      <c r="M3934" s="68">
        <v>1.4952561669829223</v>
      </c>
      <c r="N3934" s="68">
        <v>0</v>
      </c>
      <c r="O3934" s="68">
        <v>0</v>
      </c>
      <c r="P3934" s="68">
        <v>2.1691273684501327</v>
      </c>
      <c r="Q3934" s="68">
        <v>0</v>
      </c>
      <c r="R3934" s="68">
        <v>0</v>
      </c>
      <c r="S3934" s="68">
        <v>0</v>
      </c>
      <c r="T3934" s="68">
        <v>0</v>
      </c>
      <c r="U3934" s="68">
        <v>0</v>
      </c>
      <c r="V3934" s="68">
        <v>0</v>
      </c>
      <c r="W3934" s="68">
        <v>3.6643835354330552</v>
      </c>
    </row>
    <row r="3935" spans="1:23">
      <c r="C3935" s="76"/>
      <c r="D3935" s="76"/>
      <c r="E3935" s="76"/>
      <c r="F3935" s="76"/>
      <c r="G3935" s="76"/>
      <c r="H3935" s="76"/>
      <c r="I3935" s="76"/>
      <c r="J3935" s="76"/>
      <c r="K3935" s="76"/>
      <c r="L3935" s="77"/>
      <c r="M3935" s="68"/>
      <c r="N3935" s="68"/>
      <c r="O3935" s="68"/>
      <c r="P3935" s="68"/>
      <c r="Q3935" s="68"/>
      <c r="R3935" s="68"/>
      <c r="S3935" s="68"/>
      <c r="T3935" s="68"/>
      <c r="U3935" s="68"/>
      <c r="V3935" s="68"/>
      <c r="W3935" s="68"/>
    </row>
    <row r="3936" spans="1:23">
      <c r="A3936" s="105" t="s">
        <v>1015</v>
      </c>
      <c r="B3936">
        <v>2011</v>
      </c>
      <c r="C3936" s="76">
        <v>0</v>
      </c>
      <c r="D3936" s="76">
        <v>0</v>
      </c>
      <c r="E3936" s="76">
        <v>0</v>
      </c>
      <c r="F3936" s="76">
        <v>1</v>
      </c>
      <c r="G3936" s="76">
        <v>0</v>
      </c>
      <c r="H3936" s="76">
        <v>0</v>
      </c>
      <c r="I3936" s="76">
        <v>0</v>
      </c>
      <c r="J3936" s="76">
        <v>0</v>
      </c>
      <c r="K3936" s="76">
        <v>0</v>
      </c>
      <c r="L3936" s="77">
        <v>0</v>
      </c>
      <c r="M3936" s="68">
        <v>0</v>
      </c>
      <c r="N3936" s="68">
        <v>0</v>
      </c>
      <c r="O3936" s="68">
        <v>0</v>
      </c>
      <c r="P3936" s="68">
        <v>3.1013074564029983</v>
      </c>
      <c r="Q3936" s="68">
        <v>0</v>
      </c>
      <c r="R3936" s="68">
        <v>0</v>
      </c>
      <c r="S3936" s="68">
        <v>0</v>
      </c>
      <c r="T3936" s="68">
        <v>0</v>
      </c>
      <c r="U3936" s="68">
        <v>0</v>
      </c>
      <c r="V3936" s="68">
        <v>0</v>
      </c>
      <c r="W3936" s="68">
        <v>3.1013074564029983</v>
      </c>
    </row>
    <row r="3937" spans="1:23">
      <c r="A3937" s="105"/>
      <c r="B3937">
        <v>2014</v>
      </c>
      <c r="C3937" s="76">
        <v>0.2279562172220724</v>
      </c>
      <c r="D3937" s="76">
        <v>0</v>
      </c>
      <c r="E3937" s="76">
        <v>0</v>
      </c>
      <c r="F3937" s="76">
        <v>0.54408756555585525</v>
      </c>
      <c r="G3937" s="76">
        <v>0</v>
      </c>
      <c r="H3937" s="76">
        <v>0</v>
      </c>
      <c r="I3937" s="76">
        <v>0</v>
      </c>
      <c r="J3937" s="76">
        <v>0</v>
      </c>
      <c r="K3937" s="76">
        <v>0.2279562172220724</v>
      </c>
      <c r="L3937" s="77">
        <v>0</v>
      </c>
      <c r="M3937" s="68">
        <v>0.93827160493827155</v>
      </c>
      <c r="N3937" s="68">
        <v>0</v>
      </c>
      <c r="O3937" s="68">
        <v>0</v>
      </c>
      <c r="P3937" s="68">
        <v>2.2394735251450681</v>
      </c>
      <c r="Q3937" s="68">
        <v>0</v>
      </c>
      <c r="R3937" s="68">
        <v>0</v>
      </c>
      <c r="S3937" s="68">
        <v>0</v>
      </c>
      <c r="T3937" s="68">
        <v>0</v>
      </c>
      <c r="U3937" s="68">
        <v>0.93827160493827155</v>
      </c>
      <c r="V3937" s="68">
        <v>0</v>
      </c>
      <c r="W3937" s="68">
        <v>4.1160167350216108</v>
      </c>
    </row>
    <row r="3938" spans="1:23">
      <c r="A3938" s="105"/>
      <c r="B3938">
        <v>2017</v>
      </c>
      <c r="C3938" s="76">
        <v>0.33146714197645938</v>
      </c>
      <c r="D3938" s="76">
        <v>0</v>
      </c>
      <c r="E3938" s="76">
        <v>0</v>
      </c>
      <c r="F3938" s="76">
        <v>0.66853285802354068</v>
      </c>
      <c r="G3938" s="76">
        <v>0</v>
      </c>
      <c r="H3938" s="76">
        <v>0</v>
      </c>
      <c r="I3938" s="76">
        <v>0</v>
      </c>
      <c r="J3938" s="76">
        <v>0</v>
      </c>
      <c r="K3938" s="76">
        <v>0</v>
      </c>
      <c r="L3938" s="77">
        <v>0</v>
      </c>
      <c r="M3938" s="68">
        <v>1.4952561669829223</v>
      </c>
      <c r="N3938" s="68">
        <v>0</v>
      </c>
      <c r="O3938" s="68">
        <v>0</v>
      </c>
      <c r="P3938" s="68">
        <v>3.0157676348547717</v>
      </c>
      <c r="Q3938" s="68">
        <v>0</v>
      </c>
      <c r="R3938" s="68">
        <v>0</v>
      </c>
      <c r="S3938" s="68">
        <v>0</v>
      </c>
      <c r="T3938" s="68">
        <v>0</v>
      </c>
      <c r="U3938" s="68">
        <v>0</v>
      </c>
      <c r="V3938" s="68">
        <v>0</v>
      </c>
      <c r="W3938" s="68">
        <v>4.5110238018376938</v>
      </c>
    </row>
    <row r="3939" spans="1:23">
      <c r="C3939" s="76"/>
      <c r="D3939" s="76"/>
      <c r="E3939" s="76"/>
      <c r="F3939" s="76"/>
      <c r="G3939" s="76"/>
      <c r="H3939" s="76"/>
      <c r="I3939" s="76"/>
      <c r="J3939" s="76"/>
      <c r="K3939" s="76"/>
      <c r="L3939" s="77"/>
      <c r="M3939" s="68"/>
      <c r="N3939" s="68"/>
      <c r="O3939" s="68"/>
      <c r="P3939" s="68"/>
      <c r="Q3939" s="68"/>
      <c r="R3939" s="68"/>
      <c r="S3939" s="68"/>
      <c r="T3939" s="68"/>
      <c r="U3939" s="68"/>
      <c r="V3939" s="68"/>
      <c r="W3939" s="68"/>
    </row>
    <row r="3940" spans="1:23">
      <c r="A3940" s="105" t="s">
        <v>1016</v>
      </c>
      <c r="B3940">
        <v>2011</v>
      </c>
      <c r="C3940" s="76">
        <v>0.1850972268478388</v>
      </c>
      <c r="D3940" s="76">
        <v>0</v>
      </c>
      <c r="E3940" s="76">
        <v>0</v>
      </c>
      <c r="F3940" s="76">
        <v>0.81490277315216109</v>
      </c>
      <c r="G3940" s="76">
        <v>0</v>
      </c>
      <c r="H3940" s="76">
        <v>0</v>
      </c>
      <c r="I3940" s="76">
        <v>0</v>
      </c>
      <c r="J3940" s="76">
        <v>0</v>
      </c>
      <c r="K3940" s="76">
        <v>0</v>
      </c>
      <c r="L3940" s="77">
        <v>0</v>
      </c>
      <c r="M3940" s="68">
        <v>2.0499040307101728</v>
      </c>
      <c r="N3940" s="68">
        <v>0</v>
      </c>
      <c r="O3940" s="68">
        <v>0</v>
      </c>
      <c r="P3940" s="68">
        <v>9.0248379609422393</v>
      </c>
      <c r="Q3940" s="68">
        <v>0</v>
      </c>
      <c r="R3940" s="68">
        <v>0</v>
      </c>
      <c r="S3940" s="68">
        <v>0</v>
      </c>
      <c r="T3940" s="68">
        <v>0</v>
      </c>
      <c r="U3940" s="68">
        <v>0</v>
      </c>
      <c r="V3940" s="68">
        <v>0</v>
      </c>
      <c r="W3940" s="68">
        <v>11.074741991652413</v>
      </c>
    </row>
    <row r="3941" spans="1:23">
      <c r="A3941" s="105"/>
      <c r="B3941">
        <v>2014</v>
      </c>
      <c r="C3941" s="76">
        <v>0.15657775363172144</v>
      </c>
      <c r="D3941" s="76">
        <v>0</v>
      </c>
      <c r="E3941" s="76">
        <v>0</v>
      </c>
      <c r="F3941" s="76">
        <v>0.84342224636827856</v>
      </c>
      <c r="G3941" s="76">
        <v>0</v>
      </c>
      <c r="H3941" s="76">
        <v>0</v>
      </c>
      <c r="I3941" s="76">
        <v>0</v>
      </c>
      <c r="J3941" s="76">
        <v>0</v>
      </c>
      <c r="K3941" s="76">
        <v>0</v>
      </c>
      <c r="L3941" s="77">
        <v>0</v>
      </c>
      <c r="M3941" s="68">
        <v>1.2064777327935223</v>
      </c>
      <c r="N3941" s="68">
        <v>0</v>
      </c>
      <c r="O3941" s="68">
        <v>0</v>
      </c>
      <c r="P3941" s="68">
        <v>6.4988169518601939</v>
      </c>
      <c r="Q3941" s="68">
        <v>0</v>
      </c>
      <c r="R3941" s="68">
        <v>0</v>
      </c>
      <c r="S3941" s="68">
        <v>0</v>
      </c>
      <c r="T3941" s="68">
        <v>0</v>
      </c>
      <c r="U3941" s="68">
        <v>0</v>
      </c>
      <c r="V3941" s="68">
        <v>0</v>
      </c>
      <c r="W3941" s="68">
        <v>7.7052946846537163</v>
      </c>
    </row>
    <row r="3942" spans="1:23">
      <c r="A3942" s="105"/>
      <c r="B3942">
        <v>2017</v>
      </c>
      <c r="C3942" s="76">
        <v>0.38998294006210049</v>
      </c>
      <c r="D3942" s="76">
        <v>0</v>
      </c>
      <c r="E3942" s="76">
        <v>0</v>
      </c>
      <c r="F3942" s="76">
        <v>0.61001705993789945</v>
      </c>
      <c r="G3942" s="76">
        <v>0</v>
      </c>
      <c r="H3942" s="76">
        <v>0</v>
      </c>
      <c r="I3942" s="76">
        <v>0</v>
      </c>
      <c r="J3942" s="76">
        <v>0</v>
      </c>
      <c r="K3942" s="76">
        <v>0</v>
      </c>
      <c r="L3942" s="77">
        <v>0</v>
      </c>
      <c r="M3942" s="68">
        <v>2.6066790352504636</v>
      </c>
      <c r="N3942" s="68">
        <v>0</v>
      </c>
      <c r="O3942" s="68">
        <v>0</v>
      </c>
      <c r="P3942" s="68">
        <v>4.0774057476258809</v>
      </c>
      <c r="Q3942" s="68">
        <v>0</v>
      </c>
      <c r="R3942" s="68">
        <v>0</v>
      </c>
      <c r="S3942" s="68">
        <v>0</v>
      </c>
      <c r="T3942" s="68">
        <v>0</v>
      </c>
      <c r="U3942" s="68">
        <v>0</v>
      </c>
      <c r="V3942" s="68">
        <v>0</v>
      </c>
      <c r="W3942" s="68">
        <v>6.6840847828763446</v>
      </c>
    </row>
    <row r="3943" spans="1:23">
      <c r="C3943" s="76"/>
      <c r="D3943" s="76"/>
      <c r="E3943" s="76"/>
      <c r="F3943" s="76"/>
      <c r="G3943" s="76"/>
      <c r="H3943" s="76"/>
      <c r="I3943" s="76"/>
      <c r="J3943" s="76"/>
      <c r="K3943" s="76"/>
      <c r="L3943" s="77"/>
      <c r="M3943" s="68"/>
      <c r="N3943" s="68"/>
      <c r="O3943" s="68"/>
      <c r="P3943" s="68"/>
      <c r="Q3943" s="68"/>
      <c r="R3943" s="68"/>
      <c r="S3943" s="68"/>
      <c r="T3943" s="68"/>
      <c r="U3943" s="68"/>
      <c r="V3943" s="68"/>
      <c r="W3943" s="68"/>
    </row>
    <row r="3944" spans="1:23">
      <c r="A3944" s="105" t="s">
        <v>1017</v>
      </c>
      <c r="B3944">
        <v>2011</v>
      </c>
      <c r="C3944" s="76">
        <v>0.23467988344296273</v>
      </c>
      <c r="D3944" s="76">
        <v>0</v>
      </c>
      <c r="E3944" s="76">
        <v>0</v>
      </c>
      <c r="F3944" s="76">
        <v>0.76532011655703736</v>
      </c>
      <c r="G3944" s="76">
        <v>0</v>
      </c>
      <c r="H3944" s="76">
        <v>0</v>
      </c>
      <c r="I3944" s="76">
        <v>0</v>
      </c>
      <c r="J3944" s="76">
        <v>0</v>
      </c>
      <c r="K3944" s="76">
        <v>0</v>
      </c>
      <c r="L3944" s="77">
        <v>0</v>
      </c>
      <c r="M3944" s="68">
        <v>1.5761316872427984</v>
      </c>
      <c r="N3944" s="68">
        <v>0</v>
      </c>
      <c r="O3944" s="68">
        <v>0</v>
      </c>
      <c r="P3944" s="68">
        <v>5.1399603105865177</v>
      </c>
      <c r="Q3944" s="68">
        <v>0</v>
      </c>
      <c r="R3944" s="68">
        <v>0</v>
      </c>
      <c r="S3944" s="68">
        <v>0</v>
      </c>
      <c r="T3944" s="68">
        <v>0</v>
      </c>
      <c r="U3944" s="68">
        <v>0</v>
      </c>
      <c r="V3944" s="68">
        <v>0</v>
      </c>
      <c r="W3944" s="68">
        <v>6.7160919978293157</v>
      </c>
    </row>
    <row r="3945" spans="1:23">
      <c r="A3945" s="105"/>
      <c r="B3945">
        <v>2014</v>
      </c>
      <c r="C3945" s="76">
        <v>0.13086945254331395</v>
      </c>
      <c r="D3945" s="76">
        <v>0</v>
      </c>
      <c r="E3945" s="76">
        <v>0</v>
      </c>
      <c r="F3945" s="76">
        <v>0.76756481776884566</v>
      </c>
      <c r="G3945" s="76">
        <v>0</v>
      </c>
      <c r="H3945" s="76">
        <v>0</v>
      </c>
      <c r="I3945" s="76">
        <v>0</v>
      </c>
      <c r="J3945" s="76">
        <v>0</v>
      </c>
      <c r="K3945" s="76">
        <v>0.10156572968784029</v>
      </c>
      <c r="L3945" s="77">
        <v>0</v>
      </c>
      <c r="M3945" s="68">
        <v>1.2406639004149378</v>
      </c>
      <c r="N3945" s="68">
        <v>0</v>
      </c>
      <c r="O3945" s="68">
        <v>0</v>
      </c>
      <c r="P3945" s="68">
        <v>7.2766405156252709</v>
      </c>
      <c r="Q3945" s="68">
        <v>0</v>
      </c>
      <c r="R3945" s="68">
        <v>0</v>
      </c>
      <c r="S3945" s="68">
        <v>0</v>
      </c>
      <c r="T3945" s="68">
        <v>0</v>
      </c>
      <c r="U3945" s="68">
        <v>0.96285979572887648</v>
      </c>
      <c r="V3945" s="68">
        <v>0</v>
      </c>
      <c r="W3945" s="68">
        <v>9.4801642117690861</v>
      </c>
    </row>
    <row r="3946" spans="1:23">
      <c r="A3946" s="105"/>
      <c r="B3946">
        <v>2017</v>
      </c>
      <c r="C3946" s="76">
        <v>0.50724850656572062</v>
      </c>
      <c r="D3946" s="76">
        <v>0</v>
      </c>
      <c r="E3946" s="76">
        <v>0.26311972950374157</v>
      </c>
      <c r="F3946" s="76">
        <v>0.22963176393053811</v>
      </c>
      <c r="G3946" s="76">
        <v>0</v>
      </c>
      <c r="H3946" s="76">
        <v>0</v>
      </c>
      <c r="I3946" s="76">
        <v>0</v>
      </c>
      <c r="J3946" s="76">
        <v>0</v>
      </c>
      <c r="K3946" s="76">
        <v>0</v>
      </c>
      <c r="L3946" s="77">
        <v>0</v>
      </c>
      <c r="M3946" s="68">
        <v>4.4179298010283929</v>
      </c>
      <c r="N3946" s="68">
        <v>0</v>
      </c>
      <c r="O3946" s="68">
        <v>2.2916666666666665</v>
      </c>
      <c r="P3946" s="68">
        <v>2</v>
      </c>
      <c r="Q3946" s="68">
        <v>0</v>
      </c>
      <c r="R3946" s="68">
        <v>0</v>
      </c>
      <c r="S3946" s="68">
        <v>0</v>
      </c>
      <c r="T3946" s="68">
        <v>0</v>
      </c>
      <c r="U3946" s="68">
        <v>0</v>
      </c>
      <c r="V3946" s="68">
        <v>0</v>
      </c>
      <c r="W3946" s="68">
        <v>8.7095964676950572</v>
      </c>
    </row>
    <row r="3947" spans="1:23">
      <c r="C3947" s="76"/>
      <c r="D3947" s="76"/>
      <c r="E3947" s="76"/>
      <c r="F3947" s="76"/>
      <c r="G3947" s="76"/>
      <c r="H3947" s="76"/>
      <c r="I3947" s="76"/>
      <c r="J3947" s="76"/>
      <c r="K3947" s="76"/>
      <c r="L3947" s="77"/>
      <c r="M3947" s="68"/>
      <c r="N3947" s="68"/>
      <c r="O3947" s="68"/>
      <c r="P3947" s="68"/>
      <c r="Q3947" s="68"/>
      <c r="R3947" s="68"/>
      <c r="S3947" s="68"/>
      <c r="T3947" s="68"/>
      <c r="U3947" s="68"/>
      <c r="V3947" s="68"/>
      <c r="W3947" s="68"/>
    </row>
    <row r="3948" spans="1:23">
      <c r="A3948" s="105" t="s">
        <v>1018</v>
      </c>
      <c r="B3948">
        <v>2011</v>
      </c>
      <c r="C3948" s="76">
        <v>0.22462213690700128</v>
      </c>
      <c r="D3948" s="76">
        <v>0</v>
      </c>
      <c r="E3948" s="76">
        <v>0</v>
      </c>
      <c r="F3948" s="76">
        <v>0.76257622568077932</v>
      </c>
      <c r="G3948" s="76">
        <v>0</v>
      </c>
      <c r="H3948" s="76">
        <v>1.2801637412219506E-2</v>
      </c>
      <c r="I3948" s="76">
        <v>0</v>
      </c>
      <c r="J3948" s="76">
        <v>0</v>
      </c>
      <c r="K3948" s="76">
        <v>0</v>
      </c>
      <c r="L3948" s="77">
        <v>0</v>
      </c>
      <c r="M3948" s="68">
        <v>17.635806050388219</v>
      </c>
      <c r="N3948" s="68">
        <v>0</v>
      </c>
      <c r="O3948" s="68">
        <v>0</v>
      </c>
      <c r="P3948" s="68">
        <v>59.872310894768788</v>
      </c>
      <c r="Q3948" s="68">
        <v>0</v>
      </c>
      <c r="R3948" s="68">
        <v>1.0050977060322854</v>
      </c>
      <c r="S3948" s="68">
        <v>0</v>
      </c>
      <c r="T3948" s="68">
        <v>0</v>
      </c>
      <c r="U3948" s="68">
        <v>0</v>
      </c>
      <c r="V3948" s="68">
        <v>0</v>
      </c>
      <c r="W3948" s="68">
        <v>78.513214651189287</v>
      </c>
    </row>
    <row r="3949" spans="1:23">
      <c r="A3949" s="105"/>
      <c r="B3949">
        <v>2014</v>
      </c>
      <c r="C3949" s="76">
        <v>0.15368574664063658</v>
      </c>
      <c r="D3949" s="76">
        <v>0</v>
      </c>
      <c r="E3949" s="76">
        <v>0</v>
      </c>
      <c r="F3949" s="76">
        <v>0.8463142533593635</v>
      </c>
      <c r="G3949" s="76">
        <v>0</v>
      </c>
      <c r="H3949" s="76">
        <v>0</v>
      </c>
      <c r="I3949" s="76">
        <v>0</v>
      </c>
      <c r="J3949" s="76">
        <v>0</v>
      </c>
      <c r="K3949" s="76">
        <v>0</v>
      </c>
      <c r="L3949" s="77">
        <v>0</v>
      </c>
      <c r="M3949" s="68">
        <v>12.098389015036847</v>
      </c>
      <c r="N3949" s="68">
        <v>0</v>
      </c>
      <c r="O3949" s="68">
        <v>0</v>
      </c>
      <c r="P3949" s="68">
        <v>66.623218417606296</v>
      </c>
      <c r="Q3949" s="68">
        <v>0</v>
      </c>
      <c r="R3949" s="68">
        <v>0</v>
      </c>
      <c r="S3949" s="68">
        <v>0</v>
      </c>
      <c r="T3949" s="68">
        <v>0</v>
      </c>
      <c r="U3949" s="68">
        <v>0</v>
      </c>
      <c r="V3949" s="68">
        <v>0</v>
      </c>
      <c r="W3949" s="68">
        <v>78.72160743264314</v>
      </c>
    </row>
    <row r="3950" spans="1:23">
      <c r="A3950" s="105"/>
      <c r="B3950">
        <v>2017</v>
      </c>
      <c r="C3950" s="76">
        <v>0.21093542987530414</v>
      </c>
      <c r="D3950" s="76">
        <v>0</v>
      </c>
      <c r="E3950" s="76">
        <v>0</v>
      </c>
      <c r="F3950" s="76">
        <v>0.75209369929427672</v>
      </c>
      <c r="G3950" s="76">
        <v>1.6635004374901126E-2</v>
      </c>
      <c r="H3950" s="76">
        <v>0</v>
      </c>
      <c r="I3950" s="76">
        <v>0</v>
      </c>
      <c r="J3950" s="76">
        <v>0</v>
      </c>
      <c r="K3950" s="76">
        <v>2.0335866455518232E-2</v>
      </c>
      <c r="L3950" s="77">
        <v>0</v>
      </c>
      <c r="M3950" s="68">
        <v>14.936517196591584</v>
      </c>
      <c r="N3950" s="68">
        <v>0</v>
      </c>
      <c r="O3950" s="68">
        <v>0</v>
      </c>
      <c r="P3950" s="68">
        <v>53.256394526031002</v>
      </c>
      <c r="Q3950" s="68">
        <v>1.1779388083735909</v>
      </c>
      <c r="R3950" s="68">
        <v>0</v>
      </c>
      <c r="S3950" s="68">
        <v>0</v>
      </c>
      <c r="T3950" s="68">
        <v>0</v>
      </c>
      <c r="U3950" s="68">
        <v>1.4400000000000002</v>
      </c>
      <c r="V3950" s="68">
        <v>0</v>
      </c>
      <c r="W3950" s="68">
        <v>70.810850530996163</v>
      </c>
    </row>
    <row r="3951" spans="1:23">
      <c r="C3951" s="76"/>
      <c r="D3951" s="76"/>
      <c r="E3951" s="76"/>
      <c r="F3951" s="76"/>
      <c r="G3951" s="76"/>
      <c r="H3951" s="76"/>
      <c r="I3951" s="76"/>
      <c r="J3951" s="76"/>
      <c r="K3951" s="76"/>
      <c r="L3951" s="77"/>
      <c r="M3951" s="68"/>
      <c r="N3951" s="68"/>
      <c r="O3951" s="68"/>
      <c r="P3951" s="68"/>
      <c r="Q3951" s="68"/>
      <c r="R3951" s="68"/>
      <c r="S3951" s="68"/>
      <c r="T3951" s="68"/>
      <c r="U3951" s="68"/>
      <c r="V3951" s="68"/>
      <c r="W3951" s="68"/>
    </row>
    <row r="3952" spans="1:23">
      <c r="A3952" s="105" t="s">
        <v>1019</v>
      </c>
      <c r="B3952">
        <v>2011</v>
      </c>
      <c r="C3952" s="76">
        <v>9.4811317278641977E-2</v>
      </c>
      <c r="D3952" s="76">
        <v>0</v>
      </c>
      <c r="E3952" s="76">
        <v>0</v>
      </c>
      <c r="F3952" s="76">
        <v>0.905188682721358</v>
      </c>
      <c r="G3952" s="76">
        <v>0</v>
      </c>
      <c r="H3952" s="76">
        <v>0</v>
      </c>
      <c r="I3952" s="76">
        <v>0</v>
      </c>
      <c r="J3952" s="76">
        <v>0</v>
      </c>
      <c r="K3952" s="76">
        <v>0</v>
      </c>
      <c r="L3952" s="77">
        <v>0</v>
      </c>
      <c r="M3952" s="68">
        <v>2.8526120235707273</v>
      </c>
      <c r="N3952" s="68">
        <v>0</v>
      </c>
      <c r="O3952" s="68">
        <v>0</v>
      </c>
      <c r="P3952" s="68">
        <v>27.234640273400906</v>
      </c>
      <c r="Q3952" s="68">
        <v>0</v>
      </c>
      <c r="R3952" s="68">
        <v>0</v>
      </c>
      <c r="S3952" s="68">
        <v>0</v>
      </c>
      <c r="T3952" s="68">
        <v>0</v>
      </c>
      <c r="U3952" s="68">
        <v>0</v>
      </c>
      <c r="V3952" s="68">
        <v>0</v>
      </c>
      <c r="W3952" s="68">
        <v>30.087252296971634</v>
      </c>
    </row>
    <row r="3953" spans="1:23">
      <c r="A3953" s="105"/>
      <c r="B3953">
        <v>2014</v>
      </c>
      <c r="C3953" s="76">
        <v>0.19000515142391355</v>
      </c>
      <c r="D3953" s="76">
        <v>0</v>
      </c>
      <c r="E3953" s="76">
        <v>0</v>
      </c>
      <c r="F3953" s="76">
        <v>0.8099948485760865</v>
      </c>
      <c r="G3953" s="76">
        <v>0</v>
      </c>
      <c r="H3953" s="76">
        <v>0</v>
      </c>
      <c r="I3953" s="76">
        <v>0</v>
      </c>
      <c r="J3953" s="76">
        <v>0</v>
      </c>
      <c r="K3953" s="76">
        <v>0</v>
      </c>
      <c r="L3953" s="77">
        <v>0</v>
      </c>
      <c r="M3953" s="68">
        <v>5.7586816110067689</v>
      </c>
      <c r="N3953" s="68">
        <v>0</v>
      </c>
      <c r="O3953" s="68">
        <v>0</v>
      </c>
      <c r="P3953" s="68">
        <v>24.549347239004696</v>
      </c>
      <c r="Q3953" s="68">
        <v>0</v>
      </c>
      <c r="R3953" s="68">
        <v>0</v>
      </c>
      <c r="S3953" s="68">
        <v>0</v>
      </c>
      <c r="T3953" s="68">
        <v>0</v>
      </c>
      <c r="U3953" s="68">
        <v>0</v>
      </c>
      <c r="V3953" s="68">
        <v>0</v>
      </c>
      <c r="W3953" s="68">
        <v>30.308028850011464</v>
      </c>
    </row>
    <row r="3954" spans="1:23">
      <c r="A3954" s="105"/>
      <c r="B3954">
        <v>2017</v>
      </c>
      <c r="C3954" s="76">
        <v>0.37005877362817396</v>
      </c>
      <c r="D3954" s="76">
        <v>0</v>
      </c>
      <c r="E3954" s="76">
        <v>0</v>
      </c>
      <c r="F3954" s="76">
        <v>0.55802339320622196</v>
      </c>
      <c r="G3954" s="76">
        <v>3.5958916582801995E-2</v>
      </c>
      <c r="H3954" s="76">
        <v>0</v>
      </c>
      <c r="I3954" s="76">
        <v>0</v>
      </c>
      <c r="J3954" s="76">
        <v>0</v>
      </c>
      <c r="K3954" s="76">
        <v>3.5958916582801995E-2</v>
      </c>
      <c r="L3954" s="77">
        <v>0</v>
      </c>
      <c r="M3954" s="68">
        <v>10.34235448105944</v>
      </c>
      <c r="N3954" s="68">
        <v>0</v>
      </c>
      <c r="O3954" s="68">
        <v>0</v>
      </c>
      <c r="P3954" s="68">
        <v>15.595565225163936</v>
      </c>
      <c r="Q3954" s="68">
        <v>1.0049751243781095</v>
      </c>
      <c r="R3954" s="68">
        <v>0</v>
      </c>
      <c r="S3954" s="68">
        <v>0</v>
      </c>
      <c r="T3954" s="68">
        <v>0</v>
      </c>
      <c r="U3954" s="68">
        <v>1.0049751243781095</v>
      </c>
      <c r="V3954" s="68">
        <v>0</v>
      </c>
      <c r="W3954" s="68">
        <v>27.947869954979598</v>
      </c>
    </row>
    <row r="3955" spans="1:23">
      <c r="C3955" s="76"/>
      <c r="D3955" s="76"/>
      <c r="E3955" s="76"/>
      <c r="F3955" s="76"/>
      <c r="G3955" s="76"/>
      <c r="H3955" s="76"/>
      <c r="I3955" s="76"/>
      <c r="J3955" s="76"/>
      <c r="K3955" s="76"/>
      <c r="L3955" s="77"/>
      <c r="M3955" s="68"/>
      <c r="N3955" s="68"/>
      <c r="O3955" s="68"/>
      <c r="P3955" s="68"/>
      <c r="Q3955" s="68"/>
      <c r="R3955" s="68"/>
      <c r="S3955" s="68"/>
      <c r="T3955" s="68"/>
      <c r="U3955" s="68"/>
      <c r="V3955" s="68"/>
      <c r="W3955" s="68"/>
    </row>
    <row r="3956" spans="1:23">
      <c r="A3956" s="105" t="s">
        <v>1020</v>
      </c>
      <c r="B3956">
        <v>2011</v>
      </c>
      <c r="C3956" s="76">
        <v>1</v>
      </c>
      <c r="D3956" s="76">
        <v>0</v>
      </c>
      <c r="E3956" s="76">
        <v>0</v>
      </c>
      <c r="F3956" s="76">
        <v>0</v>
      </c>
      <c r="G3956" s="76">
        <v>0</v>
      </c>
      <c r="H3956" s="76">
        <v>0</v>
      </c>
      <c r="I3956" s="76">
        <v>0</v>
      </c>
      <c r="J3956" s="76">
        <v>0</v>
      </c>
      <c r="K3956" s="76">
        <v>0</v>
      </c>
      <c r="L3956" s="77">
        <v>0</v>
      </c>
      <c r="M3956" s="68">
        <v>0.99999999999999989</v>
      </c>
      <c r="N3956" s="68">
        <v>0</v>
      </c>
      <c r="O3956" s="68">
        <v>0</v>
      </c>
      <c r="P3956" s="68">
        <v>0</v>
      </c>
      <c r="Q3956" s="68">
        <v>0</v>
      </c>
      <c r="R3956" s="68">
        <v>0</v>
      </c>
      <c r="S3956" s="68">
        <v>0</v>
      </c>
      <c r="T3956" s="68">
        <v>0</v>
      </c>
      <c r="U3956" s="68">
        <v>0</v>
      </c>
      <c r="V3956" s="68">
        <v>0</v>
      </c>
      <c r="W3956" s="68">
        <v>0.99999999999999989</v>
      </c>
    </row>
    <row r="3957" spans="1:23">
      <c r="A3957" s="105"/>
      <c r="B3957">
        <v>2014</v>
      </c>
      <c r="C3957" s="76">
        <v>0.4276109485215977</v>
      </c>
      <c r="D3957" s="76">
        <v>0</v>
      </c>
      <c r="E3957" s="76">
        <v>0</v>
      </c>
      <c r="F3957" s="76">
        <v>0.57238905147840224</v>
      </c>
      <c r="G3957" s="76">
        <v>0</v>
      </c>
      <c r="H3957" s="76">
        <v>0</v>
      </c>
      <c r="I3957" s="76">
        <v>0</v>
      </c>
      <c r="J3957" s="76">
        <v>0</v>
      </c>
      <c r="K3957" s="76">
        <v>0</v>
      </c>
      <c r="L3957" s="77">
        <v>0</v>
      </c>
      <c r="M3957" s="68">
        <v>1.0076923076923077</v>
      </c>
      <c r="N3957" s="68">
        <v>0</v>
      </c>
      <c r="O3957" s="68">
        <v>0</v>
      </c>
      <c r="P3957" s="68">
        <v>1.348871085214858</v>
      </c>
      <c r="Q3957" s="68">
        <v>0</v>
      </c>
      <c r="R3957" s="68">
        <v>0</v>
      </c>
      <c r="S3957" s="68">
        <v>0</v>
      </c>
      <c r="T3957" s="68">
        <v>0</v>
      </c>
      <c r="U3957" s="68">
        <v>0</v>
      </c>
      <c r="V3957" s="68">
        <v>0</v>
      </c>
      <c r="W3957" s="68">
        <v>2.3565633929071659</v>
      </c>
    </row>
    <row r="3958" spans="1:23">
      <c r="A3958" s="105"/>
      <c r="B3958">
        <v>2017</v>
      </c>
      <c r="C3958" s="76">
        <v>1</v>
      </c>
      <c r="D3958" s="76">
        <v>0</v>
      </c>
      <c r="E3958" s="76">
        <v>0</v>
      </c>
      <c r="F3958" s="76">
        <v>0</v>
      </c>
      <c r="G3958" s="76">
        <v>0</v>
      </c>
      <c r="H3958" s="76">
        <v>0</v>
      </c>
      <c r="I3958" s="76">
        <v>0</v>
      </c>
      <c r="J3958" s="76">
        <v>0</v>
      </c>
      <c r="K3958" s="76">
        <v>0</v>
      </c>
      <c r="L3958" s="77">
        <v>0</v>
      </c>
      <c r="M3958" s="68">
        <v>2.0011144130757801</v>
      </c>
      <c r="N3958" s="68">
        <v>0</v>
      </c>
      <c r="O3958" s="68">
        <v>0</v>
      </c>
      <c r="P3958" s="68">
        <v>0</v>
      </c>
      <c r="Q3958" s="68">
        <v>0</v>
      </c>
      <c r="R3958" s="68">
        <v>0</v>
      </c>
      <c r="S3958" s="68">
        <v>0</v>
      </c>
      <c r="T3958" s="68">
        <v>0</v>
      </c>
      <c r="U3958" s="68">
        <v>0</v>
      </c>
      <c r="V3958" s="68">
        <v>0</v>
      </c>
      <c r="W3958" s="68">
        <v>2.0011144130757801</v>
      </c>
    </row>
    <row r="3959" spans="1:23">
      <c r="C3959" s="76"/>
      <c r="D3959" s="76"/>
      <c r="E3959" s="76"/>
      <c r="F3959" s="76"/>
      <c r="G3959" s="76"/>
      <c r="H3959" s="76"/>
      <c r="I3959" s="76"/>
      <c r="J3959" s="76"/>
      <c r="K3959" s="76"/>
      <c r="L3959" s="77"/>
      <c r="M3959" s="68"/>
      <c r="N3959" s="68"/>
      <c r="O3959" s="68"/>
      <c r="P3959" s="68"/>
      <c r="Q3959" s="68"/>
      <c r="R3959" s="68"/>
      <c r="S3959" s="68"/>
      <c r="T3959" s="68"/>
      <c r="U3959" s="68"/>
      <c r="V3959" s="68"/>
      <c r="W3959" s="68"/>
    </row>
    <row r="3960" spans="1:23">
      <c r="A3960" s="105" t="s">
        <v>1222</v>
      </c>
      <c r="B3960">
        <v>2011</v>
      </c>
      <c r="C3960" s="76">
        <v>0</v>
      </c>
      <c r="D3960" s="76">
        <v>0</v>
      </c>
      <c r="E3960" s="76">
        <v>0</v>
      </c>
      <c r="F3960" s="76">
        <v>0</v>
      </c>
      <c r="G3960" s="76">
        <v>0</v>
      </c>
      <c r="H3960" s="76">
        <v>0</v>
      </c>
      <c r="I3960" s="76">
        <v>0</v>
      </c>
      <c r="J3960" s="76">
        <v>0</v>
      </c>
      <c r="K3960" s="76">
        <v>0</v>
      </c>
      <c r="L3960" s="77">
        <v>0</v>
      </c>
      <c r="M3960" s="68">
        <v>0</v>
      </c>
      <c r="N3960" s="68">
        <v>0</v>
      </c>
      <c r="O3960" s="68">
        <v>0</v>
      </c>
      <c r="P3960" s="68">
        <v>0</v>
      </c>
      <c r="Q3960" s="68">
        <v>0</v>
      </c>
      <c r="R3960" s="68">
        <v>0</v>
      </c>
      <c r="S3960" s="68">
        <v>0</v>
      </c>
      <c r="T3960" s="68">
        <v>0</v>
      </c>
      <c r="U3960" s="68">
        <v>0</v>
      </c>
      <c r="V3960" s="68">
        <v>0</v>
      </c>
      <c r="W3960" s="68">
        <v>0</v>
      </c>
    </row>
    <row r="3961" spans="1:23">
      <c r="A3961" s="105"/>
      <c r="B3961">
        <v>2014</v>
      </c>
      <c r="C3961" s="76">
        <v>0</v>
      </c>
      <c r="D3961" s="76">
        <v>0</v>
      </c>
      <c r="E3961" s="76">
        <v>0</v>
      </c>
      <c r="F3961" s="76">
        <v>1</v>
      </c>
      <c r="G3961" s="76">
        <v>0</v>
      </c>
      <c r="H3961" s="76">
        <v>0</v>
      </c>
      <c r="I3961" s="76">
        <v>0</v>
      </c>
      <c r="J3961" s="76">
        <v>0</v>
      </c>
      <c r="K3961" s="76">
        <v>0</v>
      </c>
      <c r="L3961" s="77">
        <v>0</v>
      </c>
      <c r="M3961" s="68">
        <v>0</v>
      </c>
      <c r="N3961" s="68">
        <v>0</v>
      </c>
      <c r="O3961" s="68">
        <v>0</v>
      </c>
      <c r="P3961" s="68">
        <v>1.5847600675186884</v>
      </c>
      <c r="Q3961" s="68">
        <v>0</v>
      </c>
      <c r="R3961" s="68">
        <v>0</v>
      </c>
      <c r="S3961" s="68">
        <v>0</v>
      </c>
      <c r="T3961" s="68">
        <v>0</v>
      </c>
      <c r="U3961" s="68">
        <v>0</v>
      </c>
      <c r="V3961" s="68">
        <v>0</v>
      </c>
      <c r="W3961" s="68">
        <v>1.5847600675186884</v>
      </c>
    </row>
    <row r="3962" spans="1:23">
      <c r="A3962" s="105"/>
      <c r="B3962">
        <v>2017</v>
      </c>
      <c r="C3962" s="76">
        <v>0</v>
      </c>
      <c r="D3962" s="76">
        <v>0</v>
      </c>
      <c r="E3962" s="76">
        <v>0</v>
      </c>
      <c r="F3962" s="76">
        <v>0</v>
      </c>
      <c r="G3962" s="76">
        <v>0</v>
      </c>
      <c r="H3962" s="76">
        <v>0</v>
      </c>
      <c r="I3962" s="76">
        <v>0</v>
      </c>
      <c r="J3962" s="76">
        <v>0</v>
      </c>
      <c r="K3962" s="76">
        <v>0</v>
      </c>
      <c r="L3962" s="77">
        <v>0</v>
      </c>
      <c r="M3962" s="68">
        <v>0</v>
      </c>
      <c r="N3962" s="68">
        <v>0</v>
      </c>
      <c r="O3962" s="68">
        <v>0</v>
      </c>
      <c r="P3962" s="68">
        <v>0</v>
      </c>
      <c r="Q3962" s="68">
        <v>0</v>
      </c>
      <c r="R3962" s="68">
        <v>0</v>
      </c>
      <c r="S3962" s="68">
        <v>0</v>
      </c>
      <c r="T3962" s="68">
        <v>0</v>
      </c>
      <c r="U3962" s="68">
        <v>0</v>
      </c>
      <c r="V3962" s="68">
        <v>0</v>
      </c>
      <c r="W3962" s="68">
        <v>0</v>
      </c>
    </row>
    <row r="3963" spans="1:23">
      <c r="C3963" s="76"/>
      <c r="D3963" s="76"/>
      <c r="E3963" s="76"/>
      <c r="F3963" s="76"/>
      <c r="G3963" s="76"/>
      <c r="H3963" s="76"/>
      <c r="I3963" s="76"/>
      <c r="J3963" s="76"/>
      <c r="K3963" s="76"/>
      <c r="L3963" s="77"/>
      <c r="M3963" s="68"/>
      <c r="N3963" s="68"/>
      <c r="O3963" s="68"/>
      <c r="P3963" s="68"/>
      <c r="Q3963" s="68"/>
      <c r="R3963" s="68"/>
      <c r="S3963" s="68"/>
      <c r="T3963" s="68"/>
      <c r="U3963" s="68"/>
      <c r="V3963" s="68"/>
      <c r="W3963" s="68"/>
    </row>
    <row r="3964" spans="1:23">
      <c r="A3964" s="105" t="s">
        <v>1021</v>
      </c>
      <c r="B3964">
        <v>2011</v>
      </c>
      <c r="C3964" s="76">
        <v>0</v>
      </c>
      <c r="D3964" s="76">
        <v>0</v>
      </c>
      <c r="E3964" s="76">
        <v>0</v>
      </c>
      <c r="F3964" s="76">
        <v>1</v>
      </c>
      <c r="G3964" s="76">
        <v>0</v>
      </c>
      <c r="H3964" s="76">
        <v>0</v>
      </c>
      <c r="I3964" s="76">
        <v>0</v>
      </c>
      <c r="J3964" s="76">
        <v>0</v>
      </c>
      <c r="K3964" s="76">
        <v>0</v>
      </c>
      <c r="L3964" s="77">
        <v>0</v>
      </c>
      <c r="M3964" s="68">
        <v>0</v>
      </c>
      <c r="N3964" s="68">
        <v>0</v>
      </c>
      <c r="O3964" s="68">
        <v>0</v>
      </c>
      <c r="P3964" s="68">
        <v>1.0012353304508956</v>
      </c>
      <c r="Q3964" s="68">
        <v>0</v>
      </c>
      <c r="R3964" s="68">
        <v>0</v>
      </c>
      <c r="S3964" s="68">
        <v>0</v>
      </c>
      <c r="T3964" s="68">
        <v>0</v>
      </c>
      <c r="U3964" s="68">
        <v>0</v>
      </c>
      <c r="V3964" s="68">
        <v>0</v>
      </c>
      <c r="W3964" s="68">
        <v>1.0012353304508956</v>
      </c>
    </row>
    <row r="3965" spans="1:23">
      <c r="A3965" s="105"/>
      <c r="B3965">
        <v>2014</v>
      </c>
      <c r="C3965" s="76">
        <v>0</v>
      </c>
      <c r="D3965" s="76">
        <v>0</v>
      </c>
      <c r="E3965" s="76">
        <v>0</v>
      </c>
      <c r="F3965" s="76">
        <v>0</v>
      </c>
      <c r="G3965" s="76">
        <v>0</v>
      </c>
      <c r="H3965" s="76">
        <v>0</v>
      </c>
      <c r="I3965" s="76">
        <v>0</v>
      </c>
      <c r="J3965" s="76">
        <v>0</v>
      </c>
      <c r="K3965" s="76">
        <v>0</v>
      </c>
      <c r="L3965" s="77">
        <v>0</v>
      </c>
      <c r="M3965" s="68">
        <v>0</v>
      </c>
      <c r="N3965" s="68">
        <v>0</v>
      </c>
      <c r="O3965" s="68">
        <v>0</v>
      </c>
      <c r="P3965" s="68">
        <v>0</v>
      </c>
      <c r="Q3965" s="68">
        <v>0</v>
      </c>
      <c r="R3965" s="68">
        <v>0</v>
      </c>
      <c r="S3965" s="68">
        <v>0</v>
      </c>
      <c r="T3965" s="68">
        <v>0</v>
      </c>
      <c r="U3965" s="68">
        <v>0</v>
      </c>
      <c r="V3965" s="68">
        <v>0</v>
      </c>
      <c r="W3965" s="68">
        <v>0</v>
      </c>
    </row>
    <row r="3966" spans="1:23">
      <c r="A3966" s="105"/>
      <c r="B3966">
        <v>2017</v>
      </c>
      <c r="C3966" s="76">
        <v>0</v>
      </c>
      <c r="D3966" s="76">
        <v>0</v>
      </c>
      <c r="E3966" s="76">
        <v>0</v>
      </c>
      <c r="F3966" s="76">
        <v>1</v>
      </c>
      <c r="G3966" s="76">
        <v>0</v>
      </c>
      <c r="H3966" s="76">
        <v>0</v>
      </c>
      <c r="I3966" s="76">
        <v>0</v>
      </c>
      <c r="J3966" s="76">
        <v>0</v>
      </c>
      <c r="K3966" s="76">
        <v>0</v>
      </c>
      <c r="L3966" s="77">
        <v>0</v>
      </c>
      <c r="M3966" s="68">
        <v>0</v>
      </c>
      <c r="N3966" s="68">
        <v>0</v>
      </c>
      <c r="O3966" s="68">
        <v>0</v>
      </c>
      <c r="P3966" s="68">
        <v>1.2300884955752212</v>
      </c>
      <c r="Q3966" s="68">
        <v>0</v>
      </c>
      <c r="R3966" s="68">
        <v>0</v>
      </c>
      <c r="S3966" s="68">
        <v>0</v>
      </c>
      <c r="T3966" s="68">
        <v>0</v>
      </c>
      <c r="U3966" s="68">
        <v>0</v>
      </c>
      <c r="V3966" s="68">
        <v>0</v>
      </c>
      <c r="W3966" s="68">
        <v>1.2300884955752212</v>
      </c>
    </row>
    <row r="3967" spans="1:23">
      <c r="C3967" s="76"/>
      <c r="D3967" s="76"/>
      <c r="E3967" s="76"/>
      <c r="F3967" s="76"/>
      <c r="G3967" s="76"/>
      <c r="H3967" s="76"/>
      <c r="I3967" s="76"/>
      <c r="J3967" s="76"/>
      <c r="K3967" s="76"/>
      <c r="L3967" s="77"/>
      <c r="M3967" s="68"/>
      <c r="N3967" s="68"/>
      <c r="O3967" s="68"/>
      <c r="P3967" s="68"/>
      <c r="Q3967" s="68"/>
      <c r="R3967" s="68"/>
      <c r="S3967" s="68"/>
      <c r="T3967" s="68"/>
      <c r="U3967" s="68"/>
      <c r="V3967" s="68"/>
      <c r="W3967" s="68"/>
    </row>
    <row r="3968" spans="1:23">
      <c r="A3968" s="105" t="s">
        <v>1022</v>
      </c>
      <c r="B3968">
        <v>2011</v>
      </c>
      <c r="C3968" s="76">
        <v>0.52446051692528062</v>
      </c>
      <c r="D3968" s="76">
        <v>0</v>
      </c>
      <c r="E3968" s="76">
        <v>0</v>
      </c>
      <c r="F3968" s="76">
        <v>0.47553948307471938</v>
      </c>
      <c r="G3968" s="76">
        <v>0</v>
      </c>
      <c r="H3968" s="76">
        <v>0</v>
      </c>
      <c r="I3968" s="76">
        <v>0</v>
      </c>
      <c r="J3968" s="76">
        <v>0</v>
      </c>
      <c r="K3968" s="76">
        <v>0</v>
      </c>
      <c r="L3968" s="77">
        <v>0</v>
      </c>
      <c r="M3968" s="68">
        <v>1.1069900142653353</v>
      </c>
      <c r="N3968" s="68">
        <v>0</v>
      </c>
      <c r="O3968" s="68">
        <v>0</v>
      </c>
      <c r="P3968" s="68">
        <v>1.0037313432835822</v>
      </c>
      <c r="Q3968" s="68">
        <v>0</v>
      </c>
      <c r="R3968" s="68">
        <v>0</v>
      </c>
      <c r="S3968" s="68">
        <v>0</v>
      </c>
      <c r="T3968" s="68">
        <v>0</v>
      </c>
      <c r="U3968" s="68">
        <v>0</v>
      </c>
      <c r="V3968" s="68">
        <v>0</v>
      </c>
      <c r="W3968" s="68">
        <v>2.1107213575489174</v>
      </c>
    </row>
    <row r="3969" spans="1:23">
      <c r="A3969" s="105"/>
      <c r="B3969">
        <v>2014</v>
      </c>
      <c r="C3969" s="76">
        <v>0</v>
      </c>
      <c r="D3969" s="76">
        <v>0</v>
      </c>
      <c r="E3969" s="76">
        <v>0</v>
      </c>
      <c r="F3969" s="76">
        <v>1</v>
      </c>
      <c r="G3969" s="76">
        <v>0</v>
      </c>
      <c r="H3969" s="76">
        <v>0</v>
      </c>
      <c r="I3969" s="76">
        <v>0</v>
      </c>
      <c r="J3969" s="76">
        <v>0</v>
      </c>
      <c r="K3969" s="76">
        <v>0</v>
      </c>
      <c r="L3969" s="77">
        <v>0</v>
      </c>
      <c r="M3969" s="68">
        <v>0</v>
      </c>
      <c r="N3969" s="68">
        <v>0</v>
      </c>
      <c r="O3969" s="68">
        <v>0</v>
      </c>
      <c r="P3969" s="68">
        <v>1.5847600675186884</v>
      </c>
      <c r="Q3969" s="68">
        <v>0</v>
      </c>
      <c r="R3969" s="68">
        <v>0</v>
      </c>
      <c r="S3969" s="68">
        <v>0</v>
      </c>
      <c r="T3969" s="68">
        <v>0</v>
      </c>
      <c r="U3969" s="68">
        <v>0</v>
      </c>
      <c r="V3969" s="68">
        <v>0</v>
      </c>
      <c r="W3969" s="68">
        <v>1.5847600675186884</v>
      </c>
    </row>
    <row r="3970" spans="1:23">
      <c r="A3970" s="105"/>
      <c r="B3970">
        <v>2017</v>
      </c>
      <c r="C3970" s="76">
        <v>1</v>
      </c>
      <c r="D3970" s="76">
        <v>0</v>
      </c>
      <c r="E3970" s="76">
        <v>0</v>
      </c>
      <c r="F3970" s="76">
        <v>0</v>
      </c>
      <c r="G3970" s="76">
        <v>0</v>
      </c>
      <c r="H3970" s="76">
        <v>0</v>
      </c>
      <c r="I3970" s="76">
        <v>0</v>
      </c>
      <c r="J3970" s="76">
        <v>0</v>
      </c>
      <c r="K3970" s="76">
        <v>0</v>
      </c>
      <c r="L3970" s="77">
        <v>0</v>
      </c>
      <c r="M3970" s="68">
        <v>1.0635538261997406</v>
      </c>
      <c r="N3970" s="68">
        <v>0</v>
      </c>
      <c r="O3970" s="68">
        <v>0</v>
      </c>
      <c r="P3970" s="68">
        <v>0</v>
      </c>
      <c r="Q3970" s="68">
        <v>0</v>
      </c>
      <c r="R3970" s="68">
        <v>0</v>
      </c>
      <c r="S3970" s="68">
        <v>0</v>
      </c>
      <c r="T3970" s="68">
        <v>0</v>
      </c>
      <c r="U3970" s="68">
        <v>0</v>
      </c>
      <c r="V3970" s="68">
        <v>0</v>
      </c>
      <c r="W3970" s="68">
        <v>1.0635538261997406</v>
      </c>
    </row>
    <row r="3971" spans="1:23">
      <c r="C3971" s="76"/>
      <c r="D3971" s="76"/>
      <c r="E3971" s="76"/>
      <c r="F3971" s="76"/>
      <c r="G3971" s="76"/>
      <c r="H3971" s="76"/>
      <c r="I3971" s="76"/>
      <c r="J3971" s="76"/>
      <c r="K3971" s="76"/>
      <c r="L3971" s="77"/>
      <c r="M3971" s="68"/>
      <c r="N3971" s="68"/>
      <c r="O3971" s="68"/>
      <c r="P3971" s="68"/>
      <c r="Q3971" s="68"/>
      <c r="R3971" s="68"/>
      <c r="S3971" s="68"/>
      <c r="T3971" s="68"/>
      <c r="U3971" s="68"/>
      <c r="V3971" s="68"/>
      <c r="W3971" s="68"/>
    </row>
    <row r="3972" spans="1:23">
      <c r="A3972" s="105" t="s">
        <v>1023</v>
      </c>
      <c r="B3972">
        <v>2011</v>
      </c>
      <c r="C3972" s="76">
        <v>0</v>
      </c>
      <c r="D3972" s="76">
        <v>0</v>
      </c>
      <c r="E3972" s="76">
        <v>0</v>
      </c>
      <c r="F3972" s="76">
        <v>0</v>
      </c>
      <c r="G3972" s="76">
        <v>0</v>
      </c>
      <c r="H3972" s="76">
        <v>0</v>
      </c>
      <c r="I3972" s="76">
        <v>0</v>
      </c>
      <c r="J3972" s="76">
        <v>0</v>
      </c>
      <c r="K3972" s="76">
        <v>0</v>
      </c>
      <c r="L3972" s="77">
        <v>0</v>
      </c>
      <c r="M3972" s="68">
        <v>0</v>
      </c>
      <c r="N3972" s="68">
        <v>0</v>
      </c>
      <c r="O3972" s="68">
        <v>0</v>
      </c>
      <c r="P3972" s="68">
        <v>0</v>
      </c>
      <c r="Q3972" s="68">
        <v>0</v>
      </c>
      <c r="R3972" s="68">
        <v>0</v>
      </c>
      <c r="S3972" s="68">
        <v>0</v>
      </c>
      <c r="T3972" s="68">
        <v>0</v>
      </c>
      <c r="U3972" s="68">
        <v>0</v>
      </c>
      <c r="V3972" s="68">
        <v>0</v>
      </c>
      <c r="W3972" s="68">
        <v>0</v>
      </c>
    </row>
    <row r="3973" spans="1:23">
      <c r="A3973" s="105"/>
      <c r="B3973">
        <v>2014</v>
      </c>
      <c r="C3973" s="76">
        <v>0</v>
      </c>
      <c r="D3973" s="76">
        <v>0</v>
      </c>
      <c r="E3973" s="76">
        <v>0</v>
      </c>
      <c r="F3973" s="76">
        <v>0</v>
      </c>
      <c r="G3973" s="76">
        <v>0</v>
      </c>
      <c r="H3973" s="76">
        <v>0</v>
      </c>
      <c r="I3973" s="76">
        <v>0</v>
      </c>
      <c r="J3973" s="76">
        <v>0</v>
      </c>
      <c r="K3973" s="76">
        <v>0</v>
      </c>
      <c r="L3973" s="77">
        <v>0</v>
      </c>
      <c r="M3973" s="68">
        <v>0</v>
      </c>
      <c r="N3973" s="68">
        <v>0</v>
      </c>
      <c r="O3973" s="68">
        <v>0</v>
      </c>
      <c r="P3973" s="68">
        <v>0</v>
      </c>
      <c r="Q3973" s="68">
        <v>0</v>
      </c>
      <c r="R3973" s="68">
        <v>0</v>
      </c>
      <c r="S3973" s="68">
        <v>0</v>
      </c>
      <c r="T3973" s="68">
        <v>0</v>
      </c>
      <c r="U3973" s="68">
        <v>0</v>
      </c>
      <c r="V3973" s="68">
        <v>0</v>
      </c>
      <c r="W3973" s="68">
        <v>0</v>
      </c>
    </row>
    <row r="3974" spans="1:23">
      <c r="A3974" s="105"/>
      <c r="B3974">
        <v>2017</v>
      </c>
      <c r="C3974" s="76">
        <v>1</v>
      </c>
      <c r="D3974" s="76">
        <v>0</v>
      </c>
      <c r="E3974" s="76">
        <v>0</v>
      </c>
      <c r="F3974" s="76">
        <v>0</v>
      </c>
      <c r="G3974" s="76">
        <v>0</v>
      </c>
      <c r="H3974" s="76">
        <v>0</v>
      </c>
      <c r="I3974" s="76">
        <v>0</v>
      </c>
      <c r="J3974" s="76">
        <v>0</v>
      </c>
      <c r="K3974" s="76">
        <v>0</v>
      </c>
      <c r="L3974" s="77">
        <v>0</v>
      </c>
      <c r="M3974" s="68">
        <v>1.5281501340482575</v>
      </c>
      <c r="N3974" s="68">
        <v>0</v>
      </c>
      <c r="O3974" s="68">
        <v>0</v>
      </c>
      <c r="P3974" s="68">
        <v>0</v>
      </c>
      <c r="Q3974" s="68">
        <v>0</v>
      </c>
      <c r="R3974" s="68">
        <v>0</v>
      </c>
      <c r="S3974" s="68">
        <v>0</v>
      </c>
      <c r="T3974" s="68">
        <v>0</v>
      </c>
      <c r="U3974" s="68">
        <v>0</v>
      </c>
      <c r="V3974" s="68">
        <v>0</v>
      </c>
      <c r="W3974" s="68">
        <v>1.5281501340482575</v>
      </c>
    </row>
    <row r="3975" spans="1:23">
      <c r="C3975" s="76"/>
      <c r="D3975" s="76"/>
      <c r="E3975" s="76"/>
      <c r="F3975" s="76"/>
      <c r="G3975" s="76"/>
      <c r="H3975" s="76"/>
      <c r="I3975" s="76"/>
      <c r="J3975" s="76"/>
      <c r="K3975" s="76"/>
      <c r="L3975" s="77"/>
      <c r="M3975" s="68"/>
      <c r="N3975" s="68"/>
      <c r="O3975" s="68"/>
      <c r="P3975" s="68"/>
      <c r="Q3975" s="68"/>
      <c r="R3975" s="68"/>
      <c r="S3975" s="68"/>
      <c r="T3975" s="68"/>
      <c r="U3975" s="68"/>
      <c r="V3975" s="68"/>
      <c r="W3975" s="68"/>
    </row>
    <row r="3976" spans="1:23">
      <c r="A3976" s="105" t="s">
        <v>1024</v>
      </c>
      <c r="B3976">
        <v>2011</v>
      </c>
      <c r="C3976" s="76">
        <v>0</v>
      </c>
      <c r="D3976" s="76">
        <v>0</v>
      </c>
      <c r="E3976" s="76">
        <v>0</v>
      </c>
      <c r="F3976" s="76">
        <v>1</v>
      </c>
      <c r="G3976" s="76">
        <v>0</v>
      </c>
      <c r="H3976" s="76">
        <v>0</v>
      </c>
      <c r="I3976" s="76">
        <v>0</v>
      </c>
      <c r="J3976" s="76">
        <v>0</v>
      </c>
      <c r="K3976" s="76">
        <v>0</v>
      </c>
      <c r="L3976" s="77">
        <v>0</v>
      </c>
      <c r="M3976" s="68">
        <v>0</v>
      </c>
      <c r="N3976" s="68">
        <v>0</v>
      </c>
      <c r="O3976" s="68">
        <v>0</v>
      </c>
      <c r="P3976" s="68">
        <v>2.0928126885743144</v>
      </c>
      <c r="Q3976" s="68">
        <v>0</v>
      </c>
      <c r="R3976" s="68">
        <v>0</v>
      </c>
      <c r="S3976" s="68">
        <v>0</v>
      </c>
      <c r="T3976" s="68">
        <v>0</v>
      </c>
      <c r="U3976" s="68">
        <v>0</v>
      </c>
      <c r="V3976" s="68">
        <v>0</v>
      </c>
      <c r="W3976" s="68">
        <v>2.0928126885743144</v>
      </c>
    </row>
    <row r="3977" spans="1:23">
      <c r="A3977" s="105"/>
      <c r="B3977">
        <v>2014</v>
      </c>
      <c r="C3977" s="76">
        <v>1</v>
      </c>
      <c r="D3977" s="76">
        <v>0</v>
      </c>
      <c r="E3977" s="76">
        <v>0</v>
      </c>
      <c r="F3977" s="76">
        <v>0</v>
      </c>
      <c r="G3977" s="76">
        <v>0</v>
      </c>
      <c r="H3977" s="76">
        <v>0</v>
      </c>
      <c r="I3977" s="76">
        <v>0</v>
      </c>
      <c r="J3977" s="76">
        <v>0</v>
      </c>
      <c r="K3977" s="76">
        <v>0</v>
      </c>
      <c r="L3977" s="77">
        <v>0</v>
      </c>
      <c r="M3977" s="68">
        <v>2.1502802090809432</v>
      </c>
      <c r="N3977" s="68">
        <v>0</v>
      </c>
      <c r="O3977" s="68">
        <v>0</v>
      </c>
      <c r="P3977" s="68">
        <v>0</v>
      </c>
      <c r="Q3977" s="68">
        <v>0</v>
      </c>
      <c r="R3977" s="68">
        <v>0</v>
      </c>
      <c r="S3977" s="68">
        <v>0</v>
      </c>
      <c r="T3977" s="68">
        <v>0</v>
      </c>
      <c r="U3977" s="68">
        <v>0</v>
      </c>
      <c r="V3977" s="68">
        <v>0</v>
      </c>
      <c r="W3977" s="68">
        <v>2.1502802090809432</v>
      </c>
    </row>
    <row r="3978" spans="1:23">
      <c r="A3978" s="105"/>
      <c r="B3978">
        <v>2017</v>
      </c>
      <c r="C3978" s="76">
        <v>0</v>
      </c>
      <c r="D3978" s="76">
        <v>0</v>
      </c>
      <c r="E3978" s="76">
        <v>0</v>
      </c>
      <c r="F3978" s="76">
        <v>1</v>
      </c>
      <c r="G3978" s="76">
        <v>0</v>
      </c>
      <c r="H3978" s="76">
        <v>0</v>
      </c>
      <c r="I3978" s="76">
        <v>0</v>
      </c>
      <c r="J3978" s="76">
        <v>0</v>
      </c>
      <c r="K3978" s="76">
        <v>0</v>
      </c>
      <c r="L3978" s="77">
        <v>0</v>
      </c>
      <c r="M3978" s="68">
        <v>0</v>
      </c>
      <c r="N3978" s="68">
        <v>0</v>
      </c>
      <c r="O3978" s="68">
        <v>0</v>
      </c>
      <c r="P3978" s="68">
        <v>3.0166256878585642</v>
      </c>
      <c r="Q3978" s="68">
        <v>0</v>
      </c>
      <c r="R3978" s="68">
        <v>0</v>
      </c>
      <c r="S3978" s="68">
        <v>0</v>
      </c>
      <c r="T3978" s="68">
        <v>0</v>
      </c>
      <c r="U3978" s="68">
        <v>0</v>
      </c>
      <c r="V3978" s="68">
        <v>0</v>
      </c>
      <c r="W3978" s="68">
        <v>3.0166256878585642</v>
      </c>
    </row>
    <row r="3979" spans="1:23">
      <c r="C3979" s="76"/>
      <c r="D3979" s="76"/>
      <c r="E3979" s="76"/>
      <c r="F3979" s="76"/>
      <c r="G3979" s="76"/>
      <c r="H3979" s="76"/>
      <c r="I3979" s="76"/>
      <c r="J3979" s="76"/>
      <c r="K3979" s="76"/>
      <c r="L3979" s="77"/>
      <c r="M3979" s="68"/>
      <c r="N3979" s="68"/>
      <c r="O3979" s="68"/>
      <c r="P3979" s="68"/>
      <c r="Q3979" s="68"/>
      <c r="R3979" s="68"/>
      <c r="S3979" s="68"/>
      <c r="T3979" s="68"/>
      <c r="U3979" s="68"/>
      <c r="V3979" s="68"/>
      <c r="W3979" s="68"/>
    </row>
    <row r="3980" spans="1:23">
      <c r="A3980" s="105" t="s">
        <v>1025</v>
      </c>
      <c r="B3980">
        <v>2011</v>
      </c>
      <c r="C3980" s="76">
        <v>0</v>
      </c>
      <c r="D3980" s="76">
        <v>0</v>
      </c>
      <c r="E3980" s="76">
        <v>0</v>
      </c>
      <c r="F3980" s="76">
        <v>1</v>
      </c>
      <c r="G3980" s="76">
        <v>0</v>
      </c>
      <c r="H3980" s="76">
        <v>0</v>
      </c>
      <c r="I3980" s="76">
        <v>0</v>
      </c>
      <c r="J3980" s="76">
        <v>0</v>
      </c>
      <c r="K3980" s="76">
        <v>0</v>
      </c>
      <c r="L3980" s="77">
        <v>0</v>
      </c>
      <c r="M3980" s="68">
        <v>0</v>
      </c>
      <c r="N3980" s="68">
        <v>0</v>
      </c>
      <c r="O3980" s="68">
        <v>0</v>
      </c>
      <c r="P3980" s="68">
        <v>6.1127444854382329</v>
      </c>
      <c r="Q3980" s="68">
        <v>0</v>
      </c>
      <c r="R3980" s="68">
        <v>0</v>
      </c>
      <c r="S3980" s="68">
        <v>0</v>
      </c>
      <c r="T3980" s="68">
        <v>0</v>
      </c>
      <c r="U3980" s="68">
        <v>0</v>
      </c>
      <c r="V3980" s="68">
        <v>0</v>
      </c>
      <c r="W3980" s="68">
        <v>6.1127444854382329</v>
      </c>
    </row>
    <row r="3981" spans="1:23">
      <c r="A3981" s="105"/>
      <c r="B3981">
        <v>2014</v>
      </c>
      <c r="C3981" s="76">
        <v>0</v>
      </c>
      <c r="D3981" s="76">
        <v>0</v>
      </c>
      <c r="E3981" s="76">
        <v>0</v>
      </c>
      <c r="F3981" s="76">
        <v>1</v>
      </c>
      <c r="G3981" s="76">
        <v>0</v>
      </c>
      <c r="H3981" s="76">
        <v>0</v>
      </c>
      <c r="I3981" s="76">
        <v>0</v>
      </c>
      <c r="J3981" s="76">
        <v>0</v>
      </c>
      <c r="K3981" s="76">
        <v>0</v>
      </c>
      <c r="L3981" s="77">
        <v>0</v>
      </c>
      <c r="M3981" s="68">
        <v>0</v>
      </c>
      <c r="N3981" s="68">
        <v>0</v>
      </c>
      <c r="O3981" s="68">
        <v>0</v>
      </c>
      <c r="P3981" s="68">
        <v>1.5847600675186884</v>
      </c>
      <c r="Q3981" s="68">
        <v>0</v>
      </c>
      <c r="R3981" s="68">
        <v>0</v>
      </c>
      <c r="S3981" s="68">
        <v>0</v>
      </c>
      <c r="T3981" s="68">
        <v>0</v>
      </c>
      <c r="U3981" s="68">
        <v>0</v>
      </c>
      <c r="V3981" s="68">
        <v>0</v>
      </c>
      <c r="W3981" s="68">
        <v>1.5847600675186884</v>
      </c>
    </row>
    <row r="3982" spans="1:23">
      <c r="A3982" s="105"/>
      <c r="B3982">
        <v>2017</v>
      </c>
      <c r="C3982" s="76">
        <v>0</v>
      </c>
      <c r="D3982" s="76">
        <v>0</v>
      </c>
      <c r="E3982" s="76">
        <v>0</v>
      </c>
      <c r="F3982" s="76">
        <v>0</v>
      </c>
      <c r="G3982" s="76">
        <v>0</v>
      </c>
      <c r="H3982" s="76">
        <v>0</v>
      </c>
      <c r="I3982" s="76">
        <v>0</v>
      </c>
      <c r="J3982" s="76">
        <v>0</v>
      </c>
      <c r="K3982" s="76">
        <v>0</v>
      </c>
      <c r="L3982" s="77">
        <v>0</v>
      </c>
      <c r="M3982" s="68">
        <v>0</v>
      </c>
      <c r="N3982" s="68">
        <v>0</v>
      </c>
      <c r="O3982" s="68">
        <v>0</v>
      </c>
      <c r="P3982" s="68">
        <v>0</v>
      </c>
      <c r="Q3982" s="68">
        <v>0</v>
      </c>
      <c r="R3982" s="68">
        <v>0</v>
      </c>
      <c r="S3982" s="68">
        <v>0</v>
      </c>
      <c r="T3982" s="68">
        <v>0</v>
      </c>
      <c r="U3982" s="68">
        <v>0</v>
      </c>
      <c r="V3982" s="68">
        <v>0</v>
      </c>
      <c r="W3982" s="68">
        <v>0</v>
      </c>
    </row>
    <row r="3983" spans="1:23">
      <c r="C3983" s="76"/>
      <c r="D3983" s="76"/>
      <c r="E3983" s="76"/>
      <c r="F3983" s="76"/>
      <c r="G3983" s="76"/>
      <c r="H3983" s="76"/>
      <c r="I3983" s="76"/>
      <c r="J3983" s="76"/>
      <c r="K3983" s="76"/>
      <c r="L3983" s="77"/>
      <c r="M3983" s="68"/>
      <c r="N3983" s="68"/>
      <c r="O3983" s="68"/>
      <c r="P3983" s="68"/>
      <c r="Q3983" s="68"/>
      <c r="R3983" s="68"/>
      <c r="S3983" s="68"/>
      <c r="T3983" s="68"/>
      <c r="U3983" s="68"/>
      <c r="V3983" s="68"/>
      <c r="W3983" s="68"/>
    </row>
    <row r="3984" spans="1:23">
      <c r="A3984" s="105" t="s">
        <v>1026</v>
      </c>
      <c r="B3984">
        <v>2011</v>
      </c>
      <c r="C3984" s="76">
        <v>0.15914759183749502</v>
      </c>
      <c r="D3984" s="76">
        <v>0</v>
      </c>
      <c r="E3984" s="76">
        <v>0</v>
      </c>
      <c r="F3984" s="76">
        <v>0.84085240816250495</v>
      </c>
      <c r="G3984" s="76">
        <v>0</v>
      </c>
      <c r="H3984" s="76">
        <v>0</v>
      </c>
      <c r="I3984" s="76">
        <v>0</v>
      </c>
      <c r="J3984" s="76">
        <v>0</v>
      </c>
      <c r="K3984" s="76">
        <v>0</v>
      </c>
      <c r="L3984" s="77">
        <v>0</v>
      </c>
      <c r="M3984" s="68">
        <v>2.0633098278116222</v>
      </c>
      <c r="N3984" s="68">
        <v>0</v>
      </c>
      <c r="O3984" s="68">
        <v>0</v>
      </c>
      <c r="P3984" s="68">
        <v>10.901446999413634</v>
      </c>
      <c r="Q3984" s="68">
        <v>0</v>
      </c>
      <c r="R3984" s="68">
        <v>0</v>
      </c>
      <c r="S3984" s="68">
        <v>0</v>
      </c>
      <c r="T3984" s="68">
        <v>0</v>
      </c>
      <c r="U3984" s="68">
        <v>0</v>
      </c>
      <c r="V3984" s="68">
        <v>0</v>
      </c>
      <c r="W3984" s="68">
        <v>12.964756827225257</v>
      </c>
    </row>
    <row r="3985" spans="1:23">
      <c r="A3985" s="105"/>
      <c r="B3985">
        <v>2014</v>
      </c>
      <c r="C3985" s="76">
        <v>0.24608464230552543</v>
      </c>
      <c r="D3985" s="76">
        <v>0</v>
      </c>
      <c r="E3985" s="76">
        <v>0</v>
      </c>
      <c r="F3985" s="76">
        <v>0.7539153576944746</v>
      </c>
      <c r="G3985" s="76">
        <v>0</v>
      </c>
      <c r="H3985" s="76">
        <v>0</v>
      </c>
      <c r="I3985" s="76">
        <v>0</v>
      </c>
      <c r="J3985" s="76">
        <v>0</v>
      </c>
      <c r="K3985" s="76">
        <v>0</v>
      </c>
      <c r="L3985" s="77">
        <v>0</v>
      </c>
      <c r="M3985" s="68">
        <v>3.2578796019524008</v>
      </c>
      <c r="N3985" s="68">
        <v>0</v>
      </c>
      <c r="O3985" s="68">
        <v>0</v>
      </c>
      <c r="P3985" s="68">
        <v>9.9809782618698897</v>
      </c>
      <c r="Q3985" s="68">
        <v>0</v>
      </c>
      <c r="R3985" s="68">
        <v>0</v>
      </c>
      <c r="S3985" s="68">
        <v>0</v>
      </c>
      <c r="T3985" s="68">
        <v>0</v>
      </c>
      <c r="U3985" s="68">
        <v>0</v>
      </c>
      <c r="V3985" s="68">
        <v>0</v>
      </c>
      <c r="W3985" s="68">
        <v>13.23885786382229</v>
      </c>
    </row>
    <row r="3986" spans="1:23">
      <c r="A3986" s="105"/>
      <c r="B3986">
        <v>2017</v>
      </c>
      <c r="C3986" s="76">
        <v>0.50458856567404531</v>
      </c>
      <c r="D3986" s="76">
        <v>0</v>
      </c>
      <c r="E3986" s="76">
        <v>0</v>
      </c>
      <c r="F3986" s="76">
        <v>0.49541143432595469</v>
      </c>
      <c r="G3986" s="76">
        <v>0</v>
      </c>
      <c r="H3986" s="76">
        <v>0</v>
      </c>
      <c r="I3986" s="76">
        <v>0</v>
      </c>
      <c r="J3986" s="76">
        <v>0</v>
      </c>
      <c r="K3986" s="76">
        <v>0</v>
      </c>
      <c r="L3986" s="77">
        <v>0</v>
      </c>
      <c r="M3986" s="68">
        <v>3.0716325055112965</v>
      </c>
      <c r="N3986" s="68">
        <v>0</v>
      </c>
      <c r="O3986" s="68">
        <v>0</v>
      </c>
      <c r="P3986" s="68">
        <v>3.0157676348547717</v>
      </c>
      <c r="Q3986" s="68">
        <v>0</v>
      </c>
      <c r="R3986" s="68">
        <v>0</v>
      </c>
      <c r="S3986" s="68">
        <v>0</v>
      </c>
      <c r="T3986" s="68">
        <v>0</v>
      </c>
      <c r="U3986" s="68">
        <v>0</v>
      </c>
      <c r="V3986" s="68">
        <v>0</v>
      </c>
      <c r="W3986" s="68">
        <v>6.0874001403660678</v>
      </c>
    </row>
    <row r="3987" spans="1:23">
      <c r="C3987" s="76"/>
      <c r="D3987" s="76"/>
      <c r="E3987" s="76"/>
      <c r="F3987" s="76"/>
      <c r="G3987" s="76"/>
      <c r="H3987" s="76"/>
      <c r="I3987" s="76"/>
      <c r="J3987" s="76"/>
      <c r="K3987" s="76"/>
      <c r="L3987" s="77"/>
      <c r="M3987" s="68"/>
      <c r="N3987" s="68"/>
      <c r="O3987" s="68"/>
      <c r="P3987" s="68"/>
      <c r="Q3987" s="68"/>
      <c r="R3987" s="68"/>
      <c r="S3987" s="68"/>
      <c r="T3987" s="68"/>
      <c r="U3987" s="68"/>
      <c r="V3987" s="68"/>
      <c r="W3987" s="68"/>
    </row>
    <row r="3988" spans="1:23">
      <c r="A3988" s="105" t="s">
        <v>1027</v>
      </c>
      <c r="B3988">
        <v>2011</v>
      </c>
      <c r="C3988" s="76">
        <v>0.4670451057048815</v>
      </c>
      <c r="D3988" s="76">
        <v>0</v>
      </c>
      <c r="E3988" s="76">
        <v>0</v>
      </c>
      <c r="F3988" s="76">
        <v>0.53295489429511844</v>
      </c>
      <c r="G3988" s="76">
        <v>0</v>
      </c>
      <c r="H3988" s="76">
        <v>0</v>
      </c>
      <c r="I3988" s="76">
        <v>0</v>
      </c>
      <c r="J3988" s="76">
        <v>0</v>
      </c>
      <c r="K3988" s="76">
        <v>0</v>
      </c>
      <c r="L3988" s="77">
        <v>0</v>
      </c>
      <c r="M3988" s="68">
        <v>3.0095723889931207</v>
      </c>
      <c r="N3988" s="68">
        <v>0</v>
      </c>
      <c r="O3988" s="68">
        <v>0</v>
      </c>
      <c r="P3988" s="68">
        <v>3.4342857142857142</v>
      </c>
      <c r="Q3988" s="68">
        <v>0</v>
      </c>
      <c r="R3988" s="68">
        <v>0</v>
      </c>
      <c r="S3988" s="68">
        <v>0</v>
      </c>
      <c r="T3988" s="68">
        <v>0</v>
      </c>
      <c r="U3988" s="68">
        <v>0</v>
      </c>
      <c r="V3988" s="68">
        <v>0</v>
      </c>
      <c r="W3988" s="68">
        <v>6.4438581032788349</v>
      </c>
    </row>
    <row r="3989" spans="1:23">
      <c r="A3989" s="105"/>
      <c r="B3989">
        <v>2014</v>
      </c>
      <c r="C3989" s="76">
        <v>0.43473396463123654</v>
      </c>
      <c r="D3989" s="76">
        <v>0</v>
      </c>
      <c r="E3989" s="76">
        <v>0</v>
      </c>
      <c r="F3989" s="76">
        <v>0.56526603536876341</v>
      </c>
      <c r="G3989" s="76">
        <v>0</v>
      </c>
      <c r="H3989" s="76">
        <v>0</v>
      </c>
      <c r="I3989" s="76">
        <v>0</v>
      </c>
      <c r="J3989" s="76">
        <v>0</v>
      </c>
      <c r="K3989" s="76">
        <v>0</v>
      </c>
      <c r="L3989" s="77">
        <v>0</v>
      </c>
      <c r="M3989" s="68">
        <v>3.0266236306729262</v>
      </c>
      <c r="N3989" s="68">
        <v>0</v>
      </c>
      <c r="O3989" s="68">
        <v>0</v>
      </c>
      <c r="P3989" s="68">
        <v>3.9353896393053285</v>
      </c>
      <c r="Q3989" s="68">
        <v>0</v>
      </c>
      <c r="R3989" s="68">
        <v>0</v>
      </c>
      <c r="S3989" s="68">
        <v>0</v>
      </c>
      <c r="T3989" s="68">
        <v>0</v>
      </c>
      <c r="U3989" s="68">
        <v>0</v>
      </c>
      <c r="V3989" s="68">
        <v>0</v>
      </c>
      <c r="W3989" s="68">
        <v>6.9620132699782555</v>
      </c>
    </row>
    <row r="3990" spans="1:23">
      <c r="A3990" s="105"/>
      <c r="B3990">
        <v>2017</v>
      </c>
      <c r="C3990" s="76">
        <v>0.17560612043072377</v>
      </c>
      <c r="D3990" s="76">
        <v>0</v>
      </c>
      <c r="E3990" s="76">
        <v>0</v>
      </c>
      <c r="F3990" s="76">
        <v>0.82439387956927623</v>
      </c>
      <c r="G3990" s="76">
        <v>0</v>
      </c>
      <c r="H3990" s="76">
        <v>0</v>
      </c>
      <c r="I3990" s="76">
        <v>0</v>
      </c>
      <c r="J3990" s="76">
        <v>0</v>
      </c>
      <c r="K3990" s="76">
        <v>0</v>
      </c>
      <c r="L3990" s="77">
        <v>0</v>
      </c>
      <c r="M3990" s="68">
        <v>1.0011144130757801</v>
      </c>
      <c r="N3990" s="68">
        <v>0</v>
      </c>
      <c r="O3990" s="68">
        <v>0</v>
      </c>
      <c r="P3990" s="68">
        <v>4.6997940212103559</v>
      </c>
      <c r="Q3990" s="68">
        <v>0</v>
      </c>
      <c r="R3990" s="68">
        <v>0</v>
      </c>
      <c r="S3990" s="68">
        <v>0</v>
      </c>
      <c r="T3990" s="68">
        <v>0</v>
      </c>
      <c r="U3990" s="68">
        <v>0</v>
      </c>
      <c r="V3990" s="68">
        <v>0</v>
      </c>
      <c r="W3990" s="68">
        <v>5.700908434286136</v>
      </c>
    </row>
    <row r="3991" spans="1:23">
      <c r="C3991" s="76"/>
      <c r="D3991" s="76"/>
      <c r="E3991" s="76"/>
      <c r="F3991" s="76"/>
      <c r="G3991" s="76"/>
      <c r="H3991" s="76"/>
      <c r="I3991" s="76"/>
      <c r="J3991" s="76"/>
      <c r="K3991" s="76"/>
      <c r="L3991" s="77"/>
      <c r="M3991" s="68"/>
      <c r="N3991" s="68"/>
      <c r="O3991" s="68"/>
      <c r="P3991" s="68"/>
      <c r="Q3991" s="68"/>
      <c r="R3991" s="68"/>
      <c r="S3991" s="68"/>
      <c r="T3991" s="68"/>
      <c r="U3991" s="68"/>
      <c r="V3991" s="68"/>
      <c r="W3991" s="68"/>
    </row>
    <row r="3992" spans="1:23">
      <c r="A3992" s="105" t="s">
        <v>1028</v>
      </c>
      <c r="B3992">
        <v>2011</v>
      </c>
      <c r="C3992" s="76">
        <v>1</v>
      </c>
      <c r="D3992" s="76">
        <v>0</v>
      </c>
      <c r="E3992" s="76">
        <v>0</v>
      </c>
      <c r="F3992" s="76">
        <v>0</v>
      </c>
      <c r="G3992" s="76">
        <v>0</v>
      </c>
      <c r="H3992" s="76">
        <v>0</v>
      </c>
      <c r="I3992" s="76">
        <v>0</v>
      </c>
      <c r="J3992" s="76">
        <v>0</v>
      </c>
      <c r="K3992" s="76">
        <v>0</v>
      </c>
      <c r="L3992" s="77">
        <v>0</v>
      </c>
      <c r="M3992" s="68">
        <v>2</v>
      </c>
      <c r="N3992" s="68">
        <v>0</v>
      </c>
      <c r="O3992" s="68">
        <v>0</v>
      </c>
      <c r="P3992" s="68">
        <v>0</v>
      </c>
      <c r="Q3992" s="68">
        <v>0</v>
      </c>
      <c r="R3992" s="68">
        <v>0</v>
      </c>
      <c r="S3992" s="68">
        <v>0</v>
      </c>
      <c r="T3992" s="68">
        <v>0</v>
      </c>
      <c r="U3992" s="68">
        <v>0</v>
      </c>
      <c r="V3992" s="68">
        <v>0</v>
      </c>
      <c r="W3992" s="68">
        <v>2</v>
      </c>
    </row>
    <row r="3993" spans="1:23">
      <c r="A3993" s="105"/>
      <c r="B3993">
        <v>2014</v>
      </c>
      <c r="C3993" s="76">
        <v>1</v>
      </c>
      <c r="D3993" s="76">
        <v>0</v>
      </c>
      <c r="E3993" s="76">
        <v>0</v>
      </c>
      <c r="F3993" s="76">
        <v>0</v>
      </c>
      <c r="G3993" s="76">
        <v>0</v>
      </c>
      <c r="H3993" s="76">
        <v>0</v>
      </c>
      <c r="I3993" s="76">
        <v>0</v>
      </c>
      <c r="J3993" s="76">
        <v>0</v>
      </c>
      <c r="K3993" s="76">
        <v>0</v>
      </c>
      <c r="L3993" s="77">
        <v>0</v>
      </c>
      <c r="M3993" s="68">
        <v>2.2879719051799823</v>
      </c>
      <c r="N3993" s="68">
        <v>0</v>
      </c>
      <c r="O3993" s="68">
        <v>0</v>
      </c>
      <c r="P3993" s="68">
        <v>0</v>
      </c>
      <c r="Q3993" s="68">
        <v>0</v>
      </c>
      <c r="R3993" s="68">
        <v>0</v>
      </c>
      <c r="S3993" s="68">
        <v>0</v>
      </c>
      <c r="T3993" s="68">
        <v>0</v>
      </c>
      <c r="U3993" s="68">
        <v>0</v>
      </c>
      <c r="V3993" s="68">
        <v>0</v>
      </c>
      <c r="W3993" s="68">
        <v>2.2879719051799823</v>
      </c>
    </row>
    <row r="3994" spans="1:23">
      <c r="A3994" s="105"/>
      <c r="B3994">
        <v>2017</v>
      </c>
      <c r="C3994" s="76">
        <v>0.36444285690839218</v>
      </c>
      <c r="D3994" s="76">
        <v>0</v>
      </c>
      <c r="E3994" s="76">
        <v>0</v>
      </c>
      <c r="F3994" s="76">
        <v>0.63555714309160782</v>
      </c>
      <c r="G3994" s="76">
        <v>0</v>
      </c>
      <c r="H3994" s="76">
        <v>0</v>
      </c>
      <c r="I3994" s="76">
        <v>0</v>
      </c>
      <c r="J3994" s="76">
        <v>0</v>
      </c>
      <c r="K3994" s="76">
        <v>0</v>
      </c>
      <c r="L3994" s="77">
        <v>0</v>
      </c>
      <c r="M3994" s="68">
        <v>2.1790060442327155</v>
      </c>
      <c r="N3994" s="68">
        <v>0</v>
      </c>
      <c r="O3994" s="68">
        <v>0</v>
      </c>
      <c r="P3994" s="68">
        <v>3.8</v>
      </c>
      <c r="Q3994" s="68">
        <v>0</v>
      </c>
      <c r="R3994" s="68">
        <v>0</v>
      </c>
      <c r="S3994" s="68">
        <v>0</v>
      </c>
      <c r="T3994" s="68">
        <v>0</v>
      </c>
      <c r="U3994" s="68">
        <v>0</v>
      </c>
      <c r="V3994" s="68">
        <v>0</v>
      </c>
      <c r="W3994" s="68">
        <v>5.9790060442327153</v>
      </c>
    </row>
    <row r="3995" spans="1:23">
      <c r="C3995" s="76"/>
      <c r="D3995" s="76"/>
      <c r="E3995" s="76"/>
      <c r="F3995" s="76"/>
      <c r="G3995" s="76"/>
      <c r="H3995" s="76"/>
      <c r="I3995" s="76"/>
      <c r="J3995" s="76"/>
      <c r="K3995" s="76"/>
      <c r="L3995" s="77"/>
      <c r="M3995" s="68"/>
      <c r="N3995" s="68"/>
      <c r="O3995" s="68"/>
      <c r="P3995" s="68"/>
      <c r="Q3995" s="68"/>
      <c r="R3995" s="68"/>
      <c r="S3995" s="68"/>
      <c r="T3995" s="68"/>
      <c r="U3995" s="68"/>
      <c r="V3995" s="68"/>
      <c r="W3995" s="68"/>
    </row>
    <row r="3996" spans="1:23">
      <c r="A3996" s="105" t="s">
        <v>1029</v>
      </c>
      <c r="B3996">
        <v>2011</v>
      </c>
      <c r="C3996" s="76">
        <v>0</v>
      </c>
      <c r="D3996" s="76">
        <v>0</v>
      </c>
      <c r="E3996" s="76">
        <v>0</v>
      </c>
      <c r="F3996" s="76">
        <v>1</v>
      </c>
      <c r="G3996" s="76">
        <v>0</v>
      </c>
      <c r="H3996" s="76">
        <v>0</v>
      </c>
      <c r="I3996" s="76">
        <v>0</v>
      </c>
      <c r="J3996" s="76">
        <v>0</v>
      </c>
      <c r="K3996" s="76">
        <v>0</v>
      </c>
      <c r="L3996" s="77">
        <v>0</v>
      </c>
      <c r="M3996" s="68">
        <v>0</v>
      </c>
      <c r="N3996" s="68">
        <v>0</v>
      </c>
      <c r="O3996" s="68">
        <v>0</v>
      </c>
      <c r="P3996" s="68">
        <v>10.799163262646148</v>
      </c>
      <c r="Q3996" s="68">
        <v>0</v>
      </c>
      <c r="R3996" s="68">
        <v>0</v>
      </c>
      <c r="S3996" s="68">
        <v>0</v>
      </c>
      <c r="T3996" s="68">
        <v>0</v>
      </c>
      <c r="U3996" s="68">
        <v>0</v>
      </c>
      <c r="V3996" s="68">
        <v>0</v>
      </c>
      <c r="W3996" s="68">
        <v>10.799163262646148</v>
      </c>
    </row>
    <row r="3997" spans="1:23">
      <c r="A3997" s="105"/>
      <c r="B3997">
        <v>2014</v>
      </c>
      <c r="C3997" s="76">
        <v>0</v>
      </c>
      <c r="D3997" s="76">
        <v>0</v>
      </c>
      <c r="E3997" s="76">
        <v>0</v>
      </c>
      <c r="F3997" s="76">
        <v>1</v>
      </c>
      <c r="G3997" s="76">
        <v>0</v>
      </c>
      <c r="H3997" s="76">
        <v>0</v>
      </c>
      <c r="I3997" s="76">
        <v>0</v>
      </c>
      <c r="J3997" s="76">
        <v>0</v>
      </c>
      <c r="K3997" s="76">
        <v>0</v>
      </c>
      <c r="L3997" s="77">
        <v>0</v>
      </c>
      <c r="M3997" s="68">
        <v>0</v>
      </c>
      <c r="N3997" s="68">
        <v>0</v>
      </c>
      <c r="O3997" s="68">
        <v>0</v>
      </c>
      <c r="P3997" s="68">
        <v>14.515321671153588</v>
      </c>
      <c r="Q3997" s="68">
        <v>0</v>
      </c>
      <c r="R3997" s="68">
        <v>0</v>
      </c>
      <c r="S3997" s="68">
        <v>0</v>
      </c>
      <c r="T3997" s="68">
        <v>0</v>
      </c>
      <c r="U3997" s="68">
        <v>0</v>
      </c>
      <c r="V3997" s="68">
        <v>0</v>
      </c>
      <c r="W3997" s="68">
        <v>14.515321671153588</v>
      </c>
    </row>
    <row r="3998" spans="1:23">
      <c r="A3998" s="105"/>
      <c r="B3998">
        <v>2017</v>
      </c>
      <c r="C3998" s="76">
        <v>0</v>
      </c>
      <c r="D3998" s="76">
        <v>0</v>
      </c>
      <c r="E3998" s="76">
        <v>0</v>
      </c>
      <c r="F3998" s="76">
        <v>1</v>
      </c>
      <c r="G3998" s="76">
        <v>0</v>
      </c>
      <c r="H3998" s="76">
        <v>0</v>
      </c>
      <c r="I3998" s="76">
        <v>0</v>
      </c>
      <c r="J3998" s="76">
        <v>0</v>
      </c>
      <c r="K3998" s="76">
        <v>0</v>
      </c>
      <c r="L3998" s="77">
        <v>0</v>
      </c>
      <c r="M3998" s="68">
        <v>0</v>
      </c>
      <c r="N3998" s="68">
        <v>0</v>
      </c>
      <c r="O3998" s="68">
        <v>0</v>
      </c>
      <c r="P3998" s="68">
        <v>11.793638414620556</v>
      </c>
      <c r="Q3998" s="68">
        <v>0</v>
      </c>
      <c r="R3998" s="68">
        <v>0</v>
      </c>
      <c r="S3998" s="68">
        <v>0</v>
      </c>
      <c r="T3998" s="68">
        <v>0</v>
      </c>
      <c r="U3998" s="68">
        <v>0</v>
      </c>
      <c r="V3998" s="68">
        <v>0</v>
      </c>
      <c r="W3998" s="68">
        <v>11.793638414620556</v>
      </c>
    </row>
    <row r="3999" spans="1:23">
      <c r="C3999" s="76"/>
      <c r="D3999" s="76"/>
      <c r="E3999" s="76"/>
      <c r="F3999" s="76"/>
      <c r="G3999" s="76"/>
      <c r="H3999" s="76"/>
      <c r="I3999" s="76"/>
      <c r="J3999" s="76"/>
      <c r="K3999" s="76"/>
      <c r="L3999" s="77"/>
      <c r="M3999" s="68"/>
      <c r="N3999" s="68"/>
      <c r="O3999" s="68"/>
      <c r="P3999" s="68"/>
      <c r="Q3999" s="68"/>
      <c r="R3999" s="68"/>
      <c r="S3999" s="68"/>
      <c r="T3999" s="68"/>
      <c r="U3999" s="68"/>
      <c r="V3999" s="68"/>
      <c r="W3999" s="68"/>
    </row>
    <row r="4000" spans="1:23">
      <c r="A4000" s="105" t="s">
        <v>1030</v>
      </c>
      <c r="B4000">
        <v>2011</v>
      </c>
      <c r="C4000" s="76">
        <v>0.10536361713163978</v>
      </c>
      <c r="D4000" s="76">
        <v>9.6889457472761186E-3</v>
      </c>
      <c r="E4000" s="76">
        <v>3.4180382721863932E-3</v>
      </c>
      <c r="F4000" s="76">
        <v>0.84608552418926575</v>
      </c>
      <c r="G4000" s="76">
        <v>1.4035389023206763E-2</v>
      </c>
      <c r="H4000" s="76">
        <v>1.0564662700035634E-2</v>
      </c>
      <c r="I4000" s="76">
        <v>0</v>
      </c>
      <c r="J4000" s="76">
        <v>5.3215549293765725E-4</v>
      </c>
      <c r="K4000" s="76">
        <v>8.6585480473287003E-3</v>
      </c>
      <c r="L4000" s="77">
        <v>1.6531193961233205E-3</v>
      </c>
      <c r="M4000" s="68">
        <v>197.99404221123629</v>
      </c>
      <c r="N4000" s="68">
        <v>18.206982500152812</v>
      </c>
      <c r="O4000" s="68">
        <v>6.4230066541600479</v>
      </c>
      <c r="P4000" s="68">
        <v>1589.921621439292</v>
      </c>
      <c r="Q4000" s="68">
        <v>26.374601426600378</v>
      </c>
      <c r="R4000" s="68">
        <v>19.852586020893142</v>
      </c>
      <c r="S4000" s="68">
        <v>0</v>
      </c>
      <c r="T4000" s="68">
        <v>1</v>
      </c>
      <c r="U4000" s="68">
        <v>16.270710651751294</v>
      </c>
      <c r="V4000" s="68">
        <v>3.1064593301435406</v>
      </c>
      <c r="W4000" s="68">
        <v>1879.1500102342293</v>
      </c>
    </row>
    <row r="4001" spans="1:23">
      <c r="A4001" s="105"/>
      <c r="B4001">
        <v>2014</v>
      </c>
      <c r="C4001" s="76">
        <v>0.11367735416403098</v>
      </c>
      <c r="D4001" s="76">
        <v>1.9282660895711171E-3</v>
      </c>
      <c r="E4001" s="76">
        <v>1.7187185717116716E-3</v>
      </c>
      <c r="F4001" s="76">
        <v>0.86438049072610312</v>
      </c>
      <c r="G4001" s="76">
        <v>1.0076657207206569E-2</v>
      </c>
      <c r="H4001" s="76">
        <v>3.5717563276332536E-3</v>
      </c>
      <c r="I4001" s="76">
        <v>0</v>
      </c>
      <c r="J4001" s="76">
        <v>0</v>
      </c>
      <c r="K4001" s="76">
        <v>3.7450893895301742E-3</v>
      </c>
      <c r="L4001" s="77">
        <v>9.0166752421269158E-4</v>
      </c>
      <c r="M4001" s="68">
        <v>199.79795947252086</v>
      </c>
      <c r="N4001" s="68">
        <v>3.3890974402909606</v>
      </c>
      <c r="O4001" s="68">
        <v>3.0207992265549466</v>
      </c>
      <c r="P4001" s="68">
        <v>1519.2248229645786</v>
      </c>
      <c r="Q4001" s="68">
        <v>17.710612312447513</v>
      </c>
      <c r="R4001" s="68">
        <v>6.277676246444436</v>
      </c>
      <c r="S4001" s="68">
        <v>0</v>
      </c>
      <c r="T4001" s="68">
        <v>0</v>
      </c>
      <c r="U4001" s="68">
        <v>6.5823243650675805</v>
      </c>
      <c r="V4001" s="68">
        <v>1.5847600675186884</v>
      </c>
      <c r="W4001" s="68">
        <v>1757.5880520954242</v>
      </c>
    </row>
    <row r="4002" spans="1:23">
      <c r="A4002" s="105"/>
      <c r="B4002">
        <v>2017</v>
      </c>
      <c r="C4002" s="76">
        <v>0.13455343391240379</v>
      </c>
      <c r="D4002" s="76">
        <v>1.9051788742707643E-3</v>
      </c>
      <c r="E4002" s="76">
        <v>9.9882666097422211E-3</v>
      </c>
      <c r="F4002" s="76">
        <v>0.83283031842040856</v>
      </c>
      <c r="G4002" s="76">
        <v>8.2801966744921636E-3</v>
      </c>
      <c r="H4002" s="76">
        <v>2.7318352498189526E-3</v>
      </c>
      <c r="I4002" s="76">
        <v>0</v>
      </c>
      <c r="J4002" s="76">
        <v>5.5737512973210834E-4</v>
      </c>
      <c r="K4002" s="76">
        <v>9.153395129131759E-3</v>
      </c>
      <c r="L4002" s="77">
        <v>0</v>
      </c>
      <c r="M4002" s="68">
        <v>245.27419981720064</v>
      </c>
      <c r="N4002" s="68">
        <v>3.4729044834307992</v>
      </c>
      <c r="O4002" s="68">
        <v>18.207369585679125</v>
      </c>
      <c r="P4002" s="68">
        <v>1518.1462411955536</v>
      </c>
      <c r="Q4002" s="68">
        <v>15.093770219103204</v>
      </c>
      <c r="R4002" s="68">
        <v>4.9797963935129097</v>
      </c>
      <c r="S4002" s="68">
        <v>0</v>
      </c>
      <c r="T4002" s="68">
        <v>1.016025641025641</v>
      </c>
      <c r="U4002" s="68">
        <v>16.685502559303252</v>
      </c>
      <c r="V4002" s="68">
        <v>0</v>
      </c>
      <c r="W4002" s="68">
        <v>1822.8758098948085</v>
      </c>
    </row>
    <row r="4003" spans="1:23">
      <c r="C4003" s="76"/>
      <c r="D4003" s="76"/>
      <c r="E4003" s="76"/>
      <c r="F4003" s="76"/>
      <c r="G4003" s="76"/>
      <c r="H4003" s="76"/>
      <c r="I4003" s="76"/>
      <c r="J4003" s="76"/>
      <c r="K4003" s="76"/>
      <c r="L4003" s="77"/>
      <c r="M4003" s="68"/>
      <c r="N4003" s="68"/>
      <c r="O4003" s="68"/>
      <c r="P4003" s="68"/>
      <c r="Q4003" s="68"/>
      <c r="R4003" s="68"/>
      <c r="S4003" s="68"/>
      <c r="T4003" s="68"/>
      <c r="U4003" s="68"/>
      <c r="V4003" s="68"/>
      <c r="W4003" s="68"/>
    </row>
    <row r="4004" spans="1:23">
      <c r="A4004" s="105" t="s">
        <v>1031</v>
      </c>
      <c r="B4004">
        <v>2011</v>
      </c>
      <c r="C4004" s="76">
        <v>0.24974474986717066</v>
      </c>
      <c r="D4004" s="76">
        <v>0</v>
      </c>
      <c r="E4004" s="76">
        <v>0</v>
      </c>
      <c r="F4004" s="76">
        <v>0.73518031361415059</v>
      </c>
      <c r="G4004" s="76">
        <v>0</v>
      </c>
      <c r="H4004" s="76">
        <v>1.5074936518678715E-2</v>
      </c>
      <c r="I4004" s="76">
        <v>0</v>
      </c>
      <c r="J4004" s="76">
        <v>0</v>
      </c>
      <c r="K4004" s="76">
        <v>0</v>
      </c>
      <c r="L4004" s="77">
        <v>0</v>
      </c>
      <c r="M4004" s="68">
        <v>33.032641637796281</v>
      </c>
      <c r="N4004" s="68">
        <v>0</v>
      </c>
      <c r="O4004" s="68">
        <v>0</v>
      </c>
      <c r="P4004" s="68">
        <v>97.239072499802788</v>
      </c>
      <c r="Q4004" s="68">
        <v>0</v>
      </c>
      <c r="R4004" s="68">
        <v>1.9938956714761376</v>
      </c>
      <c r="S4004" s="68">
        <v>0</v>
      </c>
      <c r="T4004" s="68">
        <v>0</v>
      </c>
      <c r="U4004" s="68">
        <v>0</v>
      </c>
      <c r="V4004" s="68">
        <v>0</v>
      </c>
      <c r="W4004" s="68">
        <v>132.26560980907522</v>
      </c>
    </row>
    <row r="4005" spans="1:23">
      <c r="A4005" s="105"/>
      <c r="B4005">
        <v>2014</v>
      </c>
      <c r="C4005" s="76">
        <v>0.18324283728398302</v>
      </c>
      <c r="D4005" s="76">
        <v>7.1695586250789881E-3</v>
      </c>
      <c r="E4005" s="76">
        <v>0</v>
      </c>
      <c r="F4005" s="76">
        <v>0.79845070077213942</v>
      </c>
      <c r="G4005" s="76">
        <v>7.4246022125323908E-3</v>
      </c>
      <c r="H4005" s="76">
        <v>0</v>
      </c>
      <c r="I4005" s="76">
        <v>0</v>
      </c>
      <c r="J4005" s="76">
        <v>0</v>
      </c>
      <c r="K4005" s="76">
        <v>3.7123011062661954E-3</v>
      </c>
      <c r="L4005" s="77">
        <v>0</v>
      </c>
      <c r="M4005" s="68">
        <v>25.558454413498044</v>
      </c>
      <c r="N4005" s="68">
        <v>1</v>
      </c>
      <c r="O4005" s="68">
        <v>0</v>
      </c>
      <c r="P4005" s="68">
        <v>111.36678595236994</v>
      </c>
      <c r="Q4005" s="68">
        <v>1.0355731225296443</v>
      </c>
      <c r="R4005" s="68">
        <v>0</v>
      </c>
      <c r="S4005" s="68">
        <v>0</v>
      </c>
      <c r="T4005" s="68">
        <v>0</v>
      </c>
      <c r="U4005" s="68">
        <v>0.51778656126482214</v>
      </c>
      <c r="V4005" s="68">
        <v>0</v>
      </c>
      <c r="W4005" s="68">
        <v>139.47860004966245</v>
      </c>
    </row>
    <row r="4006" spans="1:23">
      <c r="A4006" s="105"/>
      <c r="B4006">
        <v>2017</v>
      </c>
      <c r="C4006" s="76">
        <v>0.2864865602054999</v>
      </c>
      <c r="D4006" s="76">
        <v>0</v>
      </c>
      <c r="E4006" s="76">
        <v>0</v>
      </c>
      <c r="F4006" s="76">
        <v>0.69901687240587207</v>
      </c>
      <c r="G4006" s="76">
        <v>0</v>
      </c>
      <c r="H4006" s="76">
        <v>0</v>
      </c>
      <c r="I4006" s="76">
        <v>0</v>
      </c>
      <c r="J4006" s="76">
        <v>0</v>
      </c>
      <c r="K4006" s="76">
        <v>1.4496567388627989E-2</v>
      </c>
      <c r="L4006" s="77">
        <v>0</v>
      </c>
      <c r="M4006" s="68">
        <v>39.87152877583943</v>
      </c>
      <c r="N4006" s="68">
        <v>0</v>
      </c>
      <c r="O4006" s="68">
        <v>0</v>
      </c>
      <c r="P4006" s="68">
        <v>97.285091918224481</v>
      </c>
      <c r="Q4006" s="68">
        <v>0</v>
      </c>
      <c r="R4006" s="68">
        <v>0</v>
      </c>
      <c r="S4006" s="68">
        <v>0</v>
      </c>
      <c r="T4006" s="68">
        <v>0</v>
      </c>
      <c r="U4006" s="68">
        <v>2.0175477110408617</v>
      </c>
      <c r="V4006" s="68">
        <v>0</v>
      </c>
      <c r="W4006" s="68">
        <v>139.17416840510478</v>
      </c>
    </row>
    <row r="4007" spans="1:23">
      <c r="C4007" s="76"/>
      <c r="D4007" s="76"/>
      <c r="E4007" s="76"/>
      <c r="F4007" s="76"/>
      <c r="G4007" s="76"/>
      <c r="H4007" s="76"/>
      <c r="I4007" s="76"/>
      <c r="J4007" s="76"/>
      <c r="K4007" s="76"/>
      <c r="L4007" s="77"/>
      <c r="M4007" s="68"/>
      <c r="N4007" s="68"/>
      <c r="O4007" s="68"/>
      <c r="P4007" s="68"/>
      <c r="Q4007" s="68"/>
      <c r="R4007" s="68"/>
      <c r="S4007" s="68"/>
      <c r="T4007" s="68"/>
      <c r="U4007" s="68"/>
      <c r="V4007" s="68"/>
      <c r="W4007" s="68"/>
    </row>
    <row r="4008" spans="1:23">
      <c r="A4008" s="105" t="s">
        <v>1032</v>
      </c>
      <c r="B4008">
        <v>2011</v>
      </c>
      <c r="C4008" s="76">
        <v>0.21302264072421417</v>
      </c>
      <c r="D4008" s="76">
        <v>0</v>
      </c>
      <c r="E4008" s="76">
        <v>0</v>
      </c>
      <c r="F4008" s="76">
        <v>0.77762704467693244</v>
      </c>
      <c r="G4008" s="76">
        <v>0</v>
      </c>
      <c r="H4008" s="76">
        <v>3.578548158646428E-3</v>
      </c>
      <c r="I4008" s="76">
        <v>0</v>
      </c>
      <c r="J4008" s="76">
        <v>0</v>
      </c>
      <c r="K4008" s="76">
        <v>5.771766440206617E-3</v>
      </c>
      <c r="L4008" s="77">
        <v>0</v>
      </c>
      <c r="M4008" s="68">
        <v>37.008406000685305</v>
      </c>
      <c r="N4008" s="68">
        <v>0</v>
      </c>
      <c r="O4008" s="68">
        <v>0</v>
      </c>
      <c r="P4008" s="68">
        <v>135.09708305501115</v>
      </c>
      <c r="Q4008" s="68">
        <v>0</v>
      </c>
      <c r="R4008" s="68">
        <v>0.6217008797653959</v>
      </c>
      <c r="S4008" s="68">
        <v>0</v>
      </c>
      <c r="T4008" s="68">
        <v>0</v>
      </c>
      <c r="U4008" s="68">
        <v>1.0027285129604366</v>
      </c>
      <c r="V4008" s="68">
        <v>0</v>
      </c>
      <c r="W4008" s="68">
        <v>173.72991844842235</v>
      </c>
    </row>
    <row r="4009" spans="1:23">
      <c r="A4009" s="105"/>
      <c r="B4009">
        <v>2014</v>
      </c>
      <c r="C4009" s="76">
        <v>0.16997916560546908</v>
      </c>
      <c r="D4009" s="76">
        <v>0</v>
      </c>
      <c r="E4009" s="76">
        <v>8.9628691044615991E-3</v>
      </c>
      <c r="F4009" s="76">
        <v>0.81521449281099823</v>
      </c>
      <c r="G4009" s="76">
        <v>0</v>
      </c>
      <c r="H4009" s="76">
        <v>0</v>
      </c>
      <c r="I4009" s="76">
        <v>0</v>
      </c>
      <c r="J4009" s="76">
        <v>0</v>
      </c>
      <c r="K4009" s="76">
        <v>5.8434724790713865E-3</v>
      </c>
      <c r="L4009" s="77">
        <v>0</v>
      </c>
      <c r="M4009" s="68">
        <v>31.198337502338795</v>
      </c>
      <c r="N4009" s="68">
        <v>0</v>
      </c>
      <c r="O4009" s="68">
        <v>1.6450640542577242</v>
      </c>
      <c r="P4009" s="68">
        <v>149.626201498998</v>
      </c>
      <c r="Q4009" s="68">
        <v>0</v>
      </c>
      <c r="R4009" s="68">
        <v>0</v>
      </c>
      <c r="S4009" s="68">
        <v>0</v>
      </c>
      <c r="T4009" s="68">
        <v>0</v>
      </c>
      <c r="U4009" s="68">
        <v>1.0725233644859813</v>
      </c>
      <c r="V4009" s="68">
        <v>0</v>
      </c>
      <c r="W4009" s="68">
        <v>183.54212642008045</v>
      </c>
    </row>
    <row r="4010" spans="1:23">
      <c r="A4010" s="105"/>
      <c r="B4010">
        <v>2017</v>
      </c>
      <c r="C4010" s="76">
        <v>0.24272658577104589</v>
      </c>
      <c r="D4010" s="76">
        <v>0</v>
      </c>
      <c r="E4010" s="76">
        <v>1.9740029476212236E-2</v>
      </c>
      <c r="F4010" s="76">
        <v>0.6930059463189252</v>
      </c>
      <c r="G4010" s="76">
        <v>1.9477813251153529E-2</v>
      </c>
      <c r="H4010" s="76">
        <v>0</v>
      </c>
      <c r="I4010" s="76">
        <v>0</v>
      </c>
      <c r="J4010" s="76">
        <v>0</v>
      </c>
      <c r="K4010" s="76">
        <v>2.5049625182662971E-2</v>
      </c>
      <c r="L4010" s="77">
        <v>0</v>
      </c>
      <c r="M4010" s="68">
        <v>47.354444466467491</v>
      </c>
      <c r="N4010" s="68">
        <v>0</v>
      </c>
      <c r="O4010" s="68">
        <v>3.8511567516525025</v>
      </c>
      <c r="P4010" s="68">
        <v>135.20114204072459</v>
      </c>
      <c r="Q4010" s="68">
        <v>3.8</v>
      </c>
      <c r="R4010" s="68">
        <v>0</v>
      </c>
      <c r="S4010" s="68">
        <v>0</v>
      </c>
      <c r="T4010" s="68">
        <v>0</v>
      </c>
      <c r="U4010" s="68">
        <v>4.8870257901503376</v>
      </c>
      <c r="V4010" s="68">
        <v>0</v>
      </c>
      <c r="W4010" s="68">
        <v>195.09376904899494</v>
      </c>
    </row>
    <row r="4011" spans="1:23">
      <c r="C4011" s="76"/>
      <c r="D4011" s="76"/>
      <c r="E4011" s="76"/>
      <c r="F4011" s="76"/>
      <c r="G4011" s="76"/>
      <c r="H4011" s="76"/>
      <c r="I4011" s="76"/>
      <c r="J4011" s="76"/>
      <c r="K4011" s="76"/>
      <c r="L4011" s="77"/>
      <c r="M4011" s="68"/>
      <c r="N4011" s="68"/>
      <c r="O4011" s="68"/>
      <c r="P4011" s="68"/>
      <c r="Q4011" s="68"/>
      <c r="R4011" s="68"/>
      <c r="S4011" s="68"/>
      <c r="T4011" s="68"/>
      <c r="U4011" s="68"/>
      <c r="V4011" s="68"/>
      <c r="W4011" s="68"/>
    </row>
    <row r="4012" spans="1:23">
      <c r="A4012" s="105" t="s">
        <v>1033</v>
      </c>
      <c r="B4012">
        <v>2011</v>
      </c>
      <c r="C4012" s="76">
        <v>0.11198367903004137</v>
      </c>
      <c r="D4012" s="76">
        <v>9.4816517031249929E-3</v>
      </c>
      <c r="E4012" s="76">
        <v>0</v>
      </c>
      <c r="F4012" s="76">
        <v>0.87853466926683355</v>
      </c>
      <c r="G4012" s="76">
        <v>0</v>
      </c>
      <c r="H4012" s="76">
        <v>0</v>
      </c>
      <c r="I4012" s="76">
        <v>0</v>
      </c>
      <c r="J4012" s="76">
        <v>0</v>
      </c>
      <c r="K4012" s="76">
        <v>0</v>
      </c>
      <c r="L4012" s="77">
        <v>0</v>
      </c>
      <c r="M4012" s="68">
        <v>12.173539108186862</v>
      </c>
      <c r="N4012" s="68">
        <v>1.0307328605200945</v>
      </c>
      <c r="O4012" s="68">
        <v>0</v>
      </c>
      <c r="P4012" s="68">
        <v>95.503882769816315</v>
      </c>
      <c r="Q4012" s="68">
        <v>0</v>
      </c>
      <c r="R4012" s="68">
        <v>0</v>
      </c>
      <c r="S4012" s="68">
        <v>0</v>
      </c>
      <c r="T4012" s="68">
        <v>0</v>
      </c>
      <c r="U4012" s="68">
        <v>0</v>
      </c>
      <c r="V4012" s="68">
        <v>0</v>
      </c>
      <c r="W4012" s="68">
        <v>108.70815473852328</v>
      </c>
    </row>
    <row r="4013" spans="1:23">
      <c r="A4013" s="105"/>
      <c r="B4013">
        <v>2014</v>
      </c>
      <c r="C4013" s="76">
        <v>0.13606847050707729</v>
      </c>
      <c r="D4013" s="76">
        <v>1.9735810534781306E-2</v>
      </c>
      <c r="E4013" s="76">
        <v>0</v>
      </c>
      <c r="F4013" s="76">
        <v>0.81689500604501919</v>
      </c>
      <c r="G4013" s="76">
        <v>1.8441783061663525E-2</v>
      </c>
      <c r="H4013" s="76">
        <v>8.8589298514585961E-3</v>
      </c>
      <c r="I4013" s="76">
        <v>0</v>
      </c>
      <c r="J4013" s="76">
        <v>0</v>
      </c>
      <c r="K4013" s="76">
        <v>0</v>
      </c>
      <c r="L4013" s="77">
        <v>0</v>
      </c>
      <c r="M4013" s="68">
        <v>14.789016496841761</v>
      </c>
      <c r="N4013" s="68">
        <v>2.1450467289719626</v>
      </c>
      <c r="O4013" s="68">
        <v>0</v>
      </c>
      <c r="P4013" s="68">
        <v>88.78672388662639</v>
      </c>
      <c r="Q4013" s="68">
        <v>2.004401408450704</v>
      </c>
      <c r="R4013" s="68">
        <v>0.96285979572887648</v>
      </c>
      <c r="S4013" s="68">
        <v>0</v>
      </c>
      <c r="T4013" s="68">
        <v>0</v>
      </c>
      <c r="U4013" s="68">
        <v>0</v>
      </c>
      <c r="V4013" s="68">
        <v>0</v>
      </c>
      <c r="W4013" s="68">
        <v>108.6880483166197</v>
      </c>
    </row>
    <row r="4014" spans="1:23">
      <c r="A4014" s="105"/>
      <c r="B4014">
        <v>2017</v>
      </c>
      <c r="C4014" s="76">
        <v>0.18187845875484615</v>
      </c>
      <c r="D4014" s="76">
        <v>1.9528783717026668E-2</v>
      </c>
      <c r="E4014" s="76">
        <v>0</v>
      </c>
      <c r="F4014" s="76">
        <v>0.77362538495240829</v>
      </c>
      <c r="G4014" s="76">
        <v>0</v>
      </c>
      <c r="H4014" s="76">
        <v>1.6636743808987723E-2</v>
      </c>
      <c r="I4014" s="76">
        <v>0</v>
      </c>
      <c r="J4014" s="76">
        <v>0</v>
      </c>
      <c r="K4014" s="76">
        <v>8.3306287667311418E-3</v>
      </c>
      <c r="L4014" s="77">
        <v>0</v>
      </c>
      <c r="M4014" s="68">
        <v>21.941120151555236</v>
      </c>
      <c r="N4014" s="68">
        <v>2.3558776167471818</v>
      </c>
      <c r="O4014" s="68">
        <v>0</v>
      </c>
      <c r="P4014" s="68">
        <v>93.327201251542846</v>
      </c>
      <c r="Q4014" s="68">
        <v>0</v>
      </c>
      <c r="R4014" s="68">
        <v>2.0069930069930071</v>
      </c>
      <c r="S4014" s="68">
        <v>0</v>
      </c>
      <c r="T4014" s="68">
        <v>0</v>
      </c>
      <c r="U4014" s="68">
        <v>1.0049751243781095</v>
      </c>
      <c r="V4014" s="68">
        <v>0</v>
      </c>
      <c r="W4014" s="68">
        <v>120.63616715121638</v>
      </c>
    </row>
    <row r="4015" spans="1:23">
      <c r="C4015" s="76"/>
      <c r="D4015" s="76"/>
      <c r="E4015" s="76"/>
      <c r="F4015" s="76"/>
      <c r="G4015" s="76"/>
      <c r="H4015" s="76"/>
      <c r="I4015" s="76"/>
      <c r="J4015" s="76"/>
      <c r="K4015" s="76"/>
      <c r="L4015" s="77"/>
      <c r="M4015" s="68"/>
      <c r="N4015" s="68"/>
      <c r="O4015" s="68"/>
      <c r="P4015" s="68"/>
      <c r="Q4015" s="68"/>
      <c r="R4015" s="68"/>
      <c r="S4015" s="68"/>
      <c r="T4015" s="68"/>
      <c r="U4015" s="68"/>
      <c r="V4015" s="68"/>
      <c r="W4015" s="68"/>
    </row>
    <row r="4016" spans="1:23">
      <c r="A4016" s="105" t="s">
        <v>1034</v>
      </c>
      <c r="B4016">
        <v>2011</v>
      </c>
      <c r="C4016" s="76">
        <v>0.1595351049573229</v>
      </c>
      <c r="D4016" s="76">
        <v>0</v>
      </c>
      <c r="E4016" s="76">
        <v>1.1839046396209455E-2</v>
      </c>
      <c r="F4016" s="76">
        <v>0.77418978627967228</v>
      </c>
      <c r="G4016" s="76">
        <v>4.5088322109037952E-3</v>
      </c>
      <c r="H4016" s="76">
        <v>2.6526698922631976E-2</v>
      </c>
      <c r="I4016" s="76">
        <v>0</v>
      </c>
      <c r="J4016" s="76">
        <v>0</v>
      </c>
      <c r="K4016" s="76">
        <v>2.3400531233259303E-2</v>
      </c>
      <c r="L4016" s="77">
        <v>0</v>
      </c>
      <c r="M4016" s="68">
        <v>34.449919417621665</v>
      </c>
      <c r="N4016" s="68">
        <v>0</v>
      </c>
      <c r="O4016" s="68">
        <v>2.5565169148194977</v>
      </c>
      <c r="P4016" s="68">
        <v>167.17810013297779</v>
      </c>
      <c r="Q4016" s="68">
        <v>0.97363465160075324</v>
      </c>
      <c r="R4016" s="68">
        <v>5.7281602099089364</v>
      </c>
      <c r="S4016" s="68">
        <v>0</v>
      </c>
      <c r="T4016" s="68">
        <v>0</v>
      </c>
      <c r="U4016" s="68">
        <v>5.053097345132743</v>
      </c>
      <c r="V4016" s="68">
        <v>0</v>
      </c>
      <c r="W4016" s="68">
        <v>215.93942867206144</v>
      </c>
    </row>
    <row r="4017" spans="1:23">
      <c r="A4017" s="105"/>
      <c r="B4017">
        <v>2014</v>
      </c>
      <c r="C4017" s="76">
        <v>0.1955681129898772</v>
      </c>
      <c r="D4017" s="76">
        <v>0</v>
      </c>
      <c r="E4017" s="76">
        <v>0</v>
      </c>
      <c r="F4017" s="76">
        <v>0.77896954072846614</v>
      </c>
      <c r="G4017" s="76">
        <v>1.1822058123174869E-2</v>
      </c>
      <c r="H4017" s="76">
        <v>9.639252588386894E-3</v>
      </c>
      <c r="I4017" s="76">
        <v>0</v>
      </c>
      <c r="J4017" s="76">
        <v>0</v>
      </c>
      <c r="K4017" s="76">
        <v>4.0010355700948385E-3</v>
      </c>
      <c r="L4017" s="77">
        <v>0</v>
      </c>
      <c r="M4017" s="68">
        <v>50.179357087273502</v>
      </c>
      <c r="N4017" s="68">
        <v>0</v>
      </c>
      <c r="O4017" s="68">
        <v>0</v>
      </c>
      <c r="P4017" s="68">
        <v>199.86995909883524</v>
      </c>
      <c r="Q4017" s="68">
        <v>3.0333333333333332</v>
      </c>
      <c r="R4017" s="68">
        <v>2.4732636128269423</v>
      </c>
      <c r="S4017" s="68">
        <v>0</v>
      </c>
      <c r="T4017" s="68">
        <v>0</v>
      </c>
      <c r="U4017" s="68">
        <v>1.0265957446808511</v>
      </c>
      <c r="V4017" s="68">
        <v>0</v>
      </c>
      <c r="W4017" s="68">
        <v>256.58250887694987</v>
      </c>
    </row>
    <row r="4018" spans="1:23">
      <c r="A4018" s="105"/>
      <c r="B4018">
        <v>2017</v>
      </c>
      <c r="C4018" s="76">
        <v>0.13852363304135051</v>
      </c>
      <c r="D4018" s="76">
        <v>0</v>
      </c>
      <c r="E4018" s="76">
        <v>1.8252458687176225E-2</v>
      </c>
      <c r="F4018" s="76">
        <v>0.82681279228701476</v>
      </c>
      <c r="G4018" s="76">
        <v>0</v>
      </c>
      <c r="H4018" s="76">
        <v>4.1856610031274335E-3</v>
      </c>
      <c r="I4018" s="76">
        <v>0</v>
      </c>
      <c r="J4018" s="76">
        <v>0</v>
      </c>
      <c r="K4018" s="76">
        <v>1.2225454981331093E-2</v>
      </c>
      <c r="L4018" s="77">
        <v>0</v>
      </c>
      <c r="M4018" s="68">
        <v>33.094804605019071</v>
      </c>
      <c r="N4018" s="68">
        <v>0</v>
      </c>
      <c r="O4018" s="68">
        <v>4.3607111692844676</v>
      </c>
      <c r="P4018" s="68">
        <v>197.53458095847671</v>
      </c>
      <c r="Q4018" s="68">
        <v>0</v>
      </c>
      <c r="R4018" s="68">
        <v>1</v>
      </c>
      <c r="S4018" s="68">
        <v>0</v>
      </c>
      <c r="T4018" s="68">
        <v>0</v>
      </c>
      <c r="U4018" s="68">
        <v>2.9207943434015569</v>
      </c>
      <c r="V4018" s="68">
        <v>0</v>
      </c>
      <c r="W4018" s="68">
        <v>238.9108910761818</v>
      </c>
    </row>
    <row r="4019" spans="1:23">
      <c r="C4019" s="76"/>
      <c r="D4019" s="76"/>
      <c r="E4019" s="76"/>
      <c r="F4019" s="76"/>
      <c r="G4019" s="76"/>
      <c r="H4019" s="76"/>
      <c r="I4019" s="76"/>
      <c r="J4019" s="76"/>
      <c r="K4019" s="76"/>
      <c r="L4019" s="77"/>
      <c r="M4019" s="68"/>
      <c r="N4019" s="68"/>
      <c r="O4019" s="68"/>
      <c r="P4019" s="68"/>
      <c r="Q4019" s="68"/>
      <c r="R4019" s="68"/>
      <c r="S4019" s="68"/>
      <c r="T4019" s="68"/>
      <c r="U4019" s="68"/>
      <c r="V4019" s="68"/>
      <c r="W4019" s="68"/>
    </row>
    <row r="4020" spans="1:23">
      <c r="A4020" s="105" t="s">
        <v>1035</v>
      </c>
      <c r="B4020">
        <v>2011</v>
      </c>
      <c r="C4020" s="76">
        <v>0.29244521191411726</v>
      </c>
      <c r="D4020" s="76">
        <v>6.0985260230751438E-2</v>
      </c>
      <c r="E4020" s="76">
        <v>0</v>
      </c>
      <c r="F4020" s="76">
        <v>0.63573542640587999</v>
      </c>
      <c r="G4020" s="76">
        <v>0</v>
      </c>
      <c r="H4020" s="76">
        <v>1.0834101449251503E-2</v>
      </c>
      <c r="I4020" s="76">
        <v>0</v>
      </c>
      <c r="J4020" s="76">
        <v>0</v>
      </c>
      <c r="K4020" s="76">
        <v>0</v>
      </c>
      <c r="L4020" s="77">
        <v>0</v>
      </c>
      <c r="M4020" s="68">
        <v>27.822601738925794</v>
      </c>
      <c r="N4020" s="68">
        <v>5.8020050875144404</v>
      </c>
      <c r="O4020" s="68">
        <v>0</v>
      </c>
      <c r="P4020" s="68">
        <v>60.482486495321275</v>
      </c>
      <c r="Q4020" s="68">
        <v>0</v>
      </c>
      <c r="R4020" s="68">
        <v>1.0307328605200945</v>
      </c>
      <c r="S4020" s="68">
        <v>0</v>
      </c>
      <c r="T4020" s="68">
        <v>0</v>
      </c>
      <c r="U4020" s="68">
        <v>0</v>
      </c>
      <c r="V4020" s="68">
        <v>0</v>
      </c>
      <c r="W4020" s="68">
        <v>95.137826182281586</v>
      </c>
    </row>
    <row r="4021" spans="1:23">
      <c r="A4021" s="105"/>
      <c r="B4021">
        <v>2014</v>
      </c>
      <c r="C4021" s="76">
        <v>0.33836388965961511</v>
      </c>
      <c r="D4021" s="76">
        <v>2.6694468473756075E-2</v>
      </c>
      <c r="E4021" s="76">
        <v>0</v>
      </c>
      <c r="F4021" s="76">
        <v>0.63494164186662883</v>
      </c>
      <c r="G4021" s="76">
        <v>0</v>
      </c>
      <c r="H4021" s="76">
        <v>0</v>
      </c>
      <c r="I4021" s="76">
        <v>0</v>
      </c>
      <c r="J4021" s="76">
        <v>0</v>
      </c>
      <c r="K4021" s="76">
        <v>0</v>
      </c>
      <c r="L4021" s="77">
        <v>0</v>
      </c>
      <c r="M4021" s="68">
        <v>33.464290090771115</v>
      </c>
      <c r="N4021" s="68">
        <v>2.6400909320535488</v>
      </c>
      <c r="O4021" s="68">
        <v>0</v>
      </c>
      <c r="P4021" s="68">
        <v>62.795918664696025</v>
      </c>
      <c r="Q4021" s="68">
        <v>0</v>
      </c>
      <c r="R4021" s="68">
        <v>0</v>
      </c>
      <c r="S4021" s="68">
        <v>0</v>
      </c>
      <c r="T4021" s="68">
        <v>0</v>
      </c>
      <c r="U4021" s="68">
        <v>0</v>
      </c>
      <c r="V4021" s="68">
        <v>0</v>
      </c>
      <c r="W4021" s="68">
        <v>98.900299687520686</v>
      </c>
    </row>
    <row r="4022" spans="1:23">
      <c r="A4022" s="105"/>
      <c r="B4022">
        <v>2017</v>
      </c>
      <c r="C4022" s="76">
        <v>0.25470219150866125</v>
      </c>
      <c r="D4022" s="76">
        <v>1.24675000281188E-2</v>
      </c>
      <c r="E4022" s="76">
        <v>4.85107613876051E-2</v>
      </c>
      <c r="F4022" s="76">
        <v>0.64944933972222374</v>
      </c>
      <c r="G4022" s="76">
        <v>0</v>
      </c>
      <c r="H4022" s="76">
        <v>0</v>
      </c>
      <c r="I4022" s="76">
        <v>0</v>
      </c>
      <c r="J4022" s="76">
        <v>0</v>
      </c>
      <c r="K4022" s="76">
        <v>1.429816616059333E-2</v>
      </c>
      <c r="L4022" s="77">
        <v>2.0572041192797454E-2</v>
      </c>
      <c r="M4022" s="68">
        <v>24.064455205870541</v>
      </c>
      <c r="N4022" s="68">
        <v>1.1779388083735909</v>
      </c>
      <c r="O4022" s="68">
        <v>4.583333333333333</v>
      </c>
      <c r="P4022" s="68">
        <v>61.36046357377414</v>
      </c>
      <c r="Q4022" s="68">
        <v>0</v>
      </c>
      <c r="R4022" s="68">
        <v>0</v>
      </c>
      <c r="S4022" s="68">
        <v>0</v>
      </c>
      <c r="T4022" s="68">
        <v>0</v>
      </c>
      <c r="U4022" s="68">
        <v>1.3509015256588073</v>
      </c>
      <c r="V4022" s="68">
        <v>1.943661971830986</v>
      </c>
      <c r="W4022" s="68">
        <v>94.480754418841428</v>
      </c>
    </row>
    <row r="4023" spans="1:23">
      <c r="C4023" s="76"/>
      <c r="D4023" s="76"/>
      <c r="E4023" s="76"/>
      <c r="F4023" s="76"/>
      <c r="G4023" s="76"/>
      <c r="H4023" s="76"/>
      <c r="I4023" s="76"/>
      <c r="J4023" s="76"/>
      <c r="K4023" s="76"/>
      <c r="L4023" s="77"/>
      <c r="M4023" s="68"/>
      <c r="N4023" s="68"/>
      <c r="O4023" s="68"/>
      <c r="P4023" s="68"/>
      <c r="Q4023" s="68"/>
      <c r="R4023" s="68"/>
      <c r="S4023" s="68"/>
      <c r="T4023" s="68"/>
      <c r="U4023" s="68"/>
      <c r="V4023" s="68"/>
      <c r="W4023" s="68"/>
    </row>
    <row r="4024" spans="1:23">
      <c r="A4024" s="105" t="s">
        <v>1036</v>
      </c>
      <c r="B4024">
        <v>2011</v>
      </c>
      <c r="C4024" s="76">
        <v>0.75515574650912998</v>
      </c>
      <c r="D4024" s="76">
        <v>0</v>
      </c>
      <c r="E4024" s="76">
        <v>0</v>
      </c>
      <c r="F4024" s="76">
        <v>0.24484425349087002</v>
      </c>
      <c r="G4024" s="76">
        <v>0</v>
      </c>
      <c r="H4024" s="76">
        <v>0</v>
      </c>
      <c r="I4024" s="76">
        <v>0</v>
      </c>
      <c r="J4024" s="76">
        <v>0</v>
      </c>
      <c r="K4024" s="76">
        <v>0</v>
      </c>
      <c r="L4024" s="77">
        <v>0</v>
      </c>
      <c r="M4024" s="68">
        <v>3.0842289975871902</v>
      </c>
      <c r="N4024" s="68">
        <v>0</v>
      </c>
      <c r="O4024" s="68">
        <v>0</v>
      </c>
      <c r="P4024" s="68">
        <v>1</v>
      </c>
      <c r="Q4024" s="68">
        <v>0</v>
      </c>
      <c r="R4024" s="68">
        <v>0</v>
      </c>
      <c r="S4024" s="68">
        <v>0</v>
      </c>
      <c r="T4024" s="68">
        <v>0</v>
      </c>
      <c r="U4024" s="68">
        <v>0</v>
      </c>
      <c r="V4024" s="68">
        <v>0</v>
      </c>
      <c r="W4024" s="68">
        <v>4.0842289975871902</v>
      </c>
    </row>
    <row r="4025" spans="1:23">
      <c r="A4025" s="105"/>
      <c r="B4025">
        <v>2014</v>
      </c>
      <c r="C4025" s="76">
        <v>1</v>
      </c>
      <c r="D4025" s="76">
        <v>0</v>
      </c>
      <c r="E4025" s="76">
        <v>0</v>
      </c>
      <c r="F4025" s="76">
        <v>0</v>
      </c>
      <c r="G4025" s="76">
        <v>0</v>
      </c>
      <c r="H4025" s="76">
        <v>0</v>
      </c>
      <c r="I4025" s="76">
        <v>0</v>
      </c>
      <c r="J4025" s="76">
        <v>0</v>
      </c>
      <c r="K4025" s="76">
        <v>0</v>
      </c>
      <c r="L4025" s="77">
        <v>0</v>
      </c>
      <c r="M4025" s="68">
        <v>3.1418512922521149</v>
      </c>
      <c r="N4025" s="68">
        <v>0</v>
      </c>
      <c r="O4025" s="68">
        <v>0</v>
      </c>
      <c r="P4025" s="68">
        <v>0</v>
      </c>
      <c r="Q4025" s="68">
        <v>0</v>
      </c>
      <c r="R4025" s="68">
        <v>0</v>
      </c>
      <c r="S4025" s="68">
        <v>0</v>
      </c>
      <c r="T4025" s="68">
        <v>0</v>
      </c>
      <c r="U4025" s="68">
        <v>0</v>
      </c>
      <c r="V4025" s="68">
        <v>0</v>
      </c>
      <c r="W4025" s="68">
        <v>3.1418512922521149</v>
      </c>
    </row>
    <row r="4026" spans="1:23">
      <c r="A4026" s="105"/>
      <c r="B4026">
        <v>2017</v>
      </c>
      <c r="C4026" s="76">
        <v>0.71186619194749845</v>
      </c>
      <c r="D4026" s="76">
        <v>0</v>
      </c>
      <c r="E4026" s="76">
        <v>0</v>
      </c>
      <c r="F4026" s="76">
        <v>0.28813380805250144</v>
      </c>
      <c r="G4026" s="76">
        <v>0</v>
      </c>
      <c r="H4026" s="76">
        <v>0</v>
      </c>
      <c r="I4026" s="76">
        <v>0</v>
      </c>
      <c r="J4026" s="76">
        <v>0</v>
      </c>
      <c r="K4026" s="76">
        <v>0</v>
      </c>
      <c r="L4026" s="77">
        <v>0</v>
      </c>
      <c r="M4026" s="68">
        <v>3.2436226004724773</v>
      </c>
      <c r="N4026" s="68">
        <v>0</v>
      </c>
      <c r="O4026" s="68">
        <v>0</v>
      </c>
      <c r="P4026" s="68">
        <v>1.3128834355828221</v>
      </c>
      <c r="Q4026" s="68">
        <v>0</v>
      </c>
      <c r="R4026" s="68">
        <v>0</v>
      </c>
      <c r="S4026" s="68">
        <v>0</v>
      </c>
      <c r="T4026" s="68">
        <v>0</v>
      </c>
      <c r="U4026" s="68">
        <v>0</v>
      </c>
      <c r="V4026" s="68">
        <v>0</v>
      </c>
      <c r="W4026" s="68">
        <v>4.5565060360552998</v>
      </c>
    </row>
    <row r="4027" spans="1:23">
      <c r="C4027" s="76"/>
      <c r="D4027" s="76"/>
      <c r="E4027" s="76"/>
      <c r="F4027" s="76"/>
      <c r="G4027" s="76"/>
      <c r="H4027" s="76"/>
      <c r="I4027" s="76"/>
      <c r="J4027" s="76"/>
      <c r="K4027" s="76"/>
      <c r="L4027" s="77"/>
      <c r="M4027" s="68"/>
      <c r="N4027" s="68"/>
      <c r="O4027" s="68"/>
      <c r="P4027" s="68"/>
      <c r="Q4027" s="68"/>
      <c r="R4027" s="68"/>
      <c r="S4027" s="68"/>
      <c r="T4027" s="68"/>
      <c r="U4027" s="68"/>
      <c r="V4027" s="68"/>
      <c r="W4027" s="68"/>
    </row>
    <row r="4028" spans="1:23">
      <c r="A4028" s="105" t="s">
        <v>1037</v>
      </c>
      <c r="B4028">
        <v>2011</v>
      </c>
      <c r="C4028" s="76">
        <v>0.13275246467097795</v>
      </c>
      <c r="D4028" s="76">
        <v>4.5362212473973674E-3</v>
      </c>
      <c r="E4028" s="76">
        <v>2.5538486025956566E-3</v>
      </c>
      <c r="F4028" s="76">
        <v>0.83668720729460544</v>
      </c>
      <c r="G4028" s="76">
        <v>1.8413529461539013E-2</v>
      </c>
      <c r="H4028" s="76">
        <v>5.0567287228846253E-3</v>
      </c>
      <c r="I4028" s="76">
        <v>0</v>
      </c>
      <c r="J4028" s="76">
        <v>0</v>
      </c>
      <c r="K4028" s="76">
        <v>0</v>
      </c>
      <c r="L4028" s="77">
        <v>0</v>
      </c>
      <c r="M4028" s="68">
        <v>52.772930889920033</v>
      </c>
      <c r="N4028" s="68">
        <v>1.8032786885245902</v>
      </c>
      <c r="O4028" s="68">
        <v>1.015228426395939</v>
      </c>
      <c r="P4028" s="68">
        <v>332.60727984579069</v>
      </c>
      <c r="Q4028" s="68">
        <v>7.3199086745524164</v>
      </c>
      <c r="R4028" s="68">
        <v>2.0101954120645709</v>
      </c>
      <c r="S4028" s="68">
        <v>0</v>
      </c>
      <c r="T4028" s="68">
        <v>0</v>
      </c>
      <c r="U4028" s="68">
        <v>0</v>
      </c>
      <c r="V4028" s="68">
        <v>0</v>
      </c>
      <c r="W4028" s="68">
        <v>397.52882193724821</v>
      </c>
    </row>
    <row r="4029" spans="1:23">
      <c r="A4029" s="105"/>
      <c r="B4029">
        <v>2014</v>
      </c>
      <c r="C4029" s="76">
        <v>0.12960651568038298</v>
      </c>
      <c r="D4029" s="76">
        <v>0</v>
      </c>
      <c r="E4029" s="76">
        <v>1.2454691317751839E-2</v>
      </c>
      <c r="F4029" s="76">
        <v>0.84982617723470277</v>
      </c>
      <c r="G4029" s="76">
        <v>1.1905154639668173E-3</v>
      </c>
      <c r="H4029" s="76">
        <v>0</v>
      </c>
      <c r="I4029" s="76">
        <v>0</v>
      </c>
      <c r="J4029" s="76">
        <v>0</v>
      </c>
      <c r="K4029" s="76">
        <v>6.9221003031951422E-3</v>
      </c>
      <c r="L4029" s="77">
        <v>0</v>
      </c>
      <c r="M4029" s="68">
        <v>56.369290532400214</v>
      </c>
      <c r="N4029" s="68">
        <v>0</v>
      </c>
      <c r="O4029" s="68">
        <v>5.4168736015791126</v>
      </c>
      <c r="P4029" s="68">
        <v>369.61180875131481</v>
      </c>
      <c r="Q4029" s="68">
        <v>0.51778656126482214</v>
      </c>
      <c r="R4029" s="68">
        <v>0</v>
      </c>
      <c r="S4029" s="68">
        <v>0</v>
      </c>
      <c r="T4029" s="68">
        <v>0</v>
      </c>
      <c r="U4029" s="68">
        <v>3.0106039116695555</v>
      </c>
      <c r="V4029" s="68">
        <v>0</v>
      </c>
      <c r="W4029" s="68">
        <v>434.92636335822868</v>
      </c>
    </row>
    <row r="4030" spans="1:23">
      <c r="A4030" s="105"/>
      <c r="B4030">
        <v>2017</v>
      </c>
      <c r="C4030" s="76">
        <v>0.1271245111674919</v>
      </c>
      <c r="D4030" s="76">
        <v>0</v>
      </c>
      <c r="E4030" s="76">
        <v>1.8134146175440631E-2</v>
      </c>
      <c r="F4030" s="76">
        <v>0.83829894610106015</v>
      </c>
      <c r="G4030" s="76">
        <v>0</v>
      </c>
      <c r="H4030" s="76">
        <v>7.9166237620949837E-3</v>
      </c>
      <c r="I4030" s="76">
        <v>0</v>
      </c>
      <c r="J4030" s="76">
        <v>0</v>
      </c>
      <c r="K4030" s="76">
        <v>8.5257727939122736E-3</v>
      </c>
      <c r="L4030" s="77">
        <v>0</v>
      </c>
      <c r="M4030" s="68">
        <v>57.392393002425919</v>
      </c>
      <c r="N4030" s="68">
        <v>0</v>
      </c>
      <c r="O4030" s="68">
        <v>8.1869502152348872</v>
      </c>
      <c r="P4030" s="68">
        <v>378.46346173761833</v>
      </c>
      <c r="Q4030" s="68">
        <v>0</v>
      </c>
      <c r="R4030" s="68">
        <v>3.5740863664590092</v>
      </c>
      <c r="S4030" s="68">
        <v>0</v>
      </c>
      <c r="T4030" s="68">
        <v>0</v>
      </c>
      <c r="U4030" s="68">
        <v>3.8490964357999502</v>
      </c>
      <c r="V4030" s="68">
        <v>0</v>
      </c>
      <c r="W4030" s="68">
        <v>451.46598775753813</v>
      </c>
    </row>
    <row r="4031" spans="1:23">
      <c r="C4031" s="76"/>
      <c r="D4031" s="76"/>
      <c r="E4031" s="76"/>
      <c r="F4031" s="76"/>
      <c r="G4031" s="76"/>
      <c r="H4031" s="76"/>
      <c r="I4031" s="76"/>
      <c r="J4031" s="76"/>
      <c r="K4031" s="76"/>
      <c r="L4031" s="77"/>
      <c r="M4031" s="68"/>
      <c r="N4031" s="68"/>
      <c r="O4031" s="68"/>
      <c r="P4031" s="68"/>
      <c r="Q4031" s="68"/>
      <c r="R4031" s="68"/>
      <c r="S4031" s="68"/>
      <c r="T4031" s="68"/>
      <c r="U4031" s="68"/>
      <c r="V4031" s="68"/>
      <c r="W4031" s="68"/>
    </row>
    <row r="4032" spans="1:23">
      <c r="A4032" s="105" t="s">
        <v>1038</v>
      </c>
      <c r="B4032">
        <v>2011</v>
      </c>
      <c r="C4032" s="76">
        <v>0.387711907134559</v>
      </c>
      <c r="D4032" s="76">
        <v>3.9822904464060838E-2</v>
      </c>
      <c r="E4032" s="76">
        <v>1.2799899614207013E-2</v>
      </c>
      <c r="F4032" s="76">
        <v>0.53406548955875921</v>
      </c>
      <c r="G4032" s="76">
        <v>1.2799899614207013E-2</v>
      </c>
      <c r="H4032" s="76">
        <v>1.2799899614207013E-2</v>
      </c>
      <c r="I4032" s="76">
        <v>0</v>
      </c>
      <c r="J4032" s="76">
        <v>0</v>
      </c>
      <c r="K4032" s="76">
        <v>0</v>
      </c>
      <c r="L4032" s="77">
        <v>0</v>
      </c>
      <c r="M4032" s="68">
        <v>30.290230300261516</v>
      </c>
      <c r="N4032" s="68">
        <v>3.1111888111888111</v>
      </c>
      <c r="O4032" s="68">
        <v>1</v>
      </c>
      <c r="P4032" s="68">
        <v>41.72419359961097</v>
      </c>
      <c r="Q4032" s="68">
        <v>1</v>
      </c>
      <c r="R4032" s="68">
        <v>1</v>
      </c>
      <c r="S4032" s="68">
        <v>0</v>
      </c>
      <c r="T4032" s="68">
        <v>0</v>
      </c>
      <c r="U4032" s="68">
        <v>0</v>
      </c>
      <c r="V4032" s="68">
        <v>0</v>
      </c>
      <c r="W4032" s="68">
        <v>78.125612711061294</v>
      </c>
    </row>
    <row r="4033" spans="1:23">
      <c r="A4033" s="105"/>
      <c r="B4033">
        <v>2014</v>
      </c>
      <c r="C4033" s="76">
        <v>0.29112968838061698</v>
      </c>
      <c r="D4033" s="76">
        <v>2.0813000243207293E-2</v>
      </c>
      <c r="E4033" s="76">
        <v>0</v>
      </c>
      <c r="F4033" s="76">
        <v>0.67262682194936074</v>
      </c>
      <c r="G4033" s="76">
        <v>5.0239893052115743E-3</v>
      </c>
      <c r="H4033" s="76">
        <v>0</v>
      </c>
      <c r="I4033" s="76">
        <v>0</v>
      </c>
      <c r="J4033" s="76">
        <v>0</v>
      </c>
      <c r="K4033" s="76">
        <v>1.0406500121603646E-2</v>
      </c>
      <c r="L4033" s="77">
        <v>0</v>
      </c>
      <c r="M4033" s="68">
        <v>30.004649904872892</v>
      </c>
      <c r="N4033" s="68">
        <v>2.1450467289719626</v>
      </c>
      <c r="O4033" s="68">
        <v>0</v>
      </c>
      <c r="P4033" s="68">
        <v>69.32282455107223</v>
      </c>
      <c r="Q4033" s="68">
        <v>0.51778656126482214</v>
      </c>
      <c r="R4033" s="68">
        <v>0</v>
      </c>
      <c r="S4033" s="68">
        <v>0</v>
      </c>
      <c r="T4033" s="68">
        <v>0</v>
      </c>
      <c r="U4033" s="68">
        <v>1.0725233644859813</v>
      </c>
      <c r="V4033" s="68">
        <v>0</v>
      </c>
      <c r="W4033" s="68">
        <v>103.06283111066787</v>
      </c>
    </row>
    <row r="4034" spans="1:23">
      <c r="A4034" s="105"/>
      <c r="B4034">
        <v>2017</v>
      </c>
      <c r="C4034" s="76">
        <v>0.25785862430530521</v>
      </c>
      <c r="D4034" s="76">
        <v>2.1748815529776536E-2</v>
      </c>
      <c r="E4034" s="76">
        <v>1.8891189664185508E-2</v>
      </c>
      <c r="F4034" s="76">
        <v>0.68133067968905958</v>
      </c>
      <c r="G4034" s="76">
        <v>0</v>
      </c>
      <c r="H4034" s="76">
        <v>9.2962830467844954E-3</v>
      </c>
      <c r="I4034" s="76">
        <v>0</v>
      </c>
      <c r="J4034" s="76">
        <v>0</v>
      </c>
      <c r="K4034" s="76">
        <v>1.0874407764888268E-2</v>
      </c>
      <c r="L4034" s="77">
        <v>0</v>
      </c>
      <c r="M4034" s="68">
        <v>27.931790605073523</v>
      </c>
      <c r="N4034" s="68">
        <v>2.3558776167471818</v>
      </c>
      <c r="O4034" s="68">
        <v>2.0463335496430886</v>
      </c>
      <c r="P4034" s="68">
        <v>73.803177726391411</v>
      </c>
      <c r="Q4034" s="68">
        <v>0</v>
      </c>
      <c r="R4034" s="68">
        <v>1.0069930069930071</v>
      </c>
      <c r="S4034" s="68">
        <v>0</v>
      </c>
      <c r="T4034" s="68">
        <v>0</v>
      </c>
      <c r="U4034" s="68">
        <v>1.1779388083735909</v>
      </c>
      <c r="V4034" s="68">
        <v>0</v>
      </c>
      <c r="W4034" s="68">
        <v>108.32211131322184</v>
      </c>
    </row>
    <row r="4035" spans="1:23">
      <c r="C4035" s="76"/>
      <c r="D4035" s="76"/>
      <c r="E4035" s="76"/>
      <c r="F4035" s="76"/>
      <c r="G4035" s="76"/>
      <c r="H4035" s="76"/>
      <c r="I4035" s="76"/>
      <c r="J4035" s="76"/>
      <c r="K4035" s="76"/>
      <c r="L4035" s="77"/>
      <c r="M4035" s="68"/>
      <c r="N4035" s="68"/>
      <c r="O4035" s="68"/>
      <c r="P4035" s="68"/>
      <c r="Q4035" s="68"/>
      <c r="R4035" s="68"/>
      <c r="S4035" s="68"/>
      <c r="T4035" s="68"/>
      <c r="U4035" s="68"/>
      <c r="V4035" s="68"/>
      <c r="W4035" s="68"/>
    </row>
    <row r="4036" spans="1:23">
      <c r="A4036" s="105" t="s">
        <v>1039</v>
      </c>
      <c r="B4036">
        <v>2011</v>
      </c>
      <c r="C4036" s="76">
        <v>0.19429857441537737</v>
      </c>
      <c r="D4036" s="76">
        <v>0</v>
      </c>
      <c r="E4036" s="76">
        <v>0</v>
      </c>
      <c r="F4036" s="76">
        <v>0.80570142558462232</v>
      </c>
      <c r="G4036" s="76">
        <v>0</v>
      </c>
      <c r="H4036" s="76">
        <v>0</v>
      </c>
      <c r="I4036" s="76">
        <v>0</v>
      </c>
      <c r="J4036" s="76">
        <v>0</v>
      </c>
      <c r="K4036" s="76">
        <v>0</v>
      </c>
      <c r="L4036" s="77">
        <v>0</v>
      </c>
      <c r="M4036" s="68">
        <v>14.74947093453301</v>
      </c>
      <c r="N4036" s="68">
        <v>0</v>
      </c>
      <c r="O4036" s="68">
        <v>0</v>
      </c>
      <c r="P4036" s="68">
        <v>61.161898867908981</v>
      </c>
      <c r="Q4036" s="68">
        <v>0</v>
      </c>
      <c r="R4036" s="68">
        <v>0</v>
      </c>
      <c r="S4036" s="68">
        <v>0</v>
      </c>
      <c r="T4036" s="68">
        <v>0</v>
      </c>
      <c r="U4036" s="68">
        <v>0</v>
      </c>
      <c r="V4036" s="68">
        <v>0</v>
      </c>
      <c r="W4036" s="68">
        <v>75.91136980244201</v>
      </c>
    </row>
    <row r="4037" spans="1:23">
      <c r="A4037" s="105"/>
      <c r="B4037">
        <v>2014</v>
      </c>
      <c r="C4037" s="76">
        <v>0.1657021074025479</v>
      </c>
      <c r="D4037" s="76">
        <v>1.0921472019482233E-2</v>
      </c>
      <c r="E4037" s="76">
        <v>0</v>
      </c>
      <c r="F4037" s="76">
        <v>0.81252806750196105</v>
      </c>
      <c r="G4037" s="76">
        <v>0</v>
      </c>
      <c r="H4037" s="76">
        <v>0</v>
      </c>
      <c r="I4037" s="76">
        <v>0</v>
      </c>
      <c r="J4037" s="76">
        <v>0</v>
      </c>
      <c r="K4037" s="76">
        <v>1.0848353076008385E-2</v>
      </c>
      <c r="L4037" s="77">
        <v>0</v>
      </c>
      <c r="M4037" s="68">
        <v>15.31829409674177</v>
      </c>
      <c r="N4037" s="68">
        <v>1.0096330275229359</v>
      </c>
      <c r="O4037" s="68">
        <v>0</v>
      </c>
      <c r="P4037" s="68">
        <v>75.113974679967811</v>
      </c>
      <c r="Q4037" s="68">
        <v>0</v>
      </c>
      <c r="R4037" s="68">
        <v>0</v>
      </c>
      <c r="S4037" s="68">
        <v>0</v>
      </c>
      <c r="T4037" s="68">
        <v>0</v>
      </c>
      <c r="U4037" s="68">
        <v>1.0028735632183907</v>
      </c>
      <c r="V4037" s="68">
        <v>0</v>
      </c>
      <c r="W4037" s="68">
        <v>92.444775367450944</v>
      </c>
    </row>
    <row r="4038" spans="1:23">
      <c r="A4038" s="105"/>
      <c r="B4038">
        <v>2017</v>
      </c>
      <c r="C4038" s="76">
        <v>0.26176072801717615</v>
      </c>
      <c r="D4038" s="76">
        <v>0</v>
      </c>
      <c r="E4038" s="76">
        <v>0</v>
      </c>
      <c r="F4038" s="76">
        <v>0.7296738401769628</v>
      </c>
      <c r="G4038" s="76">
        <v>0</v>
      </c>
      <c r="H4038" s="76">
        <v>8.5654318058611106E-3</v>
      </c>
      <c r="I4038" s="76">
        <v>0</v>
      </c>
      <c r="J4038" s="76">
        <v>0</v>
      </c>
      <c r="K4038" s="76">
        <v>0</v>
      </c>
      <c r="L4038" s="77">
        <v>0</v>
      </c>
      <c r="M4038" s="68">
        <v>24.504873777471108</v>
      </c>
      <c r="N4038" s="68">
        <v>0</v>
      </c>
      <c r="O4038" s="68">
        <v>0</v>
      </c>
      <c r="P4038" s="68">
        <v>68.308815794116441</v>
      </c>
      <c r="Q4038" s="68">
        <v>0</v>
      </c>
      <c r="R4038" s="68">
        <v>0.80185758513931893</v>
      </c>
      <c r="S4038" s="68">
        <v>0</v>
      </c>
      <c r="T4038" s="68">
        <v>0</v>
      </c>
      <c r="U4038" s="68">
        <v>0</v>
      </c>
      <c r="V4038" s="68">
        <v>0</v>
      </c>
      <c r="W4038" s="68">
        <v>93.615547156726862</v>
      </c>
    </row>
    <row r="4039" spans="1:23">
      <c r="C4039" s="76"/>
      <c r="D4039" s="76"/>
      <c r="E4039" s="76"/>
      <c r="F4039" s="76"/>
      <c r="G4039" s="76"/>
      <c r="H4039" s="76"/>
      <c r="I4039" s="76"/>
      <c r="J4039" s="76"/>
      <c r="K4039" s="76"/>
      <c r="L4039" s="77"/>
      <c r="M4039" s="68"/>
      <c r="N4039" s="68"/>
      <c r="O4039" s="68"/>
      <c r="P4039" s="68"/>
      <c r="Q4039" s="68"/>
      <c r="R4039" s="68"/>
      <c r="S4039" s="68"/>
      <c r="T4039" s="68"/>
      <c r="U4039" s="68"/>
      <c r="V4039" s="68"/>
      <c r="W4039" s="68"/>
    </row>
    <row r="4040" spans="1:23">
      <c r="A4040" s="105" t="s">
        <v>1040</v>
      </c>
      <c r="B4040">
        <v>2011</v>
      </c>
      <c r="C4040" s="76">
        <v>0.26614777962872321</v>
      </c>
      <c r="D4040" s="76">
        <v>0</v>
      </c>
      <c r="E4040" s="76">
        <v>0</v>
      </c>
      <c r="F4040" s="76">
        <v>0.73385222037127684</v>
      </c>
      <c r="G4040" s="76">
        <v>0</v>
      </c>
      <c r="H4040" s="76">
        <v>0</v>
      </c>
      <c r="I4040" s="76">
        <v>0</v>
      </c>
      <c r="J4040" s="76">
        <v>0</v>
      </c>
      <c r="K4040" s="76">
        <v>0</v>
      </c>
      <c r="L4040" s="77">
        <v>0</v>
      </c>
      <c r="M4040" s="68">
        <v>6.2898555619541421</v>
      </c>
      <c r="N4040" s="68">
        <v>0</v>
      </c>
      <c r="O4040" s="68">
        <v>0</v>
      </c>
      <c r="P4040" s="68">
        <v>17.343088401465376</v>
      </c>
      <c r="Q4040" s="68">
        <v>0</v>
      </c>
      <c r="R4040" s="68">
        <v>0</v>
      </c>
      <c r="S4040" s="68">
        <v>0</v>
      </c>
      <c r="T4040" s="68">
        <v>0</v>
      </c>
      <c r="U4040" s="68">
        <v>0</v>
      </c>
      <c r="V4040" s="68">
        <v>0</v>
      </c>
      <c r="W4040" s="68">
        <v>23.632943963419518</v>
      </c>
    </row>
    <row r="4041" spans="1:23">
      <c r="A4041" s="105"/>
      <c r="B4041">
        <v>2014</v>
      </c>
      <c r="C4041" s="76">
        <v>0.39181545818220842</v>
      </c>
      <c r="D4041" s="76">
        <v>0</v>
      </c>
      <c r="E4041" s="76">
        <v>0</v>
      </c>
      <c r="F4041" s="76">
        <v>0.60818454181779158</v>
      </c>
      <c r="G4041" s="76">
        <v>0</v>
      </c>
      <c r="H4041" s="76">
        <v>0</v>
      </c>
      <c r="I4041" s="76">
        <v>0</v>
      </c>
      <c r="J4041" s="76">
        <v>0</v>
      </c>
      <c r="K4041" s="76">
        <v>0</v>
      </c>
      <c r="L4041" s="77">
        <v>0</v>
      </c>
      <c r="M4041" s="68">
        <v>6.1426951129050718</v>
      </c>
      <c r="N4041" s="68">
        <v>0</v>
      </c>
      <c r="O4041" s="68">
        <v>0</v>
      </c>
      <c r="P4041" s="68">
        <v>9.5348259869605059</v>
      </c>
      <c r="Q4041" s="68">
        <v>0</v>
      </c>
      <c r="R4041" s="68">
        <v>0</v>
      </c>
      <c r="S4041" s="68">
        <v>0</v>
      </c>
      <c r="T4041" s="68">
        <v>0</v>
      </c>
      <c r="U4041" s="68">
        <v>0</v>
      </c>
      <c r="V4041" s="68">
        <v>0</v>
      </c>
      <c r="W4041" s="68">
        <v>15.677521099865578</v>
      </c>
    </row>
    <row r="4042" spans="1:23">
      <c r="A4042" s="105"/>
      <c r="B4042">
        <v>2017</v>
      </c>
      <c r="C4042" s="76">
        <v>0.47092916774262883</v>
      </c>
      <c r="D4042" s="76">
        <v>0</v>
      </c>
      <c r="E4042" s="76">
        <v>0</v>
      </c>
      <c r="F4042" s="76">
        <v>0.52907083225737117</v>
      </c>
      <c r="G4042" s="76">
        <v>0</v>
      </c>
      <c r="H4042" s="76">
        <v>0</v>
      </c>
      <c r="I4042" s="76">
        <v>0</v>
      </c>
      <c r="J4042" s="76">
        <v>0</v>
      </c>
      <c r="K4042" s="76">
        <v>0</v>
      </c>
      <c r="L4042" s="77">
        <v>0</v>
      </c>
      <c r="M4042" s="68">
        <v>5.6057819748177593</v>
      </c>
      <c r="N4042" s="68">
        <v>0</v>
      </c>
      <c r="O4042" s="68">
        <v>0</v>
      </c>
      <c r="P4042" s="68">
        <v>6.2978807388101608</v>
      </c>
      <c r="Q4042" s="68">
        <v>0</v>
      </c>
      <c r="R4042" s="68">
        <v>0</v>
      </c>
      <c r="S4042" s="68">
        <v>0</v>
      </c>
      <c r="T4042" s="68">
        <v>0</v>
      </c>
      <c r="U4042" s="68">
        <v>0</v>
      </c>
      <c r="V4042" s="68">
        <v>0</v>
      </c>
      <c r="W4042" s="68">
        <v>11.90366271362792</v>
      </c>
    </row>
    <row r="4043" spans="1:23">
      <c r="C4043" s="76"/>
      <c r="D4043" s="76"/>
      <c r="E4043" s="76"/>
      <c r="F4043" s="76"/>
      <c r="G4043" s="76"/>
      <c r="H4043" s="76"/>
      <c r="I4043" s="76"/>
      <c r="J4043" s="76"/>
      <c r="K4043" s="76"/>
      <c r="L4043" s="77"/>
      <c r="M4043" s="68"/>
      <c r="N4043" s="68"/>
      <c r="O4043" s="68"/>
      <c r="P4043" s="68"/>
      <c r="Q4043" s="68"/>
      <c r="R4043" s="68"/>
      <c r="S4043" s="68"/>
      <c r="T4043" s="68"/>
      <c r="U4043" s="68"/>
      <c r="V4043" s="68"/>
      <c r="W4043" s="68"/>
    </row>
    <row r="4044" spans="1:23">
      <c r="A4044" s="105" t="s">
        <v>1041</v>
      </c>
      <c r="B4044">
        <v>2011</v>
      </c>
      <c r="C4044" s="76">
        <v>0.36014505640397215</v>
      </c>
      <c r="D4044" s="76">
        <v>0</v>
      </c>
      <c r="E4044" s="76">
        <v>0</v>
      </c>
      <c r="F4044" s="76">
        <v>0.6169713158892991</v>
      </c>
      <c r="G4044" s="76">
        <v>1.7596481180063208E-2</v>
      </c>
      <c r="H4044" s="76">
        <v>0</v>
      </c>
      <c r="I4044" s="76">
        <v>0</v>
      </c>
      <c r="J4044" s="76">
        <v>0</v>
      </c>
      <c r="K4044" s="76">
        <v>5.2871465266655995E-3</v>
      </c>
      <c r="L4044" s="77">
        <v>0</v>
      </c>
      <c r="M4044" s="68">
        <v>68.663078939437327</v>
      </c>
      <c r="N4044" s="68">
        <v>0</v>
      </c>
      <c r="O4044" s="68">
        <v>0</v>
      </c>
      <c r="P4044" s="68">
        <v>117.62802074605467</v>
      </c>
      <c r="Q4044" s="68">
        <v>3.3548387096774195</v>
      </c>
      <c r="R4044" s="68">
        <v>0</v>
      </c>
      <c r="S4044" s="68">
        <v>0</v>
      </c>
      <c r="T4044" s="68">
        <v>0</v>
      </c>
      <c r="U4044" s="68">
        <v>1.008015389547932</v>
      </c>
      <c r="V4044" s="68">
        <v>0</v>
      </c>
      <c r="W4044" s="68">
        <v>190.65395378471734</v>
      </c>
    </row>
    <row r="4045" spans="1:23">
      <c r="A4045" s="105"/>
      <c r="B4045">
        <v>2014</v>
      </c>
      <c r="C4045" s="76">
        <v>0.29871552270721474</v>
      </c>
      <c r="D4045" s="76">
        <v>0</v>
      </c>
      <c r="E4045" s="76">
        <v>1.0887241971061796E-2</v>
      </c>
      <c r="F4045" s="76">
        <v>0.6849966228802945</v>
      </c>
      <c r="G4045" s="76">
        <v>5.4006124414291085E-3</v>
      </c>
      <c r="H4045" s="76">
        <v>0</v>
      </c>
      <c r="I4045" s="76">
        <v>0</v>
      </c>
      <c r="J4045" s="76">
        <v>0</v>
      </c>
      <c r="K4045" s="76">
        <v>0</v>
      </c>
      <c r="L4045" s="77">
        <v>0</v>
      </c>
      <c r="M4045" s="68">
        <v>55.311416241556621</v>
      </c>
      <c r="N4045" s="68">
        <v>0</v>
      </c>
      <c r="O4045" s="68">
        <v>2.015927284013888</v>
      </c>
      <c r="P4045" s="68">
        <v>126.83684124888453</v>
      </c>
      <c r="Q4045" s="68">
        <v>1</v>
      </c>
      <c r="R4045" s="68">
        <v>0</v>
      </c>
      <c r="S4045" s="68">
        <v>0</v>
      </c>
      <c r="T4045" s="68">
        <v>0</v>
      </c>
      <c r="U4045" s="68">
        <v>0</v>
      </c>
      <c r="V4045" s="68">
        <v>0</v>
      </c>
      <c r="W4045" s="68">
        <v>185.16418477445501</v>
      </c>
    </row>
    <row r="4046" spans="1:23">
      <c r="A4046" s="105"/>
      <c r="B4046">
        <v>2017</v>
      </c>
      <c r="C4046" s="76">
        <v>0.31533444456079041</v>
      </c>
      <c r="D4046" s="76">
        <v>0</v>
      </c>
      <c r="E4046" s="76">
        <v>1.1498402904090359E-2</v>
      </c>
      <c r="F4046" s="76">
        <v>0.65410070990142777</v>
      </c>
      <c r="G4046" s="76">
        <v>1.9066442633691651E-2</v>
      </c>
      <c r="H4046" s="76">
        <v>0</v>
      </c>
      <c r="I4046" s="76">
        <v>0</v>
      </c>
      <c r="J4046" s="76">
        <v>0</v>
      </c>
      <c r="K4046" s="76">
        <v>0</v>
      </c>
      <c r="L4046" s="77">
        <v>0</v>
      </c>
      <c r="M4046" s="68">
        <v>62.847113766968803</v>
      </c>
      <c r="N4046" s="68">
        <v>0</v>
      </c>
      <c r="O4046" s="68">
        <v>2.2916666666666665</v>
      </c>
      <c r="P4046" s="68">
        <v>130.36426067405139</v>
      </c>
      <c r="Q4046" s="68">
        <v>3.8</v>
      </c>
      <c r="R4046" s="68">
        <v>0</v>
      </c>
      <c r="S4046" s="68">
        <v>0</v>
      </c>
      <c r="T4046" s="68">
        <v>0</v>
      </c>
      <c r="U4046" s="68">
        <v>0</v>
      </c>
      <c r="V4046" s="68">
        <v>0</v>
      </c>
      <c r="W4046" s="68">
        <v>199.30304110768682</v>
      </c>
    </row>
    <row r="4047" spans="1:23">
      <c r="C4047" s="76"/>
      <c r="D4047" s="76"/>
      <c r="E4047" s="76"/>
      <c r="F4047" s="76"/>
      <c r="G4047" s="76"/>
      <c r="H4047" s="76"/>
      <c r="I4047" s="76"/>
      <c r="J4047" s="76"/>
      <c r="K4047" s="76"/>
      <c r="L4047" s="77"/>
      <c r="M4047" s="68"/>
      <c r="N4047" s="68"/>
      <c r="O4047" s="68"/>
      <c r="P4047" s="68"/>
      <c r="Q4047" s="68"/>
      <c r="R4047" s="68"/>
      <c r="S4047" s="68"/>
      <c r="T4047" s="68"/>
      <c r="U4047" s="68"/>
      <c r="V4047" s="68"/>
      <c r="W4047" s="68"/>
    </row>
    <row r="4048" spans="1:23">
      <c r="A4048" s="105" t="s">
        <v>1042</v>
      </c>
      <c r="B4048">
        <v>2011</v>
      </c>
      <c r="C4048" s="76">
        <v>0.36184859675936398</v>
      </c>
      <c r="D4048" s="76">
        <v>1.9279539825161895E-2</v>
      </c>
      <c r="E4048" s="76">
        <v>7.4778547299959083E-3</v>
      </c>
      <c r="F4048" s="76">
        <v>0.58757672170415298</v>
      </c>
      <c r="G4048" s="76">
        <v>8.2074602119834913E-3</v>
      </c>
      <c r="H4048" s="76">
        <v>1.5609826769341794E-2</v>
      </c>
      <c r="I4048" s="76">
        <v>0</v>
      </c>
      <c r="J4048" s="76">
        <v>0</v>
      </c>
      <c r="K4048" s="76">
        <v>0</v>
      </c>
      <c r="L4048" s="77">
        <v>0</v>
      </c>
      <c r="M4048" s="68">
        <v>48.804718261526141</v>
      </c>
      <c r="N4048" s="68">
        <v>2.6003486480414262</v>
      </c>
      <c r="O4048" s="68">
        <v>1.0085836909871244</v>
      </c>
      <c r="P4048" s="68">
        <v>79.250041637919495</v>
      </c>
      <c r="Q4048" s="68">
        <v>1.1069900142653353</v>
      </c>
      <c r="R4048" s="68">
        <v>2.1053921568627452</v>
      </c>
      <c r="S4048" s="68">
        <v>0</v>
      </c>
      <c r="T4048" s="68">
        <v>0</v>
      </c>
      <c r="U4048" s="68">
        <v>0</v>
      </c>
      <c r="V4048" s="68">
        <v>0</v>
      </c>
      <c r="W4048" s="68">
        <v>134.87607440960227</v>
      </c>
    </row>
    <row r="4049" spans="1:23">
      <c r="A4049" s="105"/>
      <c r="B4049">
        <v>2014</v>
      </c>
      <c r="C4049" s="76">
        <v>0.30942045753855679</v>
      </c>
      <c r="D4049" s="76">
        <v>6.599777075941872E-3</v>
      </c>
      <c r="E4049" s="76">
        <v>1.3326705820319322E-2</v>
      </c>
      <c r="F4049" s="76">
        <v>0.67065305956518184</v>
      </c>
      <c r="G4049" s="76">
        <v>0</v>
      </c>
      <c r="H4049" s="76">
        <v>0</v>
      </c>
      <c r="I4049" s="76">
        <v>0</v>
      </c>
      <c r="J4049" s="76">
        <v>0</v>
      </c>
      <c r="K4049" s="76">
        <v>0</v>
      </c>
      <c r="L4049" s="77">
        <v>0</v>
      </c>
      <c r="M4049" s="68">
        <v>46.883471059421893</v>
      </c>
      <c r="N4049" s="68">
        <v>1</v>
      </c>
      <c r="O4049" s="68">
        <v>2.0192660550458719</v>
      </c>
      <c r="P4049" s="68">
        <v>101.61753220573306</v>
      </c>
      <c r="Q4049" s="68">
        <v>0</v>
      </c>
      <c r="R4049" s="68">
        <v>0</v>
      </c>
      <c r="S4049" s="68">
        <v>0</v>
      </c>
      <c r="T4049" s="68">
        <v>0</v>
      </c>
      <c r="U4049" s="68">
        <v>0</v>
      </c>
      <c r="V4049" s="68">
        <v>0</v>
      </c>
      <c r="W4049" s="68">
        <v>151.52026932020084</v>
      </c>
    </row>
    <row r="4050" spans="1:23">
      <c r="A4050" s="105"/>
      <c r="B4050">
        <v>2017</v>
      </c>
      <c r="C4050" s="76">
        <v>0.36397374719718595</v>
      </c>
      <c r="D4050" s="76">
        <v>1.0349560729565664E-2</v>
      </c>
      <c r="E4050" s="76">
        <v>0</v>
      </c>
      <c r="F4050" s="76">
        <v>0.61769412025039472</v>
      </c>
      <c r="G4050" s="76">
        <v>0</v>
      </c>
      <c r="H4050" s="76">
        <v>7.98257182285389E-3</v>
      </c>
      <c r="I4050" s="76">
        <v>0</v>
      </c>
      <c r="J4050" s="76">
        <v>0</v>
      </c>
      <c r="K4050" s="76">
        <v>0</v>
      </c>
      <c r="L4050" s="77">
        <v>0</v>
      </c>
      <c r="M4050" s="68">
        <v>52.585226014642174</v>
      </c>
      <c r="N4050" s="68">
        <v>1.4952561669829223</v>
      </c>
      <c r="O4050" s="68">
        <v>0</v>
      </c>
      <c r="P4050" s="68">
        <v>89.241559786688086</v>
      </c>
      <c r="Q4050" s="68">
        <v>0</v>
      </c>
      <c r="R4050" s="68">
        <v>1.1532846715328466</v>
      </c>
      <c r="S4050" s="68">
        <v>0</v>
      </c>
      <c r="T4050" s="68">
        <v>0</v>
      </c>
      <c r="U4050" s="68">
        <v>0</v>
      </c>
      <c r="V4050" s="68">
        <v>0</v>
      </c>
      <c r="W4050" s="68">
        <v>144.475326639846</v>
      </c>
    </row>
    <row r="4051" spans="1:23">
      <c r="C4051" s="76"/>
      <c r="D4051" s="76"/>
      <c r="E4051" s="76"/>
      <c r="F4051" s="76"/>
      <c r="G4051" s="76"/>
      <c r="H4051" s="76"/>
      <c r="I4051" s="76"/>
      <c r="J4051" s="76"/>
      <c r="K4051" s="76"/>
      <c r="L4051" s="77"/>
      <c r="M4051" s="68"/>
      <c r="N4051" s="68"/>
      <c r="O4051" s="68"/>
      <c r="P4051" s="68"/>
      <c r="Q4051" s="68"/>
      <c r="R4051" s="68"/>
      <c r="S4051" s="68"/>
      <c r="T4051" s="68"/>
      <c r="U4051" s="68"/>
      <c r="V4051" s="68"/>
      <c r="W4051" s="68"/>
    </row>
    <row r="4052" spans="1:23">
      <c r="A4052" s="105" t="s">
        <v>1043</v>
      </c>
      <c r="B4052">
        <v>2011</v>
      </c>
      <c r="C4052" s="76">
        <v>0.25129470523741376</v>
      </c>
      <c r="D4052" s="76">
        <v>5.8770789977959502E-2</v>
      </c>
      <c r="E4052" s="76">
        <v>6.5416882443490434E-2</v>
      </c>
      <c r="F4052" s="76">
        <v>0.62036371376759369</v>
      </c>
      <c r="G4052" s="76">
        <v>0</v>
      </c>
      <c r="H4052" s="76">
        <v>4.1539085735425091E-3</v>
      </c>
      <c r="I4052" s="76">
        <v>0</v>
      </c>
      <c r="J4052" s="76">
        <v>0</v>
      </c>
      <c r="K4052" s="76">
        <v>0</v>
      </c>
      <c r="L4052" s="77">
        <v>0</v>
      </c>
      <c r="M4052" s="68">
        <v>60.126677171264298</v>
      </c>
      <c r="N4052" s="68">
        <v>14.06194496922029</v>
      </c>
      <c r="O4052" s="68">
        <v>15.652139461172743</v>
      </c>
      <c r="P4052" s="68">
        <v>148.43292743168104</v>
      </c>
      <c r="Q4052" s="68">
        <v>0</v>
      </c>
      <c r="R4052" s="68">
        <v>0.99389567147613767</v>
      </c>
      <c r="S4052" s="68">
        <v>0</v>
      </c>
      <c r="T4052" s="68">
        <v>0</v>
      </c>
      <c r="U4052" s="68">
        <v>0</v>
      </c>
      <c r="V4052" s="68">
        <v>0</v>
      </c>
      <c r="W4052" s="68">
        <v>239.26758470481454</v>
      </c>
    </row>
    <row r="4053" spans="1:23">
      <c r="A4053" s="105"/>
      <c r="B4053">
        <v>2014</v>
      </c>
      <c r="C4053" s="76">
        <v>0.20050533573859752</v>
      </c>
      <c r="D4053" s="76">
        <v>6.0428292590247882E-3</v>
      </c>
      <c r="E4053" s="76">
        <v>1.1652889577302322E-2</v>
      </c>
      <c r="F4053" s="76">
        <v>0.77569132736556456</v>
      </c>
      <c r="G4053" s="76">
        <v>6.107618059510927E-3</v>
      </c>
      <c r="H4053" s="76">
        <v>0</v>
      </c>
      <c r="I4053" s="76">
        <v>0</v>
      </c>
      <c r="J4053" s="76">
        <v>0</v>
      </c>
      <c r="K4053" s="76">
        <v>0</v>
      </c>
      <c r="L4053" s="77">
        <v>0</v>
      </c>
      <c r="M4053" s="68">
        <v>33.001511393701513</v>
      </c>
      <c r="N4053" s="68">
        <v>0.99459945994599464</v>
      </c>
      <c r="O4053" s="68">
        <v>1.91796875</v>
      </c>
      <c r="P4053" s="68">
        <v>127.67234389923667</v>
      </c>
      <c r="Q4053" s="68">
        <v>1.0052631578947369</v>
      </c>
      <c r="R4053" s="68">
        <v>0</v>
      </c>
      <c r="S4053" s="68">
        <v>0</v>
      </c>
      <c r="T4053" s="68">
        <v>0</v>
      </c>
      <c r="U4053" s="68">
        <v>0</v>
      </c>
      <c r="V4053" s="68">
        <v>0</v>
      </c>
      <c r="W4053" s="68">
        <v>164.59168666077889</v>
      </c>
    </row>
    <row r="4054" spans="1:23">
      <c r="A4054" s="105"/>
      <c r="B4054">
        <v>2017</v>
      </c>
      <c r="C4054" s="76">
        <v>0.24580627067989863</v>
      </c>
      <c r="D4054" s="76">
        <v>0</v>
      </c>
      <c r="E4054" s="76">
        <v>2.5893471662554228E-2</v>
      </c>
      <c r="F4054" s="76">
        <v>0.70920533106745542</v>
      </c>
      <c r="G4054" s="76">
        <v>0</v>
      </c>
      <c r="H4054" s="76">
        <v>5.6951251017553885E-3</v>
      </c>
      <c r="I4054" s="76">
        <v>0</v>
      </c>
      <c r="J4054" s="76">
        <v>0</v>
      </c>
      <c r="K4054" s="76">
        <v>1.3399801488336282E-2</v>
      </c>
      <c r="L4054" s="77">
        <v>0</v>
      </c>
      <c r="M4054" s="68">
        <v>43.509502651155977</v>
      </c>
      <c r="N4054" s="68">
        <v>0</v>
      </c>
      <c r="O4054" s="68">
        <v>4.583333333333333</v>
      </c>
      <c r="P4054" s="68">
        <v>125.53451605177793</v>
      </c>
      <c r="Q4054" s="68">
        <v>0</v>
      </c>
      <c r="R4054" s="68">
        <v>1.0080786793115559</v>
      </c>
      <c r="S4054" s="68">
        <v>0</v>
      </c>
      <c r="T4054" s="68">
        <v>0</v>
      </c>
      <c r="U4054" s="68">
        <v>2.3718625923134717</v>
      </c>
      <c r="V4054" s="68">
        <v>0</v>
      </c>
      <c r="W4054" s="68">
        <v>177.00729330789227</v>
      </c>
    </row>
    <row r="4055" spans="1:23">
      <c r="C4055" s="76"/>
      <c r="D4055" s="76"/>
      <c r="E4055" s="76"/>
      <c r="F4055" s="76"/>
      <c r="G4055" s="76"/>
      <c r="H4055" s="76"/>
      <c r="I4055" s="76"/>
      <c r="J4055" s="76"/>
      <c r="K4055" s="76"/>
      <c r="L4055" s="77"/>
      <c r="M4055" s="68"/>
      <c r="N4055" s="68"/>
      <c r="O4055" s="68"/>
      <c r="P4055" s="68"/>
      <c r="Q4055" s="68"/>
      <c r="R4055" s="68"/>
      <c r="S4055" s="68"/>
      <c r="T4055" s="68"/>
      <c r="U4055" s="68"/>
      <c r="V4055" s="68"/>
      <c r="W4055" s="68"/>
    </row>
    <row r="4056" spans="1:23">
      <c r="A4056" s="105" t="s">
        <v>1044</v>
      </c>
      <c r="B4056">
        <v>2011</v>
      </c>
      <c r="C4056" s="76">
        <v>0.33738809755257693</v>
      </c>
      <c r="D4056" s="76">
        <v>1.8968762119489203E-2</v>
      </c>
      <c r="E4056" s="76">
        <v>3.0601165368138943E-2</v>
      </c>
      <c r="F4056" s="76">
        <v>0.60158534184050561</v>
      </c>
      <c r="G4056" s="76">
        <v>0</v>
      </c>
      <c r="H4056" s="76">
        <v>3.7058123858999072E-3</v>
      </c>
      <c r="I4056" s="76">
        <v>0</v>
      </c>
      <c r="J4056" s="76">
        <v>0</v>
      </c>
      <c r="K4056" s="76">
        <v>7.7508207333896574E-3</v>
      </c>
      <c r="L4056" s="77">
        <v>0</v>
      </c>
      <c r="M4056" s="68">
        <v>91.042951563411847</v>
      </c>
      <c r="N4056" s="68">
        <v>5.1186514977559749</v>
      </c>
      <c r="O4056" s="68">
        <v>8.2576132252598793</v>
      </c>
      <c r="P4056" s="68">
        <v>162.33561745582503</v>
      </c>
      <c r="Q4056" s="68">
        <v>0</v>
      </c>
      <c r="R4056" s="68">
        <v>1</v>
      </c>
      <c r="S4056" s="68">
        <v>0</v>
      </c>
      <c r="T4056" s="68">
        <v>0</v>
      </c>
      <c r="U4056" s="68">
        <v>2.0915307971014494</v>
      </c>
      <c r="V4056" s="68">
        <v>0</v>
      </c>
      <c r="W4056" s="68">
        <v>269.84636453935411</v>
      </c>
    </row>
    <row r="4057" spans="1:23">
      <c r="A4057" s="105"/>
      <c r="B4057">
        <v>2014</v>
      </c>
      <c r="C4057" s="76">
        <v>0.36787456493889792</v>
      </c>
      <c r="D4057" s="76">
        <v>7.5139732342730256E-3</v>
      </c>
      <c r="E4057" s="76">
        <v>8.4822260651911761E-3</v>
      </c>
      <c r="F4057" s="76">
        <v>0.59756342213847591</v>
      </c>
      <c r="G4057" s="76">
        <v>1.0946529071864853E-2</v>
      </c>
      <c r="H4057" s="76">
        <v>3.6209581857621783E-3</v>
      </c>
      <c r="I4057" s="76">
        <v>0</v>
      </c>
      <c r="J4057" s="76">
        <v>0</v>
      </c>
      <c r="K4057" s="76">
        <v>3.9983263655350518E-3</v>
      </c>
      <c r="L4057" s="77">
        <v>0</v>
      </c>
      <c r="M4057" s="68">
        <v>101.93972655521888</v>
      </c>
      <c r="N4057" s="68">
        <v>2.0821563920089172</v>
      </c>
      <c r="O4057" s="68">
        <v>2.3504636853835135</v>
      </c>
      <c r="P4057" s="68">
        <v>165.58756070106344</v>
      </c>
      <c r="Q4057" s="68">
        <v>3.0333333333333332</v>
      </c>
      <c r="R4057" s="68">
        <v>1.0033840947546531</v>
      </c>
      <c r="S4057" s="68">
        <v>0</v>
      </c>
      <c r="T4057" s="68">
        <v>0</v>
      </c>
      <c r="U4057" s="68">
        <v>1.1079545454545454</v>
      </c>
      <c r="V4057" s="68">
        <v>0</v>
      </c>
      <c r="W4057" s="68">
        <v>277.10457930721725</v>
      </c>
    </row>
    <row r="4058" spans="1:23">
      <c r="A4058" s="105"/>
      <c r="B4058">
        <v>2017</v>
      </c>
      <c r="C4058" s="76">
        <v>0.38624747235660184</v>
      </c>
      <c r="D4058" s="76">
        <v>6.892251999313829E-3</v>
      </c>
      <c r="E4058" s="76">
        <v>3.2782887994489911E-2</v>
      </c>
      <c r="F4058" s="76">
        <v>0.56776908839886919</v>
      </c>
      <c r="G4058" s="76">
        <v>0</v>
      </c>
      <c r="H4058" s="76">
        <v>0</v>
      </c>
      <c r="I4058" s="76">
        <v>0</v>
      </c>
      <c r="J4058" s="76">
        <v>0</v>
      </c>
      <c r="K4058" s="76">
        <v>6.3082992507259485E-3</v>
      </c>
      <c r="L4058" s="77">
        <v>0</v>
      </c>
      <c r="M4058" s="68">
        <v>122.95157273777319</v>
      </c>
      <c r="N4058" s="68">
        <v>2.1939644493992319</v>
      </c>
      <c r="O4058" s="68">
        <v>10.435557320844961</v>
      </c>
      <c r="P4058" s="68">
        <v>180.73413385624079</v>
      </c>
      <c r="Q4058" s="68">
        <v>0</v>
      </c>
      <c r="R4058" s="68">
        <v>0</v>
      </c>
      <c r="S4058" s="68">
        <v>0</v>
      </c>
      <c r="T4058" s="68">
        <v>0</v>
      </c>
      <c r="U4058" s="68">
        <v>2.0080786793115557</v>
      </c>
      <c r="V4058" s="68">
        <v>0</v>
      </c>
      <c r="W4058" s="68">
        <v>318.32330704356951</v>
      </c>
    </row>
    <row r="4059" spans="1:23">
      <c r="C4059" s="76"/>
      <c r="D4059" s="76"/>
      <c r="E4059" s="76"/>
      <c r="F4059" s="76"/>
      <c r="G4059" s="76"/>
      <c r="H4059" s="76"/>
      <c r="I4059" s="76"/>
      <c r="J4059" s="76"/>
      <c r="K4059" s="76"/>
      <c r="L4059" s="77"/>
      <c r="M4059" s="68"/>
      <c r="N4059" s="68"/>
      <c r="O4059" s="68"/>
      <c r="P4059" s="68"/>
      <c r="Q4059" s="68"/>
      <c r="R4059" s="68"/>
      <c r="S4059" s="68"/>
      <c r="T4059" s="68"/>
      <c r="U4059" s="68"/>
      <c r="V4059" s="68"/>
      <c r="W4059" s="68"/>
    </row>
    <row r="4060" spans="1:23">
      <c r="A4060" s="105" t="s">
        <v>1045</v>
      </c>
      <c r="B4060">
        <v>2011</v>
      </c>
      <c r="C4060" s="76">
        <v>0.30010387105201697</v>
      </c>
      <c r="D4060" s="76">
        <v>0</v>
      </c>
      <c r="E4060" s="76">
        <v>0</v>
      </c>
      <c r="F4060" s="76">
        <v>0.66443260097129009</v>
      </c>
      <c r="G4060" s="76">
        <v>0</v>
      </c>
      <c r="H4060" s="76">
        <v>0</v>
      </c>
      <c r="I4060" s="76">
        <v>0</v>
      </c>
      <c r="J4060" s="76">
        <v>0</v>
      </c>
      <c r="K4060" s="76">
        <v>3.5463527976692874E-2</v>
      </c>
      <c r="L4060" s="77">
        <v>0</v>
      </c>
      <c r="M4060" s="68">
        <v>17.816511001734423</v>
      </c>
      <c r="N4060" s="68">
        <v>0</v>
      </c>
      <c r="O4060" s="68">
        <v>0</v>
      </c>
      <c r="P4060" s="68">
        <v>39.445911522627945</v>
      </c>
      <c r="Q4060" s="68">
        <v>0</v>
      </c>
      <c r="R4060" s="68">
        <v>0</v>
      </c>
      <c r="S4060" s="68">
        <v>0</v>
      </c>
      <c r="T4060" s="68">
        <v>0</v>
      </c>
      <c r="U4060" s="68">
        <v>2.1053921568627452</v>
      </c>
      <c r="V4060" s="68">
        <v>0</v>
      </c>
      <c r="W4060" s="68">
        <v>59.36781468122512</v>
      </c>
    </row>
    <row r="4061" spans="1:23">
      <c r="A4061" s="105"/>
      <c r="B4061">
        <v>2014</v>
      </c>
      <c r="C4061" s="76">
        <v>0.39748418894977305</v>
      </c>
      <c r="D4061" s="76">
        <v>9.2052847758837316E-3</v>
      </c>
      <c r="E4061" s="76">
        <v>0</v>
      </c>
      <c r="F4061" s="76">
        <v>0.57558372903647603</v>
      </c>
      <c r="G4061" s="76">
        <v>0</v>
      </c>
      <c r="H4061" s="76">
        <v>0</v>
      </c>
      <c r="I4061" s="76">
        <v>0</v>
      </c>
      <c r="J4061" s="76">
        <v>0</v>
      </c>
      <c r="K4061" s="76">
        <v>1.7726797237867093E-2</v>
      </c>
      <c r="L4061" s="77">
        <v>0</v>
      </c>
      <c r="M4061" s="68">
        <v>21.589999583234704</v>
      </c>
      <c r="N4061" s="68">
        <v>0.5</v>
      </c>
      <c r="O4061" s="68">
        <v>0</v>
      </c>
      <c r="P4061" s="68">
        <v>31.263765491775263</v>
      </c>
      <c r="Q4061" s="68">
        <v>0</v>
      </c>
      <c r="R4061" s="68">
        <v>0</v>
      </c>
      <c r="S4061" s="68">
        <v>0</v>
      </c>
      <c r="T4061" s="68">
        <v>0</v>
      </c>
      <c r="U4061" s="68">
        <v>0.96285979572887648</v>
      </c>
      <c r="V4061" s="68">
        <v>0</v>
      </c>
      <c r="W4061" s="68">
        <v>54.316624870738849</v>
      </c>
    </row>
    <row r="4062" spans="1:23">
      <c r="A4062" s="105"/>
      <c r="B4062">
        <v>2017</v>
      </c>
      <c r="C4062" s="76">
        <v>0.38275523445496701</v>
      </c>
      <c r="D4062" s="76">
        <v>0</v>
      </c>
      <c r="E4062" s="76">
        <v>0</v>
      </c>
      <c r="F4062" s="76">
        <v>0.49677418549993724</v>
      </c>
      <c r="G4062" s="76">
        <v>7.1235213317301746E-2</v>
      </c>
      <c r="H4062" s="76">
        <v>0</v>
      </c>
      <c r="I4062" s="76">
        <v>0</v>
      </c>
      <c r="J4062" s="76">
        <v>0</v>
      </c>
      <c r="K4062" s="76">
        <v>4.9235366727794189E-2</v>
      </c>
      <c r="L4062" s="77">
        <v>0</v>
      </c>
      <c r="M4062" s="68">
        <v>20.417849869421392</v>
      </c>
      <c r="N4062" s="68">
        <v>0</v>
      </c>
      <c r="O4062" s="68">
        <v>0</v>
      </c>
      <c r="P4062" s="68">
        <v>26.50012286046265</v>
      </c>
      <c r="Q4062" s="68">
        <v>3.8</v>
      </c>
      <c r="R4062" s="68">
        <v>0</v>
      </c>
      <c r="S4062" s="68">
        <v>0</v>
      </c>
      <c r="T4062" s="68">
        <v>0</v>
      </c>
      <c r="U4062" s="68">
        <v>2.6264312950428979</v>
      </c>
      <c r="V4062" s="68">
        <v>0</v>
      </c>
      <c r="W4062" s="68">
        <v>53.344404024926931</v>
      </c>
    </row>
    <row r="4063" spans="1:23">
      <c r="C4063" s="76"/>
      <c r="D4063" s="76"/>
      <c r="E4063" s="76"/>
      <c r="F4063" s="76"/>
      <c r="G4063" s="76"/>
      <c r="H4063" s="76"/>
      <c r="I4063" s="76"/>
      <c r="J4063" s="76"/>
      <c r="K4063" s="76"/>
      <c r="L4063" s="77"/>
      <c r="M4063" s="68"/>
      <c r="N4063" s="68"/>
      <c r="O4063" s="68"/>
      <c r="P4063" s="68"/>
      <c r="Q4063" s="68"/>
      <c r="R4063" s="68"/>
      <c r="S4063" s="68"/>
      <c r="T4063" s="68"/>
      <c r="U4063" s="68"/>
      <c r="V4063" s="68"/>
      <c r="W4063" s="68"/>
    </row>
    <row r="4064" spans="1:23">
      <c r="A4064" s="105" t="s">
        <v>1046</v>
      </c>
      <c r="B4064">
        <v>2011</v>
      </c>
      <c r="C4064" s="76">
        <v>0.25415969076008815</v>
      </c>
      <c r="D4064" s="76">
        <v>0</v>
      </c>
      <c r="E4064" s="76">
        <v>0</v>
      </c>
      <c r="F4064" s="76">
        <v>0.71830694286737273</v>
      </c>
      <c r="G4064" s="76">
        <v>0</v>
      </c>
      <c r="H4064" s="76">
        <v>0</v>
      </c>
      <c r="I4064" s="76">
        <v>0</v>
      </c>
      <c r="J4064" s="76">
        <v>0</v>
      </c>
      <c r="K4064" s="76">
        <v>2.7533366372539298E-2</v>
      </c>
      <c r="L4064" s="77">
        <v>0</v>
      </c>
      <c r="M4064" s="68">
        <v>10.218592085448472</v>
      </c>
      <c r="N4064" s="68">
        <v>0</v>
      </c>
      <c r="O4064" s="68">
        <v>0</v>
      </c>
      <c r="P4064" s="68">
        <v>28.879818114965502</v>
      </c>
      <c r="Q4064" s="68">
        <v>0</v>
      </c>
      <c r="R4064" s="68">
        <v>0</v>
      </c>
      <c r="S4064" s="68">
        <v>0</v>
      </c>
      <c r="T4064" s="68">
        <v>0</v>
      </c>
      <c r="U4064" s="68">
        <v>1.1069900142653353</v>
      </c>
      <c r="V4064" s="68">
        <v>0</v>
      </c>
      <c r="W4064" s="68">
        <v>40.205400214679301</v>
      </c>
    </row>
    <row r="4065" spans="1:23">
      <c r="A4065" s="105"/>
      <c r="B4065">
        <v>2014</v>
      </c>
      <c r="C4065" s="76">
        <v>0.2798640310138335</v>
      </c>
      <c r="D4065" s="76">
        <v>5.4678626472990377E-2</v>
      </c>
      <c r="E4065" s="76">
        <v>0</v>
      </c>
      <c r="F4065" s="76">
        <v>0.61709179115561297</v>
      </c>
      <c r="G4065" s="76">
        <v>0</v>
      </c>
      <c r="H4065" s="76">
        <v>0</v>
      </c>
      <c r="I4065" s="76">
        <v>0</v>
      </c>
      <c r="J4065" s="76">
        <v>0</v>
      </c>
      <c r="K4065" s="76">
        <v>4.8365551357563312E-2</v>
      </c>
      <c r="L4065" s="77">
        <v>0</v>
      </c>
      <c r="M4065" s="68">
        <v>10.9790874973729</v>
      </c>
      <c r="N4065" s="68">
        <v>2.1450467289719626</v>
      </c>
      <c r="O4065" s="68">
        <v>0</v>
      </c>
      <c r="P4065" s="68">
        <v>24.208558507731741</v>
      </c>
      <c r="Q4065" s="68">
        <v>0</v>
      </c>
      <c r="R4065" s="68">
        <v>0</v>
      </c>
      <c r="S4065" s="68">
        <v>0</v>
      </c>
      <c r="T4065" s="68">
        <v>0</v>
      </c>
      <c r="U4065" s="68">
        <v>1.8973843058350102</v>
      </c>
      <c r="V4065" s="68">
        <v>0</v>
      </c>
      <c r="W4065" s="68">
        <v>39.230077039911606</v>
      </c>
    </row>
    <row r="4066" spans="1:23">
      <c r="A4066" s="105"/>
      <c r="B4066">
        <v>2017</v>
      </c>
      <c r="C4066" s="76">
        <v>0.25728090156672501</v>
      </c>
      <c r="D4066" s="76">
        <v>3.8025830690074945E-2</v>
      </c>
      <c r="E4066" s="76">
        <v>0</v>
      </c>
      <c r="F4066" s="76">
        <v>0.6718942643248812</v>
      </c>
      <c r="G4066" s="76">
        <v>0</v>
      </c>
      <c r="H4066" s="76">
        <v>0</v>
      </c>
      <c r="I4066" s="76">
        <v>0</v>
      </c>
      <c r="J4066" s="76">
        <v>3.2799003418318894E-2</v>
      </c>
      <c r="K4066" s="76">
        <v>0</v>
      </c>
      <c r="L4066" s="77">
        <v>0</v>
      </c>
      <c r="M4066" s="68">
        <v>7.969876084466252</v>
      </c>
      <c r="N4066" s="68">
        <v>1.1779388083735909</v>
      </c>
      <c r="O4066" s="68">
        <v>0</v>
      </c>
      <c r="P4066" s="68">
        <v>20.813492163327705</v>
      </c>
      <c r="Q4066" s="68">
        <v>0</v>
      </c>
      <c r="R4066" s="68">
        <v>0</v>
      </c>
      <c r="S4066" s="68">
        <v>0</v>
      </c>
      <c r="T4066" s="68">
        <v>1.016025641025641</v>
      </c>
      <c r="U4066" s="68">
        <v>0</v>
      </c>
      <c r="V4066" s="68">
        <v>0</v>
      </c>
      <c r="W4066" s="68">
        <v>30.977332697193187</v>
      </c>
    </row>
    <row r="4067" spans="1:23">
      <c r="C4067" s="76"/>
      <c r="D4067" s="76"/>
      <c r="E4067" s="76"/>
      <c r="F4067" s="76"/>
      <c r="G4067" s="76"/>
      <c r="H4067" s="76"/>
      <c r="I4067" s="76"/>
      <c r="J4067" s="76"/>
      <c r="K4067" s="76"/>
      <c r="L4067" s="77"/>
      <c r="M4067" s="68"/>
      <c r="N4067" s="68"/>
      <c r="O4067" s="68"/>
      <c r="P4067" s="68"/>
      <c r="Q4067" s="68"/>
      <c r="R4067" s="68"/>
      <c r="S4067" s="68"/>
      <c r="T4067" s="68"/>
      <c r="U4067" s="68"/>
      <c r="V4067" s="68"/>
      <c r="W4067" s="68"/>
    </row>
    <row r="4068" spans="1:23">
      <c r="A4068" s="105" t="s">
        <v>1047</v>
      </c>
      <c r="B4068">
        <v>2011</v>
      </c>
      <c r="C4068" s="76">
        <v>0.54527983818012404</v>
      </c>
      <c r="D4068" s="76">
        <v>0</v>
      </c>
      <c r="E4068" s="76">
        <v>2.4704883258551209E-2</v>
      </c>
      <c r="F4068" s="76">
        <v>0.42419832596674051</v>
      </c>
      <c r="G4068" s="76">
        <v>0</v>
      </c>
      <c r="H4068" s="76">
        <v>5.8169525945843932E-3</v>
      </c>
      <c r="I4068" s="76">
        <v>0</v>
      </c>
      <c r="J4068" s="76">
        <v>0</v>
      </c>
      <c r="K4068" s="76">
        <v>0</v>
      </c>
      <c r="L4068" s="77">
        <v>0</v>
      </c>
      <c r="M4068" s="68">
        <v>94.217634678808295</v>
      </c>
      <c r="N4068" s="68">
        <v>0</v>
      </c>
      <c r="O4068" s="68">
        <v>4.2686993038387193</v>
      </c>
      <c r="P4068" s="68">
        <v>73.296241872221913</v>
      </c>
      <c r="Q4068" s="68">
        <v>0</v>
      </c>
      <c r="R4068" s="68">
        <v>1.0050977060322854</v>
      </c>
      <c r="S4068" s="68">
        <v>0</v>
      </c>
      <c r="T4068" s="68">
        <v>0</v>
      </c>
      <c r="U4068" s="68">
        <v>0</v>
      </c>
      <c r="V4068" s="68">
        <v>0</v>
      </c>
      <c r="W4068" s="68">
        <v>172.7876735609012</v>
      </c>
    </row>
    <row r="4069" spans="1:23">
      <c r="A4069" s="105"/>
      <c r="B4069">
        <v>2014</v>
      </c>
      <c r="C4069" s="76">
        <v>0.4799404512090239</v>
      </c>
      <c r="D4069" s="76">
        <v>7.304665358907057E-3</v>
      </c>
      <c r="E4069" s="76">
        <v>2.3319820837540688E-2</v>
      </c>
      <c r="F4069" s="76">
        <v>0.47527055488973785</v>
      </c>
      <c r="G4069" s="76">
        <v>0</v>
      </c>
      <c r="H4069" s="76">
        <v>0</v>
      </c>
      <c r="I4069" s="76">
        <v>0</v>
      </c>
      <c r="J4069" s="76">
        <v>0</v>
      </c>
      <c r="K4069" s="76">
        <v>1.4164507704790478E-2</v>
      </c>
      <c r="L4069" s="77">
        <v>0</v>
      </c>
      <c r="M4069" s="68">
        <v>81.515683868779547</v>
      </c>
      <c r="N4069" s="68">
        <v>1.2406639004149378</v>
      </c>
      <c r="O4069" s="68">
        <v>3.9607645875251514</v>
      </c>
      <c r="P4069" s="68">
        <v>80.72252340250931</v>
      </c>
      <c r="Q4069" s="68">
        <v>0</v>
      </c>
      <c r="R4069" s="68">
        <v>0</v>
      </c>
      <c r="S4069" s="68">
        <v>0</v>
      </c>
      <c r="T4069" s="68">
        <v>0</v>
      </c>
      <c r="U4069" s="68">
        <v>2.4057766527325448</v>
      </c>
      <c r="V4069" s="68">
        <v>0</v>
      </c>
      <c r="W4069" s="68">
        <v>169.84541241196149</v>
      </c>
    </row>
    <row r="4070" spans="1:23">
      <c r="A4070" s="105"/>
      <c r="B4070">
        <v>2017</v>
      </c>
      <c r="C4070" s="76">
        <v>0.53675735406644143</v>
      </c>
      <c r="D4070" s="76">
        <v>8.1780444185356061E-3</v>
      </c>
      <c r="E4070" s="76">
        <v>8.1780444185356061E-3</v>
      </c>
      <c r="F4070" s="76">
        <v>0.40331351453633735</v>
      </c>
      <c r="G4070" s="76">
        <v>0</v>
      </c>
      <c r="H4070" s="76">
        <v>0</v>
      </c>
      <c r="I4070" s="76">
        <v>0</v>
      </c>
      <c r="J4070" s="76">
        <v>0</v>
      </c>
      <c r="K4070" s="76">
        <v>4.3573042560149725E-2</v>
      </c>
      <c r="L4070" s="77">
        <v>0</v>
      </c>
      <c r="M4070" s="68">
        <v>93.621093483973993</v>
      </c>
      <c r="N4070" s="68">
        <v>1.4264126149802892</v>
      </c>
      <c r="O4070" s="68">
        <v>1.4264126149802892</v>
      </c>
      <c r="P4070" s="68">
        <v>70.345849873689232</v>
      </c>
      <c r="Q4070" s="68">
        <v>0</v>
      </c>
      <c r="R4070" s="68">
        <v>0</v>
      </c>
      <c r="S4070" s="68">
        <v>0</v>
      </c>
      <c r="T4070" s="68">
        <v>0</v>
      </c>
      <c r="U4070" s="68">
        <v>7.6</v>
      </c>
      <c r="V4070" s="68">
        <v>0</v>
      </c>
      <c r="W4070" s="68">
        <v>174.41976858762385</v>
      </c>
    </row>
    <row r="4071" spans="1:23">
      <c r="C4071" s="76"/>
      <c r="D4071" s="76"/>
      <c r="E4071" s="76"/>
      <c r="F4071" s="76"/>
      <c r="G4071" s="76"/>
      <c r="H4071" s="76"/>
      <c r="I4071" s="76"/>
      <c r="J4071" s="76"/>
      <c r="K4071" s="76"/>
      <c r="L4071" s="77"/>
      <c r="M4071" s="68"/>
      <c r="N4071" s="68"/>
      <c r="O4071" s="68"/>
      <c r="P4071" s="68"/>
      <c r="Q4071" s="68"/>
      <c r="R4071" s="68"/>
      <c r="S4071" s="68"/>
      <c r="T4071" s="68"/>
      <c r="U4071" s="68"/>
      <c r="V4071" s="68"/>
      <c r="W4071" s="68"/>
    </row>
    <row r="4072" spans="1:23">
      <c r="A4072" s="105" t="s">
        <v>1048</v>
      </c>
      <c r="B4072">
        <v>2011</v>
      </c>
      <c r="C4072" s="76">
        <v>0.52641574296268612</v>
      </c>
      <c r="D4072" s="76">
        <v>6.3860930610421932E-2</v>
      </c>
      <c r="E4072" s="76">
        <v>0</v>
      </c>
      <c r="F4072" s="76">
        <v>0.4097233264268918</v>
      </c>
      <c r="G4072" s="76">
        <v>0</v>
      </c>
      <c r="H4072" s="76">
        <v>0</v>
      </c>
      <c r="I4072" s="76">
        <v>0</v>
      </c>
      <c r="J4072" s="76">
        <v>0</v>
      </c>
      <c r="K4072" s="76">
        <v>0</v>
      </c>
      <c r="L4072" s="77">
        <v>0</v>
      </c>
      <c r="M4072" s="68">
        <v>10.643797035189934</v>
      </c>
      <c r="N4072" s="68">
        <v>1.2912280701754386</v>
      </c>
      <c r="O4072" s="68">
        <v>0</v>
      </c>
      <c r="P4072" s="68">
        <v>8.2843493671499662</v>
      </c>
      <c r="Q4072" s="68">
        <v>0</v>
      </c>
      <c r="R4072" s="68">
        <v>0</v>
      </c>
      <c r="S4072" s="68">
        <v>0</v>
      </c>
      <c r="T4072" s="68">
        <v>0</v>
      </c>
      <c r="U4072" s="68">
        <v>0</v>
      </c>
      <c r="V4072" s="68">
        <v>0</v>
      </c>
      <c r="W4072" s="68">
        <v>20.219374472515341</v>
      </c>
    </row>
    <row r="4073" spans="1:23">
      <c r="A4073" s="105"/>
      <c r="B4073">
        <v>2014</v>
      </c>
      <c r="C4073" s="76">
        <v>0.51244655145885953</v>
      </c>
      <c r="D4073" s="76">
        <v>0</v>
      </c>
      <c r="E4073" s="76">
        <v>0</v>
      </c>
      <c r="F4073" s="76">
        <v>0.48755344854114052</v>
      </c>
      <c r="G4073" s="76">
        <v>0</v>
      </c>
      <c r="H4073" s="76">
        <v>0</v>
      </c>
      <c r="I4073" s="76">
        <v>0</v>
      </c>
      <c r="J4073" s="76">
        <v>0</v>
      </c>
      <c r="K4073" s="76">
        <v>0</v>
      </c>
      <c r="L4073" s="77">
        <v>0</v>
      </c>
      <c r="M4073" s="68">
        <v>5.5340903307317451</v>
      </c>
      <c r="N4073" s="68">
        <v>0</v>
      </c>
      <c r="O4073" s="68">
        <v>0</v>
      </c>
      <c r="P4073" s="68">
        <v>5.2652609674221971</v>
      </c>
      <c r="Q4073" s="68">
        <v>0</v>
      </c>
      <c r="R4073" s="68">
        <v>0</v>
      </c>
      <c r="S4073" s="68">
        <v>0</v>
      </c>
      <c r="T4073" s="68">
        <v>0</v>
      </c>
      <c r="U4073" s="68">
        <v>0</v>
      </c>
      <c r="V4073" s="68">
        <v>0</v>
      </c>
      <c r="W4073" s="68">
        <v>10.799351298153942</v>
      </c>
    </row>
    <row r="4074" spans="1:23">
      <c r="A4074" s="105"/>
      <c r="B4074">
        <v>2017</v>
      </c>
      <c r="C4074" s="76">
        <v>0.27645152519716526</v>
      </c>
      <c r="D4074" s="76">
        <v>0</v>
      </c>
      <c r="E4074" s="76">
        <v>0</v>
      </c>
      <c r="F4074" s="76">
        <v>0.7235484748028348</v>
      </c>
      <c r="G4074" s="76">
        <v>0</v>
      </c>
      <c r="H4074" s="76">
        <v>0</v>
      </c>
      <c r="I4074" s="76">
        <v>0</v>
      </c>
      <c r="J4074" s="76">
        <v>0</v>
      </c>
      <c r="K4074" s="76">
        <v>0</v>
      </c>
      <c r="L4074" s="77">
        <v>0</v>
      </c>
      <c r="M4074" s="68">
        <v>2.4322605681966634</v>
      </c>
      <c r="N4074" s="68">
        <v>0</v>
      </c>
      <c r="O4074" s="68">
        <v>0</v>
      </c>
      <c r="P4074" s="68">
        <v>6.3658843017293574</v>
      </c>
      <c r="Q4074" s="68">
        <v>0</v>
      </c>
      <c r="R4074" s="68">
        <v>0</v>
      </c>
      <c r="S4074" s="68">
        <v>0</v>
      </c>
      <c r="T4074" s="68">
        <v>0</v>
      </c>
      <c r="U4074" s="68">
        <v>0</v>
      </c>
      <c r="V4074" s="68">
        <v>0</v>
      </c>
      <c r="W4074" s="68">
        <v>8.7981448699260199</v>
      </c>
    </row>
    <row r="4075" spans="1:23">
      <c r="C4075" s="76"/>
      <c r="D4075" s="76"/>
      <c r="E4075" s="76"/>
      <c r="F4075" s="76"/>
      <c r="G4075" s="76"/>
      <c r="H4075" s="76"/>
      <c r="I4075" s="76"/>
      <c r="J4075" s="76"/>
      <c r="K4075" s="76"/>
      <c r="L4075" s="77"/>
      <c r="M4075" s="68"/>
      <c r="N4075" s="68"/>
      <c r="O4075" s="68"/>
      <c r="P4075" s="68"/>
      <c r="Q4075" s="68"/>
      <c r="R4075" s="68"/>
      <c r="S4075" s="68"/>
      <c r="T4075" s="68"/>
      <c r="U4075" s="68"/>
      <c r="V4075" s="68"/>
      <c r="W4075" s="68"/>
    </row>
    <row r="4076" spans="1:23">
      <c r="A4076" s="105" t="s">
        <v>1049</v>
      </c>
      <c r="B4076">
        <v>2011</v>
      </c>
      <c r="C4076" s="76">
        <v>0.45149514820480208</v>
      </c>
      <c r="D4076" s="76">
        <v>3.4433597094665466E-2</v>
      </c>
      <c r="E4076" s="76">
        <v>0</v>
      </c>
      <c r="F4076" s="76">
        <v>0.49450020945335638</v>
      </c>
      <c r="G4076" s="76">
        <v>6.4837813223768267E-3</v>
      </c>
      <c r="H4076" s="76">
        <v>0</v>
      </c>
      <c r="I4076" s="76">
        <v>0</v>
      </c>
      <c r="J4076" s="76">
        <v>6.4223409712480355E-3</v>
      </c>
      <c r="K4076" s="76">
        <v>6.6649229535510066E-3</v>
      </c>
      <c r="L4076" s="77">
        <v>0</v>
      </c>
      <c r="M4076" s="68">
        <v>69.823895769437897</v>
      </c>
      <c r="N4076" s="68">
        <v>5.3251688397194812</v>
      </c>
      <c r="O4076" s="68">
        <v>0</v>
      </c>
      <c r="P4076" s="68">
        <v>76.474644788816633</v>
      </c>
      <c r="Q4076" s="68">
        <v>1.0027192386131882</v>
      </c>
      <c r="R4076" s="68">
        <v>0</v>
      </c>
      <c r="S4076" s="68">
        <v>0</v>
      </c>
      <c r="T4076" s="68">
        <v>0.99321746502755404</v>
      </c>
      <c r="U4076" s="68">
        <v>1.0307328605200945</v>
      </c>
      <c r="V4076" s="68">
        <v>0</v>
      </c>
      <c r="W4076" s="68">
        <v>154.65037896213488</v>
      </c>
    </row>
    <row r="4077" spans="1:23">
      <c r="A4077" s="105"/>
      <c r="B4077">
        <v>2014</v>
      </c>
      <c r="C4077" s="76">
        <v>0.41145193159049409</v>
      </c>
      <c r="D4077" s="76">
        <v>3.5514802916925596E-2</v>
      </c>
      <c r="E4077" s="76">
        <v>4.3285752428604593E-2</v>
      </c>
      <c r="F4077" s="76">
        <v>0.48551425073715371</v>
      </c>
      <c r="G4077" s="76">
        <v>0</v>
      </c>
      <c r="H4077" s="76">
        <v>0</v>
      </c>
      <c r="I4077" s="76">
        <v>0</v>
      </c>
      <c r="J4077" s="76">
        <v>0</v>
      </c>
      <c r="K4077" s="76">
        <v>2.4233262326822366E-2</v>
      </c>
      <c r="L4077" s="77">
        <v>0</v>
      </c>
      <c r="M4077" s="68">
        <v>59.94204735086511</v>
      </c>
      <c r="N4077" s="68">
        <v>5.1739458115407704</v>
      </c>
      <c r="O4077" s="68">
        <v>6.3060504094937775</v>
      </c>
      <c r="P4077" s="68">
        <v>70.731757400452153</v>
      </c>
      <c r="Q4077" s="68">
        <v>0</v>
      </c>
      <c r="R4077" s="68">
        <v>0</v>
      </c>
      <c r="S4077" s="68">
        <v>0</v>
      </c>
      <c r="T4077" s="68">
        <v>0</v>
      </c>
      <c r="U4077" s="68">
        <v>3.5304035449420201</v>
      </c>
      <c r="V4077" s="68">
        <v>0</v>
      </c>
      <c r="W4077" s="68">
        <v>145.68420451729378</v>
      </c>
    </row>
    <row r="4078" spans="1:23">
      <c r="A4078" s="105"/>
      <c r="B4078">
        <v>2017</v>
      </c>
      <c r="C4078" s="76">
        <v>0.50041625190877148</v>
      </c>
      <c r="D4078" s="76">
        <v>2.0279746399611037E-2</v>
      </c>
      <c r="E4078" s="76">
        <v>2.6951031925072689E-2</v>
      </c>
      <c r="F4078" s="76">
        <v>0.4162737647478621</v>
      </c>
      <c r="G4078" s="76">
        <v>2.1489803642491499E-2</v>
      </c>
      <c r="H4078" s="76">
        <v>0</v>
      </c>
      <c r="I4078" s="76">
        <v>0</v>
      </c>
      <c r="J4078" s="76">
        <v>0</v>
      </c>
      <c r="K4078" s="76">
        <v>6.0847212178939958E-3</v>
      </c>
      <c r="L4078" s="77">
        <v>8.5046801582974695E-3</v>
      </c>
      <c r="M4078" s="68">
        <v>88.487628313799917</v>
      </c>
      <c r="N4078" s="68">
        <v>3.5860279414627239</v>
      </c>
      <c r="O4078" s="68">
        <v>4.7656983292660033</v>
      </c>
      <c r="P4078" s="68">
        <v>73.608876672754903</v>
      </c>
      <c r="Q4078" s="68">
        <v>3.8</v>
      </c>
      <c r="R4078" s="68">
        <v>0</v>
      </c>
      <c r="S4078" s="68">
        <v>0</v>
      </c>
      <c r="T4078" s="68">
        <v>0</v>
      </c>
      <c r="U4078" s="68">
        <v>1.0759493670886076</v>
      </c>
      <c r="V4078" s="68">
        <v>1.5038659793814433</v>
      </c>
      <c r="W4078" s="68">
        <v>176.82804660375356</v>
      </c>
    </row>
    <row r="4079" spans="1:23">
      <c r="C4079" s="76"/>
      <c r="D4079" s="76"/>
      <c r="E4079" s="76"/>
      <c r="F4079" s="76"/>
      <c r="G4079" s="76"/>
      <c r="H4079" s="76"/>
      <c r="I4079" s="76"/>
      <c r="J4079" s="76"/>
      <c r="K4079" s="76"/>
      <c r="L4079" s="77"/>
      <c r="M4079" s="68"/>
      <c r="N4079" s="68"/>
      <c r="O4079" s="68"/>
      <c r="P4079" s="68"/>
      <c r="Q4079" s="68"/>
      <c r="R4079" s="68"/>
      <c r="S4079" s="68"/>
      <c r="T4079" s="68"/>
      <c r="U4079" s="68"/>
      <c r="V4079" s="68"/>
      <c r="W4079" s="68"/>
    </row>
    <row r="4080" spans="1:23">
      <c r="A4080" s="105" t="s">
        <v>1050</v>
      </c>
      <c r="B4080">
        <v>2011</v>
      </c>
      <c r="C4080" s="76">
        <v>0.4940822587840219</v>
      </c>
      <c r="D4080" s="76">
        <v>2.9690642862138693E-2</v>
      </c>
      <c r="E4080" s="76">
        <v>4.0102357645523543E-2</v>
      </c>
      <c r="F4080" s="76">
        <v>0.4214119567596904</v>
      </c>
      <c r="G4080" s="76">
        <v>0</v>
      </c>
      <c r="H4080" s="76">
        <v>1.4712783948625368E-2</v>
      </c>
      <c r="I4080" s="76">
        <v>0</v>
      </c>
      <c r="J4080" s="76">
        <v>0</v>
      </c>
      <c r="K4080" s="76">
        <v>0</v>
      </c>
      <c r="L4080" s="77">
        <v>0</v>
      </c>
      <c r="M4080" s="68">
        <v>33.376838814007947</v>
      </c>
      <c r="N4080" s="68">
        <v>2.0056980056980058</v>
      </c>
      <c r="O4080" s="68">
        <v>2.7090426814564745</v>
      </c>
      <c r="P4080" s="68">
        <v>28.467727195224548</v>
      </c>
      <c r="Q4080" s="68">
        <v>0</v>
      </c>
      <c r="R4080" s="68">
        <v>0.99389567147613767</v>
      </c>
      <c r="S4080" s="68">
        <v>0</v>
      </c>
      <c r="T4080" s="68">
        <v>0</v>
      </c>
      <c r="U4080" s="68">
        <v>0</v>
      </c>
      <c r="V4080" s="68">
        <v>0</v>
      </c>
      <c r="W4080" s="68">
        <v>67.553202367863122</v>
      </c>
    </row>
    <row r="4081" spans="1:23">
      <c r="A4081" s="105"/>
      <c r="B4081">
        <v>2014</v>
      </c>
      <c r="C4081" s="76">
        <v>0.47909716617028603</v>
      </c>
      <c r="D4081" s="76">
        <v>2.9250122832243194E-2</v>
      </c>
      <c r="E4081" s="76">
        <v>3.1419996825368161E-2</v>
      </c>
      <c r="F4081" s="76">
        <v>0.44056609116213896</v>
      </c>
      <c r="G4081" s="76">
        <v>0</v>
      </c>
      <c r="H4081" s="76">
        <v>0</v>
      </c>
      <c r="I4081" s="76">
        <v>0</v>
      </c>
      <c r="J4081" s="76">
        <v>0</v>
      </c>
      <c r="K4081" s="76">
        <v>1.9666623009963431E-2</v>
      </c>
      <c r="L4081" s="77">
        <v>0</v>
      </c>
      <c r="M4081" s="68">
        <v>32.859749949347226</v>
      </c>
      <c r="N4081" s="68">
        <v>2.0061728395061729</v>
      </c>
      <c r="O4081" s="68">
        <v>2.1549975912901047</v>
      </c>
      <c r="P4081" s="68">
        <v>30.217026135787378</v>
      </c>
      <c r="Q4081" s="68">
        <v>0</v>
      </c>
      <c r="R4081" s="68">
        <v>0</v>
      </c>
      <c r="S4081" s="68">
        <v>0</v>
      </c>
      <c r="T4081" s="68">
        <v>0</v>
      </c>
      <c r="U4081" s="68">
        <v>1.348871085214858</v>
      </c>
      <c r="V4081" s="68">
        <v>0</v>
      </c>
      <c r="W4081" s="68">
        <v>68.586817601145754</v>
      </c>
    </row>
    <row r="4082" spans="1:23">
      <c r="A4082" s="105"/>
      <c r="B4082">
        <v>2017</v>
      </c>
      <c r="C4082" s="76">
        <v>0.60253652018824122</v>
      </c>
      <c r="D4082" s="76">
        <v>4.985145373760709E-2</v>
      </c>
      <c r="E4082" s="76">
        <v>0</v>
      </c>
      <c r="F4082" s="76">
        <v>0.34761202607415193</v>
      </c>
      <c r="G4082" s="76">
        <v>0</v>
      </c>
      <c r="H4082" s="76">
        <v>0</v>
      </c>
      <c r="I4082" s="76">
        <v>0</v>
      </c>
      <c r="J4082" s="76">
        <v>0</v>
      </c>
      <c r="K4082" s="76">
        <v>0</v>
      </c>
      <c r="L4082" s="77">
        <v>0</v>
      </c>
      <c r="M4082" s="68">
        <v>38.410598837242702</v>
      </c>
      <c r="N4082" s="68">
        <v>3.1779388083735909</v>
      </c>
      <c r="O4082" s="68">
        <v>0</v>
      </c>
      <c r="P4082" s="68">
        <v>22.159629561315295</v>
      </c>
      <c r="Q4082" s="68">
        <v>0</v>
      </c>
      <c r="R4082" s="68">
        <v>0</v>
      </c>
      <c r="S4082" s="68">
        <v>0</v>
      </c>
      <c r="T4082" s="68">
        <v>0</v>
      </c>
      <c r="U4082" s="68">
        <v>0</v>
      </c>
      <c r="V4082" s="68">
        <v>0</v>
      </c>
      <c r="W4082" s="68">
        <v>63.748167206931576</v>
      </c>
    </row>
    <row r="4083" spans="1:23">
      <c r="C4083" s="76"/>
      <c r="D4083" s="76"/>
      <c r="E4083" s="76"/>
      <c r="F4083" s="76"/>
      <c r="G4083" s="76"/>
      <c r="H4083" s="76"/>
      <c r="I4083" s="76"/>
      <c r="J4083" s="76"/>
      <c r="K4083" s="76"/>
      <c r="L4083" s="77"/>
      <c r="M4083" s="68"/>
      <c r="N4083" s="68"/>
      <c r="O4083" s="68"/>
      <c r="P4083" s="68"/>
      <c r="Q4083" s="68"/>
      <c r="R4083" s="68"/>
      <c r="S4083" s="68"/>
      <c r="T4083" s="68"/>
      <c r="U4083" s="68"/>
      <c r="V4083" s="68"/>
      <c r="W4083" s="68"/>
    </row>
    <row r="4084" spans="1:23">
      <c r="A4084" s="105" t="s">
        <v>1051</v>
      </c>
      <c r="B4084">
        <v>2011</v>
      </c>
      <c r="C4084" s="76">
        <v>0.24672700248181231</v>
      </c>
      <c r="D4084" s="76">
        <v>1.3656406902567638E-2</v>
      </c>
      <c r="E4084" s="76">
        <v>0</v>
      </c>
      <c r="F4084" s="76">
        <v>0.70876232570929876</v>
      </c>
      <c r="G4084" s="76">
        <v>0</v>
      </c>
      <c r="H4084" s="76">
        <v>1.0416300341618646E-2</v>
      </c>
      <c r="I4084" s="76">
        <v>0</v>
      </c>
      <c r="J4084" s="76">
        <v>9.9911027193039809E-3</v>
      </c>
      <c r="K4084" s="76">
        <v>1.0446861845398669E-2</v>
      </c>
      <c r="L4084" s="77">
        <v>0</v>
      </c>
      <c r="M4084" s="68">
        <v>73.581537947366044</v>
      </c>
      <c r="N4084" s="68">
        <v>4.0727582008378933</v>
      </c>
      <c r="O4084" s="68">
        <v>0</v>
      </c>
      <c r="P4084" s="68">
        <v>211.37460205105276</v>
      </c>
      <c r="Q4084" s="68">
        <v>0</v>
      </c>
      <c r="R4084" s="68">
        <v>3.1064593301435406</v>
      </c>
      <c r="S4084" s="68">
        <v>0</v>
      </c>
      <c r="T4084" s="68">
        <v>2.9796523950826623</v>
      </c>
      <c r="U4084" s="68">
        <v>3.1155737052524595</v>
      </c>
      <c r="V4084" s="68">
        <v>0</v>
      </c>
      <c r="W4084" s="68">
        <v>298.23058362973535</v>
      </c>
    </row>
    <row r="4085" spans="1:23">
      <c r="A4085" s="105"/>
      <c r="B4085">
        <v>2014</v>
      </c>
      <c r="C4085" s="76">
        <v>0.178276162147357</v>
      </c>
      <c r="D4085" s="76">
        <v>1.1340920318480914E-2</v>
      </c>
      <c r="E4085" s="76">
        <v>0</v>
      </c>
      <c r="F4085" s="76">
        <v>0.79528207723395827</v>
      </c>
      <c r="G4085" s="76">
        <v>0</v>
      </c>
      <c r="H4085" s="76">
        <v>0</v>
      </c>
      <c r="I4085" s="76">
        <v>0</v>
      </c>
      <c r="J4085" s="76">
        <v>1.1334555071666133E-2</v>
      </c>
      <c r="K4085" s="76">
        <v>3.7662852285378799E-3</v>
      </c>
      <c r="L4085" s="77">
        <v>0</v>
      </c>
      <c r="M4085" s="68">
        <v>47.334747988953055</v>
      </c>
      <c r="N4085" s="68">
        <v>3.011168732667548</v>
      </c>
      <c r="O4085" s="68">
        <v>0</v>
      </c>
      <c r="P4085" s="68">
        <v>211.15821797243353</v>
      </c>
      <c r="Q4085" s="68">
        <v>0</v>
      </c>
      <c r="R4085" s="68">
        <v>0</v>
      </c>
      <c r="S4085" s="68">
        <v>0</v>
      </c>
      <c r="T4085" s="68">
        <v>3.0094786729857823</v>
      </c>
      <c r="U4085" s="68">
        <v>1</v>
      </c>
      <c r="V4085" s="68">
        <v>0</v>
      </c>
      <c r="W4085" s="68">
        <v>265.51361336703985</v>
      </c>
    </row>
    <row r="4086" spans="1:23">
      <c r="A4086" s="105"/>
      <c r="B4086">
        <v>2017</v>
      </c>
      <c r="C4086" s="76">
        <v>0.25603096592972679</v>
      </c>
      <c r="D4086" s="76">
        <v>3.5757965263397418E-3</v>
      </c>
      <c r="E4086" s="76">
        <v>4.9046044248984809E-3</v>
      </c>
      <c r="F4086" s="76">
        <v>0.71530892939905666</v>
      </c>
      <c r="G4086" s="76">
        <v>0</v>
      </c>
      <c r="H4086" s="76">
        <v>0</v>
      </c>
      <c r="I4086" s="76">
        <v>0</v>
      </c>
      <c r="J4086" s="76">
        <v>7.1515930526794835E-3</v>
      </c>
      <c r="K4086" s="76">
        <v>1.3028110667298927E-2</v>
      </c>
      <c r="L4086" s="77">
        <v>0</v>
      </c>
      <c r="M4086" s="68">
        <v>72.748553885822801</v>
      </c>
      <c r="N4086" s="68">
        <v>1.016025641025641</v>
      </c>
      <c r="O4086" s="68">
        <v>1.3935926773455378</v>
      </c>
      <c r="P4086" s="68">
        <v>203.24764235619983</v>
      </c>
      <c r="Q4086" s="68">
        <v>0</v>
      </c>
      <c r="R4086" s="68">
        <v>0</v>
      </c>
      <c r="S4086" s="68">
        <v>0</v>
      </c>
      <c r="T4086" s="68">
        <v>2.0320512820512819</v>
      </c>
      <c r="U4086" s="68">
        <v>3.7018030513176146</v>
      </c>
      <c r="V4086" s="68">
        <v>0</v>
      </c>
      <c r="W4086" s="68">
        <v>284.13966889376269</v>
      </c>
    </row>
    <row r="4087" spans="1:23">
      <c r="C4087" s="76"/>
      <c r="D4087" s="76"/>
      <c r="E4087" s="76"/>
      <c r="F4087" s="76"/>
      <c r="G4087" s="76"/>
      <c r="H4087" s="76"/>
      <c r="I4087" s="76"/>
      <c r="J4087" s="76"/>
      <c r="K4087" s="76"/>
      <c r="L4087" s="77"/>
      <c r="M4087" s="68"/>
      <c r="N4087" s="68"/>
      <c r="O4087" s="68"/>
      <c r="P4087" s="68"/>
      <c r="Q4087" s="68"/>
      <c r="R4087" s="68"/>
      <c r="S4087" s="68"/>
      <c r="T4087" s="68"/>
      <c r="U4087" s="68"/>
      <c r="V4087" s="68"/>
      <c r="W4087" s="68"/>
    </row>
    <row r="4088" spans="1:23">
      <c r="A4088" s="105" t="s">
        <v>1052</v>
      </c>
      <c r="B4088">
        <v>2011</v>
      </c>
      <c r="C4088" s="76">
        <v>0.40362283013984934</v>
      </c>
      <c r="D4088" s="76">
        <v>0</v>
      </c>
      <c r="E4088" s="76">
        <v>0</v>
      </c>
      <c r="F4088" s="76">
        <v>0.59637716986015066</v>
      </c>
      <c r="G4088" s="76">
        <v>0</v>
      </c>
      <c r="H4088" s="76">
        <v>0</v>
      </c>
      <c r="I4088" s="76">
        <v>0</v>
      </c>
      <c r="J4088" s="76">
        <v>0</v>
      </c>
      <c r="K4088" s="76">
        <v>0</v>
      </c>
      <c r="L4088" s="77">
        <v>0</v>
      </c>
      <c r="M4088" s="68">
        <v>19.72385736540809</v>
      </c>
      <c r="N4088" s="68">
        <v>0</v>
      </c>
      <c r="O4088" s="68">
        <v>0</v>
      </c>
      <c r="P4088" s="68">
        <v>29.14319348643313</v>
      </c>
      <c r="Q4088" s="68">
        <v>0</v>
      </c>
      <c r="R4088" s="68">
        <v>0</v>
      </c>
      <c r="S4088" s="68">
        <v>0</v>
      </c>
      <c r="T4088" s="68">
        <v>0</v>
      </c>
      <c r="U4088" s="68">
        <v>0</v>
      </c>
      <c r="V4088" s="68">
        <v>0</v>
      </c>
      <c r="W4088" s="68">
        <v>48.867050851841221</v>
      </c>
    </row>
    <row r="4089" spans="1:23">
      <c r="A4089" s="105"/>
      <c r="B4089">
        <v>2014</v>
      </c>
      <c r="C4089" s="76">
        <v>0.48718365263087865</v>
      </c>
      <c r="D4089" s="76">
        <v>5.6935433134147596E-2</v>
      </c>
      <c r="E4089" s="76">
        <v>0</v>
      </c>
      <c r="F4089" s="76">
        <v>0.45588091423497368</v>
      </c>
      <c r="G4089" s="76">
        <v>0</v>
      </c>
      <c r="H4089" s="76">
        <v>0</v>
      </c>
      <c r="I4089" s="76">
        <v>0</v>
      </c>
      <c r="J4089" s="76">
        <v>0</v>
      </c>
      <c r="K4089" s="76">
        <v>0</v>
      </c>
      <c r="L4089" s="77">
        <v>0</v>
      </c>
      <c r="M4089" s="68">
        <v>22.168166049707356</v>
      </c>
      <c r="N4089" s="68">
        <v>2.5907152857324678</v>
      </c>
      <c r="O4089" s="68">
        <v>0</v>
      </c>
      <c r="P4089" s="68">
        <v>20.743807291313768</v>
      </c>
      <c r="Q4089" s="68">
        <v>0</v>
      </c>
      <c r="R4089" s="68">
        <v>0</v>
      </c>
      <c r="S4089" s="68">
        <v>0</v>
      </c>
      <c r="T4089" s="68">
        <v>0</v>
      </c>
      <c r="U4089" s="68">
        <v>0</v>
      </c>
      <c r="V4089" s="68">
        <v>0</v>
      </c>
      <c r="W4089" s="68">
        <v>45.502688626753596</v>
      </c>
    </row>
    <row r="4090" spans="1:23">
      <c r="A4090" s="105"/>
      <c r="B4090">
        <v>2017</v>
      </c>
      <c r="C4090" s="76">
        <v>0.54127893479840294</v>
      </c>
      <c r="D4090" s="76">
        <v>2.4128776704653385E-2</v>
      </c>
      <c r="E4090" s="76">
        <v>0</v>
      </c>
      <c r="F4090" s="76">
        <v>0.43459228849694354</v>
      </c>
      <c r="G4090" s="76">
        <v>0</v>
      </c>
      <c r="H4090" s="76">
        <v>0</v>
      </c>
      <c r="I4090" s="76">
        <v>0</v>
      </c>
      <c r="J4090" s="76">
        <v>0</v>
      </c>
      <c r="K4090" s="76">
        <v>0</v>
      </c>
      <c r="L4090" s="77">
        <v>0</v>
      </c>
      <c r="M4090" s="68">
        <v>22.43292071636661</v>
      </c>
      <c r="N4090" s="68">
        <v>1</v>
      </c>
      <c r="O4090" s="68">
        <v>0</v>
      </c>
      <c r="P4090" s="68">
        <v>18.011368492341749</v>
      </c>
      <c r="Q4090" s="68">
        <v>0</v>
      </c>
      <c r="R4090" s="68">
        <v>0</v>
      </c>
      <c r="S4090" s="68">
        <v>0</v>
      </c>
      <c r="T4090" s="68">
        <v>0</v>
      </c>
      <c r="U4090" s="68">
        <v>0</v>
      </c>
      <c r="V4090" s="68">
        <v>0</v>
      </c>
      <c r="W4090" s="68">
        <v>41.444289208708362</v>
      </c>
    </row>
    <row r="4091" spans="1:23">
      <c r="C4091" s="76"/>
      <c r="D4091" s="76"/>
      <c r="E4091" s="76"/>
      <c r="F4091" s="76"/>
      <c r="G4091" s="76"/>
      <c r="H4091" s="76"/>
      <c r="I4091" s="76"/>
      <c r="J4091" s="76"/>
      <c r="K4091" s="76"/>
      <c r="L4091" s="77"/>
      <c r="M4091" s="68"/>
      <c r="N4091" s="68"/>
      <c r="O4091" s="68"/>
      <c r="P4091" s="68"/>
      <c r="Q4091" s="68"/>
      <c r="R4091" s="68"/>
      <c r="S4091" s="68"/>
      <c r="T4091" s="68"/>
      <c r="U4091" s="68"/>
      <c r="V4091" s="68"/>
      <c r="W4091" s="68"/>
    </row>
    <row r="4092" spans="1:23">
      <c r="A4092" s="105" t="s">
        <v>1053</v>
      </c>
      <c r="B4092">
        <v>2011</v>
      </c>
      <c r="C4092" s="76">
        <v>0.26111526411125185</v>
      </c>
      <c r="D4092" s="76">
        <v>0.17491897005669971</v>
      </c>
      <c r="E4092" s="76">
        <v>0</v>
      </c>
      <c r="F4092" s="76">
        <v>0.5074060918233696</v>
      </c>
      <c r="G4092" s="76">
        <v>0</v>
      </c>
      <c r="H4092" s="76">
        <v>0</v>
      </c>
      <c r="I4092" s="76">
        <v>5.6559674008678854E-2</v>
      </c>
      <c r="J4092" s="76">
        <v>0</v>
      </c>
      <c r="K4092" s="76">
        <v>0</v>
      </c>
      <c r="L4092" s="77">
        <v>0</v>
      </c>
      <c r="M4092" s="68">
        <v>7.1816086493787239</v>
      </c>
      <c r="N4092" s="68">
        <v>4.810900628790475</v>
      </c>
      <c r="O4092" s="68">
        <v>0</v>
      </c>
      <c r="P4092" s="68">
        <v>13.955491993886621</v>
      </c>
      <c r="Q4092" s="68">
        <v>0</v>
      </c>
      <c r="R4092" s="68">
        <v>0</v>
      </c>
      <c r="S4092" s="68">
        <v>1.5555944055944055</v>
      </c>
      <c r="T4092" s="68">
        <v>0</v>
      </c>
      <c r="U4092" s="68">
        <v>0</v>
      </c>
      <c r="V4092" s="68">
        <v>0</v>
      </c>
      <c r="W4092" s="68">
        <v>27.503595677650225</v>
      </c>
    </row>
    <row r="4093" spans="1:23">
      <c r="A4093" s="105"/>
      <c r="B4093">
        <v>2014</v>
      </c>
      <c r="C4093" s="76">
        <v>0.42761620221252961</v>
      </c>
      <c r="D4093" s="76">
        <v>0</v>
      </c>
      <c r="E4093" s="76">
        <v>0</v>
      </c>
      <c r="F4093" s="76">
        <v>0.50668535615151511</v>
      </c>
      <c r="G4093" s="76">
        <v>2.1390654503447595E-2</v>
      </c>
      <c r="H4093" s="76">
        <v>0</v>
      </c>
      <c r="I4093" s="76">
        <v>4.4307787132507555E-2</v>
      </c>
      <c r="J4093" s="76">
        <v>0</v>
      </c>
      <c r="K4093" s="76">
        <v>0</v>
      </c>
      <c r="L4093" s="77">
        <v>0</v>
      </c>
      <c r="M4093" s="68">
        <v>10.350965317543819</v>
      </c>
      <c r="N4093" s="68">
        <v>0</v>
      </c>
      <c r="O4093" s="68">
        <v>0</v>
      </c>
      <c r="P4093" s="68">
        <v>12.264929442091182</v>
      </c>
      <c r="Q4093" s="68">
        <v>0.51778656126482214</v>
      </c>
      <c r="R4093" s="68">
        <v>0</v>
      </c>
      <c r="S4093" s="68">
        <v>1.0725233644859813</v>
      </c>
      <c r="T4093" s="68">
        <v>0</v>
      </c>
      <c r="U4093" s="68">
        <v>0</v>
      </c>
      <c r="V4093" s="68">
        <v>0</v>
      </c>
      <c r="W4093" s="68">
        <v>24.206204685385806</v>
      </c>
    </row>
    <row r="4094" spans="1:23">
      <c r="A4094" s="105"/>
      <c r="B4094">
        <v>2017</v>
      </c>
      <c r="C4094" s="76">
        <v>0.20660969988267336</v>
      </c>
      <c r="D4094" s="76">
        <v>0</v>
      </c>
      <c r="E4094" s="76">
        <v>0</v>
      </c>
      <c r="F4094" s="76">
        <v>0.74529411833711701</v>
      </c>
      <c r="G4094" s="76">
        <v>0</v>
      </c>
      <c r="H4094" s="76">
        <v>0</v>
      </c>
      <c r="I4094" s="76">
        <v>4.8096181780209718E-2</v>
      </c>
      <c r="J4094" s="76">
        <v>0</v>
      </c>
      <c r="K4094" s="76">
        <v>0</v>
      </c>
      <c r="L4094" s="77">
        <v>0</v>
      </c>
      <c r="M4094" s="68">
        <v>5.0601435430028907</v>
      </c>
      <c r="N4094" s="68">
        <v>0</v>
      </c>
      <c r="O4094" s="68">
        <v>0</v>
      </c>
      <c r="P4094" s="68">
        <v>18.253234106061747</v>
      </c>
      <c r="Q4094" s="68">
        <v>0</v>
      </c>
      <c r="R4094" s="68">
        <v>0</v>
      </c>
      <c r="S4094" s="68">
        <v>1.1779388083735909</v>
      </c>
      <c r="T4094" s="68">
        <v>0</v>
      </c>
      <c r="U4094" s="68">
        <v>0</v>
      </c>
      <c r="V4094" s="68">
        <v>0</v>
      </c>
      <c r="W4094" s="68">
        <v>24.491316457438227</v>
      </c>
    </row>
    <row r="4095" spans="1:23">
      <c r="C4095" s="76"/>
      <c r="D4095" s="76"/>
      <c r="E4095" s="76"/>
      <c r="F4095" s="76"/>
      <c r="G4095" s="76"/>
      <c r="H4095" s="76"/>
      <c r="I4095" s="76"/>
      <c r="J4095" s="76"/>
      <c r="K4095" s="76"/>
      <c r="L4095" s="77"/>
      <c r="M4095" s="68"/>
      <c r="N4095" s="68"/>
      <c r="O4095" s="68"/>
      <c r="P4095" s="68"/>
      <c r="Q4095" s="68"/>
      <c r="R4095" s="68"/>
      <c r="S4095" s="68"/>
      <c r="T4095" s="68"/>
      <c r="U4095" s="68"/>
      <c r="V4095" s="68"/>
      <c r="W4095" s="68"/>
    </row>
    <row r="4096" spans="1:23">
      <c r="A4096" s="105" t="s">
        <v>1054</v>
      </c>
      <c r="B4096">
        <v>2011</v>
      </c>
      <c r="C4096" s="76">
        <v>0.3743641364703173</v>
      </c>
      <c r="D4096" s="76">
        <v>7.1382084494982942E-2</v>
      </c>
      <c r="E4096" s="76">
        <v>0</v>
      </c>
      <c r="F4096" s="76">
        <v>0.55425377903469986</v>
      </c>
      <c r="G4096" s="76">
        <v>0</v>
      </c>
      <c r="H4096" s="76">
        <v>0</v>
      </c>
      <c r="I4096" s="76">
        <v>0</v>
      </c>
      <c r="J4096" s="76">
        <v>0</v>
      </c>
      <c r="K4096" s="76">
        <v>0</v>
      </c>
      <c r="L4096" s="77">
        <v>0</v>
      </c>
      <c r="M4096" s="68">
        <v>8.1583321707190688</v>
      </c>
      <c r="N4096" s="68">
        <v>1.5555944055944055</v>
      </c>
      <c r="O4096" s="68">
        <v>0</v>
      </c>
      <c r="P4096" s="68">
        <v>12.078578036013166</v>
      </c>
      <c r="Q4096" s="68">
        <v>0</v>
      </c>
      <c r="R4096" s="68">
        <v>0</v>
      </c>
      <c r="S4096" s="68">
        <v>0</v>
      </c>
      <c r="T4096" s="68">
        <v>0</v>
      </c>
      <c r="U4096" s="68">
        <v>0</v>
      </c>
      <c r="V4096" s="68">
        <v>0</v>
      </c>
      <c r="W4096" s="68">
        <v>21.792504612326638</v>
      </c>
    </row>
    <row r="4097" spans="1:23">
      <c r="A4097" s="105"/>
      <c r="B4097">
        <v>2014</v>
      </c>
      <c r="C4097" s="76">
        <v>0.26539280090775919</v>
      </c>
      <c r="D4097" s="76">
        <v>0</v>
      </c>
      <c r="E4097" s="76">
        <v>0</v>
      </c>
      <c r="F4097" s="76">
        <v>0.73460719909224104</v>
      </c>
      <c r="G4097" s="76">
        <v>0</v>
      </c>
      <c r="H4097" s="76">
        <v>0</v>
      </c>
      <c r="I4097" s="76">
        <v>0</v>
      </c>
      <c r="J4097" s="76">
        <v>0</v>
      </c>
      <c r="K4097" s="76">
        <v>0</v>
      </c>
      <c r="L4097" s="77">
        <v>0</v>
      </c>
      <c r="M4097" s="68">
        <v>3.1513409854629146</v>
      </c>
      <c r="N4097" s="68">
        <v>0</v>
      </c>
      <c r="O4097" s="68">
        <v>0</v>
      </c>
      <c r="P4097" s="68">
        <v>8.7229109711988855</v>
      </c>
      <c r="Q4097" s="68">
        <v>0</v>
      </c>
      <c r="R4097" s="68">
        <v>0</v>
      </c>
      <c r="S4097" s="68">
        <v>0</v>
      </c>
      <c r="T4097" s="68">
        <v>0</v>
      </c>
      <c r="U4097" s="68">
        <v>0</v>
      </c>
      <c r="V4097" s="68">
        <v>0</v>
      </c>
      <c r="W4097" s="68">
        <v>11.874251956661798</v>
      </c>
    </row>
    <row r="4098" spans="1:23">
      <c r="A4098" s="105"/>
      <c r="B4098">
        <v>2017</v>
      </c>
      <c r="C4098" s="76">
        <v>0.5080208936749866</v>
      </c>
      <c r="D4098" s="76">
        <v>0</v>
      </c>
      <c r="E4098" s="76">
        <v>0</v>
      </c>
      <c r="F4098" s="76">
        <v>0.49197910632501335</v>
      </c>
      <c r="G4098" s="76">
        <v>0</v>
      </c>
      <c r="H4098" s="76">
        <v>0</v>
      </c>
      <c r="I4098" s="76">
        <v>0</v>
      </c>
      <c r="J4098" s="76">
        <v>0</v>
      </c>
      <c r="K4098" s="76">
        <v>0</v>
      </c>
      <c r="L4098" s="77">
        <v>0</v>
      </c>
      <c r="M4098" s="68">
        <v>4.673564353469704</v>
      </c>
      <c r="N4098" s="68">
        <v>0</v>
      </c>
      <c r="O4098" s="68">
        <v>0</v>
      </c>
      <c r="P4098" s="68">
        <v>4.5259871052537264</v>
      </c>
      <c r="Q4098" s="68">
        <v>0</v>
      </c>
      <c r="R4098" s="68">
        <v>0</v>
      </c>
      <c r="S4098" s="68">
        <v>0</v>
      </c>
      <c r="T4098" s="68">
        <v>0</v>
      </c>
      <c r="U4098" s="68">
        <v>0</v>
      </c>
      <c r="V4098" s="68">
        <v>0</v>
      </c>
      <c r="W4098" s="68">
        <v>9.1995514587234304</v>
      </c>
    </row>
    <row r="4099" spans="1:23">
      <c r="C4099" s="76"/>
      <c r="D4099" s="76"/>
      <c r="E4099" s="76"/>
      <c r="F4099" s="76"/>
      <c r="G4099" s="76"/>
      <c r="H4099" s="76"/>
      <c r="I4099" s="76"/>
      <c r="J4099" s="76"/>
      <c r="K4099" s="76"/>
      <c r="L4099" s="77"/>
      <c r="M4099" s="68"/>
      <c r="N4099" s="68"/>
      <c r="O4099" s="68"/>
      <c r="P4099" s="68"/>
      <c r="Q4099" s="68"/>
      <c r="R4099" s="68"/>
      <c r="S4099" s="68"/>
      <c r="T4099" s="68"/>
      <c r="U4099" s="68"/>
      <c r="V4099" s="68"/>
      <c r="W4099" s="68"/>
    </row>
    <row r="4100" spans="1:23">
      <c r="A4100" s="105" t="s">
        <v>1055</v>
      </c>
      <c r="B4100">
        <v>2011</v>
      </c>
      <c r="C4100" s="76">
        <v>0.46920856287642015</v>
      </c>
      <c r="D4100" s="76">
        <v>0</v>
      </c>
      <c r="E4100" s="76">
        <v>3.2615106338419131E-2</v>
      </c>
      <c r="F4100" s="76">
        <v>0.49817633078516055</v>
      </c>
      <c r="G4100" s="76">
        <v>0</v>
      </c>
      <c r="H4100" s="76">
        <v>0</v>
      </c>
      <c r="I4100" s="76">
        <v>0</v>
      </c>
      <c r="J4100" s="76">
        <v>0</v>
      </c>
      <c r="K4100" s="76">
        <v>0</v>
      </c>
      <c r="L4100" s="77">
        <v>0</v>
      </c>
      <c r="M4100" s="68">
        <v>22.379145660112805</v>
      </c>
      <c r="N4100" s="68">
        <v>0</v>
      </c>
      <c r="O4100" s="68">
        <v>1.5555944055944055</v>
      </c>
      <c r="P4100" s="68">
        <v>23.760778368399045</v>
      </c>
      <c r="Q4100" s="68">
        <v>0</v>
      </c>
      <c r="R4100" s="68">
        <v>0</v>
      </c>
      <c r="S4100" s="68">
        <v>0</v>
      </c>
      <c r="T4100" s="68">
        <v>0</v>
      </c>
      <c r="U4100" s="68">
        <v>0</v>
      </c>
      <c r="V4100" s="68">
        <v>0</v>
      </c>
      <c r="W4100" s="68">
        <v>47.695518434106262</v>
      </c>
    </row>
    <row r="4101" spans="1:23">
      <c r="A4101" s="105"/>
      <c r="B4101">
        <v>2014</v>
      </c>
      <c r="C4101" s="76">
        <v>0.46462062988228764</v>
      </c>
      <c r="D4101" s="76">
        <v>0</v>
      </c>
      <c r="E4101" s="76">
        <v>1.7692034379040118E-2</v>
      </c>
      <c r="F4101" s="76">
        <v>0.51768733573867187</v>
      </c>
      <c r="G4101" s="76">
        <v>0</v>
      </c>
      <c r="H4101" s="76">
        <v>0</v>
      </c>
      <c r="I4101" s="76">
        <v>0</v>
      </c>
      <c r="J4101" s="76">
        <v>0</v>
      </c>
      <c r="K4101" s="76">
        <v>0</v>
      </c>
      <c r="L4101" s="77">
        <v>0</v>
      </c>
      <c r="M4101" s="68">
        <v>28.166149267791734</v>
      </c>
      <c r="N4101" s="68">
        <v>0</v>
      </c>
      <c r="O4101" s="68">
        <v>1.0725233644859813</v>
      </c>
      <c r="P4101" s="68">
        <v>31.383149680966667</v>
      </c>
      <c r="Q4101" s="68">
        <v>0</v>
      </c>
      <c r="R4101" s="68">
        <v>0</v>
      </c>
      <c r="S4101" s="68">
        <v>0</v>
      </c>
      <c r="T4101" s="68">
        <v>0</v>
      </c>
      <c r="U4101" s="68">
        <v>0</v>
      </c>
      <c r="V4101" s="68">
        <v>0</v>
      </c>
      <c r="W4101" s="68">
        <v>60.621822313244401</v>
      </c>
    </row>
    <row r="4102" spans="1:23">
      <c r="A4102" s="105"/>
      <c r="B4102">
        <v>2017</v>
      </c>
      <c r="C4102" s="76">
        <v>0.61370952615660412</v>
      </c>
      <c r="D4102" s="76">
        <v>0</v>
      </c>
      <c r="E4102" s="76">
        <v>7.0590531948364482E-2</v>
      </c>
      <c r="F4102" s="76">
        <v>0.31569994189503148</v>
      </c>
      <c r="G4102" s="76">
        <v>0</v>
      </c>
      <c r="H4102" s="76">
        <v>0</v>
      </c>
      <c r="I4102" s="76">
        <v>0</v>
      </c>
      <c r="J4102" s="76">
        <v>0</v>
      </c>
      <c r="K4102" s="76">
        <v>0</v>
      </c>
      <c r="L4102" s="77">
        <v>0</v>
      </c>
      <c r="M4102" s="68">
        <v>43.277878534166632</v>
      </c>
      <c r="N4102" s="68">
        <v>0</v>
      </c>
      <c r="O4102" s="68">
        <v>4.9779388083735903</v>
      </c>
      <c r="P4102" s="68">
        <v>22.262688057232808</v>
      </c>
      <c r="Q4102" s="68">
        <v>0</v>
      </c>
      <c r="R4102" s="68">
        <v>0</v>
      </c>
      <c r="S4102" s="68">
        <v>0</v>
      </c>
      <c r="T4102" s="68">
        <v>0</v>
      </c>
      <c r="U4102" s="68">
        <v>0</v>
      </c>
      <c r="V4102" s="68">
        <v>0</v>
      </c>
      <c r="W4102" s="68">
        <v>70.518505399773019</v>
      </c>
    </row>
    <row r="4103" spans="1:23">
      <c r="C4103" s="76"/>
      <c r="D4103" s="76"/>
      <c r="E4103" s="76"/>
      <c r="F4103" s="76"/>
      <c r="G4103" s="76"/>
      <c r="H4103" s="76"/>
      <c r="I4103" s="76"/>
      <c r="J4103" s="76"/>
      <c r="K4103" s="76"/>
      <c r="L4103" s="77"/>
      <c r="M4103" s="68"/>
      <c r="N4103" s="68"/>
      <c r="O4103" s="68"/>
      <c r="P4103" s="68"/>
      <c r="Q4103" s="68"/>
      <c r="R4103" s="68"/>
      <c r="S4103" s="68"/>
      <c r="T4103" s="68"/>
      <c r="U4103" s="68"/>
      <c r="V4103" s="68"/>
      <c r="W4103" s="68"/>
    </row>
    <row r="4104" spans="1:23">
      <c r="A4104" s="105" t="s">
        <v>1056</v>
      </c>
      <c r="B4104">
        <v>2011</v>
      </c>
      <c r="C4104" s="76">
        <v>0.1636488384055298</v>
      </c>
      <c r="D4104" s="76">
        <v>1.7792811307709031E-2</v>
      </c>
      <c r="E4104" s="76">
        <v>9.5613749837112402E-3</v>
      </c>
      <c r="F4104" s="76">
        <v>0.7819946203692425</v>
      </c>
      <c r="G4104" s="76">
        <v>7.8134057402867493E-3</v>
      </c>
      <c r="H4104" s="76">
        <v>5.1088996635256971E-3</v>
      </c>
      <c r="I4104" s="76">
        <v>0</v>
      </c>
      <c r="J4104" s="76">
        <v>3.9157298568989508E-3</v>
      </c>
      <c r="K4104" s="76">
        <v>7.8878107123136372E-3</v>
      </c>
      <c r="L4104" s="77">
        <v>2.2765089607825945E-3</v>
      </c>
      <c r="M4104" s="68">
        <v>207.54609022564983</v>
      </c>
      <c r="N4104" s="68">
        <v>22.565564516179041</v>
      </c>
      <c r="O4104" s="68">
        <v>12.126123316152725</v>
      </c>
      <c r="P4104" s="68">
        <v>991.75727500699065</v>
      </c>
      <c r="Q4104" s="68">
        <v>9.9092778692669761</v>
      </c>
      <c r="R4104" s="68">
        <v>6.4793136379761016</v>
      </c>
      <c r="S4104" s="68">
        <v>0</v>
      </c>
      <c r="T4104" s="68">
        <v>4.96608732513777</v>
      </c>
      <c r="U4104" s="68">
        <v>10.003641270730679</v>
      </c>
      <c r="V4104" s="68">
        <v>2.8871609403254972</v>
      </c>
      <c r="W4104" s="68">
        <v>1268.2405341084091</v>
      </c>
    </row>
    <row r="4105" spans="1:23">
      <c r="A4105" s="105"/>
      <c r="B4105">
        <v>2014</v>
      </c>
      <c r="C4105" s="76">
        <v>0.15998765869247453</v>
      </c>
      <c r="D4105" s="76">
        <v>5.2428087380352222E-3</v>
      </c>
      <c r="E4105" s="76">
        <v>3.6109309416765848E-3</v>
      </c>
      <c r="F4105" s="76">
        <v>0.80828907129978633</v>
      </c>
      <c r="G4105" s="76">
        <v>1.2812546067384907E-3</v>
      </c>
      <c r="H4105" s="76">
        <v>5.3653472942897344E-3</v>
      </c>
      <c r="I4105" s="76">
        <v>1.4368181758920105E-3</v>
      </c>
      <c r="J4105" s="76">
        <v>6.7649487930489163E-3</v>
      </c>
      <c r="K4105" s="76">
        <v>4.8833336382097959E-3</v>
      </c>
      <c r="L4105" s="77">
        <v>3.1378278198487832E-3</v>
      </c>
      <c r="M4105" s="68">
        <v>190.72577968966647</v>
      </c>
      <c r="N4105" s="68">
        <v>6.250099492034126</v>
      </c>
      <c r="O4105" s="68">
        <v>4.3046921549155908</v>
      </c>
      <c r="P4105" s="68">
        <v>963.58409516208258</v>
      </c>
      <c r="Q4105" s="68">
        <v>1.5274195887877582</v>
      </c>
      <c r="R4105" s="68">
        <v>6.3961811452984678</v>
      </c>
      <c r="S4105" s="68">
        <v>1.7128712871287128</v>
      </c>
      <c r="T4105" s="68">
        <v>8.0646853867336041</v>
      </c>
      <c r="U4105" s="68">
        <v>5.8215591330242331</v>
      </c>
      <c r="V4105" s="68">
        <v>3.7406926406926408</v>
      </c>
      <c r="W4105" s="68">
        <v>1192.1280756803637</v>
      </c>
    </row>
    <row r="4106" spans="1:23">
      <c r="A4106" s="105"/>
      <c r="B4106">
        <v>2017</v>
      </c>
      <c r="C4106" s="76">
        <v>0.18719821783322335</v>
      </c>
      <c r="D4106" s="76">
        <v>3.6404465999538707E-3</v>
      </c>
      <c r="E4106" s="76">
        <v>1.5725610533919666E-2</v>
      </c>
      <c r="F4106" s="76">
        <v>0.7563157432745693</v>
      </c>
      <c r="G4106" s="76">
        <v>1.3908323237644123E-2</v>
      </c>
      <c r="H4106" s="76">
        <v>4.2956668722551206E-3</v>
      </c>
      <c r="I4106" s="76">
        <v>1.9809250946155391E-3</v>
      </c>
      <c r="J4106" s="76">
        <v>1.7565126013793732E-3</v>
      </c>
      <c r="K4106" s="76">
        <v>1.4264233309984897E-2</v>
      </c>
      <c r="L4106" s="77">
        <v>9.1432064245470081E-4</v>
      </c>
      <c r="M4106" s="68">
        <v>216.56342131960506</v>
      </c>
      <c r="N4106" s="68">
        <v>4.211512160440094</v>
      </c>
      <c r="O4106" s="68">
        <v>18.192438256005932</v>
      </c>
      <c r="P4106" s="68">
        <v>874.95664679534048</v>
      </c>
      <c r="Q4106" s="68">
        <v>16.090078741276411</v>
      </c>
      <c r="R4106" s="68">
        <v>4.9695148034670646</v>
      </c>
      <c r="S4106" s="68">
        <v>2.2916666666666665</v>
      </c>
      <c r="T4106" s="68">
        <v>2.0320512820512819</v>
      </c>
      <c r="U4106" s="68">
        <v>16.501819322145053</v>
      </c>
      <c r="V4106" s="68">
        <v>1.0577472841623785</v>
      </c>
      <c r="W4106" s="68">
        <v>1156.8668966311604</v>
      </c>
    </row>
    <row r="4107" spans="1:23">
      <c r="C4107" s="76"/>
      <c r="D4107" s="76"/>
      <c r="E4107" s="76"/>
      <c r="F4107" s="76"/>
      <c r="G4107" s="76"/>
      <c r="H4107" s="76"/>
      <c r="I4107" s="76"/>
      <c r="J4107" s="76"/>
      <c r="K4107" s="76"/>
      <c r="L4107" s="77"/>
      <c r="M4107" s="68"/>
      <c r="N4107" s="68"/>
      <c r="O4107" s="68"/>
      <c r="P4107" s="68"/>
      <c r="Q4107" s="68"/>
      <c r="R4107" s="68"/>
      <c r="S4107" s="68"/>
      <c r="T4107" s="68"/>
      <c r="U4107" s="68"/>
      <c r="V4107" s="68"/>
      <c r="W4107" s="68"/>
    </row>
    <row r="4108" spans="1:23">
      <c r="A4108" s="105" t="s">
        <v>1057</v>
      </c>
      <c r="B4108">
        <v>2011</v>
      </c>
      <c r="C4108" s="76">
        <v>0.27083614422518676</v>
      </c>
      <c r="D4108" s="76">
        <v>9.7491381185598747E-3</v>
      </c>
      <c r="E4108" s="76">
        <v>9.9072944343818279E-3</v>
      </c>
      <c r="F4108" s="76">
        <v>0.69326284787680637</v>
      </c>
      <c r="G4108" s="76">
        <v>0</v>
      </c>
      <c r="H4108" s="76">
        <v>6.0069689484357376E-3</v>
      </c>
      <c r="I4108" s="76">
        <v>0</v>
      </c>
      <c r="J4108" s="76">
        <v>4.8415071241597676E-3</v>
      </c>
      <c r="K4108" s="76">
        <v>5.3960992724696594E-3</v>
      </c>
      <c r="L4108" s="77">
        <v>0</v>
      </c>
      <c r="M4108" s="68">
        <v>55.561043639249256</v>
      </c>
      <c r="N4108" s="68">
        <v>2</v>
      </c>
      <c r="O4108" s="68">
        <v>2.032445189287218</v>
      </c>
      <c r="P4108" s="68">
        <v>142.22033567398344</v>
      </c>
      <c r="Q4108" s="68">
        <v>0</v>
      </c>
      <c r="R4108" s="68">
        <v>1.2323076923076923</v>
      </c>
      <c r="S4108" s="68">
        <v>0</v>
      </c>
      <c r="T4108" s="68">
        <v>0.99321746502755404</v>
      </c>
      <c r="U4108" s="68">
        <v>1.1069900142653353</v>
      </c>
      <c r="V4108" s="68">
        <v>0</v>
      </c>
      <c r="W4108" s="68">
        <v>205.1463396741205</v>
      </c>
    </row>
    <row r="4109" spans="1:23">
      <c r="A4109" s="105"/>
      <c r="B4109">
        <v>2014</v>
      </c>
      <c r="C4109" s="76">
        <v>0.25034299744535293</v>
      </c>
      <c r="D4109" s="76">
        <v>9.3312243680188037E-3</v>
      </c>
      <c r="E4109" s="76">
        <v>4.9141825013294818E-3</v>
      </c>
      <c r="F4109" s="76">
        <v>0.66757283722111471</v>
      </c>
      <c r="G4109" s="76">
        <v>1.9782988118404357E-2</v>
      </c>
      <c r="H4109" s="76">
        <v>0</v>
      </c>
      <c r="I4109" s="76">
        <v>0</v>
      </c>
      <c r="J4109" s="76">
        <v>1.4648022627780997E-2</v>
      </c>
      <c r="K4109" s="76">
        <v>3.340774771799894E-2</v>
      </c>
      <c r="L4109" s="77">
        <v>0</v>
      </c>
      <c r="M4109" s="68">
        <v>51.433693877168409</v>
      </c>
      <c r="N4109" s="68">
        <v>1.9171270718232043</v>
      </c>
      <c r="O4109" s="68">
        <v>1.0096330275229359</v>
      </c>
      <c r="P4109" s="68">
        <v>137.15477285454608</v>
      </c>
      <c r="Q4109" s="68">
        <v>4.0644722050984514</v>
      </c>
      <c r="R4109" s="68">
        <v>0</v>
      </c>
      <c r="S4109" s="68">
        <v>0</v>
      </c>
      <c r="T4109" s="68">
        <v>3.0094786729857823</v>
      </c>
      <c r="U4109" s="68">
        <v>6.8637185253336721</v>
      </c>
      <c r="V4109" s="68">
        <v>0</v>
      </c>
      <c r="W4109" s="68">
        <v>205.45289623447849</v>
      </c>
    </row>
    <row r="4110" spans="1:23">
      <c r="A4110" s="105"/>
      <c r="B4110">
        <v>2017</v>
      </c>
      <c r="C4110" s="76">
        <v>0.25771696401475686</v>
      </c>
      <c r="D4110" s="76">
        <v>3.7554724579575968E-2</v>
      </c>
      <c r="E4110" s="76">
        <v>1.9534571463186767E-2</v>
      </c>
      <c r="F4110" s="76">
        <v>0.60312966610665952</v>
      </c>
      <c r="G4110" s="76">
        <v>1.8426775740550357E-2</v>
      </c>
      <c r="H4110" s="76">
        <v>1.8426775740550357E-2</v>
      </c>
      <c r="I4110" s="76">
        <v>0</v>
      </c>
      <c r="J4110" s="76">
        <v>1.9707449088240427E-2</v>
      </c>
      <c r="K4110" s="76">
        <v>2.5503073266479753E-2</v>
      </c>
      <c r="L4110" s="77">
        <v>0</v>
      </c>
      <c r="M4110" s="68">
        <v>53.146816189929183</v>
      </c>
      <c r="N4110" s="68">
        <v>7.7445970695970701</v>
      </c>
      <c r="O4110" s="68">
        <v>4.0284514559296758</v>
      </c>
      <c r="P4110" s="68">
        <v>124.37839172057204</v>
      </c>
      <c r="Q4110" s="68">
        <v>3.8</v>
      </c>
      <c r="R4110" s="68">
        <v>3.8</v>
      </c>
      <c r="S4110" s="68">
        <v>0</v>
      </c>
      <c r="T4110" s="68">
        <v>4.0641025641025639</v>
      </c>
      <c r="U4110" s="68">
        <v>5.2592857142857143</v>
      </c>
      <c r="V4110" s="68">
        <v>0</v>
      </c>
      <c r="W4110" s="68">
        <v>206.22164471441624</v>
      </c>
    </row>
    <row r="4111" spans="1:23">
      <c r="C4111" s="76"/>
      <c r="D4111" s="76"/>
      <c r="E4111" s="76"/>
      <c r="F4111" s="76"/>
      <c r="G4111" s="76"/>
      <c r="H4111" s="76"/>
      <c r="I4111" s="76"/>
      <c r="J4111" s="76"/>
      <c r="K4111" s="76"/>
      <c r="L4111" s="77"/>
      <c r="M4111" s="68"/>
      <c r="N4111" s="68"/>
      <c r="O4111" s="68"/>
      <c r="P4111" s="68"/>
      <c r="Q4111" s="68"/>
      <c r="R4111" s="68"/>
      <c r="S4111" s="68"/>
      <c r="T4111" s="68"/>
      <c r="U4111" s="68"/>
      <c r="V4111" s="68"/>
      <c r="W4111" s="68"/>
    </row>
    <row r="4112" spans="1:23">
      <c r="A4112" s="105" t="s">
        <v>1058</v>
      </c>
      <c r="B4112">
        <v>2011</v>
      </c>
      <c r="C4112" s="76">
        <v>0.25130496874144198</v>
      </c>
      <c r="D4112" s="76">
        <v>3.6307235364900978E-2</v>
      </c>
      <c r="E4112" s="76">
        <v>0</v>
      </c>
      <c r="F4112" s="76">
        <v>0.65077849577143754</v>
      </c>
      <c r="G4112" s="76">
        <v>7.1571058548366324E-3</v>
      </c>
      <c r="H4112" s="76">
        <v>5.4254146361058051E-3</v>
      </c>
      <c r="I4112" s="76">
        <v>0</v>
      </c>
      <c r="J4112" s="76">
        <v>4.3478015899592846E-2</v>
      </c>
      <c r="K4112" s="76">
        <v>0</v>
      </c>
      <c r="L4112" s="77">
        <v>5.5487637316839113E-3</v>
      </c>
      <c r="M4112" s="68">
        <v>109.07602607703819</v>
      </c>
      <c r="N4112" s="68">
        <v>15.758737168152255</v>
      </c>
      <c r="O4112" s="68">
        <v>0</v>
      </c>
      <c r="P4112" s="68">
        <v>282.46290764021489</v>
      </c>
      <c r="Q4112" s="68">
        <v>3.1064593301435406</v>
      </c>
      <c r="R4112" s="68">
        <v>2.3548387096774195</v>
      </c>
      <c r="S4112" s="68">
        <v>0</v>
      </c>
      <c r="T4112" s="68">
        <v>18.871131835523528</v>
      </c>
      <c r="U4112" s="68">
        <v>0</v>
      </c>
      <c r="V4112" s="68">
        <v>2.4083769633507854</v>
      </c>
      <c r="W4112" s="68">
        <v>434.03847772410074</v>
      </c>
    </row>
    <row r="4113" spans="1:23">
      <c r="A4113" s="105"/>
      <c r="B4113">
        <v>2014</v>
      </c>
      <c r="C4113" s="76">
        <v>0.19530183495820741</v>
      </c>
      <c r="D4113" s="76">
        <v>0</v>
      </c>
      <c r="E4113" s="76">
        <v>2.8352460596526305E-3</v>
      </c>
      <c r="F4113" s="76">
        <v>0.7367532406517896</v>
      </c>
      <c r="G4113" s="76">
        <v>2.9338518494449839E-3</v>
      </c>
      <c r="H4113" s="76">
        <v>5.5705079139786859E-3</v>
      </c>
      <c r="I4113" s="76">
        <v>0</v>
      </c>
      <c r="J4113" s="76">
        <v>4.8314372796654285E-2</v>
      </c>
      <c r="K4113" s="76">
        <v>8.2909457702725689E-3</v>
      </c>
      <c r="L4113" s="77">
        <v>0</v>
      </c>
      <c r="M4113" s="68">
        <v>68.93644991027783</v>
      </c>
      <c r="N4113" s="68">
        <v>0</v>
      </c>
      <c r="O4113" s="68">
        <v>1.000767852572306</v>
      </c>
      <c r="P4113" s="68">
        <v>260.05466298509339</v>
      </c>
      <c r="Q4113" s="68">
        <v>1.0355731225296443</v>
      </c>
      <c r="R4113" s="68">
        <v>1.9662438904835295</v>
      </c>
      <c r="S4113" s="68">
        <v>0</v>
      </c>
      <c r="T4113" s="68">
        <v>17.053712480252766</v>
      </c>
      <c r="U4113" s="68">
        <v>2.9264874440300588</v>
      </c>
      <c r="V4113" s="68">
        <v>0</v>
      </c>
      <c r="W4113" s="68">
        <v>352.97389768523948</v>
      </c>
    </row>
    <row r="4114" spans="1:23">
      <c r="A4114" s="105"/>
      <c r="B4114">
        <v>2017</v>
      </c>
      <c r="C4114" s="76">
        <v>0.22056858039172875</v>
      </c>
      <c r="D4114" s="76">
        <v>1.1137704472367947E-2</v>
      </c>
      <c r="E4114" s="76">
        <v>1.3245625162538034E-2</v>
      </c>
      <c r="F4114" s="76">
        <v>0.71099170567001335</v>
      </c>
      <c r="G4114" s="76">
        <v>2.7574665032122337E-3</v>
      </c>
      <c r="H4114" s="76">
        <v>0</v>
      </c>
      <c r="I4114" s="76">
        <v>0</v>
      </c>
      <c r="J4114" s="76">
        <v>3.6327180417156414E-2</v>
      </c>
      <c r="K4114" s="76">
        <v>4.9717373829837961E-3</v>
      </c>
      <c r="L4114" s="77">
        <v>0</v>
      </c>
      <c r="M4114" s="68">
        <v>80.197342574327195</v>
      </c>
      <c r="N4114" s="68">
        <v>4.0495989930921441</v>
      </c>
      <c r="O4114" s="68">
        <v>4.8160256410256412</v>
      </c>
      <c r="P4114" s="68">
        <v>258.51209309075961</v>
      </c>
      <c r="Q4114" s="68">
        <v>1.0025974025974025</v>
      </c>
      <c r="R4114" s="68">
        <v>0</v>
      </c>
      <c r="S4114" s="68">
        <v>0</v>
      </c>
      <c r="T4114" s="68">
        <v>13.208333333333332</v>
      </c>
      <c r="U4114" s="68">
        <v>1.8076923076923079</v>
      </c>
      <c r="V4114" s="68">
        <v>0</v>
      </c>
      <c r="W4114" s="68">
        <v>363.59368334282743</v>
      </c>
    </row>
    <row r="4115" spans="1:23">
      <c r="C4115" s="76"/>
      <c r="D4115" s="76"/>
      <c r="E4115" s="76"/>
      <c r="F4115" s="76"/>
      <c r="G4115" s="76"/>
      <c r="H4115" s="76"/>
      <c r="I4115" s="76"/>
      <c r="J4115" s="76"/>
      <c r="K4115" s="76"/>
      <c r="L4115" s="77"/>
      <c r="M4115" s="68"/>
      <c r="N4115" s="68"/>
      <c r="O4115" s="68"/>
      <c r="P4115" s="68"/>
      <c r="Q4115" s="68"/>
      <c r="R4115" s="68"/>
      <c r="S4115" s="68"/>
      <c r="T4115" s="68"/>
      <c r="U4115" s="68"/>
      <c r="V4115" s="68"/>
      <c r="W4115" s="68"/>
    </row>
    <row r="4116" spans="1:23">
      <c r="A4116" s="105" t="s">
        <v>1059</v>
      </c>
      <c r="B4116">
        <v>2011</v>
      </c>
      <c r="C4116" s="76">
        <v>0.16944990473829616</v>
      </c>
      <c r="D4116" s="76">
        <v>0</v>
      </c>
      <c r="E4116" s="76">
        <v>2.1657706883692337E-2</v>
      </c>
      <c r="F4116" s="76">
        <v>0.76388100050380414</v>
      </c>
      <c r="G4116" s="76">
        <v>0</v>
      </c>
      <c r="H4116" s="76">
        <v>4.6036990458040751E-3</v>
      </c>
      <c r="I4116" s="76">
        <v>0</v>
      </c>
      <c r="J4116" s="76">
        <v>4.5724742960232935E-3</v>
      </c>
      <c r="K4116" s="76">
        <v>4.4823209165361713E-3</v>
      </c>
      <c r="L4116" s="77">
        <v>3.1352893615843959E-2</v>
      </c>
      <c r="M4116" s="68">
        <v>36.807337545823493</v>
      </c>
      <c r="N4116" s="68">
        <v>0</v>
      </c>
      <c r="O4116" s="68">
        <v>4.7044141391978487</v>
      </c>
      <c r="P4116" s="68">
        <v>165.927657934118</v>
      </c>
      <c r="Q4116" s="68">
        <v>0</v>
      </c>
      <c r="R4116" s="68">
        <v>0.99999999999999989</v>
      </c>
      <c r="S4116" s="68">
        <v>0</v>
      </c>
      <c r="T4116" s="68">
        <v>0.99321746502755404</v>
      </c>
      <c r="U4116" s="68">
        <v>0.97363465160075324</v>
      </c>
      <c r="V4116" s="68">
        <v>6.8103699446686807</v>
      </c>
      <c r="W4116" s="68">
        <v>217.21663168043631</v>
      </c>
    </row>
    <row r="4117" spans="1:23">
      <c r="A4117" s="105"/>
      <c r="B4117">
        <v>2014</v>
      </c>
      <c r="C4117" s="76">
        <v>0.1936089560052249</v>
      </c>
      <c r="D4117" s="76">
        <v>0</v>
      </c>
      <c r="E4117" s="76">
        <v>1.2699978394067921E-2</v>
      </c>
      <c r="F4117" s="76">
        <v>0.7823135954036089</v>
      </c>
      <c r="G4117" s="76">
        <v>0</v>
      </c>
      <c r="H4117" s="76">
        <v>5.6865670332201202E-3</v>
      </c>
      <c r="I4117" s="76">
        <v>0</v>
      </c>
      <c r="J4117" s="76">
        <v>5.6909031638782493E-3</v>
      </c>
      <c r="K4117" s="76">
        <v>0</v>
      </c>
      <c r="L4117" s="77">
        <v>0</v>
      </c>
      <c r="M4117" s="68">
        <v>34.128269111722332</v>
      </c>
      <c r="N4117" s="68">
        <v>0</v>
      </c>
      <c r="O4117" s="68">
        <v>2.2386788777173736</v>
      </c>
      <c r="P4117" s="68">
        <v>137.90172450995968</v>
      </c>
      <c r="Q4117" s="68">
        <v>0</v>
      </c>
      <c r="R4117" s="68">
        <v>1.0023952095808384</v>
      </c>
      <c r="S4117" s="68">
        <v>0</v>
      </c>
      <c r="T4117" s="68">
        <v>1.0031595576619272</v>
      </c>
      <c r="U4117" s="68">
        <v>0</v>
      </c>
      <c r="V4117" s="68">
        <v>0</v>
      </c>
      <c r="W4117" s="68">
        <v>176.27422726664213</v>
      </c>
    </row>
    <row r="4118" spans="1:23">
      <c r="A4118" s="105"/>
      <c r="B4118">
        <v>2017</v>
      </c>
      <c r="C4118" s="76">
        <v>0.17629008025280762</v>
      </c>
      <c r="D4118" s="76">
        <v>1.228411360319299E-2</v>
      </c>
      <c r="E4118" s="76">
        <v>1.9900422151488233E-2</v>
      </c>
      <c r="F4118" s="76">
        <v>0.75902739345384618</v>
      </c>
      <c r="G4118" s="76">
        <v>6.07510556244988E-3</v>
      </c>
      <c r="H4118" s="76">
        <v>1.211438672971208E-2</v>
      </c>
      <c r="I4118" s="76">
        <v>0</v>
      </c>
      <c r="J4118" s="76">
        <v>6.1420568015964948E-3</v>
      </c>
      <c r="K4118" s="76">
        <v>8.1664414449067659E-3</v>
      </c>
      <c r="L4118" s="77">
        <v>0</v>
      </c>
      <c r="M4118" s="68">
        <v>29.16209465024215</v>
      </c>
      <c r="N4118" s="68">
        <v>2.0320512820512819</v>
      </c>
      <c r="O4118" s="68">
        <v>3.2919492323631907</v>
      </c>
      <c r="P4118" s="68">
        <v>125.55912765077505</v>
      </c>
      <c r="Q4118" s="68">
        <v>1.004950495049505</v>
      </c>
      <c r="R4118" s="68">
        <v>2.0039748801230393</v>
      </c>
      <c r="S4118" s="68">
        <v>0</v>
      </c>
      <c r="T4118" s="68">
        <v>1.016025641025641</v>
      </c>
      <c r="U4118" s="68">
        <v>1.3509015256588073</v>
      </c>
      <c r="V4118" s="68">
        <v>0</v>
      </c>
      <c r="W4118" s="68">
        <v>165.42107535728863</v>
      </c>
    </row>
    <row r="4119" spans="1:23">
      <c r="C4119" s="76"/>
      <c r="D4119" s="76"/>
      <c r="E4119" s="76"/>
      <c r="F4119" s="76"/>
      <c r="G4119" s="76"/>
      <c r="H4119" s="76"/>
      <c r="I4119" s="76"/>
      <c r="J4119" s="76"/>
      <c r="K4119" s="76"/>
      <c r="L4119" s="77"/>
      <c r="M4119" s="68"/>
      <c r="N4119" s="68"/>
      <c r="O4119" s="68"/>
      <c r="P4119" s="68"/>
      <c r="Q4119" s="68"/>
      <c r="R4119" s="68"/>
      <c r="S4119" s="68"/>
      <c r="T4119" s="68"/>
      <c r="U4119" s="68"/>
      <c r="V4119" s="68"/>
      <c r="W4119" s="68"/>
    </row>
    <row r="4120" spans="1:23">
      <c r="A4120" s="105" t="s">
        <v>1060</v>
      </c>
      <c r="B4120">
        <v>2011</v>
      </c>
      <c r="C4120" s="76">
        <v>0.50926736425096852</v>
      </c>
      <c r="D4120" s="76">
        <v>0</v>
      </c>
      <c r="E4120" s="76">
        <v>0</v>
      </c>
      <c r="F4120" s="76">
        <v>0.46854380999389517</v>
      </c>
      <c r="G4120" s="76">
        <v>0</v>
      </c>
      <c r="H4120" s="76">
        <v>2.218882575513631E-2</v>
      </c>
      <c r="I4120" s="76">
        <v>0</v>
      </c>
      <c r="J4120" s="76">
        <v>0</v>
      </c>
      <c r="K4120" s="76">
        <v>0</v>
      </c>
      <c r="L4120" s="77">
        <v>0</v>
      </c>
      <c r="M4120" s="68">
        <v>24.907619668298665</v>
      </c>
      <c r="N4120" s="68">
        <v>0</v>
      </c>
      <c r="O4120" s="68">
        <v>0</v>
      </c>
      <c r="P4120" s="68">
        <v>22.915882376300026</v>
      </c>
      <c r="Q4120" s="68">
        <v>0</v>
      </c>
      <c r="R4120" s="68">
        <v>1.0852272727272727</v>
      </c>
      <c r="S4120" s="68">
        <v>0</v>
      </c>
      <c r="T4120" s="68">
        <v>0</v>
      </c>
      <c r="U4120" s="68">
        <v>0</v>
      </c>
      <c r="V4120" s="68">
        <v>0</v>
      </c>
      <c r="W4120" s="68">
        <v>48.908729317325964</v>
      </c>
    </row>
    <row r="4121" spans="1:23">
      <c r="A4121" s="105"/>
      <c r="B4121">
        <v>2014</v>
      </c>
      <c r="C4121" s="76">
        <v>0.38270361294667488</v>
      </c>
      <c r="D4121" s="76">
        <v>0</v>
      </c>
      <c r="E4121" s="76">
        <v>0</v>
      </c>
      <c r="F4121" s="76">
        <v>0.58673170635684713</v>
      </c>
      <c r="G4121" s="76">
        <v>0</v>
      </c>
      <c r="H4121" s="76">
        <v>1.5798798539277858E-2</v>
      </c>
      <c r="I4121" s="76">
        <v>0</v>
      </c>
      <c r="J4121" s="76">
        <v>0</v>
      </c>
      <c r="K4121" s="76">
        <v>1.4765882157200023E-2</v>
      </c>
      <c r="L4121" s="77">
        <v>0</v>
      </c>
      <c r="M4121" s="68">
        <v>25.980365882763515</v>
      </c>
      <c r="N4121" s="68">
        <v>0</v>
      </c>
      <c r="O4121" s="68">
        <v>0</v>
      </c>
      <c r="P4121" s="68">
        <v>39.831096155063079</v>
      </c>
      <c r="Q4121" s="68">
        <v>0</v>
      </c>
      <c r="R4121" s="68">
        <v>1.0725233644859813</v>
      </c>
      <c r="S4121" s="68">
        <v>0</v>
      </c>
      <c r="T4121" s="68">
        <v>0</v>
      </c>
      <c r="U4121" s="68">
        <v>1.0024024024024023</v>
      </c>
      <c r="V4121" s="68">
        <v>0</v>
      </c>
      <c r="W4121" s="68">
        <v>67.886387804714985</v>
      </c>
    </row>
    <row r="4122" spans="1:23">
      <c r="A4122" s="105"/>
      <c r="B4122">
        <v>2017</v>
      </c>
      <c r="C4122" s="76">
        <v>0.41639194505557442</v>
      </c>
      <c r="D4122" s="76">
        <v>0</v>
      </c>
      <c r="E4122" s="76">
        <v>2.161921876873554E-2</v>
      </c>
      <c r="F4122" s="76">
        <v>0.5341938561003936</v>
      </c>
      <c r="G4122" s="76">
        <v>0</v>
      </c>
      <c r="H4122" s="76">
        <v>1.3931975124590096E-2</v>
      </c>
      <c r="I4122" s="76">
        <v>0</v>
      </c>
      <c r="J4122" s="76">
        <v>0</v>
      </c>
      <c r="K4122" s="76">
        <v>1.3863004950705984E-2</v>
      </c>
      <c r="L4122" s="77">
        <v>0</v>
      </c>
      <c r="M4122" s="68">
        <v>30.03619680842495</v>
      </c>
      <c r="N4122" s="68">
        <v>0</v>
      </c>
      <c r="O4122" s="68">
        <v>1.5594900849858357</v>
      </c>
      <c r="P4122" s="68">
        <v>38.533770852703142</v>
      </c>
      <c r="Q4122" s="68">
        <v>0</v>
      </c>
      <c r="R4122" s="68">
        <v>1.0049751243781095</v>
      </c>
      <c r="S4122" s="68">
        <v>0</v>
      </c>
      <c r="T4122" s="68">
        <v>0</v>
      </c>
      <c r="U4122" s="68">
        <v>1</v>
      </c>
      <c r="V4122" s="68">
        <v>0</v>
      </c>
      <c r="W4122" s="68">
        <v>72.134432870492063</v>
      </c>
    </row>
    <row r="4123" spans="1:23">
      <c r="C4123" s="76"/>
      <c r="D4123" s="76"/>
      <c r="E4123" s="76"/>
      <c r="F4123" s="76"/>
      <c r="G4123" s="76"/>
      <c r="H4123" s="76"/>
      <c r="I4123" s="76"/>
      <c r="J4123" s="76"/>
      <c r="K4123" s="76"/>
      <c r="L4123" s="77"/>
      <c r="M4123" s="68"/>
      <c r="N4123" s="68"/>
      <c r="O4123" s="68"/>
      <c r="P4123" s="68"/>
      <c r="Q4123" s="68"/>
      <c r="R4123" s="68"/>
      <c r="S4123" s="68"/>
      <c r="T4123" s="68"/>
      <c r="U4123" s="68"/>
      <c r="V4123" s="68"/>
      <c r="W4123" s="68"/>
    </row>
    <row r="4124" spans="1:23">
      <c r="A4124" s="105" t="s">
        <v>1061</v>
      </c>
      <c r="B4124">
        <v>2011</v>
      </c>
      <c r="C4124" s="76">
        <v>0.29164265035472142</v>
      </c>
      <c r="D4124" s="76">
        <v>1.5659839533921343E-2</v>
      </c>
      <c r="E4124" s="76">
        <v>3.2194065312094802E-3</v>
      </c>
      <c r="F4124" s="76">
        <v>0.61044664743321086</v>
      </c>
      <c r="G4124" s="76">
        <v>2.0751944428131241E-3</v>
      </c>
      <c r="H4124" s="76">
        <v>1.950909920885829E-2</v>
      </c>
      <c r="I4124" s="76">
        <v>2.0695667968665126E-3</v>
      </c>
      <c r="J4124" s="76">
        <v>0</v>
      </c>
      <c r="K4124" s="76">
        <v>5.3194731449148963E-2</v>
      </c>
      <c r="L4124" s="77">
        <v>2.1828642492497156E-3</v>
      </c>
      <c r="M4124" s="68">
        <v>140.91966047981222</v>
      </c>
      <c r="N4124" s="68">
        <v>7.566723411697355</v>
      </c>
      <c r="O4124" s="68">
        <v>1.5555944055944055</v>
      </c>
      <c r="P4124" s="68">
        <v>294.9634910830012</v>
      </c>
      <c r="Q4124" s="68">
        <v>1.0027192386131882</v>
      </c>
      <c r="R4124" s="68">
        <v>9.4266583897637943</v>
      </c>
      <c r="S4124" s="68">
        <v>1</v>
      </c>
      <c r="T4124" s="68">
        <v>0</v>
      </c>
      <c r="U4124" s="68">
        <v>25.703317008027955</v>
      </c>
      <c r="V4124" s="68">
        <v>1.0547445255474452</v>
      </c>
      <c r="W4124" s="68">
        <v>483.19290854205769</v>
      </c>
    </row>
    <row r="4125" spans="1:23">
      <c r="A4125" s="105"/>
      <c r="B4125">
        <v>2014</v>
      </c>
      <c r="C4125" s="76">
        <v>0.40320349261022709</v>
      </c>
      <c r="D4125" s="76">
        <v>1.5228617928411453E-2</v>
      </c>
      <c r="E4125" s="76">
        <v>5.5478652934594719E-3</v>
      </c>
      <c r="F4125" s="76">
        <v>0.52574312560243575</v>
      </c>
      <c r="G4125" s="76">
        <v>3.3733670004566984E-3</v>
      </c>
      <c r="H4125" s="76">
        <v>1.3940053656403821E-2</v>
      </c>
      <c r="I4125" s="76">
        <v>0</v>
      </c>
      <c r="J4125" s="76">
        <v>2.197406524102434E-3</v>
      </c>
      <c r="K4125" s="76">
        <v>2.4430961078382479E-2</v>
      </c>
      <c r="L4125" s="77">
        <v>6.3351103061207448E-3</v>
      </c>
      <c r="M4125" s="68">
        <v>184.07037244045449</v>
      </c>
      <c r="N4125" s="68">
        <v>6.9521654083136735</v>
      </c>
      <c r="O4125" s="68">
        <v>2.5327102803738315</v>
      </c>
      <c r="P4125" s="68">
        <v>240.01213955554502</v>
      </c>
      <c r="Q4125" s="68">
        <v>1.5400087834870444</v>
      </c>
      <c r="R4125" s="68">
        <v>6.3639103217160136</v>
      </c>
      <c r="S4125" s="68">
        <v>0</v>
      </c>
      <c r="T4125" s="68">
        <v>1.0031595576619272</v>
      </c>
      <c r="U4125" s="68">
        <v>11.15321714021791</v>
      </c>
      <c r="V4125" s="68">
        <v>2.892103205629398</v>
      </c>
      <c r="W4125" s="68">
        <v>456.51978669339934</v>
      </c>
    </row>
    <row r="4126" spans="1:23">
      <c r="A4126" s="105"/>
      <c r="B4126">
        <v>2017</v>
      </c>
      <c r="C4126" s="76">
        <v>0.39983433418582165</v>
      </c>
      <c r="D4126" s="76">
        <v>2.7258003768082489E-2</v>
      </c>
      <c r="E4126" s="76">
        <v>8.3879240138103658E-3</v>
      </c>
      <c r="F4126" s="76">
        <v>0.51821065669343147</v>
      </c>
      <c r="G4126" s="76">
        <v>1.1563659508493003E-2</v>
      </c>
      <c r="H4126" s="76">
        <v>1.4327297444474776E-2</v>
      </c>
      <c r="I4126" s="76">
        <v>0</v>
      </c>
      <c r="J4126" s="76">
        <v>2.2382447263310868E-3</v>
      </c>
      <c r="K4126" s="76">
        <v>1.8179879659555427E-2</v>
      </c>
      <c r="L4126" s="77">
        <v>0</v>
      </c>
      <c r="M4126" s="68">
        <v>181.5002313715348</v>
      </c>
      <c r="N4126" s="68">
        <v>12.373459624740185</v>
      </c>
      <c r="O4126" s="68">
        <v>3.8076023469407687</v>
      </c>
      <c r="P4126" s="68">
        <v>235.23581155324416</v>
      </c>
      <c r="Q4126" s="68">
        <v>5.2491912195757431</v>
      </c>
      <c r="R4126" s="68">
        <v>6.5037131100713328</v>
      </c>
      <c r="S4126" s="68">
        <v>0</v>
      </c>
      <c r="T4126" s="68">
        <v>1.016025641025641</v>
      </c>
      <c r="U4126" s="68">
        <v>8.2525488243399998</v>
      </c>
      <c r="V4126" s="68">
        <v>0</v>
      </c>
      <c r="W4126" s="68">
        <v>453.9385836914725</v>
      </c>
    </row>
    <row r="4127" spans="1:23">
      <c r="C4127" s="76"/>
      <c r="D4127" s="76"/>
      <c r="E4127" s="76"/>
      <c r="F4127" s="76"/>
      <c r="G4127" s="76"/>
      <c r="H4127" s="76"/>
      <c r="I4127" s="76"/>
      <c r="J4127" s="76"/>
      <c r="K4127" s="76"/>
      <c r="L4127" s="77"/>
      <c r="M4127" s="68"/>
      <c r="N4127" s="68"/>
      <c r="O4127" s="68"/>
      <c r="P4127" s="68"/>
      <c r="Q4127" s="68"/>
      <c r="R4127" s="68"/>
      <c r="S4127" s="68"/>
      <c r="T4127" s="68"/>
      <c r="U4127" s="68"/>
      <c r="V4127" s="68"/>
      <c r="W4127" s="68"/>
    </row>
    <row r="4128" spans="1:23">
      <c r="A4128" s="105" t="s">
        <v>1062</v>
      </c>
      <c r="B4128">
        <v>2011</v>
      </c>
      <c r="C4128" s="76">
        <v>0.21133395011635309</v>
      </c>
      <c r="D4128" s="76">
        <v>1.6487201172708129E-2</v>
      </c>
      <c r="E4128" s="76">
        <v>3.4234109744480951E-3</v>
      </c>
      <c r="F4128" s="76">
        <v>0.68628519496007545</v>
      </c>
      <c r="G4128" s="76">
        <v>0</v>
      </c>
      <c r="H4128" s="76">
        <v>0</v>
      </c>
      <c r="I4128" s="76">
        <v>0</v>
      </c>
      <c r="J4128" s="76">
        <v>8.2470242776415237E-2</v>
      </c>
      <c r="K4128" s="76">
        <v>0</v>
      </c>
      <c r="L4128" s="77">
        <v>0</v>
      </c>
      <c r="M4128" s="68">
        <v>63.629184037291004</v>
      </c>
      <c r="N4128" s="68">
        <v>4.9640256906214351</v>
      </c>
      <c r="O4128" s="68">
        <v>1.0307328605200945</v>
      </c>
      <c r="P4128" s="68">
        <v>206.62920911732749</v>
      </c>
      <c r="Q4128" s="68">
        <v>0</v>
      </c>
      <c r="R4128" s="68">
        <v>0</v>
      </c>
      <c r="S4128" s="68">
        <v>0</v>
      </c>
      <c r="T4128" s="68">
        <v>24.830436625688851</v>
      </c>
      <c r="U4128" s="68">
        <v>0</v>
      </c>
      <c r="V4128" s="68">
        <v>0</v>
      </c>
      <c r="W4128" s="68">
        <v>301.08358833144888</v>
      </c>
    </row>
    <row r="4129" spans="1:23">
      <c r="A4129" s="105"/>
      <c r="B4129">
        <v>2014</v>
      </c>
      <c r="C4129" s="76">
        <v>0.19350327126576389</v>
      </c>
      <c r="D4129" s="76">
        <v>7.7955359572748134E-3</v>
      </c>
      <c r="E4129" s="76">
        <v>0</v>
      </c>
      <c r="F4129" s="76">
        <v>0.71927051761904359</v>
      </c>
      <c r="G4129" s="76">
        <v>3.7712011425431128E-3</v>
      </c>
      <c r="H4129" s="76">
        <v>0</v>
      </c>
      <c r="I4129" s="76">
        <v>0</v>
      </c>
      <c r="J4129" s="76">
        <v>7.1879212930146361E-2</v>
      </c>
      <c r="K4129" s="76">
        <v>3.7802610852279003E-3</v>
      </c>
      <c r="L4129" s="77">
        <v>0</v>
      </c>
      <c r="M4129" s="68">
        <v>51.31077976267126</v>
      </c>
      <c r="N4129" s="68">
        <v>2.0671228244319759</v>
      </c>
      <c r="O4129" s="68">
        <v>0</v>
      </c>
      <c r="P4129" s="68">
        <v>190.72716899263636</v>
      </c>
      <c r="Q4129" s="68">
        <v>1</v>
      </c>
      <c r="R4129" s="68">
        <v>0</v>
      </c>
      <c r="S4129" s="68">
        <v>0</v>
      </c>
      <c r="T4129" s="68">
        <v>19.060031595576618</v>
      </c>
      <c r="U4129" s="68">
        <v>1.0024024024024023</v>
      </c>
      <c r="V4129" s="68">
        <v>0</v>
      </c>
      <c r="W4129" s="68">
        <v>265.16750557771871</v>
      </c>
    </row>
    <row r="4130" spans="1:23">
      <c r="A4130" s="105"/>
      <c r="B4130">
        <v>2017</v>
      </c>
      <c r="C4130" s="76">
        <v>0.14872762165562906</v>
      </c>
      <c r="D4130" s="76">
        <v>5.2133840885441332E-2</v>
      </c>
      <c r="E4130" s="76">
        <v>0</v>
      </c>
      <c r="F4130" s="76">
        <v>0.73299844198712882</v>
      </c>
      <c r="G4130" s="76">
        <v>3.7806087353749536E-3</v>
      </c>
      <c r="H4130" s="76">
        <v>0</v>
      </c>
      <c r="I4130" s="76">
        <v>0</v>
      </c>
      <c r="J4130" s="76">
        <v>5.3511825765030899E-2</v>
      </c>
      <c r="K4130" s="76">
        <v>8.8476609713950653E-3</v>
      </c>
      <c r="L4130" s="77">
        <v>0</v>
      </c>
      <c r="M4130" s="68">
        <v>39.534346839924005</v>
      </c>
      <c r="N4130" s="68">
        <v>13.858067013501797</v>
      </c>
      <c r="O4130" s="68">
        <v>0</v>
      </c>
      <c r="P4130" s="68">
        <v>194.84352883515825</v>
      </c>
      <c r="Q4130" s="68">
        <v>1.004950495049505</v>
      </c>
      <c r="R4130" s="68">
        <v>0</v>
      </c>
      <c r="S4130" s="68">
        <v>0</v>
      </c>
      <c r="T4130" s="68">
        <v>14.224358974358974</v>
      </c>
      <c r="U4130" s="68">
        <v>2.3518596859909695</v>
      </c>
      <c r="V4130" s="68">
        <v>0</v>
      </c>
      <c r="W4130" s="68">
        <v>265.81711184398347</v>
      </c>
    </row>
    <row r="4131" spans="1:23">
      <c r="C4131" s="76"/>
      <c r="D4131" s="76"/>
      <c r="E4131" s="76"/>
      <c r="F4131" s="76"/>
      <c r="G4131" s="76"/>
      <c r="H4131" s="76"/>
      <c r="I4131" s="76"/>
      <c r="J4131" s="76"/>
      <c r="K4131" s="76"/>
      <c r="L4131" s="77"/>
      <c r="M4131" s="68"/>
      <c r="N4131" s="68"/>
      <c r="O4131" s="68"/>
      <c r="P4131" s="68"/>
      <c r="Q4131" s="68"/>
      <c r="R4131" s="68"/>
      <c r="S4131" s="68"/>
      <c r="T4131" s="68"/>
      <c r="U4131" s="68"/>
      <c r="V4131" s="68"/>
      <c r="W4131" s="68"/>
    </row>
    <row r="4132" spans="1:23">
      <c r="A4132" s="105" t="s">
        <v>1063</v>
      </c>
      <c r="B4132">
        <v>2011</v>
      </c>
      <c r="C4132" s="76">
        <v>0.33841114628795033</v>
      </c>
      <c r="D4132" s="76">
        <v>2.1975824668406939E-2</v>
      </c>
      <c r="E4132" s="76">
        <v>0</v>
      </c>
      <c r="F4132" s="76">
        <v>0.63117373632341556</v>
      </c>
      <c r="G4132" s="76">
        <v>0</v>
      </c>
      <c r="H4132" s="76">
        <v>0</v>
      </c>
      <c r="I4132" s="76">
        <v>0</v>
      </c>
      <c r="J4132" s="76">
        <v>8.4392927202271671E-3</v>
      </c>
      <c r="K4132" s="76">
        <v>0</v>
      </c>
      <c r="L4132" s="77">
        <v>0</v>
      </c>
      <c r="M4132" s="68">
        <v>39.827491710008999</v>
      </c>
      <c r="N4132" s="68">
        <v>2.5863272661145</v>
      </c>
      <c r="O4132" s="68">
        <v>0</v>
      </c>
      <c r="P4132" s="68">
        <v>74.282620495031026</v>
      </c>
      <c r="Q4132" s="68">
        <v>0</v>
      </c>
      <c r="R4132" s="68">
        <v>0</v>
      </c>
      <c r="S4132" s="68">
        <v>0</v>
      </c>
      <c r="T4132" s="68">
        <v>0.99321746502755404</v>
      </c>
      <c r="U4132" s="68">
        <v>0</v>
      </c>
      <c r="V4132" s="68">
        <v>0</v>
      </c>
      <c r="W4132" s="68">
        <v>117.68965693618208</v>
      </c>
    </row>
    <row r="4133" spans="1:23">
      <c r="A4133" s="105"/>
      <c r="B4133">
        <v>2014</v>
      </c>
      <c r="C4133" s="76">
        <v>0.33437705385116345</v>
      </c>
      <c r="D4133" s="76">
        <v>1.0050115859978918E-2</v>
      </c>
      <c r="E4133" s="76">
        <v>0</v>
      </c>
      <c r="F4133" s="76">
        <v>0.65041866556801964</v>
      </c>
      <c r="G4133" s="76">
        <v>5.1541647208379572E-3</v>
      </c>
      <c r="H4133" s="76">
        <v>0</v>
      </c>
      <c r="I4133" s="76">
        <v>0</v>
      </c>
      <c r="J4133" s="76">
        <v>0</v>
      </c>
      <c r="K4133" s="76">
        <v>0</v>
      </c>
      <c r="L4133" s="77">
        <v>0</v>
      </c>
      <c r="M4133" s="68">
        <v>33.591465204726319</v>
      </c>
      <c r="N4133" s="68">
        <v>1.0096330275229359</v>
      </c>
      <c r="O4133" s="68">
        <v>0</v>
      </c>
      <c r="P4133" s="68">
        <v>65.340954833156033</v>
      </c>
      <c r="Q4133" s="68">
        <v>0.51778656126482214</v>
      </c>
      <c r="R4133" s="68">
        <v>0</v>
      </c>
      <c r="S4133" s="68">
        <v>0</v>
      </c>
      <c r="T4133" s="68">
        <v>0</v>
      </c>
      <c r="U4133" s="68">
        <v>0</v>
      </c>
      <c r="V4133" s="68">
        <v>0</v>
      </c>
      <c r="W4133" s="68">
        <v>100.45983962667012</v>
      </c>
    </row>
    <row r="4134" spans="1:23">
      <c r="A4134" s="105"/>
      <c r="B4134">
        <v>2017</v>
      </c>
      <c r="C4134" s="76">
        <v>0.29636425350212314</v>
      </c>
      <c r="D4134" s="76">
        <v>1.0273978379132602E-2</v>
      </c>
      <c r="E4134" s="76">
        <v>0</v>
      </c>
      <c r="F4134" s="76">
        <v>0.69336176811874439</v>
      </c>
      <c r="G4134" s="76">
        <v>0</v>
      </c>
      <c r="H4134" s="76">
        <v>0</v>
      </c>
      <c r="I4134" s="76">
        <v>0</v>
      </c>
      <c r="J4134" s="76">
        <v>0</v>
      </c>
      <c r="K4134" s="76">
        <v>0</v>
      </c>
      <c r="L4134" s="77">
        <v>0</v>
      </c>
      <c r="M4134" s="68">
        <v>29.308381770898983</v>
      </c>
      <c r="N4134" s="68">
        <v>1.016025641025641</v>
      </c>
      <c r="O4134" s="68">
        <v>0</v>
      </c>
      <c r="P4134" s="68">
        <v>68.56869938001519</v>
      </c>
      <c r="Q4134" s="68">
        <v>0</v>
      </c>
      <c r="R4134" s="68">
        <v>0</v>
      </c>
      <c r="S4134" s="68">
        <v>0</v>
      </c>
      <c r="T4134" s="68">
        <v>0</v>
      </c>
      <c r="U4134" s="68">
        <v>0</v>
      </c>
      <c r="V4134" s="68">
        <v>0</v>
      </c>
      <c r="W4134" s="68">
        <v>98.8931067919398</v>
      </c>
    </row>
    <row r="4135" spans="1:23">
      <c r="C4135" s="76"/>
      <c r="D4135" s="76"/>
      <c r="E4135" s="76"/>
      <c r="F4135" s="76"/>
      <c r="G4135" s="76"/>
      <c r="H4135" s="76"/>
      <c r="I4135" s="76"/>
      <c r="J4135" s="76"/>
      <c r="K4135" s="76"/>
      <c r="L4135" s="77"/>
      <c r="M4135" s="68"/>
      <c r="N4135" s="68"/>
      <c r="O4135" s="68"/>
      <c r="P4135" s="68"/>
      <c r="Q4135" s="68"/>
      <c r="R4135" s="68"/>
      <c r="S4135" s="68"/>
      <c r="T4135" s="68"/>
      <c r="U4135" s="68"/>
      <c r="V4135" s="68"/>
      <c r="W4135" s="68"/>
    </row>
    <row r="4136" spans="1:23">
      <c r="A4136" s="105" t="s">
        <v>1064</v>
      </c>
      <c r="B4136">
        <v>2011</v>
      </c>
      <c r="C4136" s="76">
        <v>0.23231846582116894</v>
      </c>
      <c r="D4136" s="76">
        <v>2.2311895961677892E-2</v>
      </c>
      <c r="E4136" s="76">
        <v>3.5691235894642842E-3</v>
      </c>
      <c r="F4136" s="76">
        <v>0.70730870975148463</v>
      </c>
      <c r="G4136" s="76">
        <v>2.7073293038579775E-3</v>
      </c>
      <c r="H4136" s="76">
        <v>4.0503763073875638E-3</v>
      </c>
      <c r="I4136" s="76">
        <v>0</v>
      </c>
      <c r="J4136" s="76">
        <v>8.2189860275406878E-3</v>
      </c>
      <c r="K4136" s="76">
        <v>1.951511323741812E-2</v>
      </c>
      <c r="L4136" s="77">
        <v>0</v>
      </c>
      <c r="M4136" s="68">
        <v>172.30968319232744</v>
      </c>
      <c r="N4136" s="68">
        <v>16.5486445986446</v>
      </c>
      <c r="O4136" s="68">
        <v>2.6472047876222451</v>
      </c>
      <c r="P4136" s="68">
        <v>524.60806017145626</v>
      </c>
      <c r="Q4136" s="68">
        <v>2.008015389547932</v>
      </c>
      <c r="R4136" s="68">
        <v>3.0041480166836809</v>
      </c>
      <c r="S4136" s="68">
        <v>0</v>
      </c>
      <c r="T4136" s="68">
        <v>6.0959892859220837</v>
      </c>
      <c r="U4136" s="68">
        <v>14.47428196254689</v>
      </c>
      <c r="V4136" s="68">
        <v>0</v>
      </c>
      <c r="W4136" s="68">
        <v>741.69602740475102</v>
      </c>
    </row>
    <row r="4137" spans="1:23">
      <c r="A4137" s="105"/>
      <c r="B4137">
        <v>2014</v>
      </c>
      <c r="C4137" s="76">
        <v>0.2246922461414107</v>
      </c>
      <c r="D4137" s="76">
        <v>1.1484828636126852E-2</v>
      </c>
      <c r="E4137" s="76">
        <v>1.3926020195542616E-2</v>
      </c>
      <c r="F4137" s="76">
        <v>0.71747900862612513</v>
      </c>
      <c r="G4137" s="76">
        <v>3.9763028599077025E-3</v>
      </c>
      <c r="H4137" s="76">
        <v>1.4338268563843517E-3</v>
      </c>
      <c r="I4137" s="76">
        <v>0</v>
      </c>
      <c r="J4137" s="76">
        <v>9.2886436652861015E-3</v>
      </c>
      <c r="K4137" s="76">
        <v>1.7719123019216493E-2</v>
      </c>
      <c r="L4137" s="77">
        <v>0</v>
      </c>
      <c r="M4137" s="68">
        <v>169.86497454323205</v>
      </c>
      <c r="N4137" s="68">
        <v>8.6824096399004542</v>
      </c>
      <c r="O4137" s="68">
        <v>10.527924779903712</v>
      </c>
      <c r="P4137" s="68">
        <v>542.4065833534728</v>
      </c>
      <c r="Q4137" s="68">
        <v>3.0060431353261561</v>
      </c>
      <c r="R4137" s="68">
        <v>1.0839580209895052</v>
      </c>
      <c r="S4137" s="68">
        <v>0</v>
      </c>
      <c r="T4137" s="68">
        <v>7.0221169036334912</v>
      </c>
      <c r="U4137" s="68">
        <v>13.395470614919855</v>
      </c>
      <c r="V4137" s="68">
        <v>0</v>
      </c>
      <c r="W4137" s="68">
        <v>755.98948099137806</v>
      </c>
    </row>
    <row r="4138" spans="1:23">
      <c r="A4138" s="105"/>
      <c r="B4138">
        <v>2017</v>
      </c>
      <c r="C4138" s="76">
        <v>0.24359910432352816</v>
      </c>
      <c r="D4138" s="76">
        <v>6.2871694037563725E-3</v>
      </c>
      <c r="E4138" s="76">
        <v>2.3617002445666453E-2</v>
      </c>
      <c r="F4138" s="76">
        <v>0.69642600283485023</v>
      </c>
      <c r="G4138" s="76">
        <v>2.9463712744809785E-3</v>
      </c>
      <c r="H4138" s="76">
        <v>0</v>
      </c>
      <c r="I4138" s="76">
        <v>0</v>
      </c>
      <c r="J4138" s="76">
        <v>7.4839719071351785E-3</v>
      </c>
      <c r="K4138" s="76">
        <v>1.9640377810582407E-2</v>
      </c>
      <c r="L4138" s="77">
        <v>0</v>
      </c>
      <c r="M4138" s="68">
        <v>165.35533483738544</v>
      </c>
      <c r="N4138" s="68">
        <v>4.2677373745872513</v>
      </c>
      <c r="O4138" s="68">
        <v>16.031246740841738</v>
      </c>
      <c r="P4138" s="68">
        <v>472.73472210831949</v>
      </c>
      <c r="Q4138" s="68">
        <v>2</v>
      </c>
      <c r="R4138" s="68">
        <v>0</v>
      </c>
      <c r="S4138" s="68">
        <v>0</v>
      </c>
      <c r="T4138" s="68">
        <v>5.0801282051282053</v>
      </c>
      <c r="U4138" s="68">
        <v>13.331909648109219</v>
      </c>
      <c r="V4138" s="68">
        <v>0</v>
      </c>
      <c r="W4138" s="68">
        <v>678.80107891437149</v>
      </c>
    </row>
    <row r="4139" spans="1:23">
      <c r="C4139" s="76"/>
      <c r="D4139" s="76"/>
      <c r="E4139" s="76"/>
      <c r="F4139" s="76"/>
      <c r="G4139" s="76"/>
      <c r="H4139" s="76"/>
      <c r="I4139" s="76"/>
      <c r="J4139" s="76"/>
      <c r="K4139" s="76"/>
      <c r="L4139" s="77"/>
      <c r="M4139" s="68"/>
      <c r="N4139" s="68"/>
      <c r="O4139" s="68"/>
      <c r="P4139" s="68"/>
      <c r="Q4139" s="68"/>
      <c r="R4139" s="68"/>
      <c r="S4139" s="68"/>
      <c r="T4139" s="68"/>
      <c r="U4139" s="68"/>
      <c r="V4139" s="68"/>
      <c r="W4139" s="68"/>
    </row>
    <row r="4140" spans="1:23">
      <c r="A4140" s="105" t="s">
        <v>1065</v>
      </c>
      <c r="B4140">
        <v>2011</v>
      </c>
      <c r="C4140" s="76">
        <v>0.24727307878184923</v>
      </c>
      <c r="D4140" s="76">
        <v>0</v>
      </c>
      <c r="E4140" s="76">
        <v>0</v>
      </c>
      <c r="F4140" s="76">
        <v>0.69877597130030045</v>
      </c>
      <c r="G4140" s="76">
        <v>0</v>
      </c>
      <c r="H4140" s="76">
        <v>0</v>
      </c>
      <c r="I4140" s="76">
        <v>0</v>
      </c>
      <c r="J4140" s="76">
        <v>2.4311698514996732E-2</v>
      </c>
      <c r="K4140" s="76">
        <v>2.9639251402853561E-2</v>
      </c>
      <c r="L4140" s="77">
        <v>0</v>
      </c>
      <c r="M4140" s="68">
        <v>50.509827671186869</v>
      </c>
      <c r="N4140" s="68">
        <v>0</v>
      </c>
      <c r="O4140" s="68">
        <v>0</v>
      </c>
      <c r="P4140" s="68">
        <v>142.73714738789909</v>
      </c>
      <c r="Q4140" s="68">
        <v>0</v>
      </c>
      <c r="R4140" s="68">
        <v>0</v>
      </c>
      <c r="S4140" s="68">
        <v>0</v>
      </c>
      <c r="T4140" s="68">
        <v>4.96608732513777</v>
      </c>
      <c r="U4140" s="68">
        <v>6.0543326755836384</v>
      </c>
      <c r="V4140" s="68">
        <v>0</v>
      </c>
      <c r="W4140" s="68">
        <v>204.26739505980737</v>
      </c>
    </row>
    <row r="4141" spans="1:23">
      <c r="A4141" s="105"/>
      <c r="B4141">
        <v>2014</v>
      </c>
      <c r="C4141" s="76">
        <v>0.26804812150094831</v>
      </c>
      <c r="D4141" s="76">
        <v>1.3798458925377925E-2</v>
      </c>
      <c r="E4141" s="76">
        <v>0</v>
      </c>
      <c r="F4141" s="76">
        <v>0.68962996884949024</v>
      </c>
      <c r="G4141" s="76">
        <v>0</v>
      </c>
      <c r="H4141" s="76">
        <v>0</v>
      </c>
      <c r="I4141" s="76">
        <v>0</v>
      </c>
      <c r="J4141" s="76">
        <v>2.8523450724183351E-2</v>
      </c>
      <c r="K4141" s="76">
        <v>0</v>
      </c>
      <c r="L4141" s="77">
        <v>0</v>
      </c>
      <c r="M4141" s="68">
        <v>47.135782692839051</v>
      </c>
      <c r="N4141" s="68">
        <v>2.4264343199300442</v>
      </c>
      <c r="O4141" s="68">
        <v>0</v>
      </c>
      <c r="P4141" s="68">
        <v>121.27019644136523</v>
      </c>
      <c r="Q4141" s="68">
        <v>0</v>
      </c>
      <c r="R4141" s="68">
        <v>0</v>
      </c>
      <c r="S4141" s="68">
        <v>0</v>
      </c>
      <c r="T4141" s="68">
        <v>5.0157977883096363</v>
      </c>
      <c r="U4141" s="68">
        <v>0</v>
      </c>
      <c r="V4141" s="68">
        <v>0</v>
      </c>
      <c r="W4141" s="68">
        <v>175.84821124244399</v>
      </c>
    </row>
    <row r="4142" spans="1:23">
      <c r="A4142" s="105"/>
      <c r="B4142">
        <v>2017</v>
      </c>
      <c r="C4142" s="76">
        <v>0.29296986217117854</v>
      </c>
      <c r="D4142" s="76">
        <v>2.7823354989927541E-2</v>
      </c>
      <c r="E4142" s="76">
        <v>1.2551229538043022E-2</v>
      </c>
      <c r="F4142" s="76">
        <v>0.62747435104089555</v>
      </c>
      <c r="G4142" s="76">
        <v>0</v>
      </c>
      <c r="H4142" s="76">
        <v>0</v>
      </c>
      <c r="I4142" s="76">
        <v>0</v>
      </c>
      <c r="J4142" s="76">
        <v>2.7823354989927541E-2</v>
      </c>
      <c r="K4142" s="76">
        <v>1.1357847270027819E-2</v>
      </c>
      <c r="L4142" s="77">
        <v>0</v>
      </c>
      <c r="M4142" s="68">
        <v>53.49191212228439</v>
      </c>
      <c r="N4142" s="68">
        <v>5.0801282051282053</v>
      </c>
      <c r="O4142" s="68">
        <v>2.2916666666666665</v>
      </c>
      <c r="P4142" s="68">
        <v>114.56742545503036</v>
      </c>
      <c r="Q4142" s="68">
        <v>0</v>
      </c>
      <c r="R4142" s="68">
        <v>0</v>
      </c>
      <c r="S4142" s="68">
        <v>0</v>
      </c>
      <c r="T4142" s="68">
        <v>5.0801282051282053</v>
      </c>
      <c r="U4142" s="68">
        <v>2.0737729251880195</v>
      </c>
      <c r="V4142" s="68">
        <v>0</v>
      </c>
      <c r="W4142" s="68">
        <v>182.58503357942584</v>
      </c>
    </row>
    <row r="4143" spans="1:23">
      <c r="C4143" s="76"/>
      <c r="D4143" s="76"/>
      <c r="E4143" s="76"/>
      <c r="F4143" s="76"/>
      <c r="G4143" s="76"/>
      <c r="H4143" s="76"/>
      <c r="I4143" s="76"/>
      <c r="J4143" s="76"/>
      <c r="K4143" s="76"/>
      <c r="L4143" s="77"/>
      <c r="M4143" s="68"/>
      <c r="N4143" s="68"/>
      <c r="O4143" s="68"/>
      <c r="P4143" s="68"/>
      <c r="Q4143" s="68"/>
      <c r="R4143" s="68"/>
      <c r="S4143" s="68"/>
      <c r="T4143" s="68"/>
      <c r="U4143" s="68"/>
      <c r="V4143" s="68"/>
      <c r="W4143" s="68"/>
    </row>
    <row r="4144" spans="1:23">
      <c r="A4144" s="105" t="s">
        <v>1066</v>
      </c>
      <c r="B4144">
        <v>2011</v>
      </c>
      <c r="C4144" s="76">
        <v>0.21625517812839196</v>
      </c>
      <c r="D4144" s="76">
        <v>2.0767793063464223E-2</v>
      </c>
      <c r="E4144" s="76">
        <v>2.5545555414954327E-3</v>
      </c>
      <c r="F4144" s="76">
        <v>0.71234777201923949</v>
      </c>
      <c r="G4144" s="76">
        <v>2.1814032668575876E-2</v>
      </c>
      <c r="H4144" s="76">
        <v>1.0704974795324403E-2</v>
      </c>
      <c r="I4144" s="76">
        <v>0</v>
      </c>
      <c r="J4144" s="76">
        <v>5.6070277413356306E-3</v>
      </c>
      <c r="K4144" s="76">
        <v>8.275330098901898E-3</v>
      </c>
      <c r="L4144" s="77">
        <v>1.6733359432713154E-3</v>
      </c>
      <c r="M4144" s="68">
        <v>344.76301305357845</v>
      </c>
      <c r="N4144" s="68">
        <v>33.108880781491472</v>
      </c>
      <c r="O4144" s="68">
        <v>4.0725788539305849</v>
      </c>
      <c r="P4144" s="68">
        <v>1135.654490906792</v>
      </c>
      <c r="Q4144" s="68">
        <v>34.776839540935036</v>
      </c>
      <c r="R4144" s="68">
        <v>17.066316733037844</v>
      </c>
      <c r="S4144" s="68">
        <v>0</v>
      </c>
      <c r="T4144" s="68">
        <v>8.9389571852479861</v>
      </c>
      <c r="U4144" s="68">
        <v>13.192875951467514</v>
      </c>
      <c r="V4144" s="68">
        <v>2.6677018633540373</v>
      </c>
      <c r="W4144" s="68">
        <v>1594.2416548698345</v>
      </c>
    </row>
    <row r="4145" spans="1:23">
      <c r="A4145" s="105"/>
      <c r="B4145">
        <v>2014</v>
      </c>
      <c r="C4145" s="76">
        <v>0.21370845442518732</v>
      </c>
      <c r="D4145" s="76">
        <v>8.639128137571752E-3</v>
      </c>
      <c r="E4145" s="76">
        <v>1.0527250999150518E-2</v>
      </c>
      <c r="F4145" s="76">
        <v>0.72461441877946864</v>
      </c>
      <c r="G4145" s="76">
        <v>9.7511233158329297E-3</v>
      </c>
      <c r="H4145" s="76">
        <v>6.5704442027281641E-3</v>
      </c>
      <c r="I4145" s="76">
        <v>0</v>
      </c>
      <c r="J4145" s="76">
        <v>7.1282791406246607E-3</v>
      </c>
      <c r="K4145" s="76">
        <v>1.6006826012957012E-2</v>
      </c>
      <c r="L4145" s="77">
        <v>3.0540749864790776E-3</v>
      </c>
      <c r="M4145" s="68">
        <v>300.75095879452095</v>
      </c>
      <c r="N4145" s="68">
        <v>12.157806660068221</v>
      </c>
      <c r="O4145" s="68">
        <v>14.8149535776716</v>
      </c>
      <c r="P4145" s="68">
        <v>1019.7466534041577</v>
      </c>
      <c r="Q4145" s="68">
        <v>13.722712535862707</v>
      </c>
      <c r="R4145" s="68">
        <v>9.2465569459637678</v>
      </c>
      <c r="S4145" s="68">
        <v>0</v>
      </c>
      <c r="T4145" s="68">
        <v>10.031595576619273</v>
      </c>
      <c r="U4145" s="68">
        <v>22.526335158814017</v>
      </c>
      <c r="V4145" s="68">
        <v>4.2979861647705198</v>
      </c>
      <c r="W4145" s="68">
        <v>1407.2955588184486</v>
      </c>
    </row>
    <row r="4146" spans="1:23">
      <c r="A4146" s="105"/>
      <c r="B4146">
        <v>2017</v>
      </c>
      <c r="C4146" s="76">
        <v>0.19854851497075413</v>
      </c>
      <c r="D4146" s="76">
        <v>1.6462444208770195E-2</v>
      </c>
      <c r="E4146" s="76">
        <v>2.1444119702905034E-2</v>
      </c>
      <c r="F4146" s="76">
        <v>0.71340515561029605</v>
      </c>
      <c r="G4146" s="76">
        <v>1.74252484502165E-2</v>
      </c>
      <c r="H4146" s="76">
        <v>7.9610373293692183E-3</v>
      </c>
      <c r="I4146" s="76">
        <v>0</v>
      </c>
      <c r="J4146" s="76">
        <v>3.5290768821898137E-3</v>
      </c>
      <c r="K4146" s="76">
        <v>1.4298158274983073E-2</v>
      </c>
      <c r="L4146" s="77">
        <v>6.9262445705158575E-3</v>
      </c>
      <c r="M4146" s="68">
        <v>285.81182690567317</v>
      </c>
      <c r="N4146" s="68">
        <v>23.697791219110307</v>
      </c>
      <c r="O4146" s="68">
        <v>30.868944195195912</v>
      </c>
      <c r="P4146" s="68">
        <v>1026.9511755297633</v>
      </c>
      <c r="Q4146" s="68">
        <v>25.083753935783523</v>
      </c>
      <c r="R4146" s="68">
        <v>11.459962939065216</v>
      </c>
      <c r="S4146" s="68">
        <v>0</v>
      </c>
      <c r="T4146" s="68">
        <v>5.0801282051282053</v>
      </c>
      <c r="U4146" s="68">
        <v>20.582288105057483</v>
      </c>
      <c r="V4146" s="68">
        <v>9.9703723021359743</v>
      </c>
      <c r="W4146" s="68">
        <v>1439.5062433369133</v>
      </c>
    </row>
    <row r="4147" spans="1:23">
      <c r="C4147" s="76"/>
      <c r="D4147" s="76"/>
      <c r="E4147" s="76"/>
      <c r="F4147" s="76"/>
      <c r="G4147" s="76"/>
      <c r="H4147" s="76"/>
      <c r="I4147" s="76"/>
      <c r="J4147" s="76"/>
      <c r="K4147" s="76"/>
      <c r="L4147" s="77"/>
      <c r="M4147" s="68"/>
      <c r="N4147" s="68"/>
      <c r="O4147" s="68"/>
      <c r="P4147" s="68"/>
      <c r="Q4147" s="68"/>
      <c r="R4147" s="68"/>
      <c r="S4147" s="68"/>
      <c r="T4147" s="68"/>
      <c r="U4147" s="68"/>
      <c r="V4147" s="68"/>
      <c r="W4147" s="68"/>
    </row>
    <row r="4148" spans="1:23">
      <c r="A4148" s="105" t="s">
        <v>1067</v>
      </c>
      <c r="B4148">
        <v>2011</v>
      </c>
      <c r="C4148" s="76">
        <v>0.21700606743357487</v>
      </c>
      <c r="D4148" s="76">
        <v>2.0954715587398351E-2</v>
      </c>
      <c r="E4148" s="76">
        <v>1.9797393261927802E-2</v>
      </c>
      <c r="F4148" s="76">
        <v>0.71278214069920764</v>
      </c>
      <c r="G4148" s="76">
        <v>3.1928427270885009E-3</v>
      </c>
      <c r="H4148" s="76">
        <v>1.6921518073811159E-2</v>
      </c>
      <c r="I4148" s="76">
        <v>0</v>
      </c>
      <c r="J4148" s="76">
        <v>6.2150174052196215E-3</v>
      </c>
      <c r="K4148" s="76">
        <v>3.1303048117724956E-3</v>
      </c>
      <c r="L4148" s="77">
        <v>0</v>
      </c>
      <c r="M4148" s="68">
        <v>69.359167364828096</v>
      </c>
      <c r="N4148" s="68">
        <v>6.6975160773033116</v>
      </c>
      <c r="O4148" s="68">
        <v>6.3276143790849675</v>
      </c>
      <c r="P4148" s="68">
        <v>227.81840331054181</v>
      </c>
      <c r="Q4148" s="68">
        <v>1.0204918032786885</v>
      </c>
      <c r="R4148" s="68">
        <v>5.4084312850270297</v>
      </c>
      <c r="S4148" s="68">
        <v>0</v>
      </c>
      <c r="T4148" s="68">
        <v>1.9864349300551081</v>
      </c>
      <c r="U4148" s="68">
        <v>1.000503524672709</v>
      </c>
      <c r="V4148" s="68">
        <v>0</v>
      </c>
      <c r="W4148" s="68">
        <v>319.61856267479158</v>
      </c>
    </row>
    <row r="4149" spans="1:23">
      <c r="A4149" s="105"/>
      <c r="B4149">
        <v>2014</v>
      </c>
      <c r="C4149" s="76">
        <v>0.25173669584137737</v>
      </c>
      <c r="D4149" s="76">
        <v>0</v>
      </c>
      <c r="E4149" s="76">
        <v>4.9286778549211445E-3</v>
      </c>
      <c r="F4149" s="76">
        <v>0.72463457594991154</v>
      </c>
      <c r="G4149" s="76">
        <v>4.1582689475986347E-3</v>
      </c>
      <c r="H4149" s="76">
        <v>3.8588691734621297E-3</v>
      </c>
      <c r="I4149" s="76">
        <v>0</v>
      </c>
      <c r="J4149" s="76">
        <v>7.218605433329214E-3</v>
      </c>
      <c r="K4149" s="76">
        <v>3.4643067994000517E-3</v>
      </c>
      <c r="L4149" s="77">
        <v>0</v>
      </c>
      <c r="M4149" s="68">
        <v>69.966997027303563</v>
      </c>
      <c r="N4149" s="68">
        <v>0</v>
      </c>
      <c r="O4149" s="68">
        <v>1.3698630136986301</v>
      </c>
      <c r="P4149" s="68">
        <v>201.40291844187826</v>
      </c>
      <c r="Q4149" s="68">
        <v>1.1557377049180328</v>
      </c>
      <c r="R4149" s="68">
        <v>1.0725233644859813</v>
      </c>
      <c r="S4149" s="68">
        <v>0</v>
      </c>
      <c r="T4149" s="68">
        <v>2.0063191153238544</v>
      </c>
      <c r="U4149" s="68">
        <v>0.96285979572887648</v>
      </c>
      <c r="V4149" s="68">
        <v>0</v>
      </c>
      <c r="W4149" s="68">
        <v>277.93721846333716</v>
      </c>
    </row>
    <row r="4150" spans="1:23">
      <c r="A4150" s="105"/>
      <c r="B4150">
        <v>2017</v>
      </c>
      <c r="C4150" s="76">
        <v>0.23478185895675679</v>
      </c>
      <c r="D4150" s="76">
        <v>3.8774520891026957E-3</v>
      </c>
      <c r="E4150" s="76">
        <v>0</v>
      </c>
      <c r="F4150" s="76">
        <v>0.74486923228522561</v>
      </c>
      <c r="G4150" s="76">
        <v>0</v>
      </c>
      <c r="H4150" s="76">
        <v>1.0902394026221273E-2</v>
      </c>
      <c r="I4150" s="76">
        <v>0</v>
      </c>
      <c r="J4150" s="76">
        <v>0</v>
      </c>
      <c r="K4150" s="76">
        <v>5.5690626426937451E-3</v>
      </c>
      <c r="L4150" s="77">
        <v>0</v>
      </c>
      <c r="M4150" s="68">
        <v>61.520911997376459</v>
      </c>
      <c r="N4150" s="68">
        <v>1.016025641025641</v>
      </c>
      <c r="O4150" s="68">
        <v>0</v>
      </c>
      <c r="P4150" s="68">
        <v>195.18132573187009</v>
      </c>
      <c r="Q4150" s="68">
        <v>0</v>
      </c>
      <c r="R4150" s="68">
        <v>2.8568017411064925</v>
      </c>
      <c r="S4150" s="68">
        <v>0</v>
      </c>
      <c r="T4150" s="68">
        <v>0</v>
      </c>
      <c r="U4150" s="68">
        <v>1.4592857142857143</v>
      </c>
      <c r="V4150" s="68">
        <v>0</v>
      </c>
      <c r="W4150" s="68">
        <v>262.03435082566438</v>
      </c>
    </row>
    <row r="4151" spans="1:23">
      <c r="C4151" s="76"/>
      <c r="D4151" s="76"/>
      <c r="E4151" s="76"/>
      <c r="F4151" s="76"/>
      <c r="G4151" s="76"/>
      <c r="H4151" s="76"/>
      <c r="I4151" s="76"/>
      <c r="J4151" s="76"/>
      <c r="K4151" s="76"/>
      <c r="L4151" s="77"/>
      <c r="M4151" s="68"/>
      <c r="N4151" s="68"/>
      <c r="O4151" s="68"/>
      <c r="P4151" s="68"/>
      <c r="Q4151" s="68"/>
      <c r="R4151" s="68"/>
      <c r="S4151" s="68"/>
      <c r="T4151" s="68"/>
      <c r="U4151" s="68"/>
      <c r="V4151" s="68"/>
      <c r="W4151" s="68"/>
    </row>
    <row r="4152" spans="1:23">
      <c r="A4152" s="105" t="s">
        <v>1068</v>
      </c>
      <c r="B4152">
        <v>2011</v>
      </c>
      <c r="C4152" s="76">
        <v>0.33217014001404782</v>
      </c>
      <c r="D4152" s="76">
        <v>1.8924714591359783E-2</v>
      </c>
      <c r="E4152" s="76">
        <v>3.6058486415245904E-3</v>
      </c>
      <c r="F4152" s="76">
        <v>0.58900911567767844</v>
      </c>
      <c r="G4152" s="76">
        <v>4.6485816500508245E-3</v>
      </c>
      <c r="H4152" s="76">
        <v>1.8800170613831102E-2</v>
      </c>
      <c r="I4152" s="76">
        <v>0</v>
      </c>
      <c r="J4152" s="76">
        <v>2.302265831072865E-3</v>
      </c>
      <c r="K4152" s="76">
        <v>2.3338428576102705E-2</v>
      </c>
      <c r="L4152" s="77">
        <v>7.2007344043316475E-3</v>
      </c>
      <c r="M4152" s="68">
        <v>143.30108190367295</v>
      </c>
      <c r="N4152" s="68">
        <v>8.1642861563215536</v>
      </c>
      <c r="O4152" s="68">
        <v>1.5555944055944055</v>
      </c>
      <c r="P4152" s="68">
        <v>254.10364557201729</v>
      </c>
      <c r="Q4152" s="68">
        <v>2.0054384772263765</v>
      </c>
      <c r="R4152" s="68">
        <v>8.1105568032746724</v>
      </c>
      <c r="S4152" s="68">
        <v>0</v>
      </c>
      <c r="T4152" s="68">
        <v>0.99321746502755404</v>
      </c>
      <c r="U4152" s="68">
        <v>10.068400683895536</v>
      </c>
      <c r="V4152" s="68">
        <v>3.1064593301435406</v>
      </c>
      <c r="W4152" s="68">
        <v>431.40868079717399</v>
      </c>
    </row>
    <row r="4153" spans="1:23">
      <c r="A4153" s="105"/>
      <c r="B4153">
        <v>2014</v>
      </c>
      <c r="C4153" s="76">
        <v>0.33563486276171284</v>
      </c>
      <c r="D4153" s="76">
        <v>1.0815127142245886E-2</v>
      </c>
      <c r="E4153" s="76">
        <v>0</v>
      </c>
      <c r="F4153" s="76">
        <v>0.60628460827184349</v>
      </c>
      <c r="G4153" s="76">
        <v>8.0453959935654785E-3</v>
      </c>
      <c r="H4153" s="76">
        <v>0</v>
      </c>
      <c r="I4153" s="76">
        <v>0</v>
      </c>
      <c r="J4153" s="76">
        <v>2.5568428815397172E-3</v>
      </c>
      <c r="K4153" s="76">
        <v>3.6663162949092741E-2</v>
      </c>
      <c r="L4153" s="77">
        <v>0</v>
      </c>
      <c r="M4153" s="68">
        <v>131.68400878086234</v>
      </c>
      <c r="N4153" s="68">
        <v>4.243240067039042</v>
      </c>
      <c r="O4153" s="68">
        <v>0</v>
      </c>
      <c r="P4153" s="68">
        <v>237.87155786630206</v>
      </c>
      <c r="Q4153" s="68">
        <v>3.1565552754105819</v>
      </c>
      <c r="R4153" s="68">
        <v>0</v>
      </c>
      <c r="S4153" s="68">
        <v>0</v>
      </c>
      <c r="T4153" s="68">
        <v>1.0031595576619272</v>
      </c>
      <c r="U4153" s="68">
        <v>14.384537506016372</v>
      </c>
      <c r="V4153" s="68">
        <v>0</v>
      </c>
      <c r="W4153" s="68">
        <v>392.34305905329228</v>
      </c>
    </row>
    <row r="4154" spans="1:23">
      <c r="A4154" s="105"/>
      <c r="B4154">
        <v>2017</v>
      </c>
      <c r="C4154" s="76">
        <v>0.31474714286306865</v>
      </c>
      <c r="D4154" s="76">
        <v>7.2054045354565327E-3</v>
      </c>
      <c r="E4154" s="76">
        <v>3.2811969162066306E-3</v>
      </c>
      <c r="F4154" s="76">
        <v>0.62889725188316892</v>
      </c>
      <c r="G4154" s="76">
        <v>8.3417841715085067E-3</v>
      </c>
      <c r="H4154" s="76">
        <v>2.7951620417238122E-3</v>
      </c>
      <c r="I4154" s="76">
        <v>0</v>
      </c>
      <c r="J4154" s="76">
        <v>0</v>
      </c>
      <c r="K4154" s="76">
        <v>3.4732057588867056E-2</v>
      </c>
      <c r="L4154" s="77">
        <v>0</v>
      </c>
      <c r="M4154" s="68">
        <v>112.63607437032786</v>
      </c>
      <c r="N4154" s="68">
        <v>2.5785412180121452</v>
      </c>
      <c r="O4154" s="68">
        <v>1.1742160278745644</v>
      </c>
      <c r="P4154" s="68">
        <v>225.05849295421564</v>
      </c>
      <c r="Q4154" s="68">
        <v>2.9852084240587518</v>
      </c>
      <c r="R4154" s="68">
        <v>1.0002825656965244</v>
      </c>
      <c r="S4154" s="68">
        <v>0</v>
      </c>
      <c r="T4154" s="68">
        <v>0</v>
      </c>
      <c r="U4154" s="68">
        <v>12.429287160570347</v>
      </c>
      <c r="V4154" s="68">
        <v>0</v>
      </c>
      <c r="W4154" s="68">
        <v>357.86210272075579</v>
      </c>
    </row>
    <row r="4155" spans="1:23">
      <c r="C4155" s="76"/>
      <c r="D4155" s="76"/>
      <c r="E4155" s="76"/>
      <c r="F4155" s="76"/>
      <c r="G4155" s="76"/>
      <c r="H4155" s="76"/>
      <c r="I4155" s="76"/>
      <c r="J4155" s="76"/>
      <c r="K4155" s="76"/>
      <c r="L4155" s="77"/>
      <c r="M4155" s="68"/>
      <c r="N4155" s="68"/>
      <c r="O4155" s="68"/>
      <c r="P4155" s="68"/>
      <c r="Q4155" s="68"/>
      <c r="R4155" s="68"/>
      <c r="S4155" s="68"/>
      <c r="T4155" s="68"/>
      <c r="U4155" s="68"/>
      <c r="V4155" s="68"/>
      <c r="W4155" s="68"/>
    </row>
    <row r="4156" spans="1:23">
      <c r="A4156" s="105" t="s">
        <v>1069</v>
      </c>
      <c r="B4156">
        <v>2011</v>
      </c>
      <c r="C4156" s="76">
        <v>0.23955403285519514</v>
      </c>
      <c r="D4156" s="76">
        <v>9.9219488531675903E-3</v>
      </c>
      <c r="E4156" s="76">
        <v>6.0995979822267739E-3</v>
      </c>
      <c r="F4156" s="76">
        <v>0.70250522481670641</v>
      </c>
      <c r="G4156" s="76">
        <v>1.2510661065655841E-2</v>
      </c>
      <c r="H4156" s="76">
        <v>9.4505374997777523E-3</v>
      </c>
      <c r="I4156" s="76">
        <v>0</v>
      </c>
      <c r="J4156" s="76">
        <v>1.3499019479596606E-2</v>
      </c>
      <c r="K4156" s="76">
        <v>6.4589774476741706E-3</v>
      </c>
      <c r="L4156" s="77">
        <v>0</v>
      </c>
      <c r="M4156" s="68">
        <v>211.50802806902038</v>
      </c>
      <c r="N4156" s="68">
        <v>8.7603277286660965</v>
      </c>
      <c r="O4156" s="68">
        <v>5.3854820386781155</v>
      </c>
      <c r="P4156" s="68">
        <v>620.25879104686953</v>
      </c>
      <c r="Q4156" s="68">
        <v>11.045964120488197</v>
      </c>
      <c r="R4156" s="68">
        <v>8.3441072853012237</v>
      </c>
      <c r="S4156" s="68">
        <v>0</v>
      </c>
      <c r="T4156" s="68">
        <v>11.918609580330649</v>
      </c>
      <c r="U4156" s="68">
        <v>5.7027868285800443</v>
      </c>
      <c r="V4156" s="68">
        <v>0</v>
      </c>
      <c r="W4156" s="68">
        <v>882.92409669793403</v>
      </c>
    </row>
    <row r="4157" spans="1:23">
      <c r="A4157" s="105"/>
      <c r="B4157">
        <v>2014</v>
      </c>
      <c r="C4157" s="76">
        <v>0.21608280998172194</v>
      </c>
      <c r="D4157" s="76">
        <v>1.2103157857234379E-2</v>
      </c>
      <c r="E4157" s="76">
        <v>1.1142860601423712E-2</v>
      </c>
      <c r="F4157" s="76">
        <v>0.72133676093315591</v>
      </c>
      <c r="G4157" s="76">
        <v>1.1158501050862463E-2</v>
      </c>
      <c r="H4157" s="76">
        <v>6.6659457804535503E-3</v>
      </c>
      <c r="I4157" s="76">
        <v>0</v>
      </c>
      <c r="J4157" s="76">
        <v>1.1597718872117035E-2</v>
      </c>
      <c r="K4157" s="76">
        <v>9.9122449230307566E-3</v>
      </c>
      <c r="L4157" s="77">
        <v>0</v>
      </c>
      <c r="M4157" s="68">
        <v>186.90359584482869</v>
      </c>
      <c r="N4157" s="68">
        <v>10.46878150458172</v>
      </c>
      <c r="O4157" s="68">
        <v>9.6381600858482397</v>
      </c>
      <c r="P4157" s="68">
        <v>623.92947613404601</v>
      </c>
      <c r="Q4157" s="68">
        <v>9.6516884930407372</v>
      </c>
      <c r="R4157" s="68">
        <v>5.7657952346085235</v>
      </c>
      <c r="S4157" s="68">
        <v>0</v>
      </c>
      <c r="T4157" s="68">
        <v>10.031595576619273</v>
      </c>
      <c r="U4157" s="68">
        <v>8.573723283058964</v>
      </c>
      <c r="V4157" s="68">
        <v>0</v>
      </c>
      <c r="W4157" s="68">
        <v>864.96281615663236</v>
      </c>
    </row>
    <row r="4158" spans="1:23">
      <c r="A4158" s="105"/>
      <c r="B4158">
        <v>2017</v>
      </c>
      <c r="C4158" s="76">
        <v>0.23321474917640236</v>
      </c>
      <c r="D4158" s="76">
        <v>1.3734397636541718E-2</v>
      </c>
      <c r="E4158" s="76">
        <v>1.9566419256447021E-2</v>
      </c>
      <c r="F4158" s="76">
        <v>0.68000547342071449</v>
      </c>
      <c r="G4158" s="76">
        <v>1.4283069976040043E-2</v>
      </c>
      <c r="H4158" s="76">
        <v>1.005227527358641E-2</v>
      </c>
      <c r="I4158" s="76">
        <v>0</v>
      </c>
      <c r="J4158" s="76">
        <v>1.2952587336972448E-2</v>
      </c>
      <c r="K4158" s="76">
        <v>1.6191027923295107E-2</v>
      </c>
      <c r="L4158" s="77">
        <v>0</v>
      </c>
      <c r="M4158" s="68">
        <v>182.9380948100009</v>
      </c>
      <c r="N4158" s="68">
        <v>10.773523312161728</v>
      </c>
      <c r="O4158" s="68">
        <v>15.348272241223738</v>
      </c>
      <c r="P4158" s="68">
        <v>533.40925566360113</v>
      </c>
      <c r="Q4158" s="68">
        <v>11.203912354095127</v>
      </c>
      <c r="R4158" s="68">
        <v>7.8851963417828737</v>
      </c>
      <c r="S4158" s="68">
        <v>0</v>
      </c>
      <c r="T4158" s="68">
        <v>10.160256410256411</v>
      </c>
      <c r="U4158" s="68">
        <v>12.700550937551231</v>
      </c>
      <c r="V4158" s="68">
        <v>0</v>
      </c>
      <c r="W4158" s="68">
        <v>784.41906207067348</v>
      </c>
    </row>
    <row r="4159" spans="1:23">
      <c r="C4159" s="76"/>
      <c r="D4159" s="76"/>
      <c r="E4159" s="76"/>
      <c r="F4159" s="76"/>
      <c r="G4159" s="76"/>
      <c r="H4159" s="76"/>
      <c r="I4159" s="76"/>
      <c r="J4159" s="76"/>
      <c r="K4159" s="76"/>
      <c r="L4159" s="77"/>
      <c r="M4159" s="68"/>
      <c r="N4159" s="68"/>
      <c r="O4159" s="68"/>
      <c r="P4159" s="68"/>
      <c r="Q4159" s="68"/>
      <c r="R4159" s="68"/>
      <c r="S4159" s="68"/>
      <c r="T4159" s="68"/>
      <c r="U4159" s="68"/>
      <c r="V4159" s="68"/>
      <c r="W4159" s="68"/>
    </row>
    <row r="4160" spans="1:23">
      <c r="A4160" s="105" t="s">
        <v>1070</v>
      </c>
      <c r="B4160">
        <v>2011</v>
      </c>
      <c r="C4160" s="76">
        <v>0.19762686025369408</v>
      </c>
      <c r="D4160" s="76">
        <v>2.2454872572932154E-3</v>
      </c>
      <c r="E4160" s="76">
        <v>7.897614891944401E-3</v>
      </c>
      <c r="F4160" s="76">
        <v>0.75289370277233447</v>
      </c>
      <c r="G4160" s="76">
        <v>1.0823696587054354E-2</v>
      </c>
      <c r="H4160" s="76">
        <v>1.4434914713100913E-3</v>
      </c>
      <c r="I4160" s="76">
        <v>0</v>
      </c>
      <c r="J4160" s="76">
        <v>2.2939215038776051E-2</v>
      </c>
      <c r="K4160" s="76">
        <v>4.1299317275939329E-3</v>
      </c>
      <c r="L4160" s="77">
        <v>0</v>
      </c>
      <c r="M4160" s="68">
        <v>136.90892130753699</v>
      </c>
      <c r="N4160" s="68">
        <v>1.5555944055944055</v>
      </c>
      <c r="O4160" s="68">
        <v>5.4711891610808365</v>
      </c>
      <c r="P4160" s="68">
        <v>521.57821347501238</v>
      </c>
      <c r="Q4160" s="68">
        <v>7.4982753983512822</v>
      </c>
      <c r="R4160" s="68">
        <v>1</v>
      </c>
      <c r="S4160" s="68">
        <v>0</v>
      </c>
      <c r="T4160" s="68">
        <v>15.891479440440865</v>
      </c>
      <c r="U4160" s="68">
        <v>2.861071097181938</v>
      </c>
      <c r="V4160" s="68">
        <v>0</v>
      </c>
      <c r="W4160" s="68">
        <v>692.76474428519828</v>
      </c>
    </row>
    <row r="4161" spans="1:23">
      <c r="A4161" s="105"/>
      <c r="B4161">
        <v>2014</v>
      </c>
      <c r="C4161" s="76">
        <v>0.18929444030910492</v>
      </c>
      <c r="D4161" s="76">
        <v>5.7620533793592372E-3</v>
      </c>
      <c r="E4161" s="76">
        <v>1.5628758501983939E-3</v>
      </c>
      <c r="F4161" s="76">
        <v>0.75655955663517072</v>
      </c>
      <c r="G4161" s="76">
        <v>5.7162797625948444E-3</v>
      </c>
      <c r="H4161" s="76">
        <v>1.0490218689183066E-2</v>
      </c>
      <c r="I4161" s="76">
        <v>0</v>
      </c>
      <c r="J4161" s="76">
        <v>2.5221229806831533E-2</v>
      </c>
      <c r="K4161" s="76">
        <v>5.3933455675572502E-3</v>
      </c>
      <c r="L4161" s="77">
        <v>0</v>
      </c>
      <c r="M4161" s="68">
        <v>120.46519758963292</v>
      </c>
      <c r="N4161" s="68">
        <v>3.6669164595276058</v>
      </c>
      <c r="O4161" s="68">
        <v>0.99459945994599464</v>
      </c>
      <c r="P4161" s="68">
        <v>481.46737077727687</v>
      </c>
      <c r="Q4161" s="68">
        <v>3.6377865612648224</v>
      </c>
      <c r="R4161" s="68">
        <v>6.6758762966696326</v>
      </c>
      <c r="S4161" s="68">
        <v>0</v>
      </c>
      <c r="T4161" s="68">
        <v>16.050552922590835</v>
      </c>
      <c r="U4161" s="68">
        <v>3.4322742834074909</v>
      </c>
      <c r="V4161" s="68">
        <v>0</v>
      </c>
      <c r="W4161" s="68">
        <v>636.39057435031623</v>
      </c>
    </row>
    <row r="4162" spans="1:23">
      <c r="A4162" s="105"/>
      <c r="B4162">
        <v>2017</v>
      </c>
      <c r="C4162" s="76">
        <v>0.21059991233520042</v>
      </c>
      <c r="D4162" s="76">
        <v>2.1011314744310151E-2</v>
      </c>
      <c r="E4162" s="76">
        <v>1.0444286860270435E-2</v>
      </c>
      <c r="F4162" s="76">
        <v>0.71845151575386024</v>
      </c>
      <c r="G4162" s="76">
        <v>0</v>
      </c>
      <c r="H4162" s="76">
        <v>5.4626335291220159E-3</v>
      </c>
      <c r="I4162" s="76">
        <v>0</v>
      </c>
      <c r="J4162" s="76">
        <v>2.2954651239145231E-2</v>
      </c>
      <c r="K4162" s="76">
        <v>1.1075685538091717E-2</v>
      </c>
      <c r="L4162" s="77">
        <v>0</v>
      </c>
      <c r="M4162" s="68">
        <v>121.18127228831239</v>
      </c>
      <c r="N4162" s="68">
        <v>12.090118295553077</v>
      </c>
      <c r="O4162" s="68">
        <v>6.009745948313622</v>
      </c>
      <c r="P4162" s="68">
        <v>413.4041073006054</v>
      </c>
      <c r="Q4162" s="68">
        <v>0</v>
      </c>
      <c r="R4162" s="68">
        <v>3.1432533554438518</v>
      </c>
      <c r="S4162" s="68">
        <v>0</v>
      </c>
      <c r="T4162" s="68">
        <v>13.208333333333332</v>
      </c>
      <c r="U4162" s="68">
        <v>6.3730589917576221</v>
      </c>
      <c r="V4162" s="68">
        <v>0</v>
      </c>
      <c r="W4162" s="68">
        <v>575.40988951331917</v>
      </c>
    </row>
    <row r="4163" spans="1:23">
      <c r="C4163" s="76"/>
      <c r="D4163" s="76"/>
      <c r="E4163" s="76"/>
      <c r="F4163" s="76"/>
      <c r="G4163" s="76"/>
      <c r="H4163" s="76"/>
      <c r="I4163" s="76"/>
      <c r="J4163" s="76"/>
      <c r="K4163" s="76"/>
      <c r="L4163" s="77"/>
      <c r="M4163" s="68"/>
      <c r="N4163" s="68"/>
      <c r="O4163" s="68"/>
      <c r="P4163" s="68"/>
      <c r="Q4163" s="68"/>
      <c r="R4163" s="68"/>
      <c r="S4163" s="68"/>
      <c r="T4163" s="68"/>
      <c r="U4163" s="68"/>
      <c r="V4163" s="68"/>
      <c r="W4163" s="68"/>
    </row>
    <row r="4164" spans="1:23">
      <c r="A4164" s="105" t="s">
        <v>1071</v>
      </c>
      <c r="B4164">
        <v>2011</v>
      </c>
      <c r="C4164" s="76">
        <v>0.2711188722809606</v>
      </c>
      <c r="D4164" s="76">
        <v>3.4993629684994622E-2</v>
      </c>
      <c r="E4164" s="76">
        <v>4.1530540638524075E-3</v>
      </c>
      <c r="F4164" s="76">
        <v>0.62414708650176454</v>
      </c>
      <c r="G4164" s="76">
        <v>1.7023680388428802E-2</v>
      </c>
      <c r="H4164" s="76">
        <v>2.404872022446335E-2</v>
      </c>
      <c r="I4164" s="76">
        <v>7.8465300437153521E-4</v>
      </c>
      <c r="J4164" s="76">
        <v>1.0892142349382253E-2</v>
      </c>
      <c r="K4164" s="76">
        <v>1.0906471566419466E-2</v>
      </c>
      <c r="L4164" s="77">
        <v>1.9316899353629738E-3</v>
      </c>
      <c r="M4164" s="68">
        <v>346.11372728581341</v>
      </c>
      <c r="N4164" s="68">
        <v>44.673303262273592</v>
      </c>
      <c r="O4164" s="68">
        <v>5.3018405158082942</v>
      </c>
      <c r="P4164" s="68">
        <v>796.79394011287798</v>
      </c>
      <c r="Q4164" s="68">
        <v>21.732642297418089</v>
      </c>
      <c r="R4164" s="68">
        <v>30.70089560094139</v>
      </c>
      <c r="S4164" s="68">
        <v>1.0016977928692699</v>
      </c>
      <c r="T4164" s="68">
        <v>13.905044510385757</v>
      </c>
      <c r="U4164" s="68">
        <v>13.923337367227893</v>
      </c>
      <c r="V4164" s="68">
        <v>2.4660194174757284</v>
      </c>
      <c r="W4164" s="68">
        <v>1276.6124481630907</v>
      </c>
    </row>
    <row r="4165" spans="1:23">
      <c r="A4165" s="105"/>
      <c r="B4165">
        <v>2014</v>
      </c>
      <c r="C4165" s="76">
        <v>0.29315173933033717</v>
      </c>
      <c r="D4165" s="76">
        <v>1.9458983468759902E-2</v>
      </c>
      <c r="E4165" s="76">
        <v>7.7486159255445632E-3</v>
      </c>
      <c r="F4165" s="76">
        <v>0.6116200482605324</v>
      </c>
      <c r="G4165" s="76">
        <v>1.7106408331118476E-2</v>
      </c>
      <c r="H4165" s="76">
        <v>2.1782498407380078E-2</v>
      </c>
      <c r="I4165" s="76">
        <v>1.0017861878291454E-3</v>
      </c>
      <c r="J4165" s="76">
        <v>1.4047232603047711E-2</v>
      </c>
      <c r="K4165" s="76">
        <v>1.2603262262185704E-2</v>
      </c>
      <c r="L4165" s="77">
        <v>1.4794252232643605E-3</v>
      </c>
      <c r="M4165" s="68">
        <v>314.02409727020756</v>
      </c>
      <c r="N4165" s="68">
        <v>20.84446004493093</v>
      </c>
      <c r="O4165" s="68">
        <v>8.3003161661980869</v>
      </c>
      <c r="P4165" s="68">
        <v>655.16729993182253</v>
      </c>
      <c r="Q4165" s="68">
        <v>18.324381925845621</v>
      </c>
      <c r="R4165" s="68">
        <v>23.333408883374798</v>
      </c>
      <c r="S4165" s="68">
        <v>1.0731132075471699</v>
      </c>
      <c r="T4165" s="68">
        <v>15.04739336492891</v>
      </c>
      <c r="U4165" s="68">
        <v>13.50061256188825</v>
      </c>
      <c r="V4165" s="68">
        <v>1.5847600675186884</v>
      </c>
      <c r="W4165" s="68">
        <v>1071.199843424263</v>
      </c>
    </row>
    <row r="4166" spans="1:23">
      <c r="A4166" s="105"/>
      <c r="B4166">
        <v>2017</v>
      </c>
      <c r="C4166" s="76">
        <v>0.30894298770821083</v>
      </c>
      <c r="D4166" s="76">
        <v>2.6483179234042534E-2</v>
      </c>
      <c r="E4166" s="76">
        <v>6.1752359526039023E-3</v>
      </c>
      <c r="F4166" s="76">
        <v>0.58867939145377213</v>
      </c>
      <c r="G4166" s="76">
        <v>1.193271541531395E-2</v>
      </c>
      <c r="H4166" s="76">
        <v>2.6911053186541179E-2</v>
      </c>
      <c r="I4166" s="76">
        <v>0</v>
      </c>
      <c r="J4166" s="76">
        <v>1.2710582722923768E-2</v>
      </c>
      <c r="K4166" s="76">
        <v>1.8164854326591529E-2</v>
      </c>
      <c r="L4166" s="77">
        <v>0</v>
      </c>
      <c r="M4166" s="68">
        <v>321.04129697267734</v>
      </c>
      <c r="N4166" s="68">
        <v>27.520269264978456</v>
      </c>
      <c r="O4166" s="68">
        <v>6.4170602286292775</v>
      </c>
      <c r="P4166" s="68">
        <v>611.73227052462596</v>
      </c>
      <c r="Q4166" s="68">
        <v>12.400004485476257</v>
      </c>
      <c r="R4166" s="68">
        <v>27.964898902537112</v>
      </c>
      <c r="S4166" s="68">
        <v>0</v>
      </c>
      <c r="T4166" s="68">
        <v>13.208333333333332</v>
      </c>
      <c r="U4166" s="68">
        <v>18.876196011403124</v>
      </c>
      <c r="V4166" s="68">
        <v>0</v>
      </c>
      <c r="W4166" s="68">
        <v>1039.1603297236611</v>
      </c>
    </row>
    <row r="4167" spans="1:23">
      <c r="C4167" s="76"/>
      <c r="D4167" s="76"/>
      <c r="E4167" s="76"/>
      <c r="F4167" s="76"/>
      <c r="G4167" s="76"/>
      <c r="H4167" s="76"/>
      <c r="I4167" s="76"/>
      <c r="J4167" s="76"/>
      <c r="K4167" s="76"/>
      <c r="L4167" s="77"/>
      <c r="M4167" s="68"/>
      <c r="N4167" s="68"/>
      <c r="O4167" s="68"/>
      <c r="P4167" s="68"/>
      <c r="Q4167" s="68"/>
      <c r="R4167" s="68"/>
      <c r="S4167" s="68"/>
      <c r="T4167" s="68"/>
      <c r="U4167" s="68"/>
      <c r="V4167" s="68"/>
      <c r="W4167" s="68"/>
    </row>
    <row r="4168" spans="1:23">
      <c r="A4168" s="105" t="s">
        <v>1072</v>
      </c>
      <c r="B4168">
        <v>2011</v>
      </c>
      <c r="C4168" s="76">
        <v>0.35841258214788563</v>
      </c>
      <c r="D4168" s="76">
        <v>3.6010796981995233E-2</v>
      </c>
      <c r="E4168" s="76">
        <v>0</v>
      </c>
      <c r="F4168" s="76">
        <v>0.52826910141769734</v>
      </c>
      <c r="G4168" s="76">
        <v>1.4140759318901856E-2</v>
      </c>
      <c r="H4168" s="76">
        <v>4.9061165121242659E-2</v>
      </c>
      <c r="I4168" s="76">
        <v>0</v>
      </c>
      <c r="J4168" s="76">
        <v>0</v>
      </c>
      <c r="K4168" s="76">
        <v>1.4105595012277291E-2</v>
      </c>
      <c r="L4168" s="77">
        <v>0</v>
      </c>
      <c r="M4168" s="68">
        <v>25.44063825824114</v>
      </c>
      <c r="N4168" s="68">
        <v>2.5560979302671143</v>
      </c>
      <c r="O4168" s="68">
        <v>0</v>
      </c>
      <c r="P4168" s="68">
        <v>37.497297197642546</v>
      </c>
      <c r="Q4168" s="68">
        <v>1.0037313432835822</v>
      </c>
      <c r="R4168" s="68">
        <v>3.4824317463898917</v>
      </c>
      <c r="S4168" s="68">
        <v>0</v>
      </c>
      <c r="T4168" s="68">
        <v>0</v>
      </c>
      <c r="U4168" s="68">
        <v>1.0012353304508956</v>
      </c>
      <c r="V4168" s="68">
        <v>0</v>
      </c>
      <c r="W4168" s="68">
        <v>70.981431806275168</v>
      </c>
    </row>
    <row r="4169" spans="1:23">
      <c r="A4169" s="105"/>
      <c r="B4169">
        <v>2014</v>
      </c>
      <c r="C4169" s="76">
        <v>0.34148707345186319</v>
      </c>
      <c r="D4169" s="76">
        <v>2.7726295381263998E-2</v>
      </c>
      <c r="E4169" s="76">
        <v>2.1026063278602947E-2</v>
      </c>
      <c r="F4169" s="76">
        <v>0.42058610225305154</v>
      </c>
      <c r="G4169" s="76">
        <v>2.0366234153976381E-2</v>
      </c>
      <c r="H4169" s="76">
        <v>9.1845595664932445E-2</v>
      </c>
      <c r="I4169" s="76">
        <v>0</v>
      </c>
      <c r="J4169" s="76">
        <v>0</v>
      </c>
      <c r="K4169" s="76">
        <v>7.6962635816309605E-2</v>
      </c>
      <c r="L4169" s="77">
        <v>0</v>
      </c>
      <c r="M4169" s="68">
        <v>25.738297769276556</v>
      </c>
      <c r="N4169" s="68">
        <v>2.089764743796326</v>
      </c>
      <c r="O4169" s="68">
        <v>1.5847600675186884</v>
      </c>
      <c r="P4169" s="68">
        <v>31.700088170202378</v>
      </c>
      <c r="Q4169" s="68">
        <v>1.535027940575167</v>
      </c>
      <c r="R4169" s="68">
        <v>6.9225147122701705</v>
      </c>
      <c r="S4169" s="68">
        <v>0</v>
      </c>
      <c r="T4169" s="68">
        <v>0</v>
      </c>
      <c r="U4169" s="68">
        <v>5.8007678525723056</v>
      </c>
      <c r="V4169" s="68">
        <v>0</v>
      </c>
      <c r="W4169" s="68">
        <v>75.371221256211584</v>
      </c>
    </row>
    <row r="4170" spans="1:23">
      <c r="A4170" s="105"/>
      <c r="B4170">
        <v>2017</v>
      </c>
      <c r="C4170" s="76">
        <v>0.38282984647627727</v>
      </c>
      <c r="D4170" s="76">
        <v>1.8451774702078316E-2</v>
      </c>
      <c r="E4170" s="76">
        <v>3.7575373562756267E-2</v>
      </c>
      <c r="F4170" s="76">
        <v>0.51844376875831633</v>
      </c>
      <c r="G4170" s="76">
        <v>0</v>
      </c>
      <c r="H4170" s="76">
        <v>0</v>
      </c>
      <c r="I4170" s="76">
        <v>0</v>
      </c>
      <c r="J4170" s="76">
        <v>0</v>
      </c>
      <c r="K4170" s="76">
        <v>4.2699236500572189E-2</v>
      </c>
      <c r="L4170" s="77">
        <v>0</v>
      </c>
      <c r="M4170" s="68">
        <v>21.080082889045691</v>
      </c>
      <c r="N4170" s="68">
        <v>1.016025641025641</v>
      </c>
      <c r="O4170" s="68">
        <v>2.069044502617801</v>
      </c>
      <c r="P4170" s="68">
        <v>28.547506730021297</v>
      </c>
      <c r="Q4170" s="68">
        <v>0</v>
      </c>
      <c r="R4170" s="68">
        <v>0</v>
      </c>
      <c r="S4170" s="68">
        <v>0</v>
      </c>
      <c r="T4170" s="68">
        <v>0</v>
      </c>
      <c r="U4170" s="68">
        <v>2.3511840913553317</v>
      </c>
      <c r="V4170" s="68">
        <v>0</v>
      </c>
      <c r="W4170" s="68">
        <v>55.063843854065745</v>
      </c>
    </row>
    <row r="4171" spans="1:23">
      <c r="C4171" s="76"/>
      <c r="D4171" s="76"/>
      <c r="E4171" s="76"/>
      <c r="F4171" s="76"/>
      <c r="G4171" s="76"/>
      <c r="H4171" s="76"/>
      <c r="I4171" s="76"/>
      <c r="J4171" s="76"/>
      <c r="K4171" s="76"/>
      <c r="L4171" s="77"/>
      <c r="M4171" s="68"/>
      <c r="N4171" s="68"/>
      <c r="O4171" s="68"/>
      <c r="P4171" s="68"/>
      <c r="Q4171" s="68"/>
      <c r="R4171" s="68"/>
      <c r="S4171" s="68"/>
      <c r="T4171" s="68"/>
      <c r="U4171" s="68"/>
      <c r="V4171" s="68"/>
      <c r="W4171" s="68"/>
    </row>
    <row r="4172" spans="1:23">
      <c r="A4172" s="105" t="s">
        <v>1073</v>
      </c>
      <c r="B4172">
        <v>2011</v>
      </c>
      <c r="C4172" s="76">
        <v>0.40953570639058218</v>
      </c>
      <c r="D4172" s="76">
        <v>4.129592384681588E-2</v>
      </c>
      <c r="E4172" s="76">
        <v>0</v>
      </c>
      <c r="F4172" s="76">
        <v>0.34006718649740342</v>
      </c>
      <c r="G4172" s="76">
        <v>5.5652574162587398E-2</v>
      </c>
      <c r="H4172" s="76">
        <v>0.11727622730283817</v>
      </c>
      <c r="I4172" s="76">
        <v>1.3900469161268008E-2</v>
      </c>
      <c r="J4172" s="76">
        <v>1.7783504363579183E-2</v>
      </c>
      <c r="K4172" s="76">
        <v>4.4884082749259086E-3</v>
      </c>
      <c r="L4172" s="77">
        <v>0</v>
      </c>
      <c r="M4172" s="68">
        <v>91.491082482610722</v>
      </c>
      <c r="N4172" s="68">
        <v>9.2255906283817204</v>
      </c>
      <c r="O4172" s="68">
        <v>0</v>
      </c>
      <c r="P4172" s="68">
        <v>75.971678473842559</v>
      </c>
      <c r="Q4172" s="68">
        <v>12.432894552600565</v>
      </c>
      <c r="R4172" s="68">
        <v>26.199739895647141</v>
      </c>
      <c r="S4172" s="68">
        <v>3.1053921568627452</v>
      </c>
      <c r="T4172" s="68">
        <v>3.9728698601102161</v>
      </c>
      <c r="U4172" s="68">
        <v>1.0027192386131882</v>
      </c>
      <c r="V4172" s="68">
        <v>0</v>
      </c>
      <c r="W4172" s="68">
        <v>223.40196728866883</v>
      </c>
    </row>
    <row r="4173" spans="1:23">
      <c r="A4173" s="105"/>
      <c r="B4173">
        <v>2014</v>
      </c>
      <c r="C4173" s="76">
        <v>0.42647173711993541</v>
      </c>
      <c r="D4173" s="76">
        <v>1.1307935900711731E-2</v>
      </c>
      <c r="E4173" s="76">
        <v>1.2698670048964709E-2</v>
      </c>
      <c r="F4173" s="76">
        <v>0.37208128152522413</v>
      </c>
      <c r="G4173" s="76">
        <v>3.6600107321753991E-2</v>
      </c>
      <c r="H4173" s="76">
        <v>0.11513942400436433</v>
      </c>
      <c r="I4173" s="76">
        <v>0</v>
      </c>
      <c r="J4173" s="76">
        <v>2.163572648453841E-2</v>
      </c>
      <c r="K4173" s="76">
        <v>4.0651175945066688E-3</v>
      </c>
      <c r="L4173" s="77">
        <v>0</v>
      </c>
      <c r="M4173" s="68">
        <v>118.64243138873519</v>
      </c>
      <c r="N4173" s="68">
        <v>3.1458145815442684</v>
      </c>
      <c r="O4173" s="68">
        <v>3.5327102803738315</v>
      </c>
      <c r="P4173" s="68">
        <v>103.51126246374071</v>
      </c>
      <c r="Q4173" s="68">
        <v>10.181977711034957</v>
      </c>
      <c r="R4173" s="68">
        <v>32.031246208314627</v>
      </c>
      <c r="S4173" s="68">
        <v>0</v>
      </c>
      <c r="T4173" s="68">
        <v>6.0189573459715646</v>
      </c>
      <c r="U4173" s="68">
        <v>1.1308965948141205</v>
      </c>
      <c r="V4173" s="68">
        <v>0</v>
      </c>
      <c r="W4173" s="68">
        <v>278.19529657452944</v>
      </c>
    </row>
    <row r="4174" spans="1:23">
      <c r="A4174" s="105"/>
      <c r="B4174">
        <v>2017</v>
      </c>
      <c r="C4174" s="76">
        <v>0.38311534008131959</v>
      </c>
      <c r="D4174" s="76">
        <v>3.6995769986426674E-2</v>
      </c>
      <c r="E4174" s="76">
        <v>1.8873004195264786E-2</v>
      </c>
      <c r="F4174" s="76">
        <v>0.37388524665914286</v>
      </c>
      <c r="G4174" s="76">
        <v>2.9519791430107092E-2</v>
      </c>
      <c r="H4174" s="76">
        <v>0.11317838185983543</v>
      </c>
      <c r="I4174" s="76">
        <v>0</v>
      </c>
      <c r="J4174" s="76">
        <v>2.3010853733763246E-2</v>
      </c>
      <c r="K4174" s="76">
        <v>2.1421612054140157E-2</v>
      </c>
      <c r="L4174" s="77">
        <v>0</v>
      </c>
      <c r="M4174" s="68">
        <v>101.49688842402274</v>
      </c>
      <c r="N4174" s="68">
        <v>9.8011098633537763</v>
      </c>
      <c r="O4174" s="68">
        <v>4.9999334420446608</v>
      </c>
      <c r="P4174" s="68">
        <v>99.051604552029701</v>
      </c>
      <c r="Q4174" s="68">
        <v>7.8205351329603232</v>
      </c>
      <c r="R4174" s="68">
        <v>29.983799639035301</v>
      </c>
      <c r="S4174" s="68">
        <v>0</v>
      </c>
      <c r="T4174" s="68">
        <v>6.0961538461538467</v>
      </c>
      <c r="U4174" s="68">
        <v>5.6751237579269613</v>
      </c>
      <c r="V4174" s="68">
        <v>0</v>
      </c>
      <c r="W4174" s="68">
        <v>264.92514865752736</v>
      </c>
    </row>
    <row r="4175" spans="1:23">
      <c r="C4175" s="76"/>
      <c r="D4175" s="76"/>
      <c r="E4175" s="76"/>
      <c r="F4175" s="76"/>
      <c r="G4175" s="76"/>
      <c r="H4175" s="76"/>
      <c r="I4175" s="76"/>
      <c r="J4175" s="76"/>
      <c r="K4175" s="76"/>
      <c r="L4175" s="77"/>
      <c r="M4175" s="68"/>
      <c r="N4175" s="68"/>
      <c r="O4175" s="68"/>
      <c r="P4175" s="68"/>
      <c r="Q4175" s="68"/>
      <c r="R4175" s="68"/>
      <c r="S4175" s="68"/>
      <c r="T4175" s="68"/>
      <c r="U4175" s="68"/>
      <c r="V4175" s="68"/>
      <c r="W4175" s="68"/>
    </row>
    <row r="4176" spans="1:23">
      <c r="A4176" s="105" t="s">
        <v>1074</v>
      </c>
      <c r="B4176">
        <v>2011</v>
      </c>
      <c r="C4176" s="76">
        <v>0.34337537551407893</v>
      </c>
      <c r="D4176" s="76">
        <v>0</v>
      </c>
      <c r="E4176" s="76">
        <v>0</v>
      </c>
      <c r="F4176" s="76">
        <v>0.65662462448592096</v>
      </c>
      <c r="G4176" s="76">
        <v>0</v>
      </c>
      <c r="H4176" s="76">
        <v>0</v>
      </c>
      <c r="I4176" s="76">
        <v>0</v>
      </c>
      <c r="J4176" s="76">
        <v>0</v>
      </c>
      <c r="K4176" s="76">
        <v>0</v>
      </c>
      <c r="L4176" s="77">
        <v>0</v>
      </c>
      <c r="M4176" s="68">
        <v>4.3987328605200942</v>
      </c>
      <c r="N4176" s="68">
        <v>0</v>
      </c>
      <c r="O4176" s="68">
        <v>0</v>
      </c>
      <c r="P4176" s="68">
        <v>8.4115417665832659</v>
      </c>
      <c r="Q4176" s="68">
        <v>0</v>
      </c>
      <c r="R4176" s="68">
        <v>0</v>
      </c>
      <c r="S4176" s="68">
        <v>0</v>
      </c>
      <c r="T4176" s="68">
        <v>0</v>
      </c>
      <c r="U4176" s="68">
        <v>0</v>
      </c>
      <c r="V4176" s="68">
        <v>0</v>
      </c>
      <c r="W4176" s="68">
        <v>12.810274627103361</v>
      </c>
    </row>
    <row r="4177" spans="1:23">
      <c r="A4177" s="105"/>
      <c r="B4177">
        <v>2014</v>
      </c>
      <c r="C4177" s="76">
        <v>0.34765239731760578</v>
      </c>
      <c r="D4177" s="76">
        <v>0</v>
      </c>
      <c r="E4177" s="76">
        <v>0</v>
      </c>
      <c r="F4177" s="76">
        <v>0.65234760268239411</v>
      </c>
      <c r="G4177" s="76">
        <v>0</v>
      </c>
      <c r="H4177" s="76">
        <v>0</v>
      </c>
      <c r="I4177" s="76">
        <v>0</v>
      </c>
      <c r="J4177" s="76">
        <v>0</v>
      </c>
      <c r="K4177" s="76">
        <v>0</v>
      </c>
      <c r="L4177" s="77">
        <v>0</v>
      </c>
      <c r="M4177" s="68">
        <v>3.0077319587628866</v>
      </c>
      <c r="N4177" s="68">
        <v>0</v>
      </c>
      <c r="O4177" s="68">
        <v>0</v>
      </c>
      <c r="P4177" s="68">
        <v>5.6438176406926406</v>
      </c>
      <c r="Q4177" s="68">
        <v>0</v>
      </c>
      <c r="R4177" s="68">
        <v>0</v>
      </c>
      <c r="S4177" s="68">
        <v>0</v>
      </c>
      <c r="T4177" s="68">
        <v>0</v>
      </c>
      <c r="U4177" s="68">
        <v>0</v>
      </c>
      <c r="V4177" s="68">
        <v>0</v>
      </c>
      <c r="W4177" s="68">
        <v>8.651549599455528</v>
      </c>
    </row>
    <row r="4178" spans="1:23">
      <c r="A4178" s="105"/>
      <c r="B4178">
        <v>2017</v>
      </c>
      <c r="C4178" s="76">
        <v>0.41974291656685669</v>
      </c>
      <c r="D4178" s="76">
        <v>0</v>
      </c>
      <c r="E4178" s="76">
        <v>0</v>
      </c>
      <c r="F4178" s="76">
        <v>0.4785265054145707</v>
      </c>
      <c r="G4178" s="76">
        <v>0</v>
      </c>
      <c r="H4178" s="76">
        <v>0.10173057801857258</v>
      </c>
      <c r="I4178" s="76">
        <v>0</v>
      </c>
      <c r="J4178" s="76">
        <v>0</v>
      </c>
      <c r="K4178" s="76">
        <v>0</v>
      </c>
      <c r="L4178" s="77">
        <v>0</v>
      </c>
      <c r="M4178" s="68">
        <v>4.5219123505976091</v>
      </c>
      <c r="N4178" s="68">
        <v>0</v>
      </c>
      <c r="O4178" s="68">
        <v>0</v>
      </c>
      <c r="P4178" s="68">
        <v>5.1551910217353285</v>
      </c>
      <c r="Q4178" s="68">
        <v>0</v>
      </c>
      <c r="R4178" s="68">
        <v>1.095948827292111</v>
      </c>
      <c r="S4178" s="68">
        <v>0</v>
      </c>
      <c r="T4178" s="68">
        <v>0</v>
      </c>
      <c r="U4178" s="68">
        <v>0</v>
      </c>
      <c r="V4178" s="68">
        <v>0</v>
      </c>
      <c r="W4178" s="68">
        <v>10.773052199625049</v>
      </c>
    </row>
    <row r="4179" spans="1:23">
      <c r="C4179" s="76"/>
      <c r="D4179" s="76"/>
      <c r="E4179" s="76"/>
      <c r="F4179" s="76"/>
      <c r="G4179" s="76"/>
      <c r="H4179" s="76"/>
      <c r="I4179" s="76"/>
      <c r="J4179" s="76"/>
      <c r="K4179" s="76"/>
      <c r="L4179" s="77"/>
      <c r="M4179" s="68"/>
      <c r="N4179" s="68"/>
      <c r="O4179" s="68"/>
      <c r="P4179" s="68"/>
      <c r="Q4179" s="68"/>
      <c r="R4179" s="68"/>
      <c r="S4179" s="68"/>
      <c r="T4179" s="68"/>
      <c r="U4179" s="68"/>
      <c r="V4179" s="68"/>
      <c r="W4179" s="68"/>
    </row>
    <row r="4180" spans="1:23">
      <c r="A4180" s="105" t="s">
        <v>1075</v>
      </c>
      <c r="B4180">
        <v>2011</v>
      </c>
      <c r="C4180" s="76">
        <v>0.34973063960913037</v>
      </c>
      <c r="D4180" s="76">
        <v>0</v>
      </c>
      <c r="E4180" s="76">
        <v>0</v>
      </c>
      <c r="F4180" s="76">
        <v>0.57280014220320952</v>
      </c>
      <c r="G4180" s="76">
        <v>0</v>
      </c>
      <c r="H4180" s="76">
        <v>3.9271619991030023E-2</v>
      </c>
      <c r="I4180" s="76">
        <v>0</v>
      </c>
      <c r="J4180" s="76">
        <v>3.8197598196629802E-2</v>
      </c>
      <c r="K4180" s="76">
        <v>0</v>
      </c>
      <c r="L4180" s="77">
        <v>0</v>
      </c>
      <c r="M4180" s="68">
        <v>18.187456579177965</v>
      </c>
      <c r="N4180" s="68">
        <v>0</v>
      </c>
      <c r="O4180" s="68">
        <v>0</v>
      </c>
      <c r="P4180" s="68">
        <v>29.78800406653264</v>
      </c>
      <c r="Q4180" s="68">
        <v>0</v>
      </c>
      <c r="R4180" s="68">
        <v>2.0422885572139302</v>
      </c>
      <c r="S4180" s="68">
        <v>0</v>
      </c>
      <c r="T4180" s="68">
        <v>1.9864349300551081</v>
      </c>
      <c r="U4180" s="68">
        <v>0</v>
      </c>
      <c r="V4180" s="68">
        <v>0</v>
      </c>
      <c r="W4180" s="68">
        <v>52.00418413297966</v>
      </c>
    </row>
    <row r="4181" spans="1:23">
      <c r="A4181" s="105"/>
      <c r="B4181">
        <v>2014</v>
      </c>
      <c r="C4181" s="76">
        <v>0.29350528455742675</v>
      </c>
      <c r="D4181" s="76">
        <v>2.0466694072798573E-2</v>
      </c>
      <c r="E4181" s="76">
        <v>0</v>
      </c>
      <c r="F4181" s="76">
        <v>0.64576430436640697</v>
      </c>
      <c r="G4181" s="76">
        <v>2.1131197127110212E-2</v>
      </c>
      <c r="H4181" s="76">
        <v>0</v>
      </c>
      <c r="I4181" s="76">
        <v>0</v>
      </c>
      <c r="J4181" s="76">
        <v>1.9132519876257442E-2</v>
      </c>
      <c r="K4181" s="76">
        <v>0</v>
      </c>
      <c r="L4181" s="77">
        <v>0</v>
      </c>
      <c r="M4181" s="68">
        <v>15.389119328366325</v>
      </c>
      <c r="N4181" s="68">
        <v>1.0731132075471699</v>
      </c>
      <c r="O4181" s="68">
        <v>0</v>
      </c>
      <c r="P4181" s="68">
        <v>33.858824562150964</v>
      </c>
      <c r="Q4181" s="68">
        <v>1.1079545454545454</v>
      </c>
      <c r="R4181" s="68">
        <v>0</v>
      </c>
      <c r="S4181" s="68">
        <v>0</v>
      </c>
      <c r="T4181" s="68">
        <v>1.0031595576619272</v>
      </c>
      <c r="U4181" s="68">
        <v>0</v>
      </c>
      <c r="V4181" s="68">
        <v>0</v>
      </c>
      <c r="W4181" s="68">
        <v>52.432171201180935</v>
      </c>
    </row>
    <row r="4182" spans="1:23">
      <c r="A4182" s="105"/>
      <c r="B4182">
        <v>2017</v>
      </c>
      <c r="C4182" s="76">
        <v>0.2734955743480329</v>
      </c>
      <c r="D4182" s="76">
        <v>7.9934740112539815E-2</v>
      </c>
      <c r="E4182" s="76">
        <v>0</v>
      </c>
      <c r="F4182" s="76">
        <v>0.59313668564690658</v>
      </c>
      <c r="G4182" s="76">
        <v>1.7681385844785905E-2</v>
      </c>
      <c r="H4182" s="76">
        <v>0</v>
      </c>
      <c r="I4182" s="76">
        <v>0</v>
      </c>
      <c r="J4182" s="76">
        <v>3.5751614047734935E-2</v>
      </c>
      <c r="K4182" s="76">
        <v>0</v>
      </c>
      <c r="L4182" s="77">
        <v>0</v>
      </c>
      <c r="M4182" s="68">
        <v>15.5449494321357</v>
      </c>
      <c r="N4182" s="68">
        <v>4.5433330900598454</v>
      </c>
      <c r="O4182" s="68">
        <v>0</v>
      </c>
      <c r="P4182" s="68">
        <v>33.712720239460239</v>
      </c>
      <c r="Q4182" s="68">
        <v>1.0049751243781095</v>
      </c>
      <c r="R4182" s="68">
        <v>0</v>
      </c>
      <c r="S4182" s="68">
        <v>0</v>
      </c>
      <c r="T4182" s="68">
        <v>2.0320512820512819</v>
      </c>
      <c r="U4182" s="68">
        <v>0</v>
      </c>
      <c r="V4182" s="68">
        <v>0</v>
      </c>
      <c r="W4182" s="68">
        <v>56.838029168085171</v>
      </c>
    </row>
    <row r="4183" spans="1:23">
      <c r="C4183" s="76"/>
      <c r="D4183" s="76"/>
      <c r="E4183" s="76"/>
      <c r="F4183" s="76"/>
      <c r="G4183" s="76"/>
      <c r="H4183" s="76"/>
      <c r="I4183" s="76"/>
      <c r="J4183" s="76"/>
      <c r="K4183" s="76"/>
      <c r="L4183" s="77"/>
      <c r="M4183" s="68"/>
      <c r="N4183" s="68"/>
      <c r="O4183" s="68"/>
      <c r="P4183" s="68"/>
      <c r="Q4183" s="68"/>
      <c r="R4183" s="68"/>
      <c r="S4183" s="68"/>
      <c r="T4183" s="68"/>
      <c r="U4183" s="68"/>
      <c r="V4183" s="68"/>
      <c r="W4183" s="68"/>
    </row>
    <row r="4184" spans="1:23">
      <c r="A4184" s="105" t="s">
        <v>1076</v>
      </c>
      <c r="B4184">
        <v>2011</v>
      </c>
      <c r="C4184" s="76">
        <v>0.2086233779307208</v>
      </c>
      <c r="D4184" s="76">
        <v>5.178700776899349E-2</v>
      </c>
      <c r="E4184" s="76">
        <v>0</v>
      </c>
      <c r="F4184" s="76">
        <v>0.67587857817984232</v>
      </c>
      <c r="G4184" s="76">
        <v>0</v>
      </c>
      <c r="H4184" s="76">
        <v>3.2712581493159927E-2</v>
      </c>
      <c r="I4184" s="76">
        <v>0</v>
      </c>
      <c r="J4184" s="76">
        <v>1.2090652172103497E-2</v>
      </c>
      <c r="K4184" s="76">
        <v>1.8907802455179944E-2</v>
      </c>
      <c r="L4184" s="77">
        <v>0</v>
      </c>
      <c r="M4184" s="68">
        <v>34.275799125529943</v>
      </c>
      <c r="N4184" s="68">
        <v>8.5083517159411119</v>
      </c>
      <c r="O4184" s="68">
        <v>0</v>
      </c>
      <c r="P4184" s="68">
        <v>111.0435398406504</v>
      </c>
      <c r="Q4184" s="68">
        <v>0</v>
      </c>
      <c r="R4184" s="68">
        <v>5.3745169082125601</v>
      </c>
      <c r="S4184" s="68">
        <v>0</v>
      </c>
      <c r="T4184" s="68">
        <v>1.9864349300551081</v>
      </c>
      <c r="U4184" s="68">
        <v>3.1064593301435406</v>
      </c>
      <c r="V4184" s="68">
        <v>0</v>
      </c>
      <c r="W4184" s="68">
        <v>164.29510185053266</v>
      </c>
    </row>
    <row r="4185" spans="1:23">
      <c r="A4185" s="105"/>
      <c r="B4185">
        <v>2014</v>
      </c>
      <c r="C4185" s="76">
        <v>0.17701027805534808</v>
      </c>
      <c r="D4185" s="76">
        <v>3.5528357720854574E-2</v>
      </c>
      <c r="E4185" s="76">
        <v>1.1239980908991292E-2</v>
      </c>
      <c r="F4185" s="76">
        <v>0.73513212634098035</v>
      </c>
      <c r="G4185" s="76">
        <v>6.8325490912649767E-3</v>
      </c>
      <c r="H4185" s="76">
        <v>6.8617480190054266E-3</v>
      </c>
      <c r="I4185" s="76">
        <v>0</v>
      </c>
      <c r="J4185" s="76">
        <v>2.0562410772290336E-2</v>
      </c>
      <c r="K4185" s="76">
        <v>6.8325490912649767E-3</v>
      </c>
      <c r="L4185" s="77">
        <v>0</v>
      </c>
      <c r="M4185" s="68">
        <v>25.906916392543099</v>
      </c>
      <c r="N4185" s="68">
        <v>5.1998686355983228</v>
      </c>
      <c r="O4185" s="68">
        <v>1.6450640542577242</v>
      </c>
      <c r="P4185" s="68">
        <v>107.5926592727749</v>
      </c>
      <c r="Q4185" s="68">
        <v>1</v>
      </c>
      <c r="R4185" s="68">
        <v>1.0042735042735045</v>
      </c>
      <c r="S4185" s="68">
        <v>0</v>
      </c>
      <c r="T4185" s="68">
        <v>3.0094786729857823</v>
      </c>
      <c r="U4185" s="68">
        <v>1</v>
      </c>
      <c r="V4185" s="68">
        <v>0</v>
      </c>
      <c r="W4185" s="68">
        <v>146.35826053243332</v>
      </c>
    </row>
    <row r="4186" spans="1:23">
      <c r="A4186" s="105"/>
      <c r="B4186">
        <v>2017</v>
      </c>
      <c r="C4186" s="76">
        <v>0.24466881613822658</v>
      </c>
      <c r="D4186" s="76">
        <v>5.2248014764715758E-2</v>
      </c>
      <c r="E4186" s="76">
        <v>0</v>
      </c>
      <c r="F4186" s="76">
        <v>0.65390019647010422</v>
      </c>
      <c r="G4186" s="76">
        <v>8.1536065141389093E-3</v>
      </c>
      <c r="H4186" s="76">
        <v>2.4460819542416728E-2</v>
      </c>
      <c r="I4186" s="76">
        <v>0</v>
      </c>
      <c r="J4186" s="76">
        <v>8.2842732851988281E-3</v>
      </c>
      <c r="K4186" s="76">
        <v>8.2842732851988281E-3</v>
      </c>
      <c r="L4186" s="77">
        <v>0</v>
      </c>
      <c r="M4186" s="68">
        <v>30.007434834383311</v>
      </c>
      <c r="N4186" s="68">
        <v>6.4079637242874226</v>
      </c>
      <c r="O4186" s="68">
        <v>0</v>
      </c>
      <c r="P4186" s="68">
        <v>80.197664105595081</v>
      </c>
      <c r="Q4186" s="68">
        <v>1</v>
      </c>
      <c r="R4186" s="68">
        <v>3</v>
      </c>
      <c r="S4186" s="68">
        <v>0</v>
      </c>
      <c r="T4186" s="68">
        <v>1.016025641025641</v>
      </c>
      <c r="U4186" s="68">
        <v>1.016025641025641</v>
      </c>
      <c r="V4186" s="68">
        <v>0</v>
      </c>
      <c r="W4186" s="68">
        <v>122.64511394631711</v>
      </c>
    </row>
    <row r="4187" spans="1:23">
      <c r="C4187" s="76"/>
      <c r="D4187" s="76"/>
      <c r="E4187" s="76"/>
      <c r="F4187" s="76"/>
      <c r="G4187" s="76"/>
      <c r="H4187" s="76"/>
      <c r="I4187" s="76"/>
      <c r="J4187" s="76"/>
      <c r="K4187" s="76"/>
      <c r="L4187" s="77"/>
      <c r="M4187" s="68"/>
      <c r="N4187" s="68"/>
      <c r="O4187" s="68"/>
      <c r="P4187" s="68"/>
      <c r="Q4187" s="68"/>
      <c r="R4187" s="68"/>
      <c r="S4187" s="68"/>
      <c r="T4187" s="68"/>
      <c r="U4187" s="68"/>
      <c r="V4187" s="68"/>
      <c r="W4187" s="68"/>
    </row>
    <row r="4188" spans="1:23">
      <c r="A4188" s="105" t="s">
        <v>1077</v>
      </c>
      <c r="B4188">
        <v>2011</v>
      </c>
      <c r="C4188" s="76">
        <v>0.20490030003875512</v>
      </c>
      <c r="D4188" s="76">
        <v>2.7117952981434549E-2</v>
      </c>
      <c r="E4188" s="76">
        <v>6.8601137074510727E-3</v>
      </c>
      <c r="F4188" s="76">
        <v>0.72918375652197964</v>
      </c>
      <c r="G4188" s="76">
        <v>5.2107963381441882E-3</v>
      </c>
      <c r="H4188" s="76">
        <v>2.0250296740717886E-3</v>
      </c>
      <c r="I4188" s="76">
        <v>0</v>
      </c>
      <c r="J4188" s="76">
        <v>1.8157071921404224E-2</v>
      </c>
      <c r="K4188" s="76">
        <v>6.5449788167596746E-3</v>
      </c>
      <c r="L4188" s="77">
        <v>0</v>
      </c>
      <c r="M4188" s="68">
        <v>201.75004177096932</v>
      </c>
      <c r="N4188" s="68">
        <v>26.701025551025552</v>
      </c>
      <c r="O4188" s="68">
        <v>6.7546422663611336</v>
      </c>
      <c r="P4188" s="68">
        <v>717.97285464782919</v>
      </c>
      <c r="Q4188" s="68">
        <v>5.130682476705811</v>
      </c>
      <c r="R4188" s="68">
        <v>1.9938956714761376</v>
      </c>
      <c r="S4188" s="68">
        <v>0</v>
      </c>
      <c r="T4188" s="68">
        <v>17.877914370495972</v>
      </c>
      <c r="U4188" s="68">
        <v>6.444352445660753</v>
      </c>
      <c r="V4188" s="68">
        <v>0</v>
      </c>
      <c r="W4188" s="68">
        <v>984.62540920052356</v>
      </c>
    </row>
    <row r="4189" spans="1:23">
      <c r="A4189" s="105"/>
      <c r="B4189">
        <v>2014</v>
      </c>
      <c r="C4189" s="76">
        <v>0.21059367260983256</v>
      </c>
      <c r="D4189" s="76">
        <v>2.0759498016048383E-2</v>
      </c>
      <c r="E4189" s="76">
        <v>1.1791311684655734E-2</v>
      </c>
      <c r="F4189" s="76">
        <v>0.71310943102625146</v>
      </c>
      <c r="G4189" s="76">
        <v>6.1180103545726162E-3</v>
      </c>
      <c r="H4189" s="76">
        <v>2.4431292820983105E-3</v>
      </c>
      <c r="I4189" s="76">
        <v>0</v>
      </c>
      <c r="J4189" s="76">
        <v>2.4146530348027235E-2</v>
      </c>
      <c r="K4189" s="76">
        <v>8.5663135034067025E-3</v>
      </c>
      <c r="L4189" s="77">
        <v>2.4721031751072449E-3</v>
      </c>
      <c r="M4189" s="68">
        <v>174.98087917127202</v>
      </c>
      <c r="N4189" s="68">
        <v>17.248928559845165</v>
      </c>
      <c r="O4189" s="68">
        <v>9.7973223012552193</v>
      </c>
      <c r="P4189" s="68">
        <v>592.51787406490712</v>
      </c>
      <c r="Q4189" s="68">
        <v>5.0834140330770756</v>
      </c>
      <c r="R4189" s="68">
        <v>2.0299798394355042</v>
      </c>
      <c r="S4189" s="68">
        <v>0</v>
      </c>
      <c r="T4189" s="68">
        <v>20.063191153238545</v>
      </c>
      <c r="U4189" s="68">
        <v>7.117692803904589</v>
      </c>
      <c r="V4189" s="68">
        <v>2.0540540540540539</v>
      </c>
      <c r="W4189" s="68">
        <v>830.89333598098915</v>
      </c>
    </row>
    <row r="4190" spans="1:23">
      <c r="A4190" s="105"/>
      <c r="B4190">
        <v>2017</v>
      </c>
      <c r="C4190" s="76">
        <v>0.24282264807287723</v>
      </c>
      <c r="D4190" s="76">
        <v>3.3383398805316496E-2</v>
      </c>
      <c r="E4190" s="76">
        <v>7.00741582889084E-3</v>
      </c>
      <c r="F4190" s="76">
        <v>0.67656426800255853</v>
      </c>
      <c r="G4190" s="76">
        <v>4.5407476848485706E-3</v>
      </c>
      <c r="H4190" s="76">
        <v>0</v>
      </c>
      <c r="I4190" s="76">
        <v>2.0992319866712894E-3</v>
      </c>
      <c r="J4190" s="76">
        <v>2.5123004993522258E-2</v>
      </c>
      <c r="K4190" s="76">
        <v>8.4592846253142007E-3</v>
      </c>
      <c r="L4190" s="77">
        <v>0</v>
      </c>
      <c r="M4190" s="68">
        <v>176.76439029062132</v>
      </c>
      <c r="N4190" s="68">
        <v>24.301671126983955</v>
      </c>
      <c r="O4190" s="68">
        <v>5.1010957846690825</v>
      </c>
      <c r="P4190" s="68">
        <v>492.50953844305349</v>
      </c>
      <c r="Q4190" s="68">
        <v>3.3054680127486069</v>
      </c>
      <c r="R4190" s="68">
        <v>0</v>
      </c>
      <c r="S4190" s="68">
        <v>1.5281501340482575</v>
      </c>
      <c r="T4190" s="68">
        <v>18.288461538461537</v>
      </c>
      <c r="U4190" s="68">
        <v>6.1579935024829897</v>
      </c>
      <c r="V4190" s="68">
        <v>0</v>
      </c>
      <c r="W4190" s="68">
        <v>727.95676883306965</v>
      </c>
    </row>
    <row r="4191" spans="1:23">
      <c r="C4191" s="76"/>
      <c r="D4191" s="76"/>
      <c r="E4191" s="76"/>
      <c r="F4191" s="76"/>
      <c r="G4191" s="76"/>
      <c r="H4191" s="76"/>
      <c r="I4191" s="76"/>
      <c r="J4191" s="76"/>
      <c r="K4191" s="76"/>
      <c r="L4191" s="77"/>
      <c r="M4191" s="68"/>
      <c r="N4191" s="68"/>
      <c r="O4191" s="68"/>
      <c r="P4191" s="68"/>
      <c r="Q4191" s="68"/>
      <c r="R4191" s="68"/>
      <c r="S4191" s="68"/>
      <c r="T4191" s="68"/>
      <c r="U4191" s="68"/>
      <c r="V4191" s="68"/>
      <c r="W4191" s="68"/>
    </row>
    <row r="4192" spans="1:23">
      <c r="A4192" s="105" t="s">
        <v>1078</v>
      </c>
      <c r="B4192">
        <v>2011</v>
      </c>
      <c r="C4192" s="76">
        <v>0.20695960710888636</v>
      </c>
      <c r="D4192" s="76">
        <v>2.3536785317664573E-2</v>
      </c>
      <c r="E4192" s="76">
        <v>4.0378219984596531E-3</v>
      </c>
      <c r="F4192" s="76">
        <v>0.73399349667410874</v>
      </c>
      <c r="G4192" s="76">
        <v>6.7123679244688742E-3</v>
      </c>
      <c r="H4192" s="76">
        <v>1.2363068666185774E-3</v>
      </c>
      <c r="I4192" s="76">
        <v>0</v>
      </c>
      <c r="J4192" s="76">
        <v>1.2845404341712951E-2</v>
      </c>
      <c r="K4192" s="76">
        <v>9.1679379139672085E-3</v>
      </c>
      <c r="L4192" s="77">
        <v>1.5102718541135597E-3</v>
      </c>
      <c r="M4192" s="68">
        <v>176.02519932760097</v>
      </c>
      <c r="N4192" s="68">
        <v>20.018724353748375</v>
      </c>
      <c r="O4192" s="68">
        <v>3.4342857142857142</v>
      </c>
      <c r="P4192" s="68">
        <v>624.2829379225044</v>
      </c>
      <c r="Q4192" s="68">
        <v>5.7090652537003974</v>
      </c>
      <c r="R4192" s="68">
        <v>1.0515151515151515</v>
      </c>
      <c r="S4192" s="68">
        <v>0</v>
      </c>
      <c r="T4192" s="68">
        <v>10.925392115303094</v>
      </c>
      <c r="U4192" s="68">
        <v>7.7975993541584954</v>
      </c>
      <c r="V4192" s="68">
        <v>1.2845303867403315</v>
      </c>
      <c r="W4192" s="68">
        <v>850.52924957955656</v>
      </c>
    </row>
    <row r="4193" spans="1:23">
      <c r="A4193" s="105"/>
      <c r="B4193">
        <v>2014</v>
      </c>
      <c r="C4193" s="76">
        <v>0.22231044454946378</v>
      </c>
      <c r="D4193" s="76">
        <v>1.4440481304444544E-2</v>
      </c>
      <c r="E4193" s="76">
        <v>2.6581865324817105E-3</v>
      </c>
      <c r="F4193" s="76">
        <v>0.72841734599590724</v>
      </c>
      <c r="G4193" s="76">
        <v>2.6582776911419459E-3</v>
      </c>
      <c r="H4193" s="76">
        <v>3.1083386869437423E-3</v>
      </c>
      <c r="I4193" s="76">
        <v>0</v>
      </c>
      <c r="J4193" s="76">
        <v>9.520696881360681E-3</v>
      </c>
      <c r="K4193" s="76">
        <v>1.5155450782561489E-2</v>
      </c>
      <c r="L4193" s="77">
        <v>1.7307775756949296E-3</v>
      </c>
      <c r="M4193" s="68">
        <v>187.3920365257917</v>
      </c>
      <c r="N4193" s="68">
        <v>12.172307988212385</v>
      </c>
      <c r="O4193" s="68">
        <v>2.2406639004149378</v>
      </c>
      <c r="P4193" s="68">
        <v>614.0044845104627</v>
      </c>
      <c r="Q4193" s="68">
        <v>2.2407407407407405</v>
      </c>
      <c r="R4193" s="68">
        <v>2.6201104403292783</v>
      </c>
      <c r="S4193" s="68">
        <v>0</v>
      </c>
      <c r="T4193" s="68">
        <v>8.0252764612954177</v>
      </c>
      <c r="U4193" s="68">
        <v>12.774976867893862</v>
      </c>
      <c r="V4193" s="68">
        <v>1.4589235127478755</v>
      </c>
      <c r="W4193" s="68">
        <v>842.92952094788882</v>
      </c>
    </row>
    <row r="4194" spans="1:23">
      <c r="A4194" s="105"/>
      <c r="B4194">
        <v>2017</v>
      </c>
      <c r="C4194" s="76">
        <v>0.28222348050876406</v>
      </c>
      <c r="D4194" s="76">
        <v>2.8517032556671248E-2</v>
      </c>
      <c r="E4194" s="76">
        <v>1.1525694036794225E-2</v>
      </c>
      <c r="F4194" s="76">
        <v>0.64473976366100461</v>
      </c>
      <c r="G4194" s="76">
        <v>7.2913728571335178E-3</v>
      </c>
      <c r="H4194" s="76">
        <v>3.6936431227325207E-3</v>
      </c>
      <c r="I4194" s="76">
        <v>0</v>
      </c>
      <c r="J4194" s="76">
        <v>5.0429653754770157E-3</v>
      </c>
      <c r="K4194" s="76">
        <v>1.6966047881422759E-2</v>
      </c>
      <c r="L4194" s="77">
        <v>0</v>
      </c>
      <c r="M4194" s="68">
        <v>227.44260279144277</v>
      </c>
      <c r="N4194" s="68">
        <v>22.981745164808167</v>
      </c>
      <c r="O4194" s="68">
        <v>9.2885037275446845</v>
      </c>
      <c r="P4194" s="68">
        <v>519.59280533940125</v>
      </c>
      <c r="Q4194" s="68">
        <v>5.8760837955785448</v>
      </c>
      <c r="R4194" s="68">
        <v>2.9766899766899768</v>
      </c>
      <c r="S4194" s="68">
        <v>0</v>
      </c>
      <c r="T4194" s="68">
        <v>4.0641025641025639</v>
      </c>
      <c r="U4194" s="68">
        <v>13.672859828242412</v>
      </c>
      <c r="V4194" s="68">
        <v>0</v>
      </c>
      <c r="W4194" s="68">
        <v>805.89539318781044</v>
      </c>
    </row>
    <row r="4195" spans="1:23">
      <c r="C4195" s="76"/>
      <c r="D4195" s="76"/>
      <c r="E4195" s="76"/>
      <c r="F4195" s="76"/>
      <c r="G4195" s="76"/>
      <c r="H4195" s="76"/>
      <c r="I4195" s="76"/>
      <c r="J4195" s="76"/>
      <c r="K4195" s="76"/>
      <c r="L4195" s="77"/>
      <c r="M4195" s="68"/>
      <c r="N4195" s="68"/>
      <c r="O4195" s="68"/>
      <c r="P4195" s="68"/>
      <c r="Q4195" s="68"/>
      <c r="R4195" s="68"/>
      <c r="S4195" s="68"/>
      <c r="T4195" s="68"/>
      <c r="U4195" s="68"/>
      <c r="V4195" s="68"/>
      <c r="W4195" s="68"/>
    </row>
    <row r="4196" spans="1:23">
      <c r="A4196" s="105" t="s">
        <v>1079</v>
      </c>
      <c r="B4196">
        <v>2011</v>
      </c>
      <c r="C4196" s="76">
        <v>0.19490416801335039</v>
      </c>
      <c r="D4196" s="76">
        <v>1.3275600797674158E-2</v>
      </c>
      <c r="E4196" s="76">
        <v>0</v>
      </c>
      <c r="F4196" s="76">
        <v>0.71999692858979103</v>
      </c>
      <c r="G4196" s="76">
        <v>2.7615679869822423E-2</v>
      </c>
      <c r="H4196" s="76">
        <v>0</v>
      </c>
      <c r="I4196" s="76">
        <v>0</v>
      </c>
      <c r="J4196" s="76">
        <v>3.5317862093562441E-2</v>
      </c>
      <c r="K4196" s="76">
        <v>8.8897606357995953E-3</v>
      </c>
      <c r="L4196" s="77">
        <v>0</v>
      </c>
      <c r="M4196" s="68">
        <v>21.924568725558224</v>
      </c>
      <c r="N4196" s="68">
        <v>1.4933586337760911</v>
      </c>
      <c r="O4196" s="68">
        <v>0</v>
      </c>
      <c r="P4196" s="68">
        <v>80.99171148549496</v>
      </c>
      <c r="Q4196" s="68">
        <v>3.1064593301435406</v>
      </c>
      <c r="R4196" s="68">
        <v>0</v>
      </c>
      <c r="S4196" s="68">
        <v>0</v>
      </c>
      <c r="T4196" s="68">
        <v>3.9728698601102161</v>
      </c>
      <c r="U4196" s="68">
        <v>1</v>
      </c>
      <c r="V4196" s="68">
        <v>0</v>
      </c>
      <c r="W4196" s="68">
        <v>112.48896803508303</v>
      </c>
    </row>
    <row r="4197" spans="1:23">
      <c r="A4197" s="105"/>
      <c r="B4197">
        <v>2014</v>
      </c>
      <c r="C4197" s="76">
        <v>0.16673790223803711</v>
      </c>
      <c r="D4197" s="76">
        <v>1.7981913905793859E-2</v>
      </c>
      <c r="E4197" s="76">
        <v>2.3603105915562122E-2</v>
      </c>
      <c r="F4197" s="76">
        <v>0.70304560217240131</v>
      </c>
      <c r="G4197" s="76">
        <v>0</v>
      </c>
      <c r="H4197" s="76">
        <v>2.7275715653676664E-2</v>
      </c>
      <c r="I4197" s="76">
        <v>0</v>
      </c>
      <c r="J4197" s="76">
        <v>2.6309514278898837E-2</v>
      </c>
      <c r="K4197" s="76">
        <v>3.5046245835630221E-2</v>
      </c>
      <c r="L4197" s="77">
        <v>0</v>
      </c>
      <c r="M4197" s="68">
        <v>19.072726141744766</v>
      </c>
      <c r="N4197" s="68">
        <v>2.0569055675176866</v>
      </c>
      <c r="O4197" s="68">
        <v>2.6998994780409071</v>
      </c>
      <c r="P4197" s="68">
        <v>80.419604993286995</v>
      </c>
      <c r="Q4197" s="68">
        <v>0</v>
      </c>
      <c r="R4197" s="68">
        <v>3.12</v>
      </c>
      <c r="S4197" s="68">
        <v>0</v>
      </c>
      <c r="T4197" s="68">
        <v>3.0094786729857823</v>
      </c>
      <c r="U4197" s="68">
        <v>4.0088512578560742</v>
      </c>
      <c r="V4197" s="68">
        <v>0</v>
      </c>
      <c r="W4197" s="68">
        <v>114.3874661114322</v>
      </c>
    </row>
    <row r="4198" spans="1:23">
      <c r="A4198" s="105"/>
      <c r="B4198">
        <v>2017</v>
      </c>
      <c r="C4198" s="76">
        <v>0.16257760181867559</v>
      </c>
      <c r="D4198" s="76">
        <v>3.3070497658509362E-2</v>
      </c>
      <c r="E4198" s="76">
        <v>0</v>
      </c>
      <c r="F4198" s="76">
        <v>0.68367966440047656</v>
      </c>
      <c r="G4198" s="76">
        <v>0</v>
      </c>
      <c r="H4198" s="76">
        <v>0</v>
      </c>
      <c r="I4198" s="76">
        <v>0</v>
      </c>
      <c r="J4198" s="76">
        <v>8.6041487169813691E-2</v>
      </c>
      <c r="K4198" s="76">
        <v>3.4630748952524791E-2</v>
      </c>
      <c r="L4198" s="77">
        <v>0</v>
      </c>
      <c r="M4198" s="68">
        <v>17.278259103123084</v>
      </c>
      <c r="N4198" s="68">
        <v>3.514633140241783</v>
      </c>
      <c r="O4198" s="68">
        <v>0</v>
      </c>
      <c r="P4198" s="68">
        <v>72.659420811377174</v>
      </c>
      <c r="Q4198" s="68">
        <v>0</v>
      </c>
      <c r="R4198" s="68">
        <v>0</v>
      </c>
      <c r="S4198" s="68">
        <v>0</v>
      </c>
      <c r="T4198" s="68">
        <v>9.1442307692307683</v>
      </c>
      <c r="U4198" s="68">
        <v>3.6804519604384835</v>
      </c>
      <c r="V4198" s="68">
        <v>0</v>
      </c>
      <c r="W4198" s="68">
        <v>106.2769957844113</v>
      </c>
    </row>
    <row r="4199" spans="1:23">
      <c r="C4199" s="76"/>
      <c r="D4199" s="76"/>
      <c r="E4199" s="76"/>
      <c r="F4199" s="76"/>
      <c r="G4199" s="76"/>
      <c r="H4199" s="76"/>
      <c r="I4199" s="76"/>
      <c r="J4199" s="76"/>
      <c r="K4199" s="76"/>
      <c r="L4199" s="77"/>
      <c r="M4199" s="68"/>
      <c r="N4199" s="68"/>
      <c r="O4199" s="68"/>
      <c r="P4199" s="68"/>
      <c r="Q4199" s="68"/>
      <c r="R4199" s="68"/>
      <c r="S4199" s="68"/>
      <c r="T4199" s="68"/>
      <c r="U4199" s="68"/>
      <c r="V4199" s="68"/>
      <c r="W4199" s="68"/>
    </row>
    <row r="4200" spans="1:23">
      <c r="A4200" s="105" t="s">
        <v>1080</v>
      </c>
      <c r="B4200">
        <v>2011</v>
      </c>
      <c r="C4200" s="76">
        <v>0.24246365620903046</v>
      </c>
      <c r="D4200" s="76">
        <v>6.1045959222250376E-3</v>
      </c>
      <c r="E4200" s="76">
        <v>8.0166644220420937E-3</v>
      </c>
      <c r="F4200" s="76">
        <v>0.71456115928787023</v>
      </c>
      <c r="G4200" s="76">
        <v>5.5370825836768929E-3</v>
      </c>
      <c r="H4200" s="76">
        <v>3.3129001840720524E-3</v>
      </c>
      <c r="I4200" s="76">
        <v>0</v>
      </c>
      <c r="J4200" s="76">
        <v>2.0991583237101857E-3</v>
      </c>
      <c r="K4200" s="76">
        <v>1.7904783067372417E-2</v>
      </c>
      <c r="L4200" s="77">
        <v>0</v>
      </c>
      <c r="M4200" s="68">
        <v>229.44352053980052</v>
      </c>
      <c r="N4200" s="68">
        <v>5.7767832167832172</v>
      </c>
      <c r="O4200" s="68">
        <v>7.5861749209694409</v>
      </c>
      <c r="P4200" s="68">
        <v>676.18970443416015</v>
      </c>
      <c r="Q4200" s="68">
        <v>5.2397449637696409</v>
      </c>
      <c r="R4200" s="68">
        <v>3.1349996668165989</v>
      </c>
      <c r="S4200" s="68">
        <v>0</v>
      </c>
      <c r="T4200" s="68">
        <v>1.9864349300551081</v>
      </c>
      <c r="U4200" s="68">
        <v>16.943308228997704</v>
      </c>
      <c r="V4200" s="68">
        <v>0</v>
      </c>
      <c r="W4200" s="68">
        <v>946.30067090135299</v>
      </c>
    </row>
    <row r="4201" spans="1:23">
      <c r="A4201" s="105"/>
      <c r="B4201">
        <v>2014</v>
      </c>
      <c r="C4201" s="76">
        <v>0.23568775307906994</v>
      </c>
      <c r="D4201" s="76">
        <v>1.8794952650597902E-2</v>
      </c>
      <c r="E4201" s="76">
        <v>2.6716036879781925E-3</v>
      </c>
      <c r="F4201" s="76">
        <v>0.72654404056472821</v>
      </c>
      <c r="G4201" s="76">
        <v>3.3342650294057061E-3</v>
      </c>
      <c r="H4201" s="76">
        <v>4.6877198941293573E-3</v>
      </c>
      <c r="I4201" s="76">
        <v>0</v>
      </c>
      <c r="J4201" s="76">
        <v>2.3524359519136503E-3</v>
      </c>
      <c r="K4201" s="76">
        <v>5.9272291421767626E-3</v>
      </c>
      <c r="L4201" s="77">
        <v>0</v>
      </c>
      <c r="M4201" s="68">
        <v>201.0107199159248</v>
      </c>
      <c r="N4201" s="68">
        <v>16.029627817848226</v>
      </c>
      <c r="O4201" s="68">
        <v>2.2785273041759329</v>
      </c>
      <c r="P4201" s="68">
        <v>619.64670941364295</v>
      </c>
      <c r="Q4201" s="68">
        <v>2.843690455678801</v>
      </c>
      <c r="R4201" s="68">
        <v>3.9980098175360963</v>
      </c>
      <c r="S4201" s="68">
        <v>0</v>
      </c>
      <c r="T4201" s="68">
        <v>2.0063191153238544</v>
      </c>
      <c r="U4201" s="68">
        <v>5.0551485234614209</v>
      </c>
      <c r="V4201" s="68">
        <v>0</v>
      </c>
      <c r="W4201" s="68">
        <v>852.86875236359231</v>
      </c>
    </row>
    <row r="4202" spans="1:23">
      <c r="A4202" s="105"/>
      <c r="B4202">
        <v>2017</v>
      </c>
      <c r="C4202" s="76">
        <v>0.22406153826717765</v>
      </c>
      <c r="D4202" s="76">
        <v>2.1930856602490948E-2</v>
      </c>
      <c r="E4202" s="76">
        <v>5.9889840568294632E-3</v>
      </c>
      <c r="F4202" s="76">
        <v>0.72763024730902415</v>
      </c>
      <c r="G4202" s="76">
        <v>1.1739465063168806E-2</v>
      </c>
      <c r="H4202" s="76">
        <v>2.2023327707150343E-3</v>
      </c>
      <c r="I4202" s="76">
        <v>0</v>
      </c>
      <c r="J4202" s="76">
        <v>1.2063182320326286E-3</v>
      </c>
      <c r="K4202" s="76">
        <v>5.2402576985614109E-3</v>
      </c>
      <c r="L4202" s="77">
        <v>0</v>
      </c>
      <c r="M4202" s="68">
        <v>188.71659401475645</v>
      </c>
      <c r="N4202" s="68">
        <v>18.471338694966008</v>
      </c>
      <c r="O4202" s="68">
        <v>5.0442422271770093</v>
      </c>
      <c r="P4202" s="68">
        <v>612.84905493478482</v>
      </c>
      <c r="Q4202" s="68">
        <v>9.8876044474652218</v>
      </c>
      <c r="R4202" s="68">
        <v>1.8549222797927463</v>
      </c>
      <c r="S4202" s="68">
        <v>0</v>
      </c>
      <c r="T4202" s="68">
        <v>1.016025641025641</v>
      </c>
      <c r="U4202" s="68">
        <v>4.4136249009095607</v>
      </c>
      <c r="V4202" s="68">
        <v>0</v>
      </c>
      <c r="W4202" s="68">
        <v>842.25340714087736</v>
      </c>
    </row>
    <row r="4203" spans="1:23">
      <c r="C4203" s="76"/>
      <c r="D4203" s="76"/>
      <c r="E4203" s="76"/>
      <c r="F4203" s="76"/>
      <c r="G4203" s="76"/>
      <c r="H4203" s="76"/>
      <c r="I4203" s="76"/>
      <c r="J4203" s="76"/>
      <c r="K4203" s="76"/>
      <c r="L4203" s="77"/>
      <c r="M4203" s="68"/>
      <c r="N4203" s="68"/>
      <c r="O4203" s="68"/>
      <c r="P4203" s="68"/>
      <c r="Q4203" s="68"/>
      <c r="R4203" s="68"/>
      <c r="S4203" s="68"/>
      <c r="T4203" s="68"/>
      <c r="U4203" s="68"/>
      <c r="V4203" s="68"/>
      <c r="W4203" s="68"/>
    </row>
    <row r="4204" spans="1:23">
      <c r="A4204" s="105" t="s">
        <v>1081</v>
      </c>
      <c r="B4204">
        <v>2011</v>
      </c>
      <c r="C4204" s="76">
        <v>0.1881639912469078</v>
      </c>
      <c r="D4204" s="76">
        <v>0</v>
      </c>
      <c r="E4204" s="76">
        <v>0</v>
      </c>
      <c r="F4204" s="76">
        <v>0.78435007068722129</v>
      </c>
      <c r="G4204" s="76">
        <v>7.9687430859150497E-3</v>
      </c>
      <c r="H4204" s="76">
        <v>0</v>
      </c>
      <c r="I4204" s="76">
        <v>0</v>
      </c>
      <c r="J4204" s="76">
        <v>0</v>
      </c>
      <c r="K4204" s="76">
        <v>1.9517194979956003E-2</v>
      </c>
      <c r="L4204" s="77">
        <v>0</v>
      </c>
      <c r="M4204" s="68">
        <v>23.612756644080079</v>
      </c>
      <c r="N4204" s="68">
        <v>0</v>
      </c>
      <c r="O4204" s="68">
        <v>0</v>
      </c>
      <c r="P4204" s="68">
        <v>98.428329565998851</v>
      </c>
      <c r="Q4204" s="68">
        <v>0.99999999999999989</v>
      </c>
      <c r="R4204" s="68">
        <v>0</v>
      </c>
      <c r="S4204" s="68">
        <v>0</v>
      </c>
      <c r="T4204" s="68">
        <v>0</v>
      </c>
      <c r="U4204" s="68">
        <v>2.44921875</v>
      </c>
      <c r="V4204" s="68">
        <v>0</v>
      </c>
      <c r="W4204" s="68">
        <v>125.49030496007892</v>
      </c>
    </row>
    <row r="4205" spans="1:23">
      <c r="A4205" s="105"/>
      <c r="B4205">
        <v>2014</v>
      </c>
      <c r="C4205" s="76">
        <v>0.29050855941940307</v>
      </c>
      <c r="D4205" s="76">
        <v>1.9006866661282873E-2</v>
      </c>
      <c r="E4205" s="76">
        <v>0</v>
      </c>
      <c r="F4205" s="76">
        <v>0.68028700562775068</v>
      </c>
      <c r="G4205" s="76">
        <v>0</v>
      </c>
      <c r="H4205" s="76">
        <v>0</v>
      </c>
      <c r="I4205" s="76">
        <v>0</v>
      </c>
      <c r="J4205" s="76">
        <v>0</v>
      </c>
      <c r="K4205" s="76">
        <v>1.0197568291563409E-2</v>
      </c>
      <c r="L4205" s="77">
        <v>0</v>
      </c>
      <c r="M4205" s="68">
        <v>31.438568172760633</v>
      </c>
      <c r="N4205" s="68">
        <v>2.0569055675176866</v>
      </c>
      <c r="O4205" s="68">
        <v>0</v>
      </c>
      <c r="P4205" s="68">
        <v>73.620031871745198</v>
      </c>
      <c r="Q4205" s="68">
        <v>0</v>
      </c>
      <c r="R4205" s="68">
        <v>0</v>
      </c>
      <c r="S4205" s="68">
        <v>0</v>
      </c>
      <c r="T4205" s="68">
        <v>0</v>
      </c>
      <c r="U4205" s="68">
        <v>1.1035714285714286</v>
      </c>
      <c r="V4205" s="68">
        <v>0</v>
      </c>
      <c r="W4205" s="68">
        <v>108.21907704059494</v>
      </c>
    </row>
    <row r="4206" spans="1:23">
      <c r="A4206" s="105"/>
      <c r="B4206">
        <v>2017</v>
      </c>
      <c r="C4206" s="76">
        <v>0.16093343538435761</v>
      </c>
      <c r="D4206" s="76">
        <v>7.5835869469087864E-3</v>
      </c>
      <c r="E4206" s="76">
        <v>1.9340853789486384E-2</v>
      </c>
      <c r="F4206" s="76">
        <v>0.76696764926991101</v>
      </c>
      <c r="G4206" s="76">
        <v>6.9225439893261303E-3</v>
      </c>
      <c r="H4206" s="76">
        <v>1.4548776261268969E-2</v>
      </c>
      <c r="I4206" s="76">
        <v>0</v>
      </c>
      <c r="J4206" s="76">
        <v>0</v>
      </c>
      <c r="K4206" s="76">
        <v>2.3703154358741253E-2</v>
      </c>
      <c r="L4206" s="77">
        <v>0</v>
      </c>
      <c r="M4206" s="68">
        <v>21.561366407950437</v>
      </c>
      <c r="N4206" s="68">
        <v>1.016025641025641</v>
      </c>
      <c r="O4206" s="68">
        <v>2.5912280701754384</v>
      </c>
      <c r="P4206" s="68">
        <v>102.75596534342247</v>
      </c>
      <c r="Q4206" s="68">
        <v>0.92746113989637313</v>
      </c>
      <c r="R4206" s="68">
        <v>1.9492002703311559</v>
      </c>
      <c r="S4206" s="68">
        <v>0</v>
      </c>
      <c r="T4206" s="68">
        <v>0</v>
      </c>
      <c r="U4206" s="68">
        <v>3.1756756756756759</v>
      </c>
      <c r="V4206" s="68">
        <v>0</v>
      </c>
      <c r="W4206" s="68">
        <v>133.97692254847718</v>
      </c>
    </row>
    <row r="4207" spans="1:23">
      <c r="C4207" s="76"/>
      <c r="D4207" s="76"/>
      <c r="E4207" s="76"/>
      <c r="F4207" s="76"/>
      <c r="G4207" s="76"/>
      <c r="H4207" s="76"/>
      <c r="I4207" s="76"/>
      <c r="J4207" s="76"/>
      <c r="K4207" s="76"/>
      <c r="L4207" s="77"/>
      <c r="M4207" s="68"/>
      <c r="N4207" s="68"/>
      <c r="O4207" s="68"/>
      <c r="P4207" s="68"/>
      <c r="Q4207" s="68"/>
      <c r="R4207" s="68"/>
      <c r="S4207" s="68"/>
      <c r="T4207" s="68"/>
      <c r="U4207" s="68"/>
      <c r="V4207" s="68"/>
      <c r="W4207" s="68"/>
    </row>
    <row r="4208" spans="1:23">
      <c r="A4208" s="105" t="s">
        <v>1082</v>
      </c>
      <c r="B4208">
        <v>2011</v>
      </c>
      <c r="C4208" s="76">
        <v>0.12871156639230869</v>
      </c>
      <c r="D4208" s="76">
        <v>9.9107480937274499E-3</v>
      </c>
      <c r="E4208" s="76">
        <v>3.0502226325707818E-3</v>
      </c>
      <c r="F4208" s="76">
        <v>0.82444354699522326</v>
      </c>
      <c r="G4208" s="76">
        <v>3.0502226325707818E-3</v>
      </c>
      <c r="H4208" s="76">
        <v>6.1686638079751048E-3</v>
      </c>
      <c r="I4208" s="76">
        <v>0</v>
      </c>
      <c r="J4208" s="76">
        <v>8.8176127111042925E-3</v>
      </c>
      <c r="K4208" s="76">
        <v>1.5847416734519851E-2</v>
      </c>
      <c r="L4208" s="77">
        <v>0</v>
      </c>
      <c r="M4208" s="68">
        <v>43.494281234728135</v>
      </c>
      <c r="N4208" s="68">
        <v>3.3490452872064962</v>
      </c>
      <c r="O4208" s="68">
        <v>1.0307328605200945</v>
      </c>
      <c r="P4208" s="68">
        <v>278.59640357317426</v>
      </c>
      <c r="Q4208" s="68">
        <v>1.0307328605200945</v>
      </c>
      <c r="R4208" s="68">
        <v>2.0845181674565563</v>
      </c>
      <c r="S4208" s="68">
        <v>0</v>
      </c>
      <c r="T4208" s="68">
        <v>2.9796523950826623</v>
      </c>
      <c r="U4208" s="68">
        <v>5.3551675239058518</v>
      </c>
      <c r="V4208" s="68">
        <v>0</v>
      </c>
      <c r="W4208" s="68">
        <v>337.92053390259406</v>
      </c>
    </row>
    <row r="4209" spans="1:23">
      <c r="A4209" s="105"/>
      <c r="B4209">
        <v>2014</v>
      </c>
      <c r="C4209" s="76">
        <v>0.14299565796585448</v>
      </c>
      <c r="D4209" s="76">
        <v>1.626676055451921E-2</v>
      </c>
      <c r="E4209" s="76">
        <v>0</v>
      </c>
      <c r="F4209" s="76">
        <v>0.81369515699844253</v>
      </c>
      <c r="G4209" s="76">
        <v>4.7186527641621036E-3</v>
      </c>
      <c r="H4209" s="76">
        <v>3.6309866287831411E-3</v>
      </c>
      <c r="I4209" s="76">
        <v>0</v>
      </c>
      <c r="J4209" s="76">
        <v>1.2448910302655016E-2</v>
      </c>
      <c r="K4209" s="76">
        <v>6.2438747855836189E-3</v>
      </c>
      <c r="L4209" s="77">
        <v>0</v>
      </c>
      <c r="M4209" s="68">
        <v>46.091571874209535</v>
      </c>
      <c r="N4209" s="68">
        <v>5.243240067039042</v>
      </c>
      <c r="O4209" s="68">
        <v>0</v>
      </c>
      <c r="P4209" s="68">
        <v>262.27711628450646</v>
      </c>
      <c r="Q4209" s="68">
        <v>1.5209561333725876</v>
      </c>
      <c r="R4209" s="68">
        <v>1.1703703703703705</v>
      </c>
      <c r="S4209" s="68">
        <v>0</v>
      </c>
      <c r="T4209" s="68">
        <v>4.0126382306477089</v>
      </c>
      <c r="U4209" s="68">
        <v>2.0125786163522013</v>
      </c>
      <c r="V4209" s="68">
        <v>0</v>
      </c>
      <c r="W4209" s="68">
        <v>322.32847157649786</v>
      </c>
    </row>
    <row r="4210" spans="1:23">
      <c r="A4210" s="105"/>
      <c r="B4210">
        <v>2017</v>
      </c>
      <c r="C4210" s="76">
        <v>0.14101646104541474</v>
      </c>
      <c r="D4210" s="76">
        <v>3.2322004093951917E-2</v>
      </c>
      <c r="E4210" s="76">
        <v>0</v>
      </c>
      <c r="F4210" s="76">
        <v>0.78313896439504727</v>
      </c>
      <c r="G4210" s="76">
        <v>1.5823001300297113E-2</v>
      </c>
      <c r="H4210" s="76">
        <v>3.4061210194327135E-3</v>
      </c>
      <c r="I4210" s="76">
        <v>0</v>
      </c>
      <c r="J4210" s="76">
        <v>1.3810138450494109E-2</v>
      </c>
      <c r="K4210" s="76">
        <v>1.0483309695361929E-2</v>
      </c>
      <c r="L4210" s="77">
        <v>0</v>
      </c>
      <c r="M4210" s="68">
        <v>41.49888597929548</v>
      </c>
      <c r="N4210" s="68">
        <v>9.5118481386740665</v>
      </c>
      <c r="O4210" s="68">
        <v>0</v>
      </c>
      <c r="P4210" s="68">
        <v>230.46525454150412</v>
      </c>
      <c r="Q4210" s="68">
        <v>4.6564558629776016</v>
      </c>
      <c r="R4210" s="68">
        <v>1.0023668639053254</v>
      </c>
      <c r="S4210" s="68">
        <v>0</v>
      </c>
      <c r="T4210" s="68">
        <v>4.0641025641025639</v>
      </c>
      <c r="U4210" s="68">
        <v>3.085070143643442</v>
      </c>
      <c r="V4210" s="68">
        <v>0</v>
      </c>
      <c r="W4210" s="68">
        <v>294.28398409410266</v>
      </c>
    </row>
    <row r="4211" spans="1:23">
      <c r="C4211" s="76"/>
      <c r="D4211" s="76"/>
      <c r="E4211" s="76"/>
      <c r="F4211" s="76"/>
      <c r="G4211" s="76"/>
      <c r="H4211" s="76"/>
      <c r="I4211" s="76"/>
      <c r="J4211" s="76"/>
      <c r="K4211" s="76"/>
      <c r="L4211" s="77"/>
      <c r="M4211" s="68"/>
      <c r="N4211" s="68"/>
      <c r="O4211" s="68"/>
      <c r="P4211" s="68"/>
      <c r="Q4211" s="68"/>
      <c r="R4211" s="68"/>
      <c r="S4211" s="68"/>
      <c r="T4211" s="68"/>
      <c r="U4211" s="68"/>
      <c r="V4211" s="68"/>
      <c r="W4211" s="68"/>
    </row>
    <row r="4212" spans="1:23">
      <c r="A4212" s="105" t="s">
        <v>1083</v>
      </c>
      <c r="B4212">
        <v>2011</v>
      </c>
      <c r="C4212" s="76">
        <v>0.20406908877918692</v>
      </c>
      <c r="D4212" s="76">
        <v>1.0166050263870768E-2</v>
      </c>
      <c r="E4212" s="76">
        <v>7.7672150077556703E-3</v>
      </c>
      <c r="F4212" s="76">
        <v>0.7399286782285871</v>
      </c>
      <c r="G4212" s="76">
        <v>1.7909628661184875E-2</v>
      </c>
      <c r="H4212" s="76">
        <v>2.9376824629648384E-3</v>
      </c>
      <c r="I4212" s="76">
        <v>0</v>
      </c>
      <c r="J4212" s="76">
        <v>1.0935809179568674E-2</v>
      </c>
      <c r="K4212" s="76">
        <v>6.2858474168806539E-3</v>
      </c>
      <c r="L4212" s="77">
        <v>0</v>
      </c>
      <c r="M4212" s="68">
        <v>240.94282703318302</v>
      </c>
      <c r="N4212" s="68">
        <v>12.002978525517275</v>
      </c>
      <c r="O4212" s="68">
        <v>9.1706919129149753</v>
      </c>
      <c r="P4212" s="68">
        <v>873.62818446369761</v>
      </c>
      <c r="Q4212" s="68">
        <v>21.145762871561921</v>
      </c>
      <c r="R4212" s="68">
        <v>3.468499427262314</v>
      </c>
      <c r="S4212" s="68">
        <v>0</v>
      </c>
      <c r="T4212" s="68">
        <v>12.911827045358203</v>
      </c>
      <c r="U4212" s="68">
        <v>7.4216524216524213</v>
      </c>
      <c r="V4212" s="68">
        <v>0</v>
      </c>
      <c r="W4212" s="68">
        <v>1180.6924237011483</v>
      </c>
    </row>
    <row r="4213" spans="1:23">
      <c r="A4213" s="105"/>
      <c r="B4213">
        <v>2014</v>
      </c>
      <c r="C4213" s="76">
        <v>0.21148558242208604</v>
      </c>
      <c r="D4213" s="76">
        <v>8.8481832989940005E-3</v>
      </c>
      <c r="E4213" s="76">
        <v>9.4037283293517285E-4</v>
      </c>
      <c r="F4213" s="76">
        <v>0.75645999446030932</v>
      </c>
      <c r="G4213" s="76">
        <v>2.8644649744568088E-3</v>
      </c>
      <c r="H4213" s="76">
        <v>9.4509776369094002E-4</v>
      </c>
      <c r="I4213" s="76">
        <v>0</v>
      </c>
      <c r="J4213" s="76">
        <v>1.2217541330114849E-2</v>
      </c>
      <c r="K4213" s="76">
        <v>5.2339685053638674E-3</v>
      </c>
      <c r="L4213" s="77">
        <v>1.0047944120491568E-3</v>
      </c>
      <c r="M4213" s="68">
        <v>225.74093334877776</v>
      </c>
      <c r="N4213" s="68">
        <v>9.4446020077602189</v>
      </c>
      <c r="O4213" s="68">
        <v>1.0037593984962405</v>
      </c>
      <c r="P4213" s="68">
        <v>807.44977144431618</v>
      </c>
      <c r="Q4213" s="68">
        <v>3.0575464741999063</v>
      </c>
      <c r="R4213" s="68">
        <v>1.0088028169014085</v>
      </c>
      <c r="S4213" s="68">
        <v>0</v>
      </c>
      <c r="T4213" s="68">
        <v>13.041074249605055</v>
      </c>
      <c r="U4213" s="68">
        <v>5.5867682420111731</v>
      </c>
      <c r="V4213" s="68">
        <v>1.0725233644859813</v>
      </c>
      <c r="W4213" s="68">
        <v>1067.4057813465538</v>
      </c>
    </row>
    <row r="4214" spans="1:23">
      <c r="A4214" s="105"/>
      <c r="B4214">
        <v>2017</v>
      </c>
      <c r="C4214" s="76">
        <v>0.19096122842155244</v>
      </c>
      <c r="D4214" s="76">
        <v>1.8571122850438323E-2</v>
      </c>
      <c r="E4214" s="76">
        <v>1.1084367343403775E-2</v>
      </c>
      <c r="F4214" s="76">
        <v>0.73568795437178791</v>
      </c>
      <c r="G4214" s="76">
        <v>8.868355820872767E-3</v>
      </c>
      <c r="H4214" s="76">
        <v>3.7831598269778659E-3</v>
      </c>
      <c r="I4214" s="76">
        <v>0</v>
      </c>
      <c r="J4214" s="76">
        <v>1.1220485606042226E-2</v>
      </c>
      <c r="K4214" s="76">
        <v>1.6456193263359096E-2</v>
      </c>
      <c r="L4214" s="77">
        <v>3.3671324955654573E-3</v>
      </c>
      <c r="M4214" s="68">
        <v>194.58355652050048</v>
      </c>
      <c r="N4214" s="68">
        <v>18.923396977946847</v>
      </c>
      <c r="O4214" s="68">
        <v>11.294625811151157</v>
      </c>
      <c r="P4214" s="68">
        <v>749.64315968339008</v>
      </c>
      <c r="Q4214" s="68">
        <v>9.0365789452574816</v>
      </c>
      <c r="R4214" s="68">
        <v>3.8549222797927465</v>
      </c>
      <c r="S4214" s="68">
        <v>0</v>
      </c>
      <c r="T4214" s="68">
        <v>11.433326090105751</v>
      </c>
      <c r="U4214" s="68">
        <v>16.768349462564071</v>
      </c>
      <c r="V4214" s="68">
        <v>3.4310033595747882</v>
      </c>
      <c r="W4214" s="68">
        <v>1018.9689191302836</v>
      </c>
    </row>
    <row r="4215" spans="1:23">
      <c r="C4215" s="76"/>
      <c r="D4215" s="76"/>
      <c r="E4215" s="76"/>
      <c r="F4215" s="76"/>
      <c r="G4215" s="76"/>
      <c r="H4215" s="76"/>
      <c r="I4215" s="76"/>
      <c r="J4215" s="76"/>
      <c r="K4215" s="76"/>
      <c r="L4215" s="77"/>
      <c r="M4215" s="68"/>
      <c r="N4215" s="68"/>
      <c r="O4215" s="68"/>
      <c r="P4215" s="68"/>
      <c r="Q4215" s="68"/>
      <c r="R4215" s="68"/>
      <c r="S4215" s="68"/>
      <c r="T4215" s="68"/>
      <c r="U4215" s="68"/>
      <c r="V4215" s="68"/>
      <c r="W4215" s="68"/>
    </row>
    <row r="4216" spans="1:23">
      <c r="A4216" s="105" t="s">
        <v>1084</v>
      </c>
      <c r="B4216">
        <v>2011</v>
      </c>
      <c r="C4216" s="76">
        <v>0.26152554213089374</v>
      </c>
      <c r="D4216" s="76">
        <v>1.136460953561534E-2</v>
      </c>
      <c r="E4216" s="76">
        <v>1.550405247590758E-2</v>
      </c>
      <c r="F4216" s="76">
        <v>0.68005901581159289</v>
      </c>
      <c r="G4216" s="76">
        <v>0</v>
      </c>
      <c r="H4216" s="76">
        <v>0</v>
      </c>
      <c r="I4216" s="76">
        <v>0</v>
      </c>
      <c r="J4216" s="76">
        <v>2.2674636730805935E-2</v>
      </c>
      <c r="K4216" s="76">
        <v>8.8721433151845042E-3</v>
      </c>
      <c r="L4216" s="77">
        <v>0</v>
      </c>
      <c r="M4216" s="68">
        <v>91.644859083383622</v>
      </c>
      <c r="N4216" s="68">
        <v>3.9824333445330176</v>
      </c>
      <c r="O4216" s="68">
        <v>5.4329940119760476</v>
      </c>
      <c r="P4216" s="68">
        <v>238.30908508831166</v>
      </c>
      <c r="Q4216" s="68">
        <v>0</v>
      </c>
      <c r="R4216" s="68">
        <v>0</v>
      </c>
      <c r="S4216" s="68">
        <v>0</v>
      </c>
      <c r="T4216" s="68">
        <v>7.9457397202204323</v>
      </c>
      <c r="U4216" s="68">
        <v>3.1090130518904253</v>
      </c>
      <c r="V4216" s="68">
        <v>0</v>
      </c>
      <c r="W4216" s="68">
        <v>350.42412430031521</v>
      </c>
    </row>
    <row r="4217" spans="1:23">
      <c r="A4217" s="105"/>
      <c r="B4217">
        <v>2014</v>
      </c>
      <c r="C4217" s="76">
        <v>0.31826160182744512</v>
      </c>
      <c r="D4217" s="76">
        <v>3.2082073461155271E-3</v>
      </c>
      <c r="E4217" s="76">
        <v>5.0770374189277843E-3</v>
      </c>
      <c r="F4217" s="76">
        <v>0.63466207835443733</v>
      </c>
      <c r="G4217" s="76">
        <v>6.4251356365558768E-3</v>
      </c>
      <c r="H4217" s="76">
        <v>3.4378932313666156E-3</v>
      </c>
      <c r="I4217" s="76">
        <v>0</v>
      </c>
      <c r="J4217" s="76">
        <v>2.5710282412045132E-2</v>
      </c>
      <c r="K4217" s="76">
        <v>3.2177637731068461E-3</v>
      </c>
      <c r="L4217" s="77">
        <v>0</v>
      </c>
      <c r="M4217" s="68">
        <v>99.343029405362344</v>
      </c>
      <c r="N4217" s="68">
        <v>1.0014184397163122</v>
      </c>
      <c r="O4217" s="68">
        <v>1.5847600675186884</v>
      </c>
      <c r="P4217" s="68">
        <v>198.10512217121706</v>
      </c>
      <c r="Q4217" s="68">
        <v>2.0055590583682195</v>
      </c>
      <c r="R4217" s="68">
        <v>1.0731132075471699</v>
      </c>
      <c r="S4217" s="68">
        <v>0</v>
      </c>
      <c r="T4217" s="68">
        <v>8.0252764612954177</v>
      </c>
      <c r="U4217" s="68">
        <v>1.0044014084507042</v>
      </c>
      <c r="V4217" s="68">
        <v>0</v>
      </c>
      <c r="W4217" s="68">
        <v>312.14268021947584</v>
      </c>
    </row>
    <row r="4218" spans="1:23">
      <c r="A4218" s="105"/>
      <c r="B4218">
        <v>2017</v>
      </c>
      <c r="C4218" s="76">
        <v>0.3126855682274079</v>
      </c>
      <c r="D4218" s="76">
        <v>4.1110169178771382E-2</v>
      </c>
      <c r="E4218" s="76">
        <v>1.9530149653470309E-2</v>
      </c>
      <c r="F4218" s="76">
        <v>0.57538198125994422</v>
      </c>
      <c r="G4218" s="76">
        <v>2.990089853960657E-3</v>
      </c>
      <c r="H4218" s="76">
        <v>6.511583590655067E-3</v>
      </c>
      <c r="I4218" s="76">
        <v>0</v>
      </c>
      <c r="J4218" s="76">
        <v>1.6378087608792342E-2</v>
      </c>
      <c r="K4218" s="76">
        <v>1.2780602177571113E-2</v>
      </c>
      <c r="L4218" s="77">
        <v>1.2631768449427325E-2</v>
      </c>
      <c r="M4218" s="68">
        <v>96.988293897990886</v>
      </c>
      <c r="N4218" s="68">
        <v>12.751484480431849</v>
      </c>
      <c r="O4218" s="68">
        <v>6.0578296120303357</v>
      </c>
      <c r="P4218" s="68">
        <v>178.47103407555426</v>
      </c>
      <c r="Q4218" s="68">
        <v>0.92746113989637313</v>
      </c>
      <c r="R4218" s="68">
        <v>2.0197522597924342</v>
      </c>
      <c r="S4218" s="68">
        <v>0</v>
      </c>
      <c r="T4218" s="68">
        <v>5.0801282051282053</v>
      </c>
      <c r="U4218" s="68">
        <v>3.9642661067429374</v>
      </c>
      <c r="V4218" s="68">
        <v>3.918101106391386</v>
      </c>
      <c r="W4218" s="68">
        <v>310.17835088395856</v>
      </c>
    </row>
    <row r="4219" spans="1:23">
      <c r="C4219" s="76"/>
      <c r="D4219" s="76"/>
      <c r="E4219" s="76"/>
      <c r="F4219" s="76"/>
      <c r="G4219" s="76"/>
      <c r="H4219" s="76"/>
      <c r="I4219" s="76"/>
      <c r="J4219" s="76"/>
      <c r="K4219" s="76"/>
      <c r="L4219" s="77"/>
      <c r="M4219" s="68"/>
      <c r="N4219" s="68"/>
      <c r="O4219" s="68"/>
      <c r="P4219" s="68"/>
      <c r="Q4219" s="68"/>
      <c r="R4219" s="68"/>
      <c r="S4219" s="68"/>
      <c r="T4219" s="68"/>
      <c r="U4219" s="68"/>
      <c r="V4219" s="68"/>
      <c r="W4219" s="68"/>
    </row>
    <row r="4220" spans="1:23">
      <c r="A4220" s="105" t="s">
        <v>1085</v>
      </c>
      <c r="B4220">
        <v>2011</v>
      </c>
      <c r="C4220" s="76">
        <v>0.29136064169967751</v>
      </c>
      <c r="D4220" s="76">
        <v>1.5494714712976082E-2</v>
      </c>
      <c r="E4220" s="76">
        <v>2.6929163722473039E-2</v>
      </c>
      <c r="F4220" s="76">
        <v>0.60957095331449307</v>
      </c>
      <c r="G4220" s="76">
        <v>0</v>
      </c>
      <c r="H4220" s="76">
        <v>0</v>
      </c>
      <c r="I4220" s="76">
        <v>0</v>
      </c>
      <c r="J4220" s="76">
        <v>5.2430831058039265E-2</v>
      </c>
      <c r="K4220" s="76">
        <v>4.213695492341611E-3</v>
      </c>
      <c r="L4220" s="77">
        <v>0</v>
      </c>
      <c r="M4220" s="68">
        <v>93.829070148364963</v>
      </c>
      <c r="N4220" s="68">
        <v>4.9898801198801195</v>
      </c>
      <c r="O4220" s="68">
        <v>8.6722021794459963</v>
      </c>
      <c r="P4220" s="68">
        <v>196.30474248442243</v>
      </c>
      <c r="Q4220" s="68">
        <v>0</v>
      </c>
      <c r="R4220" s="68">
        <v>0</v>
      </c>
      <c r="S4220" s="68">
        <v>0</v>
      </c>
      <c r="T4220" s="68">
        <v>16.88469690546842</v>
      </c>
      <c r="U4220" s="68">
        <v>1.3569682151589242</v>
      </c>
      <c r="V4220" s="68">
        <v>0</v>
      </c>
      <c r="W4220" s="68">
        <v>322.03756005274067</v>
      </c>
    </row>
    <row r="4221" spans="1:23">
      <c r="A4221" s="105"/>
      <c r="B4221">
        <v>2014</v>
      </c>
      <c r="C4221" s="76">
        <v>0.30948664257907499</v>
      </c>
      <c r="D4221" s="76">
        <v>4.9159699011000497E-3</v>
      </c>
      <c r="E4221" s="76">
        <v>0</v>
      </c>
      <c r="F4221" s="76">
        <v>0.59947365211995263</v>
      </c>
      <c r="G4221" s="76">
        <v>1.189695233592907E-2</v>
      </c>
      <c r="H4221" s="76">
        <v>0</v>
      </c>
      <c r="I4221" s="76">
        <v>0</v>
      </c>
      <c r="J4221" s="76">
        <v>6.8970556093624374E-2</v>
      </c>
      <c r="K4221" s="76">
        <v>5.2562269703190926E-3</v>
      </c>
      <c r="L4221" s="77">
        <v>0</v>
      </c>
      <c r="M4221" s="68">
        <v>67.521091837462905</v>
      </c>
      <c r="N4221" s="68">
        <v>1.0725233644859813</v>
      </c>
      <c r="O4221" s="68">
        <v>0</v>
      </c>
      <c r="P4221" s="68">
        <v>130.78792409785038</v>
      </c>
      <c r="Q4221" s="68">
        <v>2.5955731225296441</v>
      </c>
      <c r="R4221" s="68">
        <v>0</v>
      </c>
      <c r="S4221" s="68">
        <v>0</v>
      </c>
      <c r="T4221" s="68">
        <v>15.04739336492891</v>
      </c>
      <c r="U4221" s="68">
        <v>1.1467576791808873</v>
      </c>
      <c r="V4221" s="68">
        <v>0</v>
      </c>
      <c r="W4221" s="68">
        <v>218.17126346643866</v>
      </c>
    </row>
    <row r="4222" spans="1:23">
      <c r="A4222" s="105"/>
      <c r="B4222">
        <v>2017</v>
      </c>
      <c r="C4222" s="76">
        <v>0.27983350062809509</v>
      </c>
      <c r="D4222" s="76">
        <v>3.9347700393840612E-2</v>
      </c>
      <c r="E4222" s="76">
        <v>0</v>
      </c>
      <c r="F4222" s="76">
        <v>0.60745640310948534</v>
      </c>
      <c r="G4222" s="76">
        <v>0</v>
      </c>
      <c r="H4222" s="76">
        <v>0</v>
      </c>
      <c r="I4222" s="76">
        <v>0</v>
      </c>
      <c r="J4222" s="76">
        <v>6.6840831078646759E-2</v>
      </c>
      <c r="K4222" s="76">
        <v>6.5215647899320266E-3</v>
      </c>
      <c r="L4222" s="77">
        <v>0</v>
      </c>
      <c r="M4222" s="68">
        <v>59.551206975598831</v>
      </c>
      <c r="N4222" s="68">
        <v>8.3735615818265536</v>
      </c>
      <c r="O4222" s="68">
        <v>0</v>
      </c>
      <c r="P4222" s="68">
        <v>129.27244918507029</v>
      </c>
      <c r="Q4222" s="68">
        <v>0</v>
      </c>
      <c r="R4222" s="68">
        <v>0</v>
      </c>
      <c r="S4222" s="68">
        <v>0</v>
      </c>
      <c r="T4222" s="68">
        <v>14.224358974358974</v>
      </c>
      <c r="U4222" s="68">
        <v>1.3878504672897196</v>
      </c>
      <c r="V4222" s="68">
        <v>0</v>
      </c>
      <c r="W4222" s="68">
        <v>212.8094271841444</v>
      </c>
    </row>
    <row r="4223" spans="1:23">
      <c r="C4223" s="76"/>
      <c r="D4223" s="76"/>
      <c r="E4223" s="76"/>
      <c r="F4223" s="76"/>
      <c r="G4223" s="76"/>
      <c r="H4223" s="76"/>
      <c r="I4223" s="76"/>
      <c r="J4223" s="76"/>
      <c r="K4223" s="76"/>
      <c r="L4223" s="77"/>
      <c r="M4223" s="68"/>
      <c r="N4223" s="68"/>
      <c r="O4223" s="68"/>
      <c r="P4223" s="68"/>
      <c r="Q4223" s="68"/>
      <c r="R4223" s="68"/>
      <c r="S4223" s="68"/>
      <c r="T4223" s="68"/>
      <c r="U4223" s="68"/>
      <c r="V4223" s="68"/>
      <c r="W4223" s="68"/>
    </row>
    <row r="4224" spans="1:23">
      <c r="A4224" s="105" t="s">
        <v>1086</v>
      </c>
      <c r="B4224">
        <v>2011</v>
      </c>
      <c r="C4224" s="76">
        <v>0.1835794930643721</v>
      </c>
      <c r="D4224" s="76">
        <v>0</v>
      </c>
      <c r="E4224" s="76">
        <v>0</v>
      </c>
      <c r="F4224" s="76">
        <v>0.81642050693562795</v>
      </c>
      <c r="G4224" s="76">
        <v>0</v>
      </c>
      <c r="H4224" s="76">
        <v>0</v>
      </c>
      <c r="I4224" s="76">
        <v>0</v>
      </c>
      <c r="J4224" s="76">
        <v>0</v>
      </c>
      <c r="K4224" s="76">
        <v>0</v>
      </c>
      <c r="L4224" s="77">
        <v>0</v>
      </c>
      <c r="M4224" s="68">
        <v>6.5601349241229787</v>
      </c>
      <c r="N4224" s="68">
        <v>0</v>
      </c>
      <c r="O4224" s="68">
        <v>0</v>
      </c>
      <c r="P4224" s="68">
        <v>29.174438772638837</v>
      </c>
      <c r="Q4224" s="68">
        <v>0</v>
      </c>
      <c r="R4224" s="68">
        <v>0</v>
      </c>
      <c r="S4224" s="68">
        <v>0</v>
      </c>
      <c r="T4224" s="68">
        <v>0</v>
      </c>
      <c r="U4224" s="68">
        <v>0</v>
      </c>
      <c r="V4224" s="68">
        <v>0</v>
      </c>
      <c r="W4224" s="68">
        <v>35.734573696761814</v>
      </c>
    </row>
    <row r="4225" spans="1:23">
      <c r="A4225" s="105"/>
      <c r="B4225">
        <v>2014</v>
      </c>
      <c r="C4225" s="76">
        <v>0.22746213979363109</v>
      </c>
      <c r="D4225" s="76">
        <v>2.5568846445183511E-2</v>
      </c>
      <c r="E4225" s="76">
        <v>0</v>
      </c>
      <c r="F4225" s="76">
        <v>0.74696901376118552</v>
      </c>
      <c r="G4225" s="76">
        <v>0</v>
      </c>
      <c r="H4225" s="76">
        <v>0</v>
      </c>
      <c r="I4225" s="76">
        <v>0</v>
      </c>
      <c r="J4225" s="76">
        <v>0</v>
      </c>
      <c r="K4225" s="76">
        <v>0</v>
      </c>
      <c r="L4225" s="77">
        <v>0</v>
      </c>
      <c r="M4225" s="68">
        <v>8.8960657760326498</v>
      </c>
      <c r="N4225" s="68">
        <v>1</v>
      </c>
      <c r="O4225" s="68">
        <v>0</v>
      </c>
      <c r="P4225" s="68">
        <v>29.214028695529773</v>
      </c>
      <c r="Q4225" s="68">
        <v>0</v>
      </c>
      <c r="R4225" s="68">
        <v>0</v>
      </c>
      <c r="S4225" s="68">
        <v>0</v>
      </c>
      <c r="T4225" s="68">
        <v>0</v>
      </c>
      <c r="U4225" s="68">
        <v>0</v>
      </c>
      <c r="V4225" s="68">
        <v>0</v>
      </c>
      <c r="W4225" s="68">
        <v>39.110094471562419</v>
      </c>
    </row>
    <row r="4226" spans="1:23">
      <c r="A4226" s="105"/>
      <c r="B4226">
        <v>2017</v>
      </c>
      <c r="C4226" s="76">
        <v>0.29085378690276664</v>
      </c>
      <c r="D4226" s="76">
        <v>7.6162964289231402E-2</v>
      </c>
      <c r="E4226" s="76">
        <v>0</v>
      </c>
      <c r="F4226" s="76">
        <v>0.63298324880800194</v>
      </c>
      <c r="G4226" s="76">
        <v>0</v>
      </c>
      <c r="H4226" s="76">
        <v>0</v>
      </c>
      <c r="I4226" s="76">
        <v>0</v>
      </c>
      <c r="J4226" s="76">
        <v>0</v>
      </c>
      <c r="K4226" s="76">
        <v>0</v>
      </c>
      <c r="L4226" s="77">
        <v>0</v>
      </c>
      <c r="M4226" s="68">
        <v>7.6988690980911745</v>
      </c>
      <c r="N4226" s="68">
        <v>2.016025641025641</v>
      </c>
      <c r="O4226" s="68">
        <v>0</v>
      </c>
      <c r="P4226" s="68">
        <v>16.754999911644362</v>
      </c>
      <c r="Q4226" s="68">
        <v>0</v>
      </c>
      <c r="R4226" s="68">
        <v>0</v>
      </c>
      <c r="S4226" s="68">
        <v>0</v>
      </c>
      <c r="T4226" s="68">
        <v>0</v>
      </c>
      <c r="U4226" s="68">
        <v>0</v>
      </c>
      <c r="V4226" s="68">
        <v>0</v>
      </c>
      <c r="W4226" s="68">
        <v>26.469894650761177</v>
      </c>
    </row>
    <row r="4227" spans="1:23">
      <c r="C4227" s="76"/>
      <c r="D4227" s="76"/>
      <c r="E4227" s="76"/>
      <c r="F4227" s="76"/>
      <c r="G4227" s="76"/>
      <c r="H4227" s="76"/>
      <c r="I4227" s="76"/>
      <c r="J4227" s="76"/>
      <c r="K4227" s="76"/>
      <c r="L4227" s="77"/>
      <c r="M4227" s="68"/>
      <c r="N4227" s="68"/>
      <c r="O4227" s="68"/>
      <c r="P4227" s="68"/>
      <c r="Q4227" s="68"/>
      <c r="R4227" s="68"/>
      <c r="S4227" s="68"/>
      <c r="T4227" s="68"/>
      <c r="U4227" s="68"/>
      <c r="V4227" s="68"/>
      <c r="W4227" s="68"/>
    </row>
    <row r="4228" spans="1:23">
      <c r="A4228" s="105" t="s">
        <v>1087</v>
      </c>
      <c r="B4228">
        <v>2011</v>
      </c>
      <c r="C4228" s="76">
        <v>0.25491681919906956</v>
      </c>
      <c r="D4228" s="76">
        <v>1.9324683364169239E-2</v>
      </c>
      <c r="E4228" s="76">
        <v>3.4134021931808227E-3</v>
      </c>
      <c r="F4228" s="76">
        <v>0.68213918970001719</v>
      </c>
      <c r="G4228" s="76">
        <v>4.1921593678477575E-3</v>
      </c>
      <c r="H4228" s="76">
        <v>1.4686506551990601E-3</v>
      </c>
      <c r="I4228" s="76">
        <v>0</v>
      </c>
      <c r="J4228" s="76">
        <v>2.6256410653821602E-2</v>
      </c>
      <c r="K4228" s="76">
        <v>4.3707627772040748E-3</v>
      </c>
      <c r="L4228" s="77">
        <v>3.9179220894906604E-3</v>
      </c>
      <c r="M4228" s="68">
        <v>173.57212778727032</v>
      </c>
      <c r="N4228" s="68">
        <v>13.158121229006623</v>
      </c>
      <c r="O4228" s="68">
        <v>2.3241757194587382</v>
      </c>
      <c r="P4228" s="68">
        <v>464.46660905044195</v>
      </c>
      <c r="Q4228" s="68">
        <v>2.8544292361205219</v>
      </c>
      <c r="R4228" s="68">
        <v>1</v>
      </c>
      <c r="S4228" s="68">
        <v>0</v>
      </c>
      <c r="T4228" s="68">
        <v>17.877914370495972</v>
      </c>
      <c r="U4228" s="68">
        <v>2.9760397830018084</v>
      </c>
      <c r="V4228" s="68">
        <v>2.6677018633540373</v>
      </c>
      <c r="W4228" s="68">
        <v>680.89711903914997</v>
      </c>
    </row>
    <row r="4229" spans="1:23">
      <c r="A4229" s="105"/>
      <c r="B4229">
        <v>2014</v>
      </c>
      <c r="C4229" s="76">
        <v>0.20457983459522519</v>
      </c>
      <c r="D4229" s="76">
        <v>2.9141590152713524E-2</v>
      </c>
      <c r="E4229" s="76">
        <v>4.915606002562945E-3</v>
      </c>
      <c r="F4229" s="76">
        <v>0.71299107697843522</v>
      </c>
      <c r="G4229" s="76">
        <v>1.5081225034033302E-2</v>
      </c>
      <c r="H4229" s="76">
        <v>1.5992476434155472E-3</v>
      </c>
      <c r="I4229" s="76">
        <v>0</v>
      </c>
      <c r="J4229" s="76">
        <v>2.5582236225546749E-2</v>
      </c>
      <c r="K4229" s="76">
        <v>6.1091833680673013E-3</v>
      </c>
      <c r="L4229" s="77">
        <v>0</v>
      </c>
      <c r="M4229" s="68">
        <v>128.35545075557064</v>
      </c>
      <c r="N4229" s="68">
        <v>18.283727461147066</v>
      </c>
      <c r="O4229" s="68">
        <v>3.0841007641057185</v>
      </c>
      <c r="P4229" s="68">
        <v>447.33778992117129</v>
      </c>
      <c r="Q4229" s="68">
        <v>9.4621126320664288</v>
      </c>
      <c r="R4229" s="68">
        <v>1.0033840947546531</v>
      </c>
      <c r="S4229" s="68">
        <v>0</v>
      </c>
      <c r="T4229" s="68">
        <v>16.050552922590835</v>
      </c>
      <c r="U4229" s="68">
        <v>3.8329632366171413</v>
      </c>
      <c r="V4229" s="68">
        <v>0</v>
      </c>
      <c r="W4229" s="68">
        <v>627.41008178802394</v>
      </c>
    </row>
    <row r="4230" spans="1:23">
      <c r="A4230" s="105"/>
      <c r="B4230">
        <v>2017</v>
      </c>
      <c r="C4230" s="76">
        <v>0.19226125948972289</v>
      </c>
      <c r="D4230" s="76">
        <v>3.4634395877969952E-2</v>
      </c>
      <c r="E4230" s="76">
        <v>6.2066267159243535E-3</v>
      </c>
      <c r="F4230" s="76">
        <v>0.73067393691636118</v>
      </c>
      <c r="G4230" s="76">
        <v>2.0878853150629812E-3</v>
      </c>
      <c r="H4230" s="76">
        <v>0</v>
      </c>
      <c r="I4230" s="76">
        <v>0</v>
      </c>
      <c r="J4230" s="76">
        <v>2.7729009847096746E-2</v>
      </c>
      <c r="K4230" s="76">
        <v>6.4068858378617559E-3</v>
      </c>
      <c r="L4230" s="77">
        <v>0</v>
      </c>
      <c r="M4230" s="68">
        <v>105.67039924681733</v>
      </c>
      <c r="N4230" s="68">
        <v>19.03571447420504</v>
      </c>
      <c r="O4230" s="68">
        <v>3.4112786152987162</v>
      </c>
      <c r="P4230" s="68">
        <v>401.59211917220853</v>
      </c>
      <c r="Q4230" s="68">
        <v>1.1475409836065575</v>
      </c>
      <c r="R4230" s="68">
        <v>0</v>
      </c>
      <c r="S4230" s="68">
        <v>0</v>
      </c>
      <c r="T4230" s="68">
        <v>15.240384615384615</v>
      </c>
      <c r="U4230" s="68">
        <v>3.5213447899618111</v>
      </c>
      <c r="V4230" s="68">
        <v>0</v>
      </c>
      <c r="W4230" s="68">
        <v>549.61878189748268</v>
      </c>
    </row>
    <row r="4231" spans="1:23">
      <c r="C4231" s="76"/>
      <c r="D4231" s="76"/>
      <c r="E4231" s="76"/>
      <c r="F4231" s="76"/>
      <c r="G4231" s="76"/>
      <c r="H4231" s="76"/>
      <c r="I4231" s="76"/>
      <c r="J4231" s="76"/>
      <c r="K4231" s="76"/>
      <c r="L4231" s="77"/>
      <c r="M4231" s="68"/>
      <c r="N4231" s="68"/>
      <c r="O4231" s="68"/>
      <c r="P4231" s="68"/>
      <c r="Q4231" s="68"/>
      <c r="R4231" s="68"/>
      <c r="S4231" s="68"/>
      <c r="T4231" s="68"/>
      <c r="U4231" s="68"/>
      <c r="V4231" s="68"/>
      <c r="W4231" s="68"/>
    </row>
    <row r="4232" spans="1:23">
      <c r="A4232" s="105" t="s">
        <v>1088</v>
      </c>
      <c r="B4232">
        <v>2011</v>
      </c>
      <c r="C4232" s="76">
        <v>0.21725449638894936</v>
      </c>
      <c r="D4232" s="76">
        <v>0</v>
      </c>
      <c r="E4232" s="76">
        <v>0</v>
      </c>
      <c r="F4232" s="76">
        <v>0.78274550361105055</v>
      </c>
      <c r="G4232" s="76">
        <v>0</v>
      </c>
      <c r="H4232" s="76">
        <v>0</v>
      </c>
      <c r="I4232" s="76">
        <v>0</v>
      </c>
      <c r="J4232" s="76">
        <v>0</v>
      </c>
      <c r="K4232" s="76">
        <v>0</v>
      </c>
      <c r="L4232" s="77">
        <v>0</v>
      </c>
      <c r="M4232" s="68">
        <v>17.948785954612127</v>
      </c>
      <c r="N4232" s="68">
        <v>0</v>
      </c>
      <c r="O4232" s="68">
        <v>0</v>
      </c>
      <c r="P4232" s="68">
        <v>64.667621314025141</v>
      </c>
      <c r="Q4232" s="68">
        <v>0</v>
      </c>
      <c r="R4232" s="68">
        <v>0</v>
      </c>
      <c r="S4232" s="68">
        <v>0</v>
      </c>
      <c r="T4232" s="68">
        <v>0</v>
      </c>
      <c r="U4232" s="68">
        <v>0</v>
      </c>
      <c r="V4232" s="68">
        <v>0</v>
      </c>
      <c r="W4232" s="68">
        <v>82.616407268637275</v>
      </c>
    </row>
    <row r="4233" spans="1:23">
      <c r="A4233" s="105"/>
      <c r="B4233">
        <v>2014</v>
      </c>
      <c r="C4233" s="76">
        <v>0.21748160784288165</v>
      </c>
      <c r="D4233" s="76">
        <v>0</v>
      </c>
      <c r="E4233" s="76">
        <v>1.3842014316651172E-2</v>
      </c>
      <c r="F4233" s="76">
        <v>0.74674010629741649</v>
      </c>
      <c r="G4233" s="76">
        <v>0</v>
      </c>
      <c r="H4233" s="76">
        <v>0</v>
      </c>
      <c r="I4233" s="76">
        <v>0</v>
      </c>
      <c r="J4233" s="76">
        <v>0</v>
      </c>
      <c r="K4233" s="76">
        <v>0</v>
      </c>
      <c r="L4233" s="77">
        <v>2.1936271543050761E-2</v>
      </c>
      <c r="M4233" s="68">
        <v>15.711702275965962</v>
      </c>
      <c r="N4233" s="68">
        <v>0</v>
      </c>
      <c r="O4233" s="68">
        <v>1</v>
      </c>
      <c r="P4233" s="68">
        <v>53.947358326246622</v>
      </c>
      <c r="Q4233" s="68">
        <v>0</v>
      </c>
      <c r="R4233" s="68">
        <v>0</v>
      </c>
      <c r="S4233" s="68">
        <v>0</v>
      </c>
      <c r="T4233" s="68">
        <v>0</v>
      </c>
      <c r="U4233" s="68">
        <v>0</v>
      </c>
      <c r="V4233" s="68">
        <v>1.5847600675186884</v>
      </c>
      <c r="W4233" s="68">
        <v>72.243820669731264</v>
      </c>
    </row>
    <row r="4234" spans="1:23">
      <c r="A4234" s="105"/>
      <c r="B4234">
        <v>2017</v>
      </c>
      <c r="C4234" s="76">
        <v>0.27760135698409255</v>
      </c>
      <c r="D4234" s="76">
        <v>1.47144100616952E-2</v>
      </c>
      <c r="E4234" s="76">
        <v>0</v>
      </c>
      <c r="F4234" s="76">
        <v>0.70768423295421212</v>
      </c>
      <c r="G4234" s="76">
        <v>0</v>
      </c>
      <c r="H4234" s="76">
        <v>0</v>
      </c>
      <c r="I4234" s="76">
        <v>0</v>
      </c>
      <c r="J4234" s="76">
        <v>0</v>
      </c>
      <c r="K4234" s="76">
        <v>0</v>
      </c>
      <c r="L4234" s="77">
        <v>0</v>
      </c>
      <c r="M4234" s="68">
        <v>19.168291185087195</v>
      </c>
      <c r="N4234" s="68">
        <v>1.016025641025641</v>
      </c>
      <c r="O4234" s="68">
        <v>0</v>
      </c>
      <c r="P4234" s="68">
        <v>48.86538593231279</v>
      </c>
      <c r="Q4234" s="68">
        <v>0</v>
      </c>
      <c r="R4234" s="68">
        <v>0</v>
      </c>
      <c r="S4234" s="68">
        <v>0</v>
      </c>
      <c r="T4234" s="68">
        <v>0</v>
      </c>
      <c r="U4234" s="68">
        <v>0</v>
      </c>
      <c r="V4234" s="68">
        <v>0</v>
      </c>
      <c r="W4234" s="68">
        <v>69.049702758425639</v>
      </c>
    </row>
    <row r="4235" spans="1:23">
      <c r="C4235" s="76"/>
      <c r="D4235" s="76"/>
      <c r="E4235" s="76"/>
      <c r="F4235" s="76"/>
      <c r="G4235" s="76"/>
      <c r="H4235" s="76"/>
      <c r="I4235" s="76"/>
      <c r="J4235" s="76"/>
      <c r="K4235" s="76"/>
      <c r="L4235" s="77"/>
      <c r="M4235" s="68"/>
      <c r="N4235" s="68"/>
      <c r="O4235" s="68"/>
      <c r="P4235" s="68"/>
      <c r="Q4235" s="68"/>
      <c r="R4235" s="68"/>
      <c r="S4235" s="68"/>
      <c r="T4235" s="68"/>
      <c r="U4235" s="68"/>
      <c r="V4235" s="68"/>
      <c r="W4235" s="68"/>
    </row>
    <row r="4236" spans="1:23">
      <c r="A4236" s="105" t="s">
        <v>1089</v>
      </c>
      <c r="B4236">
        <v>2011</v>
      </c>
      <c r="C4236" s="76">
        <v>0.15314340230973539</v>
      </c>
      <c r="D4236" s="76">
        <v>2.6084538245787638E-2</v>
      </c>
      <c r="E4236" s="76">
        <v>0</v>
      </c>
      <c r="F4236" s="76">
        <v>0.78013005279113112</v>
      </c>
      <c r="G4236" s="76">
        <v>0</v>
      </c>
      <c r="H4236" s="76">
        <v>0</v>
      </c>
      <c r="I4236" s="76">
        <v>0</v>
      </c>
      <c r="J4236" s="76">
        <v>1.6654481952187248E-2</v>
      </c>
      <c r="K4236" s="76">
        <v>2.39875247011586E-2</v>
      </c>
      <c r="L4236" s="77">
        <v>0</v>
      </c>
      <c r="M4236" s="68">
        <v>18.265918119151607</v>
      </c>
      <c r="N4236" s="68">
        <v>3.1111888111888111</v>
      </c>
      <c r="O4236" s="68">
        <v>0</v>
      </c>
      <c r="P4236" s="68">
        <v>93.048681508013985</v>
      </c>
      <c r="Q4236" s="68">
        <v>0</v>
      </c>
      <c r="R4236" s="68">
        <v>0</v>
      </c>
      <c r="S4236" s="68">
        <v>0</v>
      </c>
      <c r="T4236" s="68">
        <v>1.9864349300551081</v>
      </c>
      <c r="U4236" s="68">
        <v>2.861071097181938</v>
      </c>
      <c r="V4236" s="68">
        <v>0</v>
      </c>
      <c r="W4236" s="68">
        <v>119.27329446559145</v>
      </c>
    </row>
    <row r="4237" spans="1:23">
      <c r="A4237" s="105"/>
      <c r="B4237">
        <v>2014</v>
      </c>
      <c r="C4237" s="76">
        <v>0.12981001970860659</v>
      </c>
      <c r="D4237" s="76">
        <v>1.893584375402672E-2</v>
      </c>
      <c r="E4237" s="76">
        <v>1.1310313869174526E-2</v>
      </c>
      <c r="F4237" s="76">
        <v>0.76991388596005106</v>
      </c>
      <c r="G4237" s="76">
        <v>9.1622056757266999E-3</v>
      </c>
      <c r="H4237" s="76">
        <v>0</v>
      </c>
      <c r="I4237" s="76">
        <v>0</v>
      </c>
      <c r="J4237" s="76">
        <v>1.8330961155611426E-2</v>
      </c>
      <c r="K4237" s="76">
        <v>4.2536769876803118E-2</v>
      </c>
      <c r="L4237" s="77">
        <v>0</v>
      </c>
      <c r="M4237" s="68">
        <v>14.207674201645359</v>
      </c>
      <c r="N4237" s="68">
        <v>2.0725233644859813</v>
      </c>
      <c r="O4237" s="68">
        <v>1.2379110251450678</v>
      </c>
      <c r="P4237" s="68">
        <v>84.266882322319645</v>
      </c>
      <c r="Q4237" s="68">
        <v>1.0028011204481793</v>
      </c>
      <c r="R4237" s="68">
        <v>0</v>
      </c>
      <c r="S4237" s="68">
        <v>0</v>
      </c>
      <c r="T4237" s="68">
        <v>2.0063191153238544</v>
      </c>
      <c r="U4237" s="68">
        <v>4.6556388278547649</v>
      </c>
      <c r="V4237" s="68">
        <v>0</v>
      </c>
      <c r="W4237" s="68">
        <v>109.44974997722284</v>
      </c>
    </row>
    <row r="4238" spans="1:23">
      <c r="A4238" s="105"/>
      <c r="B4238">
        <v>2017</v>
      </c>
      <c r="C4238" s="76">
        <v>0.13042994076941639</v>
      </c>
      <c r="D4238" s="76">
        <v>3.3304220352010326E-2</v>
      </c>
      <c r="E4238" s="76">
        <v>0</v>
      </c>
      <c r="F4238" s="76">
        <v>0.79174670917486556</v>
      </c>
      <c r="G4238" s="76">
        <v>0</v>
      </c>
      <c r="H4238" s="76">
        <v>0</v>
      </c>
      <c r="I4238" s="76">
        <v>0</v>
      </c>
      <c r="J4238" s="76">
        <v>3.0105794186717692E-2</v>
      </c>
      <c r="K4238" s="76">
        <v>1.4413335516990268E-2</v>
      </c>
      <c r="L4238" s="77">
        <v>0</v>
      </c>
      <c r="M4238" s="68">
        <v>13.205447764369124</v>
      </c>
      <c r="N4238" s="68">
        <v>3.3719032577728227</v>
      </c>
      <c r="O4238" s="68">
        <v>0</v>
      </c>
      <c r="P4238" s="68">
        <v>80.160810845598775</v>
      </c>
      <c r="Q4238" s="68">
        <v>0</v>
      </c>
      <c r="R4238" s="68">
        <v>0</v>
      </c>
      <c r="S4238" s="68">
        <v>0</v>
      </c>
      <c r="T4238" s="68">
        <v>3.0480769230769234</v>
      </c>
      <c r="U4238" s="68">
        <v>1.4592857142857143</v>
      </c>
      <c r="V4238" s="68">
        <v>0</v>
      </c>
      <c r="W4238" s="68">
        <v>101.24552450510333</v>
      </c>
    </row>
    <row r="4239" spans="1:23">
      <c r="C4239" s="76"/>
      <c r="D4239" s="76"/>
      <c r="E4239" s="76"/>
      <c r="F4239" s="76"/>
      <c r="G4239" s="76"/>
      <c r="H4239" s="76"/>
      <c r="I4239" s="76"/>
      <c r="J4239" s="76"/>
      <c r="K4239" s="76"/>
      <c r="L4239" s="77"/>
      <c r="M4239" s="68"/>
      <c r="N4239" s="68"/>
      <c r="O4239" s="68"/>
      <c r="P4239" s="68"/>
      <c r="Q4239" s="68"/>
      <c r="R4239" s="68"/>
      <c r="S4239" s="68"/>
      <c r="T4239" s="68"/>
      <c r="U4239" s="68"/>
      <c r="V4239" s="68"/>
      <c r="W4239" s="68"/>
    </row>
    <row r="4240" spans="1:23">
      <c r="A4240" s="105" t="s">
        <v>1090</v>
      </c>
      <c r="B4240">
        <v>2011</v>
      </c>
      <c r="C4240" s="76">
        <v>0.11003186695157124</v>
      </c>
      <c r="D4240" s="76">
        <v>0</v>
      </c>
      <c r="E4240" s="76">
        <v>0</v>
      </c>
      <c r="F4240" s="76">
        <v>0.79819191023946989</v>
      </c>
      <c r="G4240" s="76">
        <v>2.3963631319227199E-2</v>
      </c>
      <c r="H4240" s="76">
        <v>2.1400617366917569E-2</v>
      </c>
      <c r="I4240" s="76">
        <v>0</v>
      </c>
      <c r="J4240" s="76">
        <v>1.7215966428433569E-2</v>
      </c>
      <c r="K4240" s="76">
        <v>2.9196007694380303E-2</v>
      </c>
      <c r="L4240" s="77">
        <v>0</v>
      </c>
      <c r="M4240" s="68">
        <v>19.043759016408398</v>
      </c>
      <c r="N4240" s="68">
        <v>0</v>
      </c>
      <c r="O4240" s="68">
        <v>0</v>
      </c>
      <c r="P4240" s="68">
        <v>138.14701875537054</v>
      </c>
      <c r="Q4240" s="68">
        <v>4.1475041062629439</v>
      </c>
      <c r="R4240" s="68">
        <v>3.7039106145251397</v>
      </c>
      <c r="S4240" s="68">
        <v>0</v>
      </c>
      <c r="T4240" s="68">
        <v>2.9796523950826623</v>
      </c>
      <c r="U4240" s="68">
        <v>5.053097345132743</v>
      </c>
      <c r="V4240" s="68">
        <v>0</v>
      </c>
      <c r="W4240" s="68">
        <v>173.07494223278246</v>
      </c>
    </row>
    <row r="4241" spans="1:23">
      <c r="A4241" s="105"/>
      <c r="B4241">
        <v>2014</v>
      </c>
      <c r="C4241" s="76">
        <v>0.15562926038772695</v>
      </c>
      <c r="D4241" s="76">
        <v>1.6085473562606728E-2</v>
      </c>
      <c r="E4241" s="76">
        <v>0</v>
      </c>
      <c r="F4241" s="76">
        <v>0.78082039640665457</v>
      </c>
      <c r="G4241" s="76">
        <v>0</v>
      </c>
      <c r="H4241" s="76">
        <v>0</v>
      </c>
      <c r="I4241" s="76">
        <v>0</v>
      </c>
      <c r="J4241" s="76">
        <v>2.420444481577079E-2</v>
      </c>
      <c r="K4241" s="76">
        <v>2.3260424827240927E-2</v>
      </c>
      <c r="L4241" s="77">
        <v>0</v>
      </c>
      <c r="M4241" s="68">
        <v>19.350286428559023</v>
      </c>
      <c r="N4241" s="68">
        <v>2</v>
      </c>
      <c r="O4241" s="68">
        <v>0</v>
      </c>
      <c r="P4241" s="68">
        <v>97.083917780549186</v>
      </c>
      <c r="Q4241" s="68">
        <v>0</v>
      </c>
      <c r="R4241" s="68">
        <v>0</v>
      </c>
      <c r="S4241" s="68">
        <v>0</v>
      </c>
      <c r="T4241" s="68">
        <v>3.0094786729857823</v>
      </c>
      <c r="U4241" s="68">
        <v>2.892103205629398</v>
      </c>
      <c r="V4241" s="68">
        <v>0</v>
      </c>
      <c r="W4241" s="68">
        <v>124.33578608772339</v>
      </c>
    </row>
    <row r="4242" spans="1:23">
      <c r="A4242" s="105"/>
      <c r="B4242">
        <v>2017</v>
      </c>
      <c r="C4242" s="76">
        <v>0.18659063568237361</v>
      </c>
      <c r="D4242" s="76">
        <v>2.1228358215928236E-2</v>
      </c>
      <c r="E4242" s="76">
        <v>0</v>
      </c>
      <c r="F4242" s="76">
        <v>0.76602222334036829</v>
      </c>
      <c r="G4242" s="76">
        <v>6.1026341828004094E-3</v>
      </c>
      <c r="H4242" s="76">
        <v>0</v>
      </c>
      <c r="I4242" s="76">
        <v>0</v>
      </c>
      <c r="J4242" s="76">
        <v>2.0056148578529859E-2</v>
      </c>
      <c r="K4242" s="76">
        <v>0</v>
      </c>
      <c r="L4242" s="77">
        <v>0</v>
      </c>
      <c r="M4242" s="68">
        <v>28.357518815678123</v>
      </c>
      <c r="N4242" s="68">
        <v>3.2262260393328352</v>
      </c>
      <c r="O4242" s="68">
        <v>0</v>
      </c>
      <c r="P4242" s="68">
        <v>116.41789810170046</v>
      </c>
      <c r="Q4242" s="68">
        <v>0.92746113989637313</v>
      </c>
      <c r="R4242" s="68">
        <v>0</v>
      </c>
      <c r="S4242" s="68">
        <v>0</v>
      </c>
      <c r="T4242" s="68">
        <v>3.0480769230769234</v>
      </c>
      <c r="U4242" s="68">
        <v>0</v>
      </c>
      <c r="V4242" s="68">
        <v>0</v>
      </c>
      <c r="W4242" s="68">
        <v>151.97718101968465</v>
      </c>
    </row>
    <row r="4243" spans="1:23">
      <c r="C4243" s="76"/>
      <c r="D4243" s="76"/>
      <c r="E4243" s="76"/>
      <c r="F4243" s="76"/>
      <c r="G4243" s="76"/>
      <c r="H4243" s="76"/>
      <c r="I4243" s="76"/>
      <c r="J4243" s="76"/>
      <c r="K4243" s="76"/>
      <c r="L4243" s="77"/>
      <c r="M4243" s="68"/>
      <c r="N4243" s="68"/>
      <c r="O4243" s="68"/>
      <c r="P4243" s="68"/>
      <c r="Q4243" s="68"/>
      <c r="R4243" s="68"/>
      <c r="S4243" s="68"/>
      <c r="T4243" s="68"/>
      <c r="U4243" s="68"/>
      <c r="V4243" s="68"/>
      <c r="W4243" s="68"/>
    </row>
    <row r="4244" spans="1:23">
      <c r="A4244" s="105" t="s">
        <v>1091</v>
      </c>
      <c r="B4244">
        <v>2011</v>
      </c>
      <c r="C4244" s="76">
        <v>0.36134301509411088</v>
      </c>
      <c r="D4244" s="76">
        <v>0</v>
      </c>
      <c r="E4244" s="76">
        <v>0</v>
      </c>
      <c r="F4244" s="76">
        <v>0.55524963914791847</v>
      </c>
      <c r="G4244" s="76">
        <v>0</v>
      </c>
      <c r="H4244" s="76">
        <v>0</v>
      </c>
      <c r="I4244" s="76">
        <v>0</v>
      </c>
      <c r="J4244" s="76">
        <v>8.3407345757970611E-2</v>
      </c>
      <c r="K4244" s="76">
        <v>0</v>
      </c>
      <c r="L4244" s="77">
        <v>0</v>
      </c>
      <c r="M4244" s="68">
        <v>4.3028847183149859</v>
      </c>
      <c r="N4244" s="68">
        <v>0</v>
      </c>
      <c r="O4244" s="68">
        <v>0</v>
      </c>
      <c r="P4244" s="68">
        <v>6.6119312878297487</v>
      </c>
      <c r="Q4244" s="68">
        <v>0</v>
      </c>
      <c r="R4244" s="68">
        <v>0</v>
      </c>
      <c r="S4244" s="68">
        <v>0</v>
      </c>
      <c r="T4244" s="68">
        <v>0.99321746502755404</v>
      </c>
      <c r="U4244" s="68">
        <v>0</v>
      </c>
      <c r="V4244" s="68">
        <v>0</v>
      </c>
      <c r="W4244" s="68">
        <v>11.908033471172288</v>
      </c>
    </row>
    <row r="4245" spans="1:23">
      <c r="A4245" s="105"/>
      <c r="B4245">
        <v>2014</v>
      </c>
      <c r="C4245" s="76">
        <v>0.57982024451367753</v>
      </c>
      <c r="D4245" s="76">
        <v>0</v>
      </c>
      <c r="E4245" s="76">
        <v>0</v>
      </c>
      <c r="F4245" s="76">
        <v>0.42017975548632241</v>
      </c>
      <c r="G4245" s="76">
        <v>0</v>
      </c>
      <c r="H4245" s="76">
        <v>0</v>
      </c>
      <c r="I4245" s="76">
        <v>0</v>
      </c>
      <c r="J4245" s="76">
        <v>0</v>
      </c>
      <c r="K4245" s="76">
        <v>0</v>
      </c>
      <c r="L4245" s="77">
        <v>0</v>
      </c>
      <c r="M4245" s="68">
        <v>7.0112913709809295</v>
      </c>
      <c r="N4245" s="68">
        <v>0</v>
      </c>
      <c r="O4245" s="68">
        <v>0</v>
      </c>
      <c r="P4245" s="68">
        <v>5.0808896753390878</v>
      </c>
      <c r="Q4245" s="68">
        <v>0</v>
      </c>
      <c r="R4245" s="68">
        <v>0</v>
      </c>
      <c r="S4245" s="68">
        <v>0</v>
      </c>
      <c r="T4245" s="68">
        <v>0</v>
      </c>
      <c r="U4245" s="68">
        <v>0</v>
      </c>
      <c r="V4245" s="68">
        <v>0</v>
      </c>
      <c r="W4245" s="68">
        <v>12.092181046320018</v>
      </c>
    </row>
    <row r="4246" spans="1:23">
      <c r="A4246" s="105"/>
      <c r="B4246">
        <v>2017</v>
      </c>
      <c r="C4246" s="76">
        <v>0.29165798697682627</v>
      </c>
      <c r="D4246" s="76">
        <v>0.18622461890419112</v>
      </c>
      <c r="E4246" s="76">
        <v>0</v>
      </c>
      <c r="F4246" s="76">
        <v>0.52211739411898273</v>
      </c>
      <c r="G4246" s="76">
        <v>0</v>
      </c>
      <c r="H4246" s="76">
        <v>0</v>
      </c>
      <c r="I4246" s="76">
        <v>0</v>
      </c>
      <c r="J4246" s="76">
        <v>0</v>
      </c>
      <c r="K4246" s="76">
        <v>0</v>
      </c>
      <c r="L4246" s="77">
        <v>0</v>
      </c>
      <c r="M4246" s="68">
        <v>4.7737833201984143</v>
      </c>
      <c r="N4246" s="68">
        <v>3.0480769230769234</v>
      </c>
      <c r="O4246" s="68">
        <v>0</v>
      </c>
      <c r="P4246" s="68">
        <v>8.5458839412091994</v>
      </c>
      <c r="Q4246" s="68">
        <v>0</v>
      </c>
      <c r="R4246" s="68">
        <v>0</v>
      </c>
      <c r="S4246" s="68">
        <v>0</v>
      </c>
      <c r="T4246" s="68">
        <v>0</v>
      </c>
      <c r="U4246" s="68">
        <v>0</v>
      </c>
      <c r="V4246" s="68">
        <v>0</v>
      </c>
      <c r="W4246" s="68">
        <v>16.367744184484536</v>
      </c>
    </row>
    <row r="4247" spans="1:23">
      <c r="C4247" s="76"/>
      <c r="D4247" s="76"/>
      <c r="E4247" s="76"/>
      <c r="F4247" s="76"/>
      <c r="G4247" s="76"/>
      <c r="H4247" s="76"/>
      <c r="I4247" s="76"/>
      <c r="J4247" s="76"/>
      <c r="K4247" s="76"/>
      <c r="L4247" s="77"/>
      <c r="M4247" s="68"/>
      <c r="N4247" s="68"/>
      <c r="O4247" s="68"/>
      <c r="P4247" s="68"/>
      <c r="Q4247" s="68"/>
      <c r="R4247" s="68"/>
      <c r="S4247" s="68"/>
      <c r="T4247" s="68"/>
      <c r="U4247" s="68"/>
      <c r="V4247" s="68"/>
      <c r="W4247" s="68"/>
    </row>
    <row r="4248" spans="1:23">
      <c r="A4248" s="105" t="s">
        <v>1092</v>
      </c>
      <c r="B4248">
        <v>2011</v>
      </c>
      <c r="C4248" s="76">
        <v>0.24144004394484442</v>
      </c>
      <c r="D4248" s="76">
        <v>5.4840652383528324E-2</v>
      </c>
      <c r="E4248" s="76">
        <v>0</v>
      </c>
      <c r="F4248" s="76">
        <v>0.64097634087847499</v>
      </c>
      <c r="G4248" s="76">
        <v>4.7542397098038189E-2</v>
      </c>
      <c r="H4248" s="76">
        <v>0</v>
      </c>
      <c r="I4248" s="76">
        <v>0</v>
      </c>
      <c r="J4248" s="76">
        <v>1.5200565695114037E-2</v>
      </c>
      <c r="K4248" s="76">
        <v>0</v>
      </c>
      <c r="L4248" s="77">
        <v>0</v>
      </c>
      <c r="M4248" s="68">
        <v>15.775891056483513</v>
      </c>
      <c r="N4248" s="68">
        <v>3.583333333333333</v>
      </c>
      <c r="O4248" s="68">
        <v>0</v>
      </c>
      <c r="P4248" s="68">
        <v>41.881921317875019</v>
      </c>
      <c r="Q4248" s="68">
        <v>3.1064593301435406</v>
      </c>
      <c r="R4248" s="68">
        <v>0</v>
      </c>
      <c r="S4248" s="68">
        <v>0</v>
      </c>
      <c r="T4248" s="68">
        <v>0.99321746502755404</v>
      </c>
      <c r="U4248" s="68">
        <v>0</v>
      </c>
      <c r="V4248" s="68">
        <v>0</v>
      </c>
      <c r="W4248" s="68">
        <v>65.340822502862963</v>
      </c>
    </row>
    <row r="4249" spans="1:23">
      <c r="A4249" s="105"/>
      <c r="B4249">
        <v>2014</v>
      </c>
      <c r="C4249" s="76">
        <v>0.25025055555181647</v>
      </c>
      <c r="D4249" s="76">
        <v>2.3788273763163205E-2</v>
      </c>
      <c r="E4249" s="76">
        <v>0</v>
      </c>
      <c r="F4249" s="76">
        <v>0.67728921581102142</v>
      </c>
      <c r="G4249" s="76">
        <v>0</v>
      </c>
      <c r="H4249" s="76">
        <v>0</v>
      </c>
      <c r="I4249" s="76">
        <v>0</v>
      </c>
      <c r="J4249" s="76">
        <v>4.8671954873999022E-2</v>
      </c>
      <c r="K4249" s="76">
        <v>0</v>
      </c>
      <c r="L4249" s="77">
        <v>0</v>
      </c>
      <c r="M4249" s="68">
        <v>15.473463348363691</v>
      </c>
      <c r="N4249" s="68">
        <v>1.4708737864077668</v>
      </c>
      <c r="O4249" s="68">
        <v>0</v>
      </c>
      <c r="P4249" s="68">
        <v>41.878068298329325</v>
      </c>
      <c r="Q4249" s="68">
        <v>0</v>
      </c>
      <c r="R4249" s="68">
        <v>0</v>
      </c>
      <c r="S4249" s="68">
        <v>0</v>
      </c>
      <c r="T4249" s="68">
        <v>3.0094786729857823</v>
      </c>
      <c r="U4249" s="68">
        <v>0</v>
      </c>
      <c r="V4249" s="68">
        <v>0</v>
      </c>
      <c r="W4249" s="68">
        <v>61.831884106086555</v>
      </c>
    </row>
    <row r="4250" spans="1:23">
      <c r="A4250" s="105"/>
      <c r="B4250">
        <v>2017</v>
      </c>
      <c r="C4250" s="76">
        <v>0.17650800875167488</v>
      </c>
      <c r="D4250" s="76">
        <v>3.6339916277570022E-2</v>
      </c>
      <c r="E4250" s="76">
        <v>0</v>
      </c>
      <c r="F4250" s="76">
        <v>0.75081215869318529</v>
      </c>
      <c r="G4250" s="76">
        <v>0</v>
      </c>
      <c r="H4250" s="76">
        <v>0</v>
      </c>
      <c r="I4250" s="76">
        <v>0</v>
      </c>
      <c r="J4250" s="76">
        <v>3.6339916277570022E-2</v>
      </c>
      <c r="K4250" s="76">
        <v>0</v>
      </c>
      <c r="L4250" s="77">
        <v>0</v>
      </c>
      <c r="M4250" s="68">
        <v>9.8699546453700204</v>
      </c>
      <c r="N4250" s="68">
        <v>2.0320512820512819</v>
      </c>
      <c r="O4250" s="68">
        <v>0</v>
      </c>
      <c r="P4250" s="68">
        <v>41.983828416079049</v>
      </c>
      <c r="Q4250" s="68">
        <v>0</v>
      </c>
      <c r="R4250" s="68">
        <v>0</v>
      </c>
      <c r="S4250" s="68">
        <v>0</v>
      </c>
      <c r="T4250" s="68">
        <v>2.0320512820512819</v>
      </c>
      <c r="U4250" s="68">
        <v>0</v>
      </c>
      <c r="V4250" s="68">
        <v>0</v>
      </c>
      <c r="W4250" s="68">
        <v>55.917885625551619</v>
      </c>
    </row>
    <row r="4251" spans="1:23">
      <c r="C4251" s="76"/>
      <c r="D4251" s="76"/>
      <c r="E4251" s="76"/>
      <c r="F4251" s="76"/>
      <c r="G4251" s="76"/>
      <c r="H4251" s="76"/>
      <c r="I4251" s="76"/>
      <c r="J4251" s="76"/>
      <c r="K4251" s="76"/>
      <c r="L4251" s="77"/>
      <c r="M4251" s="68"/>
      <c r="N4251" s="68"/>
      <c r="O4251" s="68"/>
      <c r="P4251" s="68"/>
      <c r="Q4251" s="68"/>
      <c r="R4251" s="68"/>
      <c r="S4251" s="68"/>
      <c r="T4251" s="68"/>
      <c r="U4251" s="68"/>
      <c r="V4251" s="68"/>
      <c r="W4251" s="68"/>
    </row>
    <row r="4252" spans="1:23">
      <c r="A4252" s="105" t="s">
        <v>1093</v>
      </c>
      <c r="B4252">
        <v>2011</v>
      </c>
      <c r="C4252" s="76">
        <v>0.2490986363333583</v>
      </c>
      <c r="D4252" s="76">
        <v>0</v>
      </c>
      <c r="E4252" s="76">
        <v>0</v>
      </c>
      <c r="F4252" s="76">
        <v>0.72403212437740128</v>
      </c>
      <c r="G4252" s="76">
        <v>2.2228260406631555E-2</v>
      </c>
      <c r="H4252" s="76">
        <v>0</v>
      </c>
      <c r="I4252" s="76">
        <v>0</v>
      </c>
      <c r="J4252" s="76">
        <v>4.640978882609257E-3</v>
      </c>
      <c r="K4252" s="76">
        <v>0</v>
      </c>
      <c r="L4252" s="77">
        <v>0</v>
      </c>
      <c r="M4252" s="68">
        <v>53.309683663490411</v>
      </c>
      <c r="N4252" s="68">
        <v>0</v>
      </c>
      <c r="O4252" s="68">
        <v>0</v>
      </c>
      <c r="P4252" s="68">
        <v>154.95036055159377</v>
      </c>
      <c r="Q4252" s="68">
        <v>4.7570775501211724</v>
      </c>
      <c r="R4252" s="68">
        <v>0</v>
      </c>
      <c r="S4252" s="68">
        <v>0</v>
      </c>
      <c r="T4252" s="68">
        <v>0.99321746502755404</v>
      </c>
      <c r="U4252" s="68">
        <v>0</v>
      </c>
      <c r="V4252" s="68">
        <v>0</v>
      </c>
      <c r="W4252" s="68">
        <v>214.01033923023283</v>
      </c>
    </row>
    <row r="4253" spans="1:23">
      <c r="A4253" s="105"/>
      <c r="B4253">
        <v>2014</v>
      </c>
      <c r="C4253" s="76">
        <v>0.25564786331770289</v>
      </c>
      <c r="D4253" s="76">
        <v>1.1095688441166233E-2</v>
      </c>
      <c r="E4253" s="76">
        <v>1.1590924573907089E-2</v>
      </c>
      <c r="F4253" s="76">
        <v>0.68859060103470326</v>
      </c>
      <c r="G4253" s="76">
        <v>1.6319994135618351E-2</v>
      </c>
      <c r="H4253" s="76">
        <v>0</v>
      </c>
      <c r="I4253" s="76">
        <v>0</v>
      </c>
      <c r="J4253" s="76">
        <v>1.1321558695599362E-2</v>
      </c>
      <c r="K4253" s="76">
        <v>5.4333698013028535E-3</v>
      </c>
      <c r="L4253" s="77">
        <v>0</v>
      </c>
      <c r="M4253" s="68">
        <v>45.303938155209458</v>
      </c>
      <c r="N4253" s="68">
        <v>1.9662921348314606</v>
      </c>
      <c r="O4253" s="68">
        <v>2.0540540540540539</v>
      </c>
      <c r="P4253" s="68">
        <v>122.02670344545953</v>
      </c>
      <c r="Q4253" s="68">
        <v>2.892103205629398</v>
      </c>
      <c r="R4253" s="68">
        <v>0</v>
      </c>
      <c r="S4253" s="68">
        <v>0</v>
      </c>
      <c r="T4253" s="68">
        <v>2.0063191153238544</v>
      </c>
      <c r="U4253" s="68">
        <v>0.96285979572887648</v>
      </c>
      <c r="V4253" s="68">
        <v>0</v>
      </c>
      <c r="W4253" s="68">
        <v>177.21226990623663</v>
      </c>
    </row>
    <row r="4254" spans="1:23">
      <c r="A4254" s="105"/>
      <c r="B4254">
        <v>2017</v>
      </c>
      <c r="C4254" s="76">
        <v>0.24478228431355606</v>
      </c>
      <c r="D4254" s="76">
        <v>1.5154396152708549E-2</v>
      </c>
      <c r="E4254" s="76">
        <v>8.987465226212011E-3</v>
      </c>
      <c r="F4254" s="76">
        <v>0.70673868607891066</v>
      </c>
      <c r="G4254" s="76">
        <v>9.6230961126825207E-3</v>
      </c>
      <c r="H4254" s="76">
        <v>4.6111413474579097E-3</v>
      </c>
      <c r="I4254" s="76">
        <v>0</v>
      </c>
      <c r="J4254" s="76">
        <v>1.0102930768472365E-2</v>
      </c>
      <c r="K4254" s="76">
        <v>0</v>
      </c>
      <c r="L4254" s="77">
        <v>0</v>
      </c>
      <c r="M4254" s="68">
        <v>49.234243613253518</v>
      </c>
      <c r="N4254" s="68">
        <v>3.0480769230769234</v>
      </c>
      <c r="O4254" s="68">
        <v>1.8076923076923079</v>
      </c>
      <c r="P4254" s="68">
        <v>142.14976683830545</v>
      </c>
      <c r="Q4254" s="68">
        <v>1.9355398192079289</v>
      </c>
      <c r="R4254" s="68">
        <v>0.92746113989637313</v>
      </c>
      <c r="S4254" s="68">
        <v>0</v>
      </c>
      <c r="T4254" s="68">
        <v>2.0320512820512819</v>
      </c>
      <c r="U4254" s="68">
        <v>0</v>
      </c>
      <c r="V4254" s="68">
        <v>0</v>
      </c>
      <c r="W4254" s="68">
        <v>201.13483192348377</v>
      </c>
    </row>
    <row r="4255" spans="1:23">
      <c r="C4255" s="76"/>
      <c r="D4255" s="76"/>
      <c r="E4255" s="76"/>
      <c r="F4255" s="76"/>
      <c r="G4255" s="76"/>
      <c r="H4255" s="76"/>
      <c r="I4255" s="76"/>
      <c r="J4255" s="76"/>
      <c r="K4255" s="76"/>
      <c r="L4255" s="77"/>
      <c r="M4255" s="68"/>
      <c r="N4255" s="68"/>
      <c r="O4255" s="68"/>
      <c r="P4255" s="68"/>
      <c r="Q4255" s="68"/>
      <c r="R4255" s="68"/>
      <c r="S4255" s="68"/>
      <c r="T4255" s="68"/>
      <c r="U4255" s="68"/>
      <c r="V4255" s="68"/>
      <c r="W4255" s="68"/>
    </row>
    <row r="4256" spans="1:23">
      <c r="A4256" s="105" t="s">
        <v>1094</v>
      </c>
      <c r="B4256">
        <v>2011</v>
      </c>
      <c r="C4256" s="76">
        <v>0.13016124592890724</v>
      </c>
      <c r="D4256" s="76">
        <v>1.2892176089075419E-2</v>
      </c>
      <c r="E4256" s="76">
        <v>8.7579819715993181E-3</v>
      </c>
      <c r="F4256" s="76">
        <v>0.81380304967895911</v>
      </c>
      <c r="G4256" s="76">
        <v>6.8086100472228989E-3</v>
      </c>
      <c r="H4256" s="76">
        <v>5.2339435497428428E-3</v>
      </c>
      <c r="I4256" s="76">
        <v>2.2541544608096456E-3</v>
      </c>
      <c r="J4256" s="76">
        <v>1.8017824647027149E-2</v>
      </c>
      <c r="K4256" s="76">
        <v>2.0710136266565912E-3</v>
      </c>
      <c r="L4256" s="77">
        <v>0</v>
      </c>
      <c r="M4256" s="68">
        <v>179.37573660934089</v>
      </c>
      <c r="N4256" s="68">
        <v>17.766759729223267</v>
      </c>
      <c r="O4256" s="68">
        <v>12.069410185463367</v>
      </c>
      <c r="P4256" s="68">
        <v>1121.5052564172768</v>
      </c>
      <c r="Q4256" s="68">
        <v>9.3829728948156212</v>
      </c>
      <c r="R4256" s="68">
        <v>7.2129186602870812</v>
      </c>
      <c r="S4256" s="68">
        <v>3.1064593301435406</v>
      </c>
      <c r="T4256" s="68">
        <v>24.830436625688851</v>
      </c>
      <c r="U4256" s="68">
        <v>2.8540722098835198</v>
      </c>
      <c r="V4256" s="68">
        <v>0</v>
      </c>
      <c r="W4256" s="68">
        <v>1378.1040226621226</v>
      </c>
    </row>
    <row r="4257" spans="1:23">
      <c r="A4257" s="105"/>
      <c r="B4257">
        <v>2014</v>
      </c>
      <c r="C4257" s="76">
        <v>0.13185669817326423</v>
      </c>
      <c r="D4257" s="76">
        <v>1.1316202635912626E-2</v>
      </c>
      <c r="E4257" s="76">
        <v>2.1292643705195886E-3</v>
      </c>
      <c r="F4257" s="76">
        <v>0.8156499447380251</v>
      </c>
      <c r="G4257" s="76">
        <v>5.5565907057226437E-3</v>
      </c>
      <c r="H4257" s="76">
        <v>0</v>
      </c>
      <c r="I4257" s="76">
        <v>0</v>
      </c>
      <c r="J4257" s="76">
        <v>1.9542169787089451E-2</v>
      </c>
      <c r="K4257" s="76">
        <v>1.1435687624200811E-2</v>
      </c>
      <c r="L4257" s="77">
        <v>2.5134419652656104E-3</v>
      </c>
      <c r="M4257" s="68">
        <v>162.44661687666698</v>
      </c>
      <c r="N4257" s="68">
        <v>13.941489962681043</v>
      </c>
      <c r="O4257" s="68">
        <v>2.6232402162264017</v>
      </c>
      <c r="P4257" s="68">
        <v>1004.8755650184988</v>
      </c>
      <c r="Q4257" s="68">
        <v>6.8456845501080466</v>
      </c>
      <c r="R4257" s="68">
        <v>0</v>
      </c>
      <c r="S4257" s="68">
        <v>0</v>
      </c>
      <c r="T4257" s="68">
        <v>24.075829383886258</v>
      </c>
      <c r="U4257" s="68">
        <v>14.08869471135038</v>
      </c>
      <c r="V4257" s="68">
        <v>3.0965445793031998</v>
      </c>
      <c r="W4257" s="68">
        <v>1231.993665298721</v>
      </c>
    </row>
    <row r="4258" spans="1:23">
      <c r="A4258" s="105"/>
      <c r="B4258">
        <v>2017</v>
      </c>
      <c r="C4258" s="76">
        <v>0.12480287154532572</v>
      </c>
      <c r="D4258" s="76">
        <v>1.8034303547432025E-2</v>
      </c>
      <c r="E4258" s="76">
        <v>1.1445458262595156E-2</v>
      </c>
      <c r="F4258" s="76">
        <v>0.82287535124972977</v>
      </c>
      <c r="G4258" s="76">
        <v>1.7741143348645474E-3</v>
      </c>
      <c r="H4258" s="76">
        <v>0</v>
      </c>
      <c r="I4258" s="76">
        <v>0</v>
      </c>
      <c r="J4258" s="76">
        <v>1.5314301283832533E-2</v>
      </c>
      <c r="K4258" s="76">
        <v>3.919117884326034E-3</v>
      </c>
      <c r="L4258" s="77">
        <v>1.8344818918940226E-3</v>
      </c>
      <c r="M4258" s="68">
        <v>140.76055829320185</v>
      </c>
      <c r="N4258" s="68">
        <v>20.340226184969364</v>
      </c>
      <c r="O4258" s="68">
        <v>12.908910468292619</v>
      </c>
      <c r="P4258" s="68">
        <v>928.09077558411911</v>
      </c>
      <c r="Q4258" s="68">
        <v>2.0009581603321624</v>
      </c>
      <c r="R4258" s="68">
        <v>0</v>
      </c>
      <c r="S4258" s="68">
        <v>0</v>
      </c>
      <c r="T4258" s="68">
        <v>17.272435897435898</v>
      </c>
      <c r="U4258" s="68">
        <v>4.4202285939731327</v>
      </c>
      <c r="V4258" s="68">
        <v>2.069044502617801</v>
      </c>
      <c r="W4258" s="68">
        <v>1127.8631376849421</v>
      </c>
    </row>
    <row r="4259" spans="1:23">
      <c r="C4259" s="76"/>
      <c r="D4259" s="76"/>
      <c r="E4259" s="76"/>
      <c r="F4259" s="76"/>
      <c r="G4259" s="76"/>
      <c r="H4259" s="76"/>
      <c r="I4259" s="76"/>
      <c r="J4259" s="76"/>
      <c r="K4259" s="76"/>
      <c r="L4259" s="77"/>
      <c r="M4259" s="68"/>
      <c r="N4259" s="68"/>
      <c r="O4259" s="68"/>
      <c r="P4259" s="68"/>
      <c r="Q4259" s="68"/>
      <c r="R4259" s="68"/>
      <c r="S4259" s="68"/>
      <c r="T4259" s="68"/>
      <c r="U4259" s="68"/>
      <c r="V4259" s="68"/>
      <c r="W4259" s="68"/>
    </row>
    <row r="4260" spans="1:23">
      <c r="A4260" s="105" t="s">
        <v>1095</v>
      </c>
      <c r="B4260">
        <v>2011</v>
      </c>
      <c r="C4260" s="76">
        <v>0.16426150459990788</v>
      </c>
      <c r="D4260" s="76">
        <v>0</v>
      </c>
      <c r="E4260" s="76">
        <v>0</v>
      </c>
      <c r="F4260" s="76">
        <v>0.79291725952640302</v>
      </c>
      <c r="G4260" s="76">
        <v>0</v>
      </c>
      <c r="H4260" s="76">
        <v>9.4652317256732812E-3</v>
      </c>
      <c r="I4260" s="76">
        <v>0</v>
      </c>
      <c r="J4260" s="76">
        <v>3.3356004148016087E-2</v>
      </c>
      <c r="K4260" s="76">
        <v>0</v>
      </c>
      <c r="L4260" s="77">
        <v>0</v>
      </c>
      <c r="M4260" s="68">
        <v>34.237667117877827</v>
      </c>
      <c r="N4260" s="68">
        <v>0</v>
      </c>
      <c r="O4260" s="68">
        <v>0</v>
      </c>
      <c r="P4260" s="68">
        <v>165.27084206253005</v>
      </c>
      <c r="Q4260" s="68">
        <v>0</v>
      </c>
      <c r="R4260" s="68">
        <v>1.972875226039783</v>
      </c>
      <c r="S4260" s="68">
        <v>0</v>
      </c>
      <c r="T4260" s="68">
        <v>6.9525222551928785</v>
      </c>
      <c r="U4260" s="68">
        <v>0</v>
      </c>
      <c r="V4260" s="68">
        <v>0</v>
      </c>
      <c r="W4260" s="68">
        <v>208.43390666164049</v>
      </c>
    </row>
    <row r="4261" spans="1:23">
      <c r="A4261" s="105"/>
      <c r="B4261">
        <v>2014</v>
      </c>
      <c r="C4261" s="76">
        <v>0.1033946018452425</v>
      </c>
      <c r="D4261" s="76">
        <v>5.8119295047987692E-3</v>
      </c>
      <c r="E4261" s="76">
        <v>1.0546920661594936E-2</v>
      </c>
      <c r="F4261" s="76">
        <v>0.841631888672842</v>
      </c>
      <c r="G4261" s="76">
        <v>0</v>
      </c>
      <c r="H4261" s="76">
        <v>0</v>
      </c>
      <c r="I4261" s="76">
        <v>0</v>
      </c>
      <c r="J4261" s="76">
        <v>3.8614659315521764E-2</v>
      </c>
      <c r="K4261" s="76">
        <v>0</v>
      </c>
      <c r="L4261" s="77">
        <v>0</v>
      </c>
      <c r="M4261" s="68">
        <v>18.802418413933417</v>
      </c>
      <c r="N4261" s="68">
        <v>1.0569055675176868</v>
      </c>
      <c r="O4261" s="68">
        <v>1.91796875</v>
      </c>
      <c r="P4261" s="68">
        <v>153.05165491155617</v>
      </c>
      <c r="Q4261" s="68">
        <v>0</v>
      </c>
      <c r="R4261" s="68">
        <v>0</v>
      </c>
      <c r="S4261" s="68">
        <v>0</v>
      </c>
      <c r="T4261" s="68">
        <v>7.0221169036334912</v>
      </c>
      <c r="U4261" s="68">
        <v>0</v>
      </c>
      <c r="V4261" s="68">
        <v>0</v>
      </c>
      <c r="W4261" s="68">
        <v>181.85106454664077</v>
      </c>
    </row>
    <row r="4262" spans="1:23">
      <c r="A4262" s="105"/>
      <c r="B4262">
        <v>2017</v>
      </c>
      <c r="C4262" s="76">
        <v>0.13174957309359495</v>
      </c>
      <c r="D4262" s="76">
        <v>0</v>
      </c>
      <c r="E4262" s="76">
        <v>6.4055297066636062E-3</v>
      </c>
      <c r="F4262" s="76">
        <v>0.81710722284468451</v>
      </c>
      <c r="G4262" s="76">
        <v>0</v>
      </c>
      <c r="H4262" s="76">
        <v>0</v>
      </c>
      <c r="I4262" s="76">
        <v>0</v>
      </c>
      <c r="J4262" s="76">
        <v>3.2027648533318034E-2</v>
      </c>
      <c r="K4262" s="76">
        <v>1.2710025821739459E-2</v>
      </c>
      <c r="L4262" s="77">
        <v>0</v>
      </c>
      <c r="M4262" s="68">
        <v>20.897716596024868</v>
      </c>
      <c r="N4262" s="68">
        <v>0</v>
      </c>
      <c r="O4262" s="68">
        <v>1.016025641025641</v>
      </c>
      <c r="P4262" s="68">
        <v>129.60706263118277</v>
      </c>
      <c r="Q4262" s="68">
        <v>0</v>
      </c>
      <c r="R4262" s="68">
        <v>0</v>
      </c>
      <c r="S4262" s="68">
        <v>0</v>
      </c>
      <c r="T4262" s="68">
        <v>5.0801282051282053</v>
      </c>
      <c r="U4262" s="68">
        <v>2.016025641025641</v>
      </c>
      <c r="V4262" s="68">
        <v>0</v>
      </c>
      <c r="W4262" s="68">
        <v>158.61695871438704</v>
      </c>
    </row>
    <row r="4263" spans="1:23">
      <c r="C4263" s="76"/>
      <c r="D4263" s="76"/>
      <c r="E4263" s="76"/>
      <c r="F4263" s="76"/>
      <c r="G4263" s="76"/>
      <c r="H4263" s="76"/>
      <c r="I4263" s="76"/>
      <c r="J4263" s="76"/>
      <c r="K4263" s="76"/>
      <c r="L4263" s="77"/>
      <c r="M4263" s="68"/>
      <c r="N4263" s="68"/>
      <c r="O4263" s="68"/>
      <c r="P4263" s="68"/>
      <c r="Q4263" s="68"/>
      <c r="R4263" s="68"/>
      <c r="S4263" s="68"/>
      <c r="T4263" s="68"/>
      <c r="U4263" s="68"/>
      <c r="V4263" s="68"/>
      <c r="W4263" s="68"/>
    </row>
    <row r="4264" spans="1:23">
      <c r="A4264" s="105" t="s">
        <v>1096</v>
      </c>
      <c r="B4264">
        <v>2011</v>
      </c>
      <c r="C4264" s="76">
        <v>6.1189366554154606E-2</v>
      </c>
      <c r="D4264" s="76">
        <v>0</v>
      </c>
      <c r="E4264" s="76">
        <v>0</v>
      </c>
      <c r="F4264" s="76">
        <v>0.93881063344584548</v>
      </c>
      <c r="G4264" s="76">
        <v>0</v>
      </c>
      <c r="H4264" s="76">
        <v>0</v>
      </c>
      <c r="I4264" s="76">
        <v>0</v>
      </c>
      <c r="J4264" s="76">
        <v>0</v>
      </c>
      <c r="K4264" s="76">
        <v>0</v>
      </c>
      <c r="L4264" s="77">
        <v>0</v>
      </c>
      <c r="M4264" s="68">
        <v>1.0134057971014492</v>
      </c>
      <c r="N4264" s="68">
        <v>0</v>
      </c>
      <c r="O4264" s="68">
        <v>0</v>
      </c>
      <c r="P4264" s="68">
        <v>15.54839005356407</v>
      </c>
      <c r="Q4264" s="68">
        <v>0</v>
      </c>
      <c r="R4264" s="68">
        <v>0</v>
      </c>
      <c r="S4264" s="68">
        <v>0</v>
      </c>
      <c r="T4264" s="68">
        <v>0</v>
      </c>
      <c r="U4264" s="68">
        <v>0</v>
      </c>
      <c r="V4264" s="68">
        <v>0</v>
      </c>
      <c r="W4264" s="68">
        <v>16.561795850665519</v>
      </c>
    </row>
    <row r="4265" spans="1:23">
      <c r="A4265" s="105"/>
      <c r="B4265">
        <v>2014</v>
      </c>
      <c r="C4265" s="76">
        <v>0.1231063240887828</v>
      </c>
      <c r="D4265" s="76">
        <v>0</v>
      </c>
      <c r="E4265" s="76">
        <v>0</v>
      </c>
      <c r="F4265" s="76">
        <v>0.87689367591121714</v>
      </c>
      <c r="G4265" s="76">
        <v>0</v>
      </c>
      <c r="H4265" s="76">
        <v>0</v>
      </c>
      <c r="I4265" s="76">
        <v>0</v>
      </c>
      <c r="J4265" s="76">
        <v>0</v>
      </c>
      <c r="K4265" s="76">
        <v>0</v>
      </c>
      <c r="L4265" s="77">
        <v>0</v>
      </c>
      <c r="M4265" s="68">
        <v>1.7230769230769232</v>
      </c>
      <c r="N4265" s="68">
        <v>0</v>
      </c>
      <c r="O4265" s="68">
        <v>0</v>
      </c>
      <c r="P4265" s="68">
        <v>12.27357951054594</v>
      </c>
      <c r="Q4265" s="68">
        <v>0</v>
      </c>
      <c r="R4265" s="68">
        <v>0</v>
      </c>
      <c r="S4265" s="68">
        <v>0</v>
      </c>
      <c r="T4265" s="68">
        <v>0</v>
      </c>
      <c r="U4265" s="68">
        <v>0</v>
      </c>
      <c r="V4265" s="68">
        <v>0</v>
      </c>
      <c r="W4265" s="68">
        <v>13.996656433622864</v>
      </c>
    </row>
    <row r="4266" spans="1:23">
      <c r="A4266" s="105"/>
      <c r="B4266">
        <v>2017</v>
      </c>
      <c r="C4266" s="76">
        <v>0.11365775812167815</v>
      </c>
      <c r="D4266" s="76">
        <v>0</v>
      </c>
      <c r="E4266" s="76">
        <v>0</v>
      </c>
      <c r="F4266" s="76">
        <v>0.88634224187832189</v>
      </c>
      <c r="G4266" s="76">
        <v>0</v>
      </c>
      <c r="H4266" s="76">
        <v>0</v>
      </c>
      <c r="I4266" s="76">
        <v>0</v>
      </c>
      <c r="J4266" s="76">
        <v>0</v>
      </c>
      <c r="K4266" s="76">
        <v>0</v>
      </c>
      <c r="L4266" s="77">
        <v>0</v>
      </c>
      <c r="M4266" s="68">
        <v>1.3141153081510932</v>
      </c>
      <c r="N4266" s="68">
        <v>0</v>
      </c>
      <c r="O4266" s="68">
        <v>0</v>
      </c>
      <c r="P4266" s="68">
        <v>10.247922601696168</v>
      </c>
      <c r="Q4266" s="68">
        <v>0</v>
      </c>
      <c r="R4266" s="68">
        <v>0</v>
      </c>
      <c r="S4266" s="68">
        <v>0</v>
      </c>
      <c r="T4266" s="68">
        <v>0</v>
      </c>
      <c r="U4266" s="68">
        <v>0</v>
      </c>
      <c r="V4266" s="68">
        <v>0</v>
      </c>
      <c r="W4266" s="68">
        <v>11.562037909847261</v>
      </c>
    </row>
    <row r="4267" spans="1:23">
      <c r="C4267" s="76"/>
      <c r="D4267" s="76"/>
      <c r="E4267" s="76"/>
      <c r="F4267" s="76"/>
      <c r="G4267" s="76"/>
      <c r="H4267" s="76"/>
      <c r="I4267" s="76"/>
      <c r="J4267" s="76"/>
      <c r="K4267" s="76"/>
      <c r="L4267" s="77"/>
      <c r="M4267" s="68"/>
      <c r="N4267" s="68"/>
      <c r="O4267" s="68"/>
      <c r="P4267" s="68"/>
      <c r="Q4267" s="68"/>
      <c r="R4267" s="68"/>
      <c r="S4267" s="68"/>
      <c r="T4267" s="68"/>
      <c r="U4267" s="68"/>
      <c r="V4267" s="68"/>
      <c r="W4267" s="68"/>
    </row>
    <row r="4268" spans="1:23">
      <c r="A4268" s="105" t="s">
        <v>1097</v>
      </c>
      <c r="B4268">
        <v>2011</v>
      </c>
      <c r="C4268" s="76">
        <v>0.19860051898797521</v>
      </c>
      <c r="D4268" s="76">
        <v>4.1059115474979015E-2</v>
      </c>
      <c r="E4268" s="76">
        <v>9.3271616681822097E-3</v>
      </c>
      <c r="F4268" s="76">
        <v>0.68462652620539832</v>
      </c>
      <c r="G4268" s="76">
        <v>1.3228672075490475E-2</v>
      </c>
      <c r="H4268" s="76">
        <v>4.1214477229198077E-3</v>
      </c>
      <c r="I4268" s="76">
        <v>0</v>
      </c>
      <c r="J4268" s="76">
        <v>4.6770138981525898E-2</v>
      </c>
      <c r="K4268" s="76">
        <v>2.2664188835289237E-3</v>
      </c>
      <c r="L4268" s="77">
        <v>0</v>
      </c>
      <c r="M4268" s="68">
        <v>97.00271778766971</v>
      </c>
      <c r="N4268" s="68">
        <v>20.05455882656522</v>
      </c>
      <c r="O4268" s="68">
        <v>4.5556780801435401</v>
      </c>
      <c r="P4268" s="68">
        <v>334.39305219275849</v>
      </c>
      <c r="Q4268" s="68">
        <v>6.4612980398209601</v>
      </c>
      <c r="R4268" s="68">
        <v>2.0130442376499054</v>
      </c>
      <c r="S4268" s="68">
        <v>0</v>
      </c>
      <c r="T4268" s="68">
        <v>22.844001695633743</v>
      </c>
      <c r="U4268" s="68">
        <v>1.1069900142653353</v>
      </c>
      <c r="V4268" s="68">
        <v>0</v>
      </c>
      <c r="W4268" s="68">
        <v>488.43134087450699</v>
      </c>
    </row>
    <row r="4269" spans="1:23">
      <c r="A4269" s="105"/>
      <c r="B4269">
        <v>2014</v>
      </c>
      <c r="C4269" s="76">
        <v>0.19570623863806288</v>
      </c>
      <c r="D4269" s="76">
        <v>1.3613877987297731E-2</v>
      </c>
      <c r="E4269" s="76">
        <v>3.807727225320199E-3</v>
      </c>
      <c r="F4269" s="76">
        <v>0.72973967076842083</v>
      </c>
      <c r="G4269" s="76">
        <v>0</v>
      </c>
      <c r="H4269" s="76">
        <v>0</v>
      </c>
      <c r="I4269" s="76">
        <v>0</v>
      </c>
      <c r="J4269" s="76">
        <v>5.7132485380898629E-2</v>
      </c>
      <c r="K4269" s="76">
        <v>0</v>
      </c>
      <c r="L4269" s="77">
        <v>0</v>
      </c>
      <c r="M4269" s="68">
        <v>75.598686359415595</v>
      </c>
      <c r="N4269" s="68">
        <v>5.2588578640073358</v>
      </c>
      <c r="O4269" s="68">
        <v>1.4708737864077668</v>
      </c>
      <c r="P4269" s="68">
        <v>281.88861468269795</v>
      </c>
      <c r="Q4269" s="68">
        <v>0</v>
      </c>
      <c r="R4269" s="68">
        <v>0</v>
      </c>
      <c r="S4269" s="68">
        <v>0</v>
      </c>
      <c r="T4269" s="68">
        <v>22.0695102685624</v>
      </c>
      <c r="U4269" s="68">
        <v>0</v>
      </c>
      <c r="V4269" s="68">
        <v>0</v>
      </c>
      <c r="W4269" s="68">
        <v>386.28654296109096</v>
      </c>
    </row>
    <row r="4270" spans="1:23">
      <c r="A4270" s="105"/>
      <c r="B4270">
        <v>2017</v>
      </c>
      <c r="C4270" s="76">
        <v>0.20995904524181683</v>
      </c>
      <c r="D4270" s="76">
        <v>3.4492719640297591E-2</v>
      </c>
      <c r="E4270" s="76">
        <v>6.5883680392782784E-3</v>
      </c>
      <c r="F4270" s="76">
        <v>0.70225568865124843</v>
      </c>
      <c r="G4270" s="76">
        <v>0</v>
      </c>
      <c r="H4270" s="76">
        <v>0</v>
      </c>
      <c r="I4270" s="76">
        <v>0</v>
      </c>
      <c r="J4270" s="76">
        <v>4.0893954347296507E-2</v>
      </c>
      <c r="K4270" s="76">
        <v>5.8102240800624039E-3</v>
      </c>
      <c r="L4270" s="77">
        <v>0</v>
      </c>
      <c r="M4270" s="68">
        <v>73.031157712697905</v>
      </c>
      <c r="N4270" s="68">
        <v>11.997783877751871</v>
      </c>
      <c r="O4270" s="68">
        <v>2.2916666666666665</v>
      </c>
      <c r="P4270" s="68">
        <v>244.26928543831096</v>
      </c>
      <c r="Q4270" s="68">
        <v>0</v>
      </c>
      <c r="R4270" s="68">
        <v>0</v>
      </c>
      <c r="S4270" s="68">
        <v>0</v>
      </c>
      <c r="T4270" s="68">
        <v>14.224358974358974</v>
      </c>
      <c r="U4270" s="68">
        <v>2.0210007654037505</v>
      </c>
      <c r="V4270" s="68">
        <v>0</v>
      </c>
      <c r="W4270" s="68">
        <v>347.83525343519011</v>
      </c>
    </row>
    <row r="4271" spans="1:23">
      <c r="C4271" s="76"/>
      <c r="D4271" s="76"/>
      <c r="E4271" s="76"/>
      <c r="F4271" s="76"/>
      <c r="G4271" s="76"/>
      <c r="H4271" s="76"/>
      <c r="I4271" s="76"/>
      <c r="J4271" s="76"/>
      <c r="K4271" s="76"/>
      <c r="L4271" s="77"/>
      <c r="M4271" s="68"/>
      <c r="N4271" s="68"/>
      <c r="O4271" s="68"/>
      <c r="P4271" s="68"/>
      <c r="Q4271" s="68"/>
      <c r="R4271" s="68"/>
      <c r="S4271" s="68"/>
      <c r="T4271" s="68"/>
      <c r="U4271" s="68"/>
      <c r="V4271" s="68"/>
      <c r="W4271" s="68"/>
    </row>
    <row r="4272" spans="1:23">
      <c r="A4272" s="105" t="s">
        <v>1098</v>
      </c>
      <c r="B4272">
        <v>2011</v>
      </c>
      <c r="C4272" s="76">
        <v>0.17042705484953624</v>
      </c>
      <c r="D4272" s="76">
        <v>8.8011853235521353E-2</v>
      </c>
      <c r="E4272" s="76">
        <v>0</v>
      </c>
      <c r="F4272" s="76">
        <v>0.74156109191494257</v>
      </c>
      <c r="G4272" s="76">
        <v>0</v>
      </c>
      <c r="H4272" s="76">
        <v>0</v>
      </c>
      <c r="I4272" s="76">
        <v>0</v>
      </c>
      <c r="J4272" s="76">
        <v>0</v>
      </c>
      <c r="K4272" s="76">
        <v>0</v>
      </c>
      <c r="L4272" s="77">
        <v>0</v>
      </c>
      <c r="M4272" s="68">
        <v>3.0122689540057275</v>
      </c>
      <c r="N4272" s="68">
        <v>1.5555944055944055</v>
      </c>
      <c r="O4272" s="68">
        <v>0</v>
      </c>
      <c r="P4272" s="68">
        <v>13.106965068698115</v>
      </c>
      <c r="Q4272" s="68">
        <v>0</v>
      </c>
      <c r="R4272" s="68">
        <v>0</v>
      </c>
      <c r="S4272" s="68">
        <v>0</v>
      </c>
      <c r="T4272" s="68">
        <v>0</v>
      </c>
      <c r="U4272" s="68">
        <v>0</v>
      </c>
      <c r="V4272" s="68">
        <v>0</v>
      </c>
      <c r="W4272" s="68">
        <v>17.674828428298245</v>
      </c>
    </row>
    <row r="4273" spans="1:23">
      <c r="A4273" s="105"/>
      <c r="B4273">
        <v>2014</v>
      </c>
      <c r="C4273" s="76">
        <v>0.24079978123271328</v>
      </c>
      <c r="D4273" s="76">
        <v>5.671332956219724E-2</v>
      </c>
      <c r="E4273" s="76">
        <v>0</v>
      </c>
      <c r="F4273" s="76">
        <v>0.70248688920508962</v>
      </c>
      <c r="G4273" s="76">
        <v>0</v>
      </c>
      <c r="H4273" s="76">
        <v>0</v>
      </c>
      <c r="I4273" s="76">
        <v>0</v>
      </c>
      <c r="J4273" s="76">
        <v>0</v>
      </c>
      <c r="K4273" s="76">
        <v>0</v>
      </c>
      <c r="L4273" s="77">
        <v>0</v>
      </c>
      <c r="M4273" s="68">
        <v>4.2459115536256657</v>
      </c>
      <c r="N4273" s="68">
        <v>1</v>
      </c>
      <c r="O4273" s="68">
        <v>0</v>
      </c>
      <c r="P4273" s="68">
        <v>12.386627528801242</v>
      </c>
      <c r="Q4273" s="68">
        <v>0</v>
      </c>
      <c r="R4273" s="68">
        <v>0</v>
      </c>
      <c r="S4273" s="68">
        <v>0</v>
      </c>
      <c r="T4273" s="68">
        <v>0</v>
      </c>
      <c r="U4273" s="68">
        <v>0</v>
      </c>
      <c r="V4273" s="68">
        <v>0</v>
      </c>
      <c r="W4273" s="68">
        <v>17.632539082426906</v>
      </c>
    </row>
    <row r="4274" spans="1:23">
      <c r="A4274" s="105"/>
      <c r="B4274">
        <v>2017</v>
      </c>
      <c r="C4274" s="76">
        <v>7.8020735631150653E-2</v>
      </c>
      <c r="D4274" s="76">
        <v>0</v>
      </c>
      <c r="E4274" s="76">
        <v>0</v>
      </c>
      <c r="F4274" s="76">
        <v>0.69697626514801525</v>
      </c>
      <c r="G4274" s="76">
        <v>0</v>
      </c>
      <c r="H4274" s="76">
        <v>0</v>
      </c>
      <c r="I4274" s="76">
        <v>0</v>
      </c>
      <c r="J4274" s="76">
        <v>0.22500299922083392</v>
      </c>
      <c r="K4274" s="76">
        <v>0</v>
      </c>
      <c r="L4274" s="77">
        <v>0</v>
      </c>
      <c r="M4274" s="68">
        <v>1.4092446448703495</v>
      </c>
      <c r="N4274" s="68">
        <v>0</v>
      </c>
      <c r="O4274" s="68">
        <v>0</v>
      </c>
      <c r="P4274" s="68">
        <v>12.589090083757414</v>
      </c>
      <c r="Q4274" s="68">
        <v>0</v>
      </c>
      <c r="R4274" s="68">
        <v>0</v>
      </c>
      <c r="S4274" s="68">
        <v>0</v>
      </c>
      <c r="T4274" s="68">
        <v>4.0641025641025639</v>
      </c>
      <c r="U4274" s="68">
        <v>0</v>
      </c>
      <c r="V4274" s="68">
        <v>0</v>
      </c>
      <c r="W4274" s="68">
        <v>18.06243729273033</v>
      </c>
    </row>
    <row r="4275" spans="1:23">
      <c r="C4275" s="76"/>
      <c r="D4275" s="76"/>
      <c r="E4275" s="76"/>
      <c r="F4275" s="76"/>
      <c r="G4275" s="76"/>
      <c r="H4275" s="76"/>
      <c r="I4275" s="76"/>
      <c r="J4275" s="76"/>
      <c r="K4275" s="76"/>
      <c r="L4275" s="77"/>
      <c r="M4275" s="68"/>
      <c r="N4275" s="68"/>
      <c r="O4275" s="68"/>
      <c r="P4275" s="68"/>
      <c r="Q4275" s="68"/>
      <c r="R4275" s="68"/>
      <c r="S4275" s="68"/>
      <c r="T4275" s="68"/>
      <c r="U4275" s="68"/>
      <c r="V4275" s="68"/>
      <c r="W4275" s="68"/>
    </row>
    <row r="4276" spans="1:23">
      <c r="A4276" s="105" t="s">
        <v>1099</v>
      </c>
      <c r="B4276">
        <v>2011</v>
      </c>
      <c r="C4276" s="76">
        <v>0.15121018349141241</v>
      </c>
      <c r="D4276" s="76">
        <v>0</v>
      </c>
      <c r="E4276" s="76">
        <v>0</v>
      </c>
      <c r="F4276" s="76">
        <v>0.77528954777736458</v>
      </c>
      <c r="G4276" s="76">
        <v>0</v>
      </c>
      <c r="H4276" s="76">
        <v>0</v>
      </c>
      <c r="I4276" s="76">
        <v>0</v>
      </c>
      <c r="J4276" s="76">
        <v>7.3500268731222895E-2</v>
      </c>
      <c r="K4276" s="76">
        <v>0</v>
      </c>
      <c r="L4276" s="77">
        <v>0</v>
      </c>
      <c r="M4276" s="68">
        <v>4.0866407082915481</v>
      </c>
      <c r="N4276" s="68">
        <v>0</v>
      </c>
      <c r="O4276" s="68">
        <v>0</v>
      </c>
      <c r="P4276" s="68">
        <v>20.953151127151834</v>
      </c>
      <c r="Q4276" s="68">
        <v>0</v>
      </c>
      <c r="R4276" s="68">
        <v>0</v>
      </c>
      <c r="S4276" s="68">
        <v>0</v>
      </c>
      <c r="T4276" s="68">
        <v>1.9864349300551081</v>
      </c>
      <c r="U4276" s="68">
        <v>0</v>
      </c>
      <c r="V4276" s="68">
        <v>0</v>
      </c>
      <c r="W4276" s="68">
        <v>27.026226765498492</v>
      </c>
    </row>
    <row r="4277" spans="1:23">
      <c r="A4277" s="105"/>
      <c r="B4277">
        <v>2014</v>
      </c>
      <c r="C4277" s="76">
        <v>0.14382714855914128</v>
      </c>
      <c r="D4277" s="76">
        <v>0</v>
      </c>
      <c r="E4277" s="76">
        <v>0</v>
      </c>
      <c r="F4277" s="76">
        <v>0.78539261558748741</v>
      </c>
      <c r="G4277" s="76">
        <v>0</v>
      </c>
      <c r="H4277" s="76">
        <v>0</v>
      </c>
      <c r="I4277" s="76">
        <v>0</v>
      </c>
      <c r="J4277" s="76">
        <v>7.0780235853371273E-2</v>
      </c>
      <c r="K4277" s="76">
        <v>0</v>
      </c>
      <c r="L4277" s="77">
        <v>0</v>
      </c>
      <c r="M4277" s="68">
        <v>4.0768888938787651</v>
      </c>
      <c r="N4277" s="68">
        <v>0</v>
      </c>
      <c r="O4277" s="68">
        <v>0</v>
      </c>
      <c r="P4277" s="68">
        <v>22.262545450564822</v>
      </c>
      <c r="Q4277" s="68">
        <v>0</v>
      </c>
      <c r="R4277" s="68">
        <v>0</v>
      </c>
      <c r="S4277" s="68">
        <v>0</v>
      </c>
      <c r="T4277" s="68">
        <v>2.0063191153238544</v>
      </c>
      <c r="U4277" s="68">
        <v>0</v>
      </c>
      <c r="V4277" s="68">
        <v>0</v>
      </c>
      <c r="W4277" s="68">
        <v>28.345753459767444</v>
      </c>
    </row>
    <row r="4278" spans="1:23">
      <c r="A4278" s="105"/>
      <c r="B4278">
        <v>2017</v>
      </c>
      <c r="C4278" s="76">
        <v>0.13998674833280053</v>
      </c>
      <c r="D4278" s="76">
        <v>0</v>
      </c>
      <c r="E4278" s="76">
        <v>7.5312079012540292E-2</v>
      </c>
      <c r="F4278" s="76">
        <v>0.71792095154423885</v>
      </c>
      <c r="G4278" s="76">
        <v>0</v>
      </c>
      <c r="H4278" s="76">
        <v>0</v>
      </c>
      <c r="I4278" s="76">
        <v>0</v>
      </c>
      <c r="J4278" s="76">
        <v>6.678022111042034E-2</v>
      </c>
      <c r="K4278" s="76">
        <v>0</v>
      </c>
      <c r="L4278" s="77">
        <v>0</v>
      </c>
      <c r="M4278" s="68">
        <v>4.2596482414981178</v>
      </c>
      <c r="N4278" s="68">
        <v>0</v>
      </c>
      <c r="O4278" s="68">
        <v>2.2916666666666665</v>
      </c>
      <c r="P4278" s="68">
        <v>21.845572921730092</v>
      </c>
      <c r="Q4278" s="68">
        <v>0</v>
      </c>
      <c r="R4278" s="68">
        <v>0</v>
      </c>
      <c r="S4278" s="68">
        <v>0</v>
      </c>
      <c r="T4278" s="68">
        <v>2.0320512820512819</v>
      </c>
      <c r="U4278" s="68">
        <v>0</v>
      </c>
      <c r="V4278" s="68">
        <v>0</v>
      </c>
      <c r="W4278" s="68">
        <v>30.428939111946157</v>
      </c>
    </row>
    <row r="4279" spans="1:23">
      <c r="C4279" s="76"/>
      <c r="D4279" s="76"/>
      <c r="E4279" s="76"/>
      <c r="F4279" s="76"/>
      <c r="G4279" s="76"/>
      <c r="H4279" s="76"/>
      <c r="I4279" s="76"/>
      <c r="J4279" s="76"/>
      <c r="K4279" s="76"/>
      <c r="L4279" s="77"/>
      <c r="M4279" s="68"/>
      <c r="N4279" s="68"/>
      <c r="O4279" s="68"/>
      <c r="P4279" s="68"/>
      <c r="Q4279" s="68"/>
      <c r="R4279" s="68"/>
      <c r="S4279" s="68"/>
      <c r="T4279" s="68"/>
      <c r="U4279" s="68"/>
      <c r="V4279" s="68"/>
      <c r="W4279" s="68"/>
    </row>
    <row r="4280" spans="1:23">
      <c r="A4280" s="105" t="s">
        <v>1100</v>
      </c>
      <c r="B4280">
        <v>2011</v>
      </c>
      <c r="C4280" s="76">
        <v>7.9443189335671571E-2</v>
      </c>
      <c r="D4280" s="76">
        <v>0</v>
      </c>
      <c r="E4280" s="76">
        <v>0</v>
      </c>
      <c r="F4280" s="76">
        <v>0.90190851137414241</v>
      </c>
      <c r="G4280" s="76">
        <v>0</v>
      </c>
      <c r="H4280" s="76">
        <v>0</v>
      </c>
      <c r="I4280" s="76">
        <v>0</v>
      </c>
      <c r="J4280" s="76">
        <v>1.8648299290186063E-2</v>
      </c>
      <c r="K4280" s="76">
        <v>0</v>
      </c>
      <c r="L4280" s="77">
        <v>0</v>
      </c>
      <c r="M4280" s="68">
        <v>4.231182795698925</v>
      </c>
      <c r="N4280" s="68">
        <v>0</v>
      </c>
      <c r="O4280" s="68">
        <v>0</v>
      </c>
      <c r="P4280" s="68">
        <v>48.036084761103325</v>
      </c>
      <c r="Q4280" s="68">
        <v>0</v>
      </c>
      <c r="R4280" s="68">
        <v>0</v>
      </c>
      <c r="S4280" s="68">
        <v>0</v>
      </c>
      <c r="T4280" s="68">
        <v>0.99321746502755404</v>
      </c>
      <c r="U4280" s="68">
        <v>0</v>
      </c>
      <c r="V4280" s="68">
        <v>0</v>
      </c>
      <c r="W4280" s="68">
        <v>53.260485021829801</v>
      </c>
    </row>
    <row r="4281" spans="1:23">
      <c r="A4281" s="105"/>
      <c r="B4281">
        <v>2014</v>
      </c>
      <c r="C4281" s="76">
        <v>4.6426067152807789E-2</v>
      </c>
      <c r="D4281" s="76">
        <v>0</v>
      </c>
      <c r="E4281" s="76">
        <v>0</v>
      </c>
      <c r="F4281" s="76">
        <v>0.90717560964467425</v>
      </c>
      <c r="G4281" s="76">
        <v>0</v>
      </c>
      <c r="H4281" s="76">
        <v>0</v>
      </c>
      <c r="I4281" s="76">
        <v>0</v>
      </c>
      <c r="J4281" s="76">
        <v>4.6398323202517966E-2</v>
      </c>
      <c r="K4281" s="76">
        <v>0</v>
      </c>
      <c r="L4281" s="77">
        <v>0</v>
      </c>
      <c r="M4281" s="68">
        <v>1.0037593984962405</v>
      </c>
      <c r="N4281" s="68">
        <v>0</v>
      </c>
      <c r="O4281" s="68">
        <v>0</v>
      </c>
      <c r="P4281" s="68">
        <v>19.613680419456497</v>
      </c>
      <c r="Q4281" s="68">
        <v>0</v>
      </c>
      <c r="R4281" s="68">
        <v>0</v>
      </c>
      <c r="S4281" s="68">
        <v>0</v>
      </c>
      <c r="T4281" s="68">
        <v>1.0031595576619272</v>
      </c>
      <c r="U4281" s="68">
        <v>0</v>
      </c>
      <c r="V4281" s="68">
        <v>0</v>
      </c>
      <c r="W4281" s="68">
        <v>21.620599375614663</v>
      </c>
    </row>
    <row r="4282" spans="1:23">
      <c r="A4282" s="105"/>
      <c r="B4282">
        <v>2017</v>
      </c>
      <c r="C4282" s="76">
        <v>0.11985507032385427</v>
      </c>
      <c r="D4282" s="76">
        <v>0</v>
      </c>
      <c r="E4282" s="76">
        <v>0</v>
      </c>
      <c r="F4282" s="76">
        <v>0.8224271794632938</v>
      </c>
      <c r="G4282" s="76">
        <v>0</v>
      </c>
      <c r="H4282" s="76">
        <v>0</v>
      </c>
      <c r="I4282" s="76">
        <v>0</v>
      </c>
      <c r="J4282" s="76">
        <v>2.0646298827245141E-2</v>
      </c>
      <c r="K4282" s="76">
        <v>3.7071451385606843E-2</v>
      </c>
      <c r="L4282" s="77">
        <v>0</v>
      </c>
      <c r="M4282" s="68">
        <v>5.8981915196960273</v>
      </c>
      <c r="N4282" s="68">
        <v>0</v>
      </c>
      <c r="O4282" s="68">
        <v>0</v>
      </c>
      <c r="P4282" s="68">
        <v>40.472489001681225</v>
      </c>
      <c r="Q4282" s="68">
        <v>0</v>
      </c>
      <c r="R4282" s="68">
        <v>0</v>
      </c>
      <c r="S4282" s="68">
        <v>0</v>
      </c>
      <c r="T4282" s="68">
        <v>1.016025641025641</v>
      </c>
      <c r="U4282" s="68">
        <v>1.8243243243243243</v>
      </c>
      <c r="V4282" s="68">
        <v>0</v>
      </c>
      <c r="W4282" s="68">
        <v>49.211030486727218</v>
      </c>
    </row>
    <row r="4283" spans="1:23">
      <c r="C4283" s="76"/>
      <c r="D4283" s="76"/>
      <c r="E4283" s="76"/>
      <c r="F4283" s="76"/>
      <c r="G4283" s="76"/>
      <c r="H4283" s="76"/>
      <c r="I4283" s="76"/>
      <c r="J4283" s="76"/>
      <c r="K4283" s="76"/>
      <c r="L4283" s="77"/>
      <c r="M4283" s="68"/>
      <c r="N4283" s="68"/>
      <c r="O4283" s="68"/>
      <c r="P4283" s="68"/>
      <c r="Q4283" s="68"/>
      <c r="R4283" s="68"/>
      <c r="S4283" s="68"/>
      <c r="T4283" s="68"/>
      <c r="U4283" s="68"/>
      <c r="V4283" s="68"/>
      <c r="W4283" s="68"/>
    </row>
    <row r="4284" spans="1:23">
      <c r="A4284" s="105" t="s">
        <v>1101</v>
      </c>
      <c r="B4284">
        <v>2011</v>
      </c>
      <c r="C4284" s="76">
        <v>0.22680124044817643</v>
      </c>
      <c r="D4284" s="76">
        <v>0</v>
      </c>
      <c r="E4284" s="76">
        <v>0</v>
      </c>
      <c r="F4284" s="76">
        <v>0.77319875955182349</v>
      </c>
      <c r="G4284" s="76">
        <v>0</v>
      </c>
      <c r="H4284" s="76">
        <v>0</v>
      </c>
      <c r="I4284" s="76">
        <v>0</v>
      </c>
      <c r="J4284" s="76">
        <v>0</v>
      </c>
      <c r="K4284" s="76">
        <v>0</v>
      </c>
      <c r="L4284" s="77">
        <v>0</v>
      </c>
      <c r="M4284" s="68">
        <v>2.4501621462264151</v>
      </c>
      <c r="N4284" s="68">
        <v>0</v>
      </c>
      <c r="O4284" s="68">
        <v>0</v>
      </c>
      <c r="P4284" s="68">
        <v>8.3529628339752318</v>
      </c>
      <c r="Q4284" s="68">
        <v>0</v>
      </c>
      <c r="R4284" s="68">
        <v>0</v>
      </c>
      <c r="S4284" s="68">
        <v>0</v>
      </c>
      <c r="T4284" s="68">
        <v>0</v>
      </c>
      <c r="U4284" s="68">
        <v>0</v>
      </c>
      <c r="V4284" s="68">
        <v>0</v>
      </c>
      <c r="W4284" s="68">
        <v>10.803124980201648</v>
      </c>
    </row>
    <row r="4285" spans="1:23">
      <c r="A4285" s="105"/>
      <c r="B4285">
        <v>2014</v>
      </c>
      <c r="C4285" s="76">
        <v>9.5168308861292614E-2</v>
      </c>
      <c r="D4285" s="76">
        <v>0</v>
      </c>
      <c r="E4285" s="76">
        <v>0</v>
      </c>
      <c r="F4285" s="76">
        <v>0.90483169113870732</v>
      </c>
      <c r="G4285" s="76">
        <v>0</v>
      </c>
      <c r="H4285" s="76">
        <v>0</v>
      </c>
      <c r="I4285" s="76">
        <v>0</v>
      </c>
      <c r="J4285" s="76">
        <v>0</v>
      </c>
      <c r="K4285" s="76">
        <v>0</v>
      </c>
      <c r="L4285" s="77">
        <v>0</v>
      </c>
      <c r="M4285" s="68">
        <v>2.16790848864719</v>
      </c>
      <c r="N4285" s="68">
        <v>0</v>
      </c>
      <c r="O4285" s="68">
        <v>0</v>
      </c>
      <c r="P4285" s="68">
        <v>20.611822648604672</v>
      </c>
      <c r="Q4285" s="68">
        <v>0</v>
      </c>
      <c r="R4285" s="68">
        <v>0</v>
      </c>
      <c r="S4285" s="68">
        <v>0</v>
      </c>
      <c r="T4285" s="68">
        <v>0</v>
      </c>
      <c r="U4285" s="68">
        <v>0</v>
      </c>
      <c r="V4285" s="68">
        <v>0</v>
      </c>
      <c r="W4285" s="68">
        <v>22.779731137251865</v>
      </c>
    </row>
    <row r="4286" spans="1:23">
      <c r="A4286" s="105"/>
      <c r="B4286">
        <v>2017</v>
      </c>
      <c r="C4286" s="76">
        <v>0.24385319514542345</v>
      </c>
      <c r="D4286" s="76">
        <v>0</v>
      </c>
      <c r="E4286" s="76">
        <v>0</v>
      </c>
      <c r="F4286" s="76">
        <v>0.75614680485457653</v>
      </c>
      <c r="G4286" s="76">
        <v>0</v>
      </c>
      <c r="H4286" s="76">
        <v>0</v>
      </c>
      <c r="I4286" s="76">
        <v>0</v>
      </c>
      <c r="J4286" s="76">
        <v>0</v>
      </c>
      <c r="K4286" s="76">
        <v>0</v>
      </c>
      <c r="L4286" s="77">
        <v>0</v>
      </c>
      <c r="M4286" s="68">
        <v>4.0621775814929144</v>
      </c>
      <c r="N4286" s="68">
        <v>0</v>
      </c>
      <c r="O4286" s="68">
        <v>0</v>
      </c>
      <c r="P4286" s="68">
        <v>12.59611381005686</v>
      </c>
      <c r="Q4286" s="68">
        <v>0</v>
      </c>
      <c r="R4286" s="68">
        <v>0</v>
      </c>
      <c r="S4286" s="68">
        <v>0</v>
      </c>
      <c r="T4286" s="68">
        <v>0</v>
      </c>
      <c r="U4286" s="68">
        <v>0</v>
      </c>
      <c r="V4286" s="68">
        <v>0</v>
      </c>
      <c r="W4286" s="68">
        <v>16.658291391549774</v>
      </c>
    </row>
    <row r="4287" spans="1:23">
      <c r="C4287" s="76"/>
      <c r="D4287" s="76"/>
      <c r="E4287" s="76"/>
      <c r="F4287" s="76"/>
      <c r="G4287" s="76"/>
      <c r="H4287" s="76"/>
      <c r="I4287" s="76"/>
      <c r="J4287" s="76"/>
      <c r="K4287" s="76"/>
      <c r="L4287" s="77"/>
      <c r="M4287" s="68"/>
      <c r="N4287" s="68"/>
      <c r="O4287" s="68"/>
      <c r="P4287" s="68"/>
      <c r="Q4287" s="68"/>
      <c r="R4287" s="68"/>
      <c r="S4287" s="68"/>
      <c r="T4287" s="68"/>
      <c r="U4287" s="68"/>
      <c r="V4287" s="68"/>
      <c r="W4287" s="68"/>
    </row>
    <row r="4288" spans="1:23">
      <c r="A4288" s="105" t="s">
        <v>1102</v>
      </c>
      <c r="B4288">
        <v>2011</v>
      </c>
      <c r="C4288" s="76">
        <v>0.12432594667052242</v>
      </c>
      <c r="D4288" s="76">
        <v>0</v>
      </c>
      <c r="E4288" s="76">
        <v>0</v>
      </c>
      <c r="F4288" s="76">
        <v>0.87567405332947756</v>
      </c>
      <c r="G4288" s="76">
        <v>0</v>
      </c>
      <c r="H4288" s="76">
        <v>0</v>
      </c>
      <c r="I4288" s="76">
        <v>0</v>
      </c>
      <c r="J4288" s="76">
        <v>0</v>
      </c>
      <c r="K4288" s="76">
        <v>0</v>
      </c>
      <c r="L4288" s="77">
        <v>0</v>
      </c>
      <c r="M4288" s="68">
        <v>2.9964040485453447</v>
      </c>
      <c r="N4288" s="68">
        <v>0</v>
      </c>
      <c r="O4288" s="68">
        <v>0</v>
      </c>
      <c r="P4288" s="68">
        <v>21.104792272815864</v>
      </c>
      <c r="Q4288" s="68">
        <v>0</v>
      </c>
      <c r="R4288" s="68">
        <v>0</v>
      </c>
      <c r="S4288" s="68">
        <v>0</v>
      </c>
      <c r="T4288" s="68">
        <v>0</v>
      </c>
      <c r="U4288" s="68">
        <v>0</v>
      </c>
      <c r="V4288" s="68">
        <v>0</v>
      </c>
      <c r="W4288" s="68">
        <v>24.101196321361208</v>
      </c>
    </row>
    <row r="4289" spans="1:23">
      <c r="A4289" s="105"/>
      <c r="B4289">
        <v>2014</v>
      </c>
      <c r="C4289" s="76">
        <v>0.16207264145680877</v>
      </c>
      <c r="D4289" s="76">
        <v>0.10082348216888093</v>
      </c>
      <c r="E4289" s="76">
        <v>0</v>
      </c>
      <c r="F4289" s="76">
        <v>0.68912581447709198</v>
      </c>
      <c r="G4289" s="76">
        <v>0</v>
      </c>
      <c r="H4289" s="76">
        <v>0</v>
      </c>
      <c r="I4289" s="76">
        <v>0</v>
      </c>
      <c r="J4289" s="76">
        <v>0</v>
      </c>
      <c r="K4289" s="76">
        <v>4.7978061897218427E-2</v>
      </c>
      <c r="L4289" s="77">
        <v>0</v>
      </c>
      <c r="M4289" s="68">
        <v>3.3979282090471035</v>
      </c>
      <c r="N4289" s="68">
        <v>2.1138111350353737</v>
      </c>
      <c r="O4289" s="68">
        <v>0</v>
      </c>
      <c r="P4289" s="68">
        <v>14.447842791642854</v>
      </c>
      <c r="Q4289" s="68">
        <v>0</v>
      </c>
      <c r="R4289" s="68">
        <v>0</v>
      </c>
      <c r="S4289" s="68">
        <v>0</v>
      </c>
      <c r="T4289" s="68">
        <v>0</v>
      </c>
      <c r="U4289" s="68">
        <v>1.0058823529411764</v>
      </c>
      <c r="V4289" s="68">
        <v>0</v>
      </c>
      <c r="W4289" s="68">
        <v>20.965464488666505</v>
      </c>
    </row>
    <row r="4290" spans="1:23">
      <c r="A4290" s="105"/>
      <c r="B4290">
        <v>2017</v>
      </c>
      <c r="C4290" s="76">
        <v>0.21296188078860123</v>
      </c>
      <c r="D4290" s="76">
        <v>5.0525061135861644E-2</v>
      </c>
      <c r="E4290" s="76">
        <v>0</v>
      </c>
      <c r="F4290" s="76">
        <v>0.73651305807553713</v>
      </c>
      <c r="G4290" s="76">
        <v>0</v>
      </c>
      <c r="H4290" s="76">
        <v>0</v>
      </c>
      <c r="I4290" s="76">
        <v>0</v>
      </c>
      <c r="J4290" s="76">
        <v>0</v>
      </c>
      <c r="K4290" s="76">
        <v>0</v>
      </c>
      <c r="L4290" s="77">
        <v>0</v>
      </c>
      <c r="M4290" s="68">
        <v>4.458378594110604</v>
      </c>
      <c r="N4290" s="68">
        <v>1.0577472841623785</v>
      </c>
      <c r="O4290" s="68">
        <v>0</v>
      </c>
      <c r="P4290" s="68">
        <v>15.41897564130957</v>
      </c>
      <c r="Q4290" s="68">
        <v>0</v>
      </c>
      <c r="R4290" s="68">
        <v>0</v>
      </c>
      <c r="S4290" s="68">
        <v>0</v>
      </c>
      <c r="T4290" s="68">
        <v>0</v>
      </c>
      <c r="U4290" s="68">
        <v>0</v>
      </c>
      <c r="V4290" s="68">
        <v>0</v>
      </c>
      <c r="W4290" s="68">
        <v>20.935101519582552</v>
      </c>
    </row>
    <row r="4291" spans="1:23">
      <c r="C4291" s="76"/>
      <c r="D4291" s="76"/>
      <c r="E4291" s="76"/>
      <c r="F4291" s="76"/>
      <c r="G4291" s="76"/>
      <c r="H4291" s="76"/>
      <c r="I4291" s="76"/>
      <c r="J4291" s="76"/>
      <c r="K4291" s="76"/>
      <c r="L4291" s="77"/>
      <c r="M4291" s="68"/>
      <c r="N4291" s="68"/>
      <c r="O4291" s="68"/>
      <c r="P4291" s="68"/>
      <c r="Q4291" s="68"/>
      <c r="R4291" s="68"/>
      <c r="S4291" s="68"/>
      <c r="T4291" s="68"/>
      <c r="U4291" s="68"/>
      <c r="V4291" s="68"/>
      <c r="W4291" s="68"/>
    </row>
    <row r="4292" spans="1:23">
      <c r="A4292" s="105" t="s">
        <v>1103</v>
      </c>
      <c r="B4292">
        <v>2011</v>
      </c>
      <c r="C4292" s="76">
        <v>7.646289781384788E-2</v>
      </c>
      <c r="D4292" s="76">
        <v>0</v>
      </c>
      <c r="E4292" s="76">
        <v>4.0254022649289109E-2</v>
      </c>
      <c r="F4292" s="76">
        <v>0.88328307953686303</v>
      </c>
      <c r="G4292" s="76">
        <v>0</v>
      </c>
      <c r="H4292" s="76">
        <v>0</v>
      </c>
      <c r="I4292" s="76">
        <v>0</v>
      </c>
      <c r="J4292" s="76">
        <v>0</v>
      </c>
      <c r="K4292" s="76">
        <v>0</v>
      </c>
      <c r="L4292" s="77">
        <v>0</v>
      </c>
      <c r="M4292" s="68">
        <v>2.577573994935106</v>
      </c>
      <c r="N4292" s="68">
        <v>0</v>
      </c>
      <c r="O4292" s="68">
        <v>1.3569682151589242</v>
      </c>
      <c r="P4292" s="68">
        <v>29.775584774764923</v>
      </c>
      <c r="Q4292" s="68">
        <v>0</v>
      </c>
      <c r="R4292" s="68">
        <v>0</v>
      </c>
      <c r="S4292" s="68">
        <v>0</v>
      </c>
      <c r="T4292" s="68">
        <v>0</v>
      </c>
      <c r="U4292" s="68">
        <v>0</v>
      </c>
      <c r="V4292" s="68">
        <v>0</v>
      </c>
      <c r="W4292" s="68">
        <v>33.710126984858952</v>
      </c>
    </row>
    <row r="4293" spans="1:23">
      <c r="A4293" s="105"/>
      <c r="B4293">
        <v>2014</v>
      </c>
      <c r="C4293" s="76">
        <v>0.22905657801622978</v>
      </c>
      <c r="D4293" s="76">
        <v>0</v>
      </c>
      <c r="E4293" s="76">
        <v>0</v>
      </c>
      <c r="F4293" s="76">
        <v>0.77094342198377031</v>
      </c>
      <c r="G4293" s="76">
        <v>0</v>
      </c>
      <c r="H4293" s="76">
        <v>0</v>
      </c>
      <c r="I4293" s="76">
        <v>0</v>
      </c>
      <c r="J4293" s="76">
        <v>0</v>
      </c>
      <c r="K4293" s="76">
        <v>0</v>
      </c>
      <c r="L4293" s="77">
        <v>0</v>
      </c>
      <c r="M4293" s="68">
        <v>9.7529042873941751</v>
      </c>
      <c r="N4293" s="68">
        <v>0</v>
      </c>
      <c r="O4293" s="68">
        <v>0</v>
      </c>
      <c r="P4293" s="68">
        <v>32.825677702524203</v>
      </c>
      <c r="Q4293" s="68">
        <v>0</v>
      </c>
      <c r="R4293" s="68">
        <v>0</v>
      </c>
      <c r="S4293" s="68">
        <v>0</v>
      </c>
      <c r="T4293" s="68">
        <v>0</v>
      </c>
      <c r="U4293" s="68">
        <v>0</v>
      </c>
      <c r="V4293" s="68">
        <v>0</v>
      </c>
      <c r="W4293" s="68">
        <v>42.578581989918376</v>
      </c>
    </row>
    <row r="4294" spans="1:23">
      <c r="A4294" s="105"/>
      <c r="B4294">
        <v>2017</v>
      </c>
      <c r="C4294" s="76">
        <v>0.1456886581792747</v>
      </c>
      <c r="D4294" s="76">
        <v>0</v>
      </c>
      <c r="E4294" s="76">
        <v>3.6078792266486491E-2</v>
      </c>
      <c r="F4294" s="76">
        <v>0.81823254955423874</v>
      </c>
      <c r="G4294" s="76">
        <v>0</v>
      </c>
      <c r="H4294" s="76">
        <v>0</v>
      </c>
      <c r="I4294" s="76">
        <v>0</v>
      </c>
      <c r="J4294" s="76">
        <v>0</v>
      </c>
      <c r="K4294" s="76">
        <v>0</v>
      </c>
      <c r="L4294" s="77">
        <v>0</v>
      </c>
      <c r="M4294" s="68">
        <v>4.038069154399178</v>
      </c>
      <c r="N4294" s="68">
        <v>0</v>
      </c>
      <c r="O4294" s="68">
        <v>1</v>
      </c>
      <c r="P4294" s="68">
        <v>22.679044894590142</v>
      </c>
      <c r="Q4294" s="68">
        <v>0</v>
      </c>
      <c r="R4294" s="68">
        <v>0</v>
      </c>
      <c r="S4294" s="68">
        <v>0</v>
      </c>
      <c r="T4294" s="68">
        <v>0</v>
      </c>
      <c r="U4294" s="68">
        <v>0</v>
      </c>
      <c r="V4294" s="68">
        <v>0</v>
      </c>
      <c r="W4294" s="68">
        <v>27.71711404898932</v>
      </c>
    </row>
    <row r="4295" spans="1:23">
      <c r="C4295" s="76"/>
      <c r="D4295" s="76"/>
      <c r="E4295" s="76"/>
      <c r="F4295" s="76"/>
      <c r="G4295" s="76"/>
      <c r="H4295" s="76"/>
      <c r="I4295" s="76"/>
      <c r="J4295" s="76"/>
      <c r="K4295" s="76"/>
      <c r="L4295" s="77"/>
      <c r="M4295" s="68"/>
      <c r="N4295" s="68"/>
      <c r="O4295" s="68"/>
      <c r="P4295" s="68"/>
      <c r="Q4295" s="68"/>
      <c r="R4295" s="68"/>
      <c r="S4295" s="68"/>
      <c r="T4295" s="68"/>
      <c r="U4295" s="68"/>
      <c r="V4295" s="68"/>
      <c r="W4295" s="68"/>
    </row>
    <row r="4296" spans="1:23">
      <c r="A4296" s="105" t="s">
        <v>1104</v>
      </c>
      <c r="B4296">
        <v>2011</v>
      </c>
      <c r="C4296" s="76">
        <v>0.11946429388500947</v>
      </c>
      <c r="D4296" s="76">
        <v>3.2863600214836253E-2</v>
      </c>
      <c r="E4296" s="76">
        <v>0</v>
      </c>
      <c r="F4296" s="76">
        <v>0.8171742544024333</v>
      </c>
      <c r="G4296" s="76">
        <v>0</v>
      </c>
      <c r="H4296" s="76">
        <v>5.9258066758064382E-3</v>
      </c>
      <c r="I4296" s="76">
        <v>0</v>
      </c>
      <c r="J4296" s="76">
        <v>3.9295149724690309E-3</v>
      </c>
      <c r="K4296" s="76">
        <v>8.3522924351986747E-3</v>
      </c>
      <c r="L4296" s="77">
        <v>1.2290237414246953E-2</v>
      </c>
      <c r="M4296" s="68">
        <v>60.39118006425204</v>
      </c>
      <c r="N4296" s="68">
        <v>16.613094453511913</v>
      </c>
      <c r="O4296" s="68">
        <v>0</v>
      </c>
      <c r="P4296" s="68">
        <v>413.09512605490539</v>
      </c>
      <c r="Q4296" s="68">
        <v>0</v>
      </c>
      <c r="R4296" s="68">
        <v>2.9955934643454074</v>
      </c>
      <c r="S4296" s="68">
        <v>0</v>
      </c>
      <c r="T4296" s="68">
        <v>1.9864349300551081</v>
      </c>
      <c r="U4296" s="68">
        <v>4.2222222222222223</v>
      </c>
      <c r="V4296" s="68">
        <v>6.2129186602870812</v>
      </c>
      <c r="W4296" s="68">
        <v>505.51656984957913</v>
      </c>
    </row>
    <row r="4297" spans="1:23">
      <c r="A4297" s="105"/>
      <c r="B4297">
        <v>2014</v>
      </c>
      <c r="C4297" s="76">
        <v>0.12086440203969123</v>
      </c>
      <c r="D4297" s="76">
        <v>1.4740997027187792E-2</v>
      </c>
      <c r="E4297" s="76">
        <v>0</v>
      </c>
      <c r="F4297" s="76">
        <v>0.83953769530188549</v>
      </c>
      <c r="G4297" s="76">
        <v>5.208288274580323E-3</v>
      </c>
      <c r="H4297" s="76">
        <v>1.4516959836981893E-2</v>
      </c>
      <c r="I4297" s="76">
        <v>0</v>
      </c>
      <c r="J4297" s="76">
        <v>2.562351367753438E-3</v>
      </c>
      <c r="K4297" s="76">
        <v>2.5693061519197354E-3</v>
      </c>
      <c r="L4297" s="77">
        <v>0</v>
      </c>
      <c r="M4297" s="68">
        <v>47.318366096494266</v>
      </c>
      <c r="N4297" s="68">
        <v>5.7710945670400431</v>
      </c>
      <c r="O4297" s="68">
        <v>0</v>
      </c>
      <c r="P4297" s="68">
        <v>328.67867914537823</v>
      </c>
      <c r="Q4297" s="68">
        <v>2.0390428211586902</v>
      </c>
      <c r="R4297" s="68">
        <v>5.6833840947546523</v>
      </c>
      <c r="S4297" s="68">
        <v>0</v>
      </c>
      <c r="T4297" s="68">
        <v>1.0031595576619272</v>
      </c>
      <c r="U4297" s="68">
        <v>1.0058823529411764</v>
      </c>
      <c r="V4297" s="68">
        <v>0</v>
      </c>
      <c r="W4297" s="68">
        <v>391.49960863542901</v>
      </c>
    </row>
    <row r="4298" spans="1:23">
      <c r="A4298" s="105"/>
      <c r="B4298">
        <v>2017</v>
      </c>
      <c r="C4298" s="76">
        <v>0.14624231502735285</v>
      </c>
      <c r="D4298" s="76">
        <v>1.4194070110414075E-2</v>
      </c>
      <c r="E4298" s="76">
        <v>0</v>
      </c>
      <c r="F4298" s="76">
        <v>0.81414286133071223</v>
      </c>
      <c r="G4298" s="76">
        <v>6.4039824366451566E-3</v>
      </c>
      <c r="H4298" s="76">
        <v>0</v>
      </c>
      <c r="I4298" s="76">
        <v>0</v>
      </c>
      <c r="J4298" s="76">
        <v>2.5145433550419743E-3</v>
      </c>
      <c r="K4298" s="76">
        <v>8.6372761144195287E-3</v>
      </c>
      <c r="L4298" s="77">
        <v>7.8649516254142519E-3</v>
      </c>
      <c r="M4298" s="68">
        <v>59.090626364745908</v>
      </c>
      <c r="N4298" s="68">
        <v>5.7352517520842738</v>
      </c>
      <c r="O4298" s="68">
        <v>0</v>
      </c>
      <c r="P4298" s="68">
        <v>328.96232268629086</v>
      </c>
      <c r="Q4298" s="68">
        <v>2.5875912408759123</v>
      </c>
      <c r="R4298" s="68">
        <v>0</v>
      </c>
      <c r="S4298" s="68">
        <v>0</v>
      </c>
      <c r="T4298" s="68">
        <v>1.016025641025641</v>
      </c>
      <c r="U4298" s="68">
        <v>3.4899752208575738</v>
      </c>
      <c r="V4298" s="68">
        <v>3.177910017269828</v>
      </c>
      <c r="W4298" s="68">
        <v>404.05970292314998</v>
      </c>
    </row>
    <row r="4299" spans="1:23">
      <c r="C4299" s="76"/>
      <c r="D4299" s="76"/>
      <c r="E4299" s="76"/>
      <c r="F4299" s="76"/>
      <c r="G4299" s="76"/>
      <c r="H4299" s="76"/>
      <c r="I4299" s="76"/>
      <c r="J4299" s="76"/>
      <c r="K4299" s="76"/>
      <c r="L4299" s="77"/>
      <c r="M4299" s="68"/>
      <c r="N4299" s="68"/>
      <c r="O4299" s="68"/>
      <c r="P4299" s="68"/>
      <c r="Q4299" s="68"/>
      <c r="R4299" s="68"/>
      <c r="S4299" s="68"/>
      <c r="T4299" s="68"/>
      <c r="U4299" s="68"/>
      <c r="V4299" s="68"/>
      <c r="W4299" s="68"/>
    </row>
    <row r="4300" spans="1:23">
      <c r="A4300" s="105" t="s">
        <v>1105</v>
      </c>
      <c r="B4300">
        <v>2011</v>
      </c>
      <c r="C4300" s="76">
        <v>0.20270237408758326</v>
      </c>
      <c r="D4300" s="76">
        <v>0</v>
      </c>
      <c r="E4300" s="76">
        <v>0</v>
      </c>
      <c r="F4300" s="76">
        <v>0.76023213343382412</v>
      </c>
      <c r="G4300" s="76">
        <v>0</v>
      </c>
      <c r="H4300" s="76">
        <v>0</v>
      </c>
      <c r="I4300" s="76">
        <v>0</v>
      </c>
      <c r="J4300" s="76">
        <v>3.7065492478592629E-2</v>
      </c>
      <c r="K4300" s="76">
        <v>0</v>
      </c>
      <c r="L4300" s="77">
        <v>0</v>
      </c>
      <c r="M4300" s="68">
        <v>10.863340788611628</v>
      </c>
      <c r="N4300" s="68">
        <v>0</v>
      </c>
      <c r="O4300" s="68">
        <v>0</v>
      </c>
      <c r="P4300" s="68">
        <v>40.742792387702934</v>
      </c>
      <c r="Q4300" s="68">
        <v>0</v>
      </c>
      <c r="R4300" s="68">
        <v>0</v>
      </c>
      <c r="S4300" s="68">
        <v>0</v>
      </c>
      <c r="T4300" s="68">
        <v>1.9864349300551081</v>
      </c>
      <c r="U4300" s="68">
        <v>0</v>
      </c>
      <c r="V4300" s="68">
        <v>0</v>
      </c>
      <c r="W4300" s="68">
        <v>53.592568106369669</v>
      </c>
    </row>
    <row r="4301" spans="1:23">
      <c r="A4301" s="105"/>
      <c r="B4301">
        <v>2014</v>
      </c>
      <c r="C4301" s="76">
        <v>0.14874399480042724</v>
      </c>
      <c r="D4301" s="76">
        <v>0</v>
      </c>
      <c r="E4301" s="76">
        <v>0</v>
      </c>
      <c r="F4301" s="76">
        <v>0.80038097494793148</v>
      </c>
      <c r="G4301" s="76">
        <v>1.8824783827971887E-2</v>
      </c>
      <c r="H4301" s="76">
        <v>0</v>
      </c>
      <c r="I4301" s="76">
        <v>0</v>
      </c>
      <c r="J4301" s="76">
        <v>3.2050246423669396E-2</v>
      </c>
      <c r="K4301" s="76">
        <v>0</v>
      </c>
      <c r="L4301" s="77">
        <v>0</v>
      </c>
      <c r="M4301" s="68">
        <v>9.3112519670780891</v>
      </c>
      <c r="N4301" s="68">
        <v>0</v>
      </c>
      <c r="O4301" s="68">
        <v>0</v>
      </c>
      <c r="P4301" s="68">
        <v>50.10319198025465</v>
      </c>
      <c r="Q4301" s="68">
        <v>1.1784160139251523</v>
      </c>
      <c r="R4301" s="68">
        <v>0</v>
      </c>
      <c r="S4301" s="68">
        <v>0</v>
      </c>
      <c r="T4301" s="68">
        <v>2.0063191153238544</v>
      </c>
      <c r="U4301" s="68">
        <v>0</v>
      </c>
      <c r="V4301" s="68">
        <v>0</v>
      </c>
      <c r="W4301" s="68">
        <v>62.599179076581748</v>
      </c>
    </row>
    <row r="4302" spans="1:23">
      <c r="A4302" s="105"/>
      <c r="B4302">
        <v>2017</v>
      </c>
      <c r="C4302" s="76">
        <v>0.27496870415217023</v>
      </c>
      <c r="D4302" s="76">
        <v>2.2950436445487273E-2</v>
      </c>
      <c r="E4302" s="76">
        <v>5.1765179995341956E-2</v>
      </c>
      <c r="F4302" s="76">
        <v>0.60441480651602641</v>
      </c>
      <c r="G4302" s="76">
        <v>0</v>
      </c>
      <c r="H4302" s="76">
        <v>0</v>
      </c>
      <c r="I4302" s="76">
        <v>0</v>
      </c>
      <c r="J4302" s="76">
        <v>4.5900872890974546E-2</v>
      </c>
      <c r="K4302" s="76">
        <v>0</v>
      </c>
      <c r="L4302" s="77">
        <v>0</v>
      </c>
      <c r="M4302" s="68">
        <v>12.172982181048324</v>
      </c>
      <c r="N4302" s="68">
        <v>1.016025641025641</v>
      </c>
      <c r="O4302" s="68">
        <v>2.2916666666666665</v>
      </c>
      <c r="P4302" s="68">
        <v>26.757702089651751</v>
      </c>
      <c r="Q4302" s="68">
        <v>0</v>
      </c>
      <c r="R4302" s="68">
        <v>0</v>
      </c>
      <c r="S4302" s="68">
        <v>0</v>
      </c>
      <c r="T4302" s="68">
        <v>2.0320512820512819</v>
      </c>
      <c r="U4302" s="68">
        <v>0</v>
      </c>
      <c r="V4302" s="68">
        <v>0</v>
      </c>
      <c r="W4302" s="68">
        <v>44.270427860443647</v>
      </c>
    </row>
    <row r="4303" spans="1:23">
      <c r="C4303" s="76"/>
      <c r="D4303" s="76"/>
      <c r="E4303" s="76"/>
      <c r="F4303" s="76"/>
      <c r="G4303" s="76"/>
      <c r="H4303" s="76"/>
      <c r="I4303" s="76"/>
      <c r="J4303" s="76"/>
      <c r="K4303" s="76"/>
      <c r="L4303" s="77"/>
      <c r="M4303" s="68"/>
      <c r="N4303" s="68"/>
      <c r="O4303" s="68"/>
      <c r="P4303" s="68"/>
      <c r="Q4303" s="68"/>
      <c r="R4303" s="68"/>
      <c r="S4303" s="68"/>
      <c r="T4303" s="68"/>
      <c r="U4303" s="68"/>
      <c r="V4303" s="68"/>
      <c r="W4303" s="68"/>
    </row>
    <row r="4304" spans="1:23">
      <c r="A4304" s="105" t="s">
        <v>1106</v>
      </c>
      <c r="B4304">
        <v>2011</v>
      </c>
      <c r="C4304" s="76">
        <v>0.1762964497873884</v>
      </c>
      <c r="D4304" s="76">
        <v>6.801840473655614E-2</v>
      </c>
      <c r="E4304" s="76">
        <v>0</v>
      </c>
      <c r="F4304" s="76">
        <v>0.75568514547605525</v>
      </c>
      <c r="G4304" s="76">
        <v>0</v>
      </c>
      <c r="H4304" s="76">
        <v>0</v>
      </c>
      <c r="I4304" s="76">
        <v>0</v>
      </c>
      <c r="J4304" s="76">
        <v>0</v>
      </c>
      <c r="K4304" s="76">
        <v>0</v>
      </c>
      <c r="L4304" s="77">
        <v>0</v>
      </c>
      <c r="M4304" s="68">
        <v>6.6254204549608611</v>
      </c>
      <c r="N4304" s="68">
        <v>2.5562087642653353</v>
      </c>
      <c r="O4304" s="68">
        <v>0</v>
      </c>
      <c r="P4304" s="68">
        <v>28.399504507238774</v>
      </c>
      <c r="Q4304" s="68">
        <v>0</v>
      </c>
      <c r="R4304" s="68">
        <v>0</v>
      </c>
      <c r="S4304" s="68">
        <v>0</v>
      </c>
      <c r="T4304" s="68">
        <v>0</v>
      </c>
      <c r="U4304" s="68">
        <v>0</v>
      </c>
      <c r="V4304" s="68">
        <v>0</v>
      </c>
      <c r="W4304" s="68">
        <v>37.581133726464977</v>
      </c>
    </row>
    <row r="4305" spans="1:23">
      <c r="A4305" s="105"/>
      <c r="B4305">
        <v>2014</v>
      </c>
      <c r="C4305" s="76">
        <v>0.32655627303363549</v>
      </c>
      <c r="D4305" s="76">
        <v>4.0275646127738443E-2</v>
      </c>
      <c r="E4305" s="76">
        <v>0</v>
      </c>
      <c r="F4305" s="76">
        <v>0.63316808083862586</v>
      </c>
      <c r="G4305" s="76">
        <v>0</v>
      </c>
      <c r="H4305" s="76">
        <v>0</v>
      </c>
      <c r="I4305" s="76">
        <v>0</v>
      </c>
      <c r="J4305" s="76">
        <v>0</v>
      </c>
      <c r="K4305" s="76">
        <v>0</v>
      </c>
      <c r="L4305" s="77">
        <v>0</v>
      </c>
      <c r="M4305" s="68">
        <v>15.384054807236547</v>
      </c>
      <c r="N4305" s="68">
        <v>1.8973843058350102</v>
      </c>
      <c r="O4305" s="68">
        <v>0</v>
      </c>
      <c r="P4305" s="68">
        <v>29.828526542532238</v>
      </c>
      <c r="Q4305" s="68">
        <v>0</v>
      </c>
      <c r="R4305" s="68">
        <v>0</v>
      </c>
      <c r="S4305" s="68">
        <v>0</v>
      </c>
      <c r="T4305" s="68">
        <v>0</v>
      </c>
      <c r="U4305" s="68">
        <v>0</v>
      </c>
      <c r="V4305" s="68">
        <v>0</v>
      </c>
      <c r="W4305" s="68">
        <v>47.109965655603801</v>
      </c>
    </row>
    <row r="4306" spans="1:23">
      <c r="A4306" s="105"/>
      <c r="B4306">
        <v>2017</v>
      </c>
      <c r="C4306" s="76">
        <v>0.34163680396338519</v>
      </c>
      <c r="D4306" s="76">
        <v>3.5959384217971319E-2</v>
      </c>
      <c r="E4306" s="76">
        <v>0</v>
      </c>
      <c r="F4306" s="76">
        <v>0.62240381181864357</v>
      </c>
      <c r="G4306" s="76">
        <v>0</v>
      </c>
      <c r="H4306" s="76">
        <v>0</v>
      </c>
      <c r="I4306" s="76">
        <v>0</v>
      </c>
      <c r="J4306" s="76">
        <v>0</v>
      </c>
      <c r="K4306" s="76">
        <v>0</v>
      </c>
      <c r="L4306" s="77">
        <v>0</v>
      </c>
      <c r="M4306" s="68">
        <v>15.264463019464639</v>
      </c>
      <c r="N4306" s="68">
        <v>1.6066790352504638</v>
      </c>
      <c r="O4306" s="68">
        <v>0</v>
      </c>
      <c r="P4306" s="68">
        <v>27.809240276401084</v>
      </c>
      <c r="Q4306" s="68">
        <v>0</v>
      </c>
      <c r="R4306" s="68">
        <v>0</v>
      </c>
      <c r="S4306" s="68">
        <v>0</v>
      </c>
      <c r="T4306" s="68">
        <v>0</v>
      </c>
      <c r="U4306" s="68">
        <v>0</v>
      </c>
      <c r="V4306" s="68">
        <v>0</v>
      </c>
      <c r="W4306" s="68">
        <v>44.680382331116185</v>
      </c>
    </row>
    <row r="4307" spans="1:23">
      <c r="C4307" s="76"/>
      <c r="D4307" s="76"/>
      <c r="E4307" s="76"/>
      <c r="F4307" s="76"/>
      <c r="G4307" s="76"/>
      <c r="H4307" s="76"/>
      <c r="I4307" s="76"/>
      <c r="J4307" s="76"/>
      <c r="K4307" s="76"/>
      <c r="L4307" s="77"/>
      <c r="M4307" s="68"/>
      <c r="N4307" s="68"/>
      <c r="O4307" s="68"/>
      <c r="P4307" s="68"/>
      <c r="Q4307" s="68"/>
      <c r="R4307" s="68"/>
      <c r="S4307" s="68"/>
      <c r="T4307" s="68"/>
      <c r="U4307" s="68"/>
      <c r="V4307" s="68"/>
      <c r="W4307" s="68"/>
    </row>
    <row r="4308" spans="1:23">
      <c r="A4308" s="105" t="s">
        <v>1107</v>
      </c>
      <c r="B4308">
        <v>2011</v>
      </c>
      <c r="C4308" s="76">
        <v>0.29467416176857053</v>
      </c>
      <c r="D4308" s="76">
        <v>0</v>
      </c>
      <c r="E4308" s="76">
        <v>0</v>
      </c>
      <c r="F4308" s="76">
        <v>0.70532583823142947</v>
      </c>
      <c r="G4308" s="76">
        <v>0</v>
      </c>
      <c r="H4308" s="76">
        <v>0</v>
      </c>
      <c r="I4308" s="76">
        <v>0</v>
      </c>
      <c r="J4308" s="76">
        <v>0</v>
      </c>
      <c r="K4308" s="76">
        <v>0</v>
      </c>
      <c r="L4308" s="77">
        <v>0</v>
      </c>
      <c r="M4308" s="68">
        <v>1.5555944055944055</v>
      </c>
      <c r="N4308" s="68">
        <v>0</v>
      </c>
      <c r="O4308" s="68">
        <v>0</v>
      </c>
      <c r="P4308" s="68">
        <v>3.7234378524701106</v>
      </c>
      <c r="Q4308" s="68">
        <v>0</v>
      </c>
      <c r="R4308" s="68">
        <v>0</v>
      </c>
      <c r="S4308" s="68">
        <v>0</v>
      </c>
      <c r="T4308" s="68">
        <v>0</v>
      </c>
      <c r="U4308" s="68">
        <v>0</v>
      </c>
      <c r="V4308" s="68">
        <v>0</v>
      </c>
      <c r="W4308" s="68">
        <v>5.2790322580645164</v>
      </c>
    </row>
    <row r="4309" spans="1:23">
      <c r="A4309" s="105"/>
      <c r="B4309">
        <v>2014</v>
      </c>
      <c r="C4309" s="76">
        <v>0.51622233041608723</v>
      </c>
      <c r="D4309" s="76">
        <v>0</v>
      </c>
      <c r="E4309" s="76">
        <v>0</v>
      </c>
      <c r="F4309" s="76">
        <v>0.48377766958391288</v>
      </c>
      <c r="G4309" s="76">
        <v>0</v>
      </c>
      <c r="H4309" s="76">
        <v>0</v>
      </c>
      <c r="I4309" s="76">
        <v>0</v>
      </c>
      <c r="J4309" s="76">
        <v>0</v>
      </c>
      <c r="K4309" s="76">
        <v>0</v>
      </c>
      <c r="L4309" s="77">
        <v>0</v>
      </c>
      <c r="M4309" s="68">
        <v>1.0725233644859813</v>
      </c>
      <c r="N4309" s="68">
        <v>0</v>
      </c>
      <c r="O4309" s="68">
        <v>0</v>
      </c>
      <c r="P4309" s="68">
        <v>1.0051150895140666</v>
      </c>
      <c r="Q4309" s="68">
        <v>0</v>
      </c>
      <c r="R4309" s="68">
        <v>0</v>
      </c>
      <c r="S4309" s="68">
        <v>0</v>
      </c>
      <c r="T4309" s="68">
        <v>0</v>
      </c>
      <c r="U4309" s="68">
        <v>0</v>
      </c>
      <c r="V4309" s="68">
        <v>0</v>
      </c>
      <c r="W4309" s="68">
        <v>2.0776384540000477</v>
      </c>
    </row>
    <row r="4310" spans="1:23">
      <c r="A4310" s="105"/>
      <c r="B4310">
        <v>2017</v>
      </c>
      <c r="C4310" s="76">
        <v>0.23372082737714342</v>
      </c>
      <c r="D4310" s="76">
        <v>0</v>
      </c>
      <c r="E4310" s="76">
        <v>0</v>
      </c>
      <c r="F4310" s="76">
        <v>0.7662791726228565</v>
      </c>
      <c r="G4310" s="76">
        <v>0</v>
      </c>
      <c r="H4310" s="76">
        <v>0</v>
      </c>
      <c r="I4310" s="76">
        <v>0</v>
      </c>
      <c r="J4310" s="76">
        <v>0</v>
      </c>
      <c r="K4310" s="76">
        <v>0</v>
      </c>
      <c r="L4310" s="77">
        <v>0</v>
      </c>
      <c r="M4310" s="68">
        <v>1.1779388083735909</v>
      </c>
      <c r="N4310" s="68">
        <v>0</v>
      </c>
      <c r="O4310" s="68">
        <v>0</v>
      </c>
      <c r="P4310" s="68">
        <v>3.8620005996484883</v>
      </c>
      <c r="Q4310" s="68">
        <v>0</v>
      </c>
      <c r="R4310" s="68">
        <v>0</v>
      </c>
      <c r="S4310" s="68">
        <v>0</v>
      </c>
      <c r="T4310" s="68">
        <v>0</v>
      </c>
      <c r="U4310" s="68">
        <v>0</v>
      </c>
      <c r="V4310" s="68">
        <v>0</v>
      </c>
      <c r="W4310" s="68">
        <v>5.0399394080220796</v>
      </c>
    </row>
    <row r="4311" spans="1:23">
      <c r="C4311" s="76"/>
      <c r="D4311" s="76"/>
      <c r="E4311" s="76"/>
      <c r="F4311" s="76"/>
      <c r="G4311" s="76"/>
      <c r="H4311" s="76"/>
      <c r="I4311" s="76"/>
      <c r="J4311" s="76"/>
      <c r="K4311" s="76"/>
      <c r="L4311" s="77"/>
      <c r="M4311" s="68"/>
      <c r="N4311" s="68"/>
      <c r="O4311" s="68"/>
      <c r="P4311" s="68"/>
      <c r="Q4311" s="68"/>
      <c r="R4311" s="68"/>
      <c r="S4311" s="68"/>
      <c r="T4311" s="68"/>
      <c r="U4311" s="68"/>
      <c r="V4311" s="68"/>
      <c r="W4311" s="68"/>
    </row>
    <row r="4312" spans="1:23">
      <c r="A4312" s="105" t="s">
        <v>1108</v>
      </c>
      <c r="B4312">
        <v>2011</v>
      </c>
      <c r="C4312" s="76">
        <v>0</v>
      </c>
      <c r="D4312" s="76">
        <v>0</v>
      </c>
      <c r="E4312" s="76">
        <v>0</v>
      </c>
      <c r="F4312" s="76">
        <v>1</v>
      </c>
      <c r="G4312" s="76">
        <v>0</v>
      </c>
      <c r="H4312" s="76">
        <v>0</v>
      </c>
      <c r="I4312" s="76">
        <v>0</v>
      </c>
      <c r="J4312" s="76">
        <v>0</v>
      </c>
      <c r="K4312" s="76">
        <v>0</v>
      </c>
      <c r="L4312" s="77">
        <v>0</v>
      </c>
      <c r="M4312" s="68">
        <v>0</v>
      </c>
      <c r="N4312" s="68">
        <v>0</v>
      </c>
      <c r="O4312" s="68">
        <v>0</v>
      </c>
      <c r="P4312" s="68">
        <v>15.652139461172743</v>
      </c>
      <c r="Q4312" s="68">
        <v>0</v>
      </c>
      <c r="R4312" s="68">
        <v>0</v>
      </c>
      <c r="S4312" s="68">
        <v>0</v>
      </c>
      <c r="T4312" s="68">
        <v>0</v>
      </c>
      <c r="U4312" s="68">
        <v>0</v>
      </c>
      <c r="V4312" s="68">
        <v>0</v>
      </c>
      <c r="W4312" s="68">
        <v>15.652139461172743</v>
      </c>
    </row>
    <row r="4313" spans="1:23">
      <c r="A4313" s="105"/>
      <c r="B4313">
        <v>2014</v>
      </c>
      <c r="C4313" s="76">
        <v>0</v>
      </c>
      <c r="D4313" s="76">
        <v>0</v>
      </c>
      <c r="E4313" s="76">
        <v>0</v>
      </c>
      <c r="F4313" s="76">
        <v>0.72366570517425599</v>
      </c>
      <c r="G4313" s="76">
        <v>0.2763342948257439</v>
      </c>
      <c r="H4313" s="76">
        <v>0</v>
      </c>
      <c r="I4313" s="76">
        <v>0</v>
      </c>
      <c r="J4313" s="76">
        <v>0</v>
      </c>
      <c r="K4313" s="76">
        <v>0</v>
      </c>
      <c r="L4313" s="77">
        <v>0</v>
      </c>
      <c r="M4313" s="68">
        <v>0</v>
      </c>
      <c r="N4313" s="68">
        <v>0</v>
      </c>
      <c r="O4313" s="68">
        <v>0</v>
      </c>
      <c r="P4313" s="68">
        <v>3.3438144026379319</v>
      </c>
      <c r="Q4313" s="68">
        <v>1.276847290640394</v>
      </c>
      <c r="R4313" s="68">
        <v>0</v>
      </c>
      <c r="S4313" s="68">
        <v>0</v>
      </c>
      <c r="T4313" s="68">
        <v>0</v>
      </c>
      <c r="U4313" s="68">
        <v>0</v>
      </c>
      <c r="V4313" s="68">
        <v>0</v>
      </c>
      <c r="W4313" s="68">
        <v>4.6206616932783264</v>
      </c>
    </row>
    <row r="4314" spans="1:23">
      <c r="A4314" s="105"/>
      <c r="B4314">
        <v>2017</v>
      </c>
      <c r="C4314" s="76">
        <v>0</v>
      </c>
      <c r="D4314" s="76">
        <v>0</v>
      </c>
      <c r="E4314" s="76">
        <v>0</v>
      </c>
      <c r="F4314" s="76">
        <v>1</v>
      </c>
      <c r="G4314" s="76">
        <v>0</v>
      </c>
      <c r="H4314" s="76">
        <v>0</v>
      </c>
      <c r="I4314" s="76">
        <v>0</v>
      </c>
      <c r="J4314" s="76">
        <v>0</v>
      </c>
      <c r="K4314" s="76">
        <v>0</v>
      </c>
      <c r="L4314" s="77">
        <v>0</v>
      </c>
      <c r="M4314" s="68">
        <v>0</v>
      </c>
      <c r="N4314" s="68">
        <v>0</v>
      </c>
      <c r="O4314" s="68">
        <v>0</v>
      </c>
      <c r="P4314" s="68">
        <v>5.5939388809190742</v>
      </c>
      <c r="Q4314" s="68">
        <v>0</v>
      </c>
      <c r="R4314" s="68">
        <v>0</v>
      </c>
      <c r="S4314" s="68">
        <v>0</v>
      </c>
      <c r="T4314" s="68">
        <v>0</v>
      </c>
      <c r="U4314" s="68">
        <v>0</v>
      </c>
      <c r="V4314" s="68">
        <v>0</v>
      </c>
      <c r="W4314" s="68">
        <v>5.5939388809190742</v>
      </c>
    </row>
    <row r="4315" spans="1:23">
      <c r="C4315" s="76"/>
      <c r="D4315" s="76"/>
      <c r="E4315" s="76"/>
      <c r="F4315" s="76"/>
      <c r="G4315" s="76"/>
      <c r="H4315" s="76"/>
      <c r="I4315" s="76"/>
      <c r="J4315" s="76"/>
      <c r="K4315" s="76"/>
      <c r="L4315" s="77"/>
      <c r="M4315" s="68"/>
      <c r="N4315" s="68"/>
      <c r="O4315" s="68"/>
      <c r="P4315" s="68"/>
      <c r="Q4315" s="68"/>
      <c r="R4315" s="68"/>
      <c r="S4315" s="68"/>
      <c r="T4315" s="68"/>
      <c r="U4315" s="68"/>
      <c r="V4315" s="68"/>
      <c r="W4315" s="68"/>
    </row>
    <row r="4316" spans="1:23">
      <c r="A4316" s="105" t="s">
        <v>1109</v>
      </c>
      <c r="B4316">
        <v>2011</v>
      </c>
      <c r="C4316" s="76">
        <v>0.18118138344913609</v>
      </c>
      <c r="D4316" s="76">
        <v>1.9137593835588704E-2</v>
      </c>
      <c r="E4316" s="76">
        <v>0</v>
      </c>
      <c r="F4316" s="76">
        <v>0.78309510805776505</v>
      </c>
      <c r="G4316" s="76">
        <v>1.658591465751021E-2</v>
      </c>
      <c r="H4316" s="76">
        <v>0</v>
      </c>
      <c r="I4316" s="76">
        <v>0</v>
      </c>
      <c r="J4316" s="76">
        <v>0</v>
      </c>
      <c r="K4316" s="76">
        <v>0</v>
      </c>
      <c r="L4316" s="77">
        <v>0</v>
      </c>
      <c r="M4316" s="68">
        <v>10.923810184148991</v>
      </c>
      <c r="N4316" s="68">
        <v>1.1538461538461537</v>
      </c>
      <c r="O4316" s="68">
        <v>0</v>
      </c>
      <c r="P4316" s="68">
        <v>47.214466264190882</v>
      </c>
      <c r="Q4316" s="68">
        <v>0.99999999999999989</v>
      </c>
      <c r="R4316" s="68">
        <v>0</v>
      </c>
      <c r="S4316" s="68">
        <v>0</v>
      </c>
      <c r="T4316" s="68">
        <v>0</v>
      </c>
      <c r="U4316" s="68">
        <v>0</v>
      </c>
      <c r="V4316" s="68">
        <v>0</v>
      </c>
      <c r="W4316" s="68">
        <v>60.292122602186026</v>
      </c>
    </row>
    <row r="4317" spans="1:23">
      <c r="A4317" s="105"/>
      <c r="B4317">
        <v>2014</v>
      </c>
      <c r="C4317" s="76">
        <v>0.16493165358850567</v>
      </c>
      <c r="D4317" s="76">
        <v>0</v>
      </c>
      <c r="E4317" s="76">
        <v>0</v>
      </c>
      <c r="F4317" s="76">
        <v>0.8350683464114943</v>
      </c>
      <c r="G4317" s="76">
        <v>0</v>
      </c>
      <c r="H4317" s="76">
        <v>0</v>
      </c>
      <c r="I4317" s="76">
        <v>0</v>
      </c>
      <c r="J4317" s="76">
        <v>0</v>
      </c>
      <c r="K4317" s="76">
        <v>0</v>
      </c>
      <c r="L4317" s="77">
        <v>0</v>
      </c>
      <c r="M4317" s="68">
        <v>10.519586198115965</v>
      </c>
      <c r="N4317" s="68">
        <v>0</v>
      </c>
      <c r="O4317" s="68">
        <v>0</v>
      </c>
      <c r="P4317" s="68">
        <v>53.261901280095373</v>
      </c>
      <c r="Q4317" s="68">
        <v>0</v>
      </c>
      <c r="R4317" s="68">
        <v>0</v>
      </c>
      <c r="S4317" s="68">
        <v>0</v>
      </c>
      <c r="T4317" s="68">
        <v>0</v>
      </c>
      <c r="U4317" s="68">
        <v>0</v>
      </c>
      <c r="V4317" s="68">
        <v>0</v>
      </c>
      <c r="W4317" s="68">
        <v>63.781487478211339</v>
      </c>
    </row>
    <row r="4318" spans="1:23">
      <c r="A4318" s="105"/>
      <c r="B4318">
        <v>2017</v>
      </c>
      <c r="C4318" s="76">
        <v>0.19655656217025277</v>
      </c>
      <c r="D4318" s="76">
        <v>0</v>
      </c>
      <c r="E4318" s="76">
        <v>0</v>
      </c>
      <c r="F4318" s="76">
        <v>0.76275119336185637</v>
      </c>
      <c r="G4318" s="76">
        <v>4.0692244467891082E-2</v>
      </c>
      <c r="H4318" s="76">
        <v>0</v>
      </c>
      <c r="I4318" s="76">
        <v>0</v>
      </c>
      <c r="J4318" s="76">
        <v>0</v>
      </c>
      <c r="K4318" s="76">
        <v>0</v>
      </c>
      <c r="L4318" s="77">
        <v>0</v>
      </c>
      <c r="M4318" s="68">
        <v>9.3885092896659508</v>
      </c>
      <c r="N4318" s="68">
        <v>0</v>
      </c>
      <c r="O4318" s="68">
        <v>0</v>
      </c>
      <c r="P4318" s="68">
        <v>36.432752921160684</v>
      </c>
      <c r="Q4318" s="68">
        <v>1.943661971830986</v>
      </c>
      <c r="R4318" s="68">
        <v>0</v>
      </c>
      <c r="S4318" s="68">
        <v>0</v>
      </c>
      <c r="T4318" s="68">
        <v>0</v>
      </c>
      <c r="U4318" s="68">
        <v>0</v>
      </c>
      <c r="V4318" s="68">
        <v>0</v>
      </c>
      <c r="W4318" s="68">
        <v>47.764924182657609</v>
      </c>
    </row>
    <row r="4319" spans="1:23">
      <c r="C4319" s="76"/>
      <c r="D4319" s="76"/>
      <c r="E4319" s="76"/>
      <c r="F4319" s="76"/>
      <c r="G4319" s="76"/>
      <c r="H4319" s="76"/>
      <c r="I4319" s="76"/>
      <c r="J4319" s="76"/>
      <c r="K4319" s="76"/>
      <c r="L4319" s="77"/>
      <c r="M4319" s="68"/>
      <c r="N4319" s="68"/>
      <c r="O4319" s="68"/>
      <c r="P4319" s="68"/>
      <c r="Q4319" s="68"/>
      <c r="R4319" s="68"/>
      <c r="S4319" s="68"/>
      <c r="T4319" s="68"/>
      <c r="U4319" s="68"/>
      <c r="V4319" s="68"/>
      <c r="W4319" s="68"/>
    </row>
    <row r="4320" spans="1:23">
      <c r="A4320" s="105" t="s">
        <v>1110</v>
      </c>
      <c r="B4320">
        <v>2011</v>
      </c>
      <c r="C4320" s="76">
        <v>0.19079841439056161</v>
      </c>
      <c r="D4320" s="76">
        <v>9.0547338624505386E-3</v>
      </c>
      <c r="E4320" s="76">
        <v>0</v>
      </c>
      <c r="F4320" s="76">
        <v>0.75555401249866816</v>
      </c>
      <c r="G4320" s="76">
        <v>1.3974211692915113E-2</v>
      </c>
      <c r="H4320" s="76">
        <v>0</v>
      </c>
      <c r="I4320" s="76">
        <v>0</v>
      </c>
      <c r="J4320" s="76">
        <v>3.3776656042462782E-3</v>
      </c>
      <c r="K4320" s="76">
        <v>1.7507834773878749E-2</v>
      </c>
      <c r="L4320" s="77">
        <v>9.733127177279477E-3</v>
      </c>
      <c r="M4320" s="68">
        <v>56.105115093108225</v>
      </c>
      <c r="N4320" s="68">
        <v>2.6625844198597406</v>
      </c>
      <c r="O4320" s="68">
        <v>0</v>
      </c>
      <c r="P4320" s="68">
        <v>222.17398905383394</v>
      </c>
      <c r="Q4320" s="68">
        <v>4.1091785687567288</v>
      </c>
      <c r="R4320" s="68">
        <v>0</v>
      </c>
      <c r="S4320" s="68">
        <v>0</v>
      </c>
      <c r="T4320" s="68">
        <v>0.99321746502755404</v>
      </c>
      <c r="U4320" s="68">
        <v>5.1482560175205574</v>
      </c>
      <c r="V4320" s="68">
        <v>2.8620689655172415</v>
      </c>
      <c r="W4320" s="68">
        <v>294.05440958362402</v>
      </c>
    </row>
    <row r="4321" spans="1:23">
      <c r="A4321" s="105"/>
      <c r="B4321">
        <v>2014</v>
      </c>
      <c r="C4321" s="76">
        <v>0.16060950362009299</v>
      </c>
      <c r="D4321" s="76">
        <v>3.6812672477203657E-3</v>
      </c>
      <c r="E4321" s="76">
        <v>0</v>
      </c>
      <c r="F4321" s="76">
        <v>0.8225461326603184</v>
      </c>
      <c r="G4321" s="76">
        <v>0</v>
      </c>
      <c r="H4321" s="76">
        <v>0</v>
      </c>
      <c r="I4321" s="76">
        <v>0</v>
      </c>
      <c r="J4321" s="76">
        <v>3.6576640454391339E-3</v>
      </c>
      <c r="K4321" s="76">
        <v>3.7271692624705768E-3</v>
      </c>
      <c r="L4321" s="77">
        <v>5.7782631639584844E-3</v>
      </c>
      <c r="M4321" s="68">
        <v>44.049140819462743</v>
      </c>
      <c r="N4321" s="68">
        <v>1.0096330275229359</v>
      </c>
      <c r="O4321" s="68">
        <v>0</v>
      </c>
      <c r="P4321" s="68">
        <v>225.59344006045481</v>
      </c>
      <c r="Q4321" s="68">
        <v>0</v>
      </c>
      <c r="R4321" s="68">
        <v>0</v>
      </c>
      <c r="S4321" s="68">
        <v>0</v>
      </c>
      <c r="T4321" s="68">
        <v>1.0031595576619272</v>
      </c>
      <c r="U4321" s="68">
        <v>1.0222222222222224</v>
      </c>
      <c r="V4321" s="68">
        <v>1.5847600675186884</v>
      </c>
      <c r="W4321" s="68">
        <v>274.26235575484333</v>
      </c>
    </row>
    <row r="4322" spans="1:23">
      <c r="A4322" s="105"/>
      <c r="B4322">
        <v>2017</v>
      </c>
      <c r="C4322" s="76">
        <v>0.23071876370374289</v>
      </c>
      <c r="D4322" s="76">
        <v>0</v>
      </c>
      <c r="E4322" s="76">
        <v>0</v>
      </c>
      <c r="F4322" s="76">
        <v>0.76162107461195983</v>
      </c>
      <c r="G4322" s="76">
        <v>0</v>
      </c>
      <c r="H4322" s="76">
        <v>0</v>
      </c>
      <c r="I4322" s="76">
        <v>0</v>
      </c>
      <c r="J4322" s="76">
        <v>3.3401072533393991E-3</v>
      </c>
      <c r="K4322" s="76">
        <v>4.3200544309580429E-3</v>
      </c>
      <c r="L4322" s="77">
        <v>0</v>
      </c>
      <c r="M4322" s="68">
        <v>70.182231290439034</v>
      </c>
      <c r="N4322" s="68">
        <v>0</v>
      </c>
      <c r="O4322" s="68">
        <v>0</v>
      </c>
      <c r="P4322" s="68">
        <v>231.67715341403829</v>
      </c>
      <c r="Q4322" s="68">
        <v>0</v>
      </c>
      <c r="R4322" s="68">
        <v>0</v>
      </c>
      <c r="S4322" s="68">
        <v>0</v>
      </c>
      <c r="T4322" s="68">
        <v>1.016025641025641</v>
      </c>
      <c r="U4322" s="68">
        <v>1.3141153081510932</v>
      </c>
      <c r="V4322" s="68">
        <v>0</v>
      </c>
      <c r="W4322" s="68">
        <v>304.18952565365402</v>
      </c>
    </row>
    <row r="4323" spans="1:23">
      <c r="C4323" s="76"/>
      <c r="D4323" s="76"/>
      <c r="E4323" s="76"/>
      <c r="F4323" s="76"/>
      <c r="G4323" s="76"/>
      <c r="H4323" s="76"/>
      <c r="I4323" s="76"/>
      <c r="J4323" s="76"/>
      <c r="K4323" s="76"/>
      <c r="L4323" s="77"/>
      <c r="M4323" s="68"/>
      <c r="N4323" s="68"/>
      <c r="O4323" s="68"/>
      <c r="P4323" s="68"/>
      <c r="Q4323" s="68"/>
      <c r="R4323" s="68"/>
      <c r="S4323" s="68"/>
      <c r="T4323" s="68"/>
      <c r="U4323" s="68"/>
      <c r="V4323" s="68"/>
      <c r="W4323" s="68"/>
    </row>
    <row r="4324" spans="1:23">
      <c r="A4324" s="105" t="s">
        <v>1111</v>
      </c>
      <c r="B4324">
        <v>2011</v>
      </c>
      <c r="C4324" s="76">
        <v>0.21476692431643493</v>
      </c>
      <c r="D4324" s="76">
        <v>0</v>
      </c>
      <c r="E4324" s="76">
        <v>2.724989586349031E-2</v>
      </c>
      <c r="F4324" s="76">
        <v>0.73991605635784019</v>
      </c>
      <c r="G4324" s="76">
        <v>0</v>
      </c>
      <c r="H4324" s="76">
        <v>9.1296634516610901E-3</v>
      </c>
      <c r="I4324" s="76">
        <v>0</v>
      </c>
      <c r="J4324" s="76">
        <v>0</v>
      </c>
      <c r="K4324" s="76">
        <v>8.9374600105734878E-3</v>
      </c>
      <c r="L4324" s="77">
        <v>0</v>
      </c>
      <c r="M4324" s="68">
        <v>24.02997317608742</v>
      </c>
      <c r="N4324" s="68">
        <v>0</v>
      </c>
      <c r="O4324" s="68">
        <v>3.0489530393704967</v>
      </c>
      <c r="P4324" s="68">
        <v>82.788180924164166</v>
      </c>
      <c r="Q4324" s="68">
        <v>0</v>
      </c>
      <c r="R4324" s="68">
        <v>1.021505376344086</v>
      </c>
      <c r="S4324" s="68">
        <v>0</v>
      </c>
      <c r="T4324" s="68">
        <v>0</v>
      </c>
      <c r="U4324" s="68">
        <v>1</v>
      </c>
      <c r="V4324" s="68">
        <v>0</v>
      </c>
      <c r="W4324" s="68">
        <v>111.88861251596617</v>
      </c>
    </row>
    <row r="4325" spans="1:23">
      <c r="A4325" s="105"/>
      <c r="B4325">
        <v>2014</v>
      </c>
      <c r="C4325" s="76">
        <v>0.16295211610018204</v>
      </c>
      <c r="D4325" s="76">
        <v>0</v>
      </c>
      <c r="E4325" s="76">
        <v>1.8125714741585589E-2</v>
      </c>
      <c r="F4325" s="76">
        <v>0.81892216915823224</v>
      </c>
      <c r="G4325" s="76">
        <v>0</v>
      </c>
      <c r="H4325" s="76">
        <v>0</v>
      </c>
      <c r="I4325" s="76">
        <v>0</v>
      </c>
      <c r="J4325" s="76">
        <v>0</v>
      </c>
      <c r="K4325" s="76">
        <v>0</v>
      </c>
      <c r="L4325" s="77">
        <v>0</v>
      </c>
      <c r="M4325" s="68">
        <v>18.632206935003133</v>
      </c>
      <c r="N4325" s="68">
        <v>0</v>
      </c>
      <c r="O4325" s="68">
        <v>2.0725233644859813</v>
      </c>
      <c r="P4325" s="68">
        <v>93.636877412730811</v>
      </c>
      <c r="Q4325" s="68">
        <v>0</v>
      </c>
      <c r="R4325" s="68">
        <v>0</v>
      </c>
      <c r="S4325" s="68">
        <v>0</v>
      </c>
      <c r="T4325" s="68">
        <v>0</v>
      </c>
      <c r="U4325" s="68">
        <v>0</v>
      </c>
      <c r="V4325" s="68">
        <v>0</v>
      </c>
      <c r="W4325" s="68">
        <v>114.34160771221994</v>
      </c>
    </row>
    <row r="4326" spans="1:23">
      <c r="A4326" s="105"/>
      <c r="B4326">
        <v>2017</v>
      </c>
      <c r="C4326" s="76">
        <v>0.23891534431088315</v>
      </c>
      <c r="D4326" s="76">
        <v>0</v>
      </c>
      <c r="E4326" s="76">
        <v>3.5724209830612697E-2</v>
      </c>
      <c r="F4326" s="76">
        <v>0.72536044585850423</v>
      </c>
      <c r="G4326" s="76">
        <v>0</v>
      </c>
      <c r="H4326" s="76">
        <v>0</v>
      </c>
      <c r="I4326" s="76">
        <v>0</v>
      </c>
      <c r="J4326" s="76">
        <v>0</v>
      </c>
      <c r="K4326" s="76">
        <v>0</v>
      </c>
      <c r="L4326" s="77">
        <v>0</v>
      </c>
      <c r="M4326" s="68">
        <v>31.71501295779575</v>
      </c>
      <c r="N4326" s="68">
        <v>0</v>
      </c>
      <c r="O4326" s="68">
        <v>4.742239477974314</v>
      </c>
      <c r="P4326" s="68">
        <v>96.288566169029608</v>
      </c>
      <c r="Q4326" s="68">
        <v>0</v>
      </c>
      <c r="R4326" s="68">
        <v>0</v>
      </c>
      <c r="S4326" s="68">
        <v>0</v>
      </c>
      <c r="T4326" s="68">
        <v>0</v>
      </c>
      <c r="U4326" s="68">
        <v>0</v>
      </c>
      <c r="V4326" s="68">
        <v>0</v>
      </c>
      <c r="W4326" s="68">
        <v>132.74581860479967</v>
      </c>
    </row>
    <row r="4327" spans="1:23">
      <c r="C4327" s="76"/>
      <c r="D4327" s="76"/>
      <c r="E4327" s="76"/>
      <c r="F4327" s="76"/>
      <c r="G4327" s="76"/>
      <c r="H4327" s="76"/>
      <c r="I4327" s="76"/>
      <c r="J4327" s="76"/>
      <c r="K4327" s="76"/>
      <c r="L4327" s="77"/>
      <c r="M4327" s="68"/>
      <c r="N4327" s="68"/>
      <c r="O4327" s="68"/>
      <c r="P4327" s="68"/>
      <c r="Q4327" s="68"/>
      <c r="R4327" s="68"/>
      <c r="S4327" s="68"/>
      <c r="T4327" s="68"/>
      <c r="U4327" s="68"/>
      <c r="V4327" s="68"/>
      <c r="W4327" s="68"/>
    </row>
    <row r="4328" spans="1:23">
      <c r="A4328" s="105" t="s">
        <v>1112</v>
      </c>
      <c r="B4328">
        <v>2011</v>
      </c>
      <c r="C4328" s="76">
        <v>0.27658025886836834</v>
      </c>
      <c r="D4328" s="76">
        <v>9.5952032056399097E-3</v>
      </c>
      <c r="E4328" s="76">
        <v>5.8201267332683108E-3</v>
      </c>
      <c r="F4328" s="76">
        <v>0.67836950935733831</v>
      </c>
      <c r="G4328" s="76">
        <v>0</v>
      </c>
      <c r="H4328" s="76">
        <v>7.1109682902857803E-3</v>
      </c>
      <c r="I4328" s="76">
        <v>6.0128468334064407E-3</v>
      </c>
      <c r="J4328" s="76">
        <v>6.4464007120839124E-3</v>
      </c>
      <c r="K4328" s="76">
        <v>1.0064685999608696E-2</v>
      </c>
      <c r="L4328" s="77">
        <v>0</v>
      </c>
      <c r="M4328" s="68">
        <v>85.227200684241211</v>
      </c>
      <c r="N4328" s="68">
        <v>2.9567269643866592</v>
      </c>
      <c r="O4328" s="68">
        <v>1.7934508816120907</v>
      </c>
      <c r="P4328" s="68">
        <v>209.03709667718553</v>
      </c>
      <c r="Q4328" s="68">
        <v>0</v>
      </c>
      <c r="R4328" s="68">
        <v>2.1912190118525254</v>
      </c>
      <c r="S4328" s="68">
        <v>1.852836879432624</v>
      </c>
      <c r="T4328" s="68">
        <v>1.9864349300551081</v>
      </c>
      <c r="U4328" s="68">
        <v>3.101396379561439</v>
      </c>
      <c r="V4328" s="68">
        <v>0</v>
      </c>
      <c r="W4328" s="68">
        <v>308.14636240832726</v>
      </c>
    </row>
    <row r="4329" spans="1:23">
      <c r="A4329" s="105"/>
      <c r="B4329">
        <v>2014</v>
      </c>
      <c r="C4329" s="76">
        <v>0.23424569592149755</v>
      </c>
      <c r="D4329" s="76">
        <v>1.2433404865162772E-2</v>
      </c>
      <c r="E4329" s="76">
        <v>8.1987687440248959E-3</v>
      </c>
      <c r="F4329" s="76">
        <v>0.72557756642489524</v>
      </c>
      <c r="G4329" s="76">
        <v>3.240519619243903E-3</v>
      </c>
      <c r="H4329" s="76">
        <v>3.0129847818170688E-3</v>
      </c>
      <c r="I4329" s="76">
        <v>3.8736762055603586E-3</v>
      </c>
      <c r="J4329" s="76">
        <v>6.2781819209342307E-3</v>
      </c>
      <c r="K4329" s="76">
        <v>3.1392015168643043E-3</v>
      </c>
      <c r="L4329" s="77">
        <v>0</v>
      </c>
      <c r="M4329" s="68">
        <v>74.857916404516203</v>
      </c>
      <c r="N4329" s="68">
        <v>3.9733442203001124</v>
      </c>
      <c r="O4329" s="68">
        <v>2.6200812051029478</v>
      </c>
      <c r="P4329" s="68">
        <v>231.87288286667047</v>
      </c>
      <c r="Q4329" s="68">
        <v>1.0355731225296443</v>
      </c>
      <c r="R4329" s="68">
        <v>0.96285979572887648</v>
      </c>
      <c r="S4329" s="68">
        <v>1.2379110251450678</v>
      </c>
      <c r="T4329" s="68">
        <v>2.0063191153238544</v>
      </c>
      <c r="U4329" s="68">
        <v>1.0031948881789137</v>
      </c>
      <c r="V4329" s="68">
        <v>0</v>
      </c>
      <c r="W4329" s="68">
        <v>319.57008264349599</v>
      </c>
    </row>
    <row r="4330" spans="1:23">
      <c r="A4330" s="105"/>
      <c r="B4330">
        <v>2017</v>
      </c>
      <c r="C4330" s="76">
        <v>0.2735817267324393</v>
      </c>
      <c r="D4330" s="76">
        <v>3.2791696532857005E-3</v>
      </c>
      <c r="E4330" s="76">
        <v>2.1391136191760654E-2</v>
      </c>
      <c r="F4330" s="76">
        <v>0.66542038117675917</v>
      </c>
      <c r="G4330" s="76">
        <v>3.1001447154576705E-3</v>
      </c>
      <c r="H4330" s="76">
        <v>0</v>
      </c>
      <c r="I4330" s="76">
        <v>0</v>
      </c>
      <c r="J4330" s="76">
        <v>6.2996530435902656E-3</v>
      </c>
      <c r="K4330" s="76">
        <v>2.364861883342163E-2</v>
      </c>
      <c r="L4330" s="77">
        <v>3.2791696532857005E-3</v>
      </c>
      <c r="M4330" s="68">
        <v>88.248050282404563</v>
      </c>
      <c r="N4330" s="68">
        <v>1.0577472841623785</v>
      </c>
      <c r="O4330" s="68">
        <v>6.9000444027990184</v>
      </c>
      <c r="P4330" s="68">
        <v>214.64171587181022</v>
      </c>
      <c r="Q4330" s="68">
        <v>1</v>
      </c>
      <c r="R4330" s="68">
        <v>0</v>
      </c>
      <c r="S4330" s="68">
        <v>0</v>
      </c>
      <c r="T4330" s="68">
        <v>2.0320512820512819</v>
      </c>
      <c r="U4330" s="68">
        <v>7.6282306163021865</v>
      </c>
      <c r="V4330" s="68">
        <v>1.0577472841623785</v>
      </c>
      <c r="W4330" s="68">
        <v>322.56558702369199</v>
      </c>
    </row>
    <row r="4331" spans="1:23">
      <c r="C4331" s="76"/>
      <c r="D4331" s="76"/>
      <c r="E4331" s="76"/>
      <c r="F4331" s="76"/>
      <c r="G4331" s="76"/>
      <c r="H4331" s="76"/>
      <c r="I4331" s="76"/>
      <c r="J4331" s="76"/>
      <c r="K4331" s="76"/>
      <c r="L4331" s="77"/>
      <c r="M4331" s="68"/>
      <c r="N4331" s="68"/>
      <c r="O4331" s="68"/>
      <c r="P4331" s="68"/>
      <c r="Q4331" s="68"/>
      <c r="R4331" s="68"/>
      <c r="S4331" s="68"/>
      <c r="T4331" s="68"/>
      <c r="U4331" s="68"/>
      <c r="V4331" s="68"/>
      <c r="W4331" s="68"/>
    </row>
    <row r="4332" spans="1:23">
      <c r="A4332" s="105" t="s">
        <v>1113</v>
      </c>
      <c r="B4332">
        <v>2011</v>
      </c>
      <c r="C4332" s="76">
        <v>0.38770681418253478</v>
      </c>
      <c r="D4332" s="76">
        <v>0</v>
      </c>
      <c r="E4332" s="76">
        <v>0</v>
      </c>
      <c r="F4332" s="76">
        <v>0.61229318581746484</v>
      </c>
      <c r="G4332" s="76">
        <v>0</v>
      </c>
      <c r="H4332" s="76">
        <v>0</v>
      </c>
      <c r="I4332" s="76">
        <v>0</v>
      </c>
      <c r="J4332" s="76">
        <v>0</v>
      </c>
      <c r="K4332" s="76">
        <v>0</v>
      </c>
      <c r="L4332" s="77">
        <v>0</v>
      </c>
      <c r="M4332" s="68">
        <v>26.272602653821238</v>
      </c>
      <c r="N4332" s="68">
        <v>0</v>
      </c>
      <c r="O4332" s="68">
        <v>0</v>
      </c>
      <c r="P4332" s="68">
        <v>41.491495610007377</v>
      </c>
      <c r="Q4332" s="68">
        <v>0</v>
      </c>
      <c r="R4332" s="68">
        <v>0</v>
      </c>
      <c r="S4332" s="68">
        <v>0</v>
      </c>
      <c r="T4332" s="68">
        <v>0</v>
      </c>
      <c r="U4332" s="68">
        <v>0</v>
      </c>
      <c r="V4332" s="68">
        <v>0</v>
      </c>
      <c r="W4332" s="68">
        <v>67.764098263828643</v>
      </c>
    </row>
    <row r="4333" spans="1:23">
      <c r="A4333" s="105"/>
      <c r="B4333">
        <v>2014</v>
      </c>
      <c r="C4333" s="76">
        <v>0.30258127856985145</v>
      </c>
      <c r="D4333" s="76">
        <v>0</v>
      </c>
      <c r="E4333" s="76">
        <v>0</v>
      </c>
      <c r="F4333" s="76">
        <v>0.69741872143014838</v>
      </c>
      <c r="G4333" s="76">
        <v>0</v>
      </c>
      <c r="H4333" s="76">
        <v>0</v>
      </c>
      <c r="I4333" s="76">
        <v>0</v>
      </c>
      <c r="J4333" s="76">
        <v>0</v>
      </c>
      <c r="K4333" s="76">
        <v>0</v>
      </c>
      <c r="L4333" s="77">
        <v>0</v>
      </c>
      <c r="M4333" s="68">
        <v>21.102182858416082</v>
      </c>
      <c r="N4333" s="68">
        <v>0</v>
      </c>
      <c r="O4333" s="68">
        <v>0</v>
      </c>
      <c r="P4333" s="68">
        <v>48.638360767268288</v>
      </c>
      <c r="Q4333" s="68">
        <v>0</v>
      </c>
      <c r="R4333" s="68">
        <v>0</v>
      </c>
      <c r="S4333" s="68">
        <v>0</v>
      </c>
      <c r="T4333" s="68">
        <v>0</v>
      </c>
      <c r="U4333" s="68">
        <v>0</v>
      </c>
      <c r="V4333" s="68">
        <v>0</v>
      </c>
      <c r="W4333" s="68">
        <v>69.740543625684381</v>
      </c>
    </row>
    <row r="4334" spans="1:23">
      <c r="A4334" s="105"/>
      <c r="B4334">
        <v>2017</v>
      </c>
      <c r="C4334" s="76">
        <v>0.397717147479622</v>
      </c>
      <c r="D4334" s="76">
        <v>0</v>
      </c>
      <c r="E4334" s="76">
        <v>0</v>
      </c>
      <c r="F4334" s="76">
        <v>0.60228285252037783</v>
      </c>
      <c r="G4334" s="76">
        <v>0</v>
      </c>
      <c r="H4334" s="76">
        <v>0</v>
      </c>
      <c r="I4334" s="76">
        <v>0</v>
      </c>
      <c r="J4334" s="76">
        <v>0</v>
      </c>
      <c r="K4334" s="76">
        <v>0</v>
      </c>
      <c r="L4334" s="77">
        <v>0</v>
      </c>
      <c r="M4334" s="68">
        <v>27.797380157464254</v>
      </c>
      <c r="N4334" s="68">
        <v>0</v>
      </c>
      <c r="O4334" s="68">
        <v>0</v>
      </c>
      <c r="P4334" s="68">
        <v>42.094954969696722</v>
      </c>
      <c r="Q4334" s="68">
        <v>0</v>
      </c>
      <c r="R4334" s="68">
        <v>0</v>
      </c>
      <c r="S4334" s="68">
        <v>0</v>
      </c>
      <c r="T4334" s="68">
        <v>0</v>
      </c>
      <c r="U4334" s="68">
        <v>0</v>
      </c>
      <c r="V4334" s="68">
        <v>0</v>
      </c>
      <c r="W4334" s="68">
        <v>69.89233512716099</v>
      </c>
    </row>
    <row r="4335" spans="1:23">
      <c r="C4335" s="76"/>
      <c r="D4335" s="76"/>
      <c r="E4335" s="76"/>
      <c r="F4335" s="76"/>
      <c r="G4335" s="76"/>
      <c r="H4335" s="76"/>
      <c r="I4335" s="76"/>
      <c r="J4335" s="76"/>
      <c r="K4335" s="76"/>
      <c r="L4335" s="77"/>
      <c r="M4335" s="68"/>
      <c r="N4335" s="68"/>
      <c r="O4335" s="68"/>
      <c r="P4335" s="68"/>
      <c r="Q4335" s="68"/>
      <c r="R4335" s="68"/>
      <c r="S4335" s="68"/>
      <c r="T4335" s="68"/>
      <c r="U4335" s="68"/>
      <c r="V4335" s="68"/>
      <c r="W4335" s="68"/>
    </row>
    <row r="4336" spans="1:23">
      <c r="A4336" s="105" t="s">
        <v>1114</v>
      </c>
      <c r="B4336">
        <v>2011</v>
      </c>
      <c r="C4336" s="76">
        <v>0.45145319898031327</v>
      </c>
      <c r="D4336" s="76">
        <v>0</v>
      </c>
      <c r="E4336" s="76">
        <v>0</v>
      </c>
      <c r="F4336" s="76">
        <v>0.54854680101968667</v>
      </c>
      <c r="G4336" s="76">
        <v>0</v>
      </c>
      <c r="H4336" s="76">
        <v>0</v>
      </c>
      <c r="I4336" s="76">
        <v>0</v>
      </c>
      <c r="J4336" s="76">
        <v>0</v>
      </c>
      <c r="K4336" s="76">
        <v>0</v>
      </c>
      <c r="L4336" s="77">
        <v>0</v>
      </c>
      <c r="M4336" s="68">
        <v>14.379672751093876</v>
      </c>
      <c r="N4336" s="68">
        <v>0</v>
      </c>
      <c r="O4336" s="68">
        <v>0</v>
      </c>
      <c r="P4336" s="68">
        <v>17.472295035540274</v>
      </c>
      <c r="Q4336" s="68">
        <v>0</v>
      </c>
      <c r="R4336" s="68">
        <v>0</v>
      </c>
      <c r="S4336" s="68">
        <v>0</v>
      </c>
      <c r="T4336" s="68">
        <v>0</v>
      </c>
      <c r="U4336" s="68">
        <v>0</v>
      </c>
      <c r="V4336" s="68">
        <v>0</v>
      </c>
      <c r="W4336" s="68">
        <v>31.851967786634152</v>
      </c>
    </row>
    <row r="4337" spans="1:23">
      <c r="A4337" s="105"/>
      <c r="B4337">
        <v>2014</v>
      </c>
      <c r="C4337" s="76">
        <v>0.38309165870385464</v>
      </c>
      <c r="D4337" s="76">
        <v>4.1405730838673029E-2</v>
      </c>
      <c r="E4337" s="76">
        <v>0</v>
      </c>
      <c r="F4337" s="76">
        <v>0.57550261045747242</v>
      </c>
      <c r="G4337" s="76">
        <v>0</v>
      </c>
      <c r="H4337" s="76">
        <v>0</v>
      </c>
      <c r="I4337" s="76">
        <v>0</v>
      </c>
      <c r="J4337" s="76">
        <v>0</v>
      </c>
      <c r="K4337" s="76">
        <v>0</v>
      </c>
      <c r="L4337" s="77">
        <v>0</v>
      </c>
      <c r="M4337" s="68">
        <v>9.778639303125642</v>
      </c>
      <c r="N4337" s="68">
        <v>1.0569055675176868</v>
      </c>
      <c r="O4337" s="68">
        <v>0</v>
      </c>
      <c r="P4337" s="68">
        <v>14.690041711456926</v>
      </c>
      <c r="Q4337" s="68">
        <v>0</v>
      </c>
      <c r="R4337" s="68">
        <v>0</v>
      </c>
      <c r="S4337" s="68">
        <v>0</v>
      </c>
      <c r="T4337" s="68">
        <v>0</v>
      </c>
      <c r="U4337" s="68">
        <v>0</v>
      </c>
      <c r="V4337" s="68">
        <v>0</v>
      </c>
      <c r="W4337" s="68">
        <v>25.525586582100253</v>
      </c>
    </row>
    <row r="4338" spans="1:23">
      <c r="A4338" s="105"/>
      <c r="B4338">
        <v>2017</v>
      </c>
      <c r="C4338" s="76">
        <v>0.39789862904386569</v>
      </c>
      <c r="D4338" s="76">
        <v>3.499170726626457E-2</v>
      </c>
      <c r="E4338" s="76">
        <v>0</v>
      </c>
      <c r="F4338" s="76">
        <v>0.5671096636898697</v>
      </c>
      <c r="G4338" s="76">
        <v>0</v>
      </c>
      <c r="H4338" s="76">
        <v>0</v>
      </c>
      <c r="I4338" s="76">
        <v>0</v>
      </c>
      <c r="J4338" s="76">
        <v>0</v>
      </c>
      <c r="K4338" s="76">
        <v>0</v>
      </c>
      <c r="L4338" s="77">
        <v>0</v>
      </c>
      <c r="M4338" s="68">
        <v>12.027883950916808</v>
      </c>
      <c r="N4338" s="68">
        <v>1.0577472841623785</v>
      </c>
      <c r="O4338" s="68">
        <v>0</v>
      </c>
      <c r="P4338" s="68">
        <v>17.142881941302761</v>
      </c>
      <c r="Q4338" s="68">
        <v>0</v>
      </c>
      <c r="R4338" s="68">
        <v>0</v>
      </c>
      <c r="S4338" s="68">
        <v>0</v>
      </c>
      <c r="T4338" s="68">
        <v>0</v>
      </c>
      <c r="U4338" s="68">
        <v>0</v>
      </c>
      <c r="V4338" s="68">
        <v>0</v>
      </c>
      <c r="W4338" s="68">
        <v>30.228513176381949</v>
      </c>
    </row>
    <row r="4339" spans="1:23">
      <c r="C4339" s="76"/>
      <c r="D4339" s="76"/>
      <c r="E4339" s="76"/>
      <c r="F4339" s="76"/>
      <c r="G4339" s="76"/>
      <c r="H4339" s="76"/>
      <c r="I4339" s="76"/>
      <c r="J4339" s="76"/>
      <c r="K4339" s="76"/>
      <c r="L4339" s="77"/>
      <c r="M4339" s="68"/>
      <c r="N4339" s="68"/>
      <c r="O4339" s="68"/>
      <c r="P4339" s="68"/>
      <c r="Q4339" s="68"/>
      <c r="R4339" s="68"/>
      <c r="S4339" s="68"/>
      <c r="T4339" s="68"/>
      <c r="U4339" s="68"/>
      <c r="V4339" s="68"/>
      <c r="W4339" s="68"/>
    </row>
    <row r="4340" spans="1:23">
      <c r="A4340" s="105" t="s">
        <v>1115</v>
      </c>
      <c r="B4340">
        <v>2011</v>
      </c>
      <c r="C4340" s="76">
        <v>0.27071446622875489</v>
      </c>
      <c r="D4340" s="76">
        <v>0</v>
      </c>
      <c r="E4340" s="76">
        <v>3.5903651641536693E-3</v>
      </c>
      <c r="F4340" s="76">
        <v>0.70855732539569005</v>
      </c>
      <c r="G4340" s="76">
        <v>6.6680562986421461E-3</v>
      </c>
      <c r="H4340" s="76">
        <v>0</v>
      </c>
      <c r="I4340" s="76">
        <v>0</v>
      </c>
      <c r="J4340" s="76">
        <v>0</v>
      </c>
      <c r="K4340" s="76">
        <v>1.0469786912759333E-2</v>
      </c>
      <c r="L4340" s="77">
        <v>0</v>
      </c>
      <c r="M4340" s="68">
        <v>77.717525489056982</v>
      </c>
      <c r="N4340" s="68">
        <v>0</v>
      </c>
      <c r="O4340" s="68">
        <v>1.0307328605200945</v>
      </c>
      <c r="P4340" s="68">
        <v>203.41477411246083</v>
      </c>
      <c r="Q4340" s="68">
        <v>1.9142857142857141</v>
      </c>
      <c r="R4340" s="68">
        <v>0</v>
      </c>
      <c r="S4340" s="68">
        <v>0</v>
      </c>
      <c r="T4340" s="68">
        <v>0</v>
      </c>
      <c r="U4340" s="68">
        <v>3.0056980056980058</v>
      </c>
      <c r="V4340" s="68">
        <v>0</v>
      </c>
      <c r="W4340" s="68">
        <v>287.08301618202159</v>
      </c>
    </row>
    <row r="4341" spans="1:23">
      <c r="A4341" s="105"/>
      <c r="B4341">
        <v>2014</v>
      </c>
      <c r="C4341" s="76">
        <v>0.15033929953515857</v>
      </c>
      <c r="D4341" s="76">
        <v>3.9031299086478965E-3</v>
      </c>
      <c r="E4341" s="76">
        <v>3.7285534182007704E-3</v>
      </c>
      <c r="F4341" s="76">
        <v>0.82753823168056362</v>
      </c>
      <c r="G4341" s="76">
        <v>3.6961734696681881E-3</v>
      </c>
      <c r="H4341" s="76">
        <v>0</v>
      </c>
      <c r="I4341" s="76">
        <v>0</v>
      </c>
      <c r="J4341" s="76">
        <v>0</v>
      </c>
      <c r="K4341" s="76">
        <v>3.7147022562922811E-3</v>
      </c>
      <c r="L4341" s="77">
        <v>7.0799097314685035E-3</v>
      </c>
      <c r="M4341" s="68">
        <v>40.709493768928056</v>
      </c>
      <c r="N4341" s="68">
        <v>1.0569055675176868</v>
      </c>
      <c r="O4341" s="68">
        <v>1.0096330275229359</v>
      </c>
      <c r="P4341" s="68">
        <v>224.08420546266524</v>
      </c>
      <c r="Q4341" s="68">
        <v>1.0008650519031141</v>
      </c>
      <c r="R4341" s="68">
        <v>0</v>
      </c>
      <c r="S4341" s="68">
        <v>0</v>
      </c>
      <c r="T4341" s="68">
        <v>0</v>
      </c>
      <c r="U4341" s="68">
        <v>1.0058823529411764</v>
      </c>
      <c r="V4341" s="68">
        <v>1.9171270718232043</v>
      </c>
      <c r="W4341" s="68">
        <v>270.78411230330147</v>
      </c>
    </row>
    <row r="4342" spans="1:23">
      <c r="A4342" s="105"/>
      <c r="B4342">
        <v>2017</v>
      </c>
      <c r="C4342" s="76">
        <v>0.15850751406741009</v>
      </c>
      <c r="D4342" s="76">
        <v>4.0111005542585549E-3</v>
      </c>
      <c r="E4342" s="76">
        <v>0</v>
      </c>
      <c r="F4342" s="76">
        <v>0.82984815826174174</v>
      </c>
      <c r="G4342" s="76">
        <v>0</v>
      </c>
      <c r="H4342" s="76">
        <v>0</v>
      </c>
      <c r="I4342" s="76">
        <v>0</v>
      </c>
      <c r="J4342" s="76">
        <v>0</v>
      </c>
      <c r="K4342" s="76">
        <v>7.6332271165896852E-3</v>
      </c>
      <c r="L4342" s="77">
        <v>0</v>
      </c>
      <c r="M4342" s="68">
        <v>41.799224491175806</v>
      </c>
      <c r="N4342" s="68">
        <v>1.0577472841623785</v>
      </c>
      <c r="O4342" s="68">
        <v>0</v>
      </c>
      <c r="P4342" s="68">
        <v>218.83511116084779</v>
      </c>
      <c r="Q4342" s="68">
        <v>0</v>
      </c>
      <c r="R4342" s="68">
        <v>0</v>
      </c>
      <c r="S4342" s="68">
        <v>0</v>
      </c>
      <c r="T4342" s="68">
        <v>0</v>
      </c>
      <c r="U4342" s="68">
        <v>2.0129201805711983</v>
      </c>
      <c r="V4342" s="68">
        <v>0</v>
      </c>
      <c r="W4342" s="68">
        <v>263.70500311675715</v>
      </c>
    </row>
    <row r="4343" spans="1:23">
      <c r="C4343" s="76"/>
      <c r="D4343" s="76"/>
      <c r="E4343" s="76"/>
      <c r="F4343" s="76"/>
      <c r="G4343" s="76"/>
      <c r="H4343" s="76"/>
      <c r="I4343" s="76"/>
      <c r="J4343" s="76"/>
      <c r="K4343" s="76"/>
      <c r="L4343" s="77"/>
      <c r="M4343" s="68"/>
      <c r="N4343" s="68"/>
      <c r="O4343" s="68"/>
      <c r="P4343" s="68"/>
      <c r="Q4343" s="68"/>
      <c r="R4343" s="68"/>
      <c r="S4343" s="68"/>
      <c r="T4343" s="68"/>
      <c r="U4343" s="68"/>
      <c r="V4343" s="68"/>
      <c r="W4343" s="68"/>
    </row>
    <row r="4344" spans="1:23">
      <c r="A4344" s="105" t="s">
        <v>1116</v>
      </c>
      <c r="B4344">
        <v>2011</v>
      </c>
      <c r="C4344" s="76">
        <v>0.2549803207033009</v>
      </c>
      <c r="D4344" s="76">
        <v>0</v>
      </c>
      <c r="E4344" s="76">
        <v>0</v>
      </c>
      <c r="F4344" s="76">
        <v>0.74501967929669888</v>
      </c>
      <c r="G4344" s="76">
        <v>0</v>
      </c>
      <c r="H4344" s="76">
        <v>0</v>
      </c>
      <c r="I4344" s="76">
        <v>0</v>
      </c>
      <c r="J4344" s="76">
        <v>0</v>
      </c>
      <c r="K4344" s="76">
        <v>0</v>
      </c>
      <c r="L4344" s="77">
        <v>0</v>
      </c>
      <c r="M4344" s="68">
        <v>41.08511776719034</v>
      </c>
      <c r="N4344" s="68">
        <v>0</v>
      </c>
      <c r="O4344" s="68">
        <v>0</v>
      </c>
      <c r="P4344" s="68">
        <v>120.04542616603193</v>
      </c>
      <c r="Q4344" s="68">
        <v>0</v>
      </c>
      <c r="R4344" s="68">
        <v>0</v>
      </c>
      <c r="S4344" s="68">
        <v>0</v>
      </c>
      <c r="T4344" s="68">
        <v>0</v>
      </c>
      <c r="U4344" s="68">
        <v>0</v>
      </c>
      <c r="V4344" s="68">
        <v>0</v>
      </c>
      <c r="W4344" s="68">
        <v>161.1305439332223</v>
      </c>
    </row>
    <row r="4345" spans="1:23">
      <c r="A4345" s="105"/>
      <c r="B4345">
        <v>2014</v>
      </c>
      <c r="C4345" s="76">
        <v>0.1817900063865506</v>
      </c>
      <c r="D4345" s="76">
        <v>0</v>
      </c>
      <c r="E4345" s="76">
        <v>8.4656738765981621E-3</v>
      </c>
      <c r="F4345" s="76">
        <v>0.80974431973685113</v>
      </c>
      <c r="G4345" s="76">
        <v>0</v>
      </c>
      <c r="H4345" s="76">
        <v>0</v>
      </c>
      <c r="I4345" s="76">
        <v>0</v>
      </c>
      <c r="J4345" s="76">
        <v>0</v>
      </c>
      <c r="K4345" s="76">
        <v>0</v>
      </c>
      <c r="L4345" s="77">
        <v>0</v>
      </c>
      <c r="M4345" s="68">
        <v>23.697848508266777</v>
      </c>
      <c r="N4345" s="68">
        <v>0</v>
      </c>
      <c r="O4345" s="68">
        <v>1.1035714285714286</v>
      </c>
      <c r="P4345" s="68">
        <v>105.55694782666069</v>
      </c>
      <c r="Q4345" s="68">
        <v>0</v>
      </c>
      <c r="R4345" s="68">
        <v>0</v>
      </c>
      <c r="S4345" s="68">
        <v>0</v>
      </c>
      <c r="T4345" s="68">
        <v>0</v>
      </c>
      <c r="U4345" s="68">
        <v>0</v>
      </c>
      <c r="V4345" s="68">
        <v>0</v>
      </c>
      <c r="W4345" s="68">
        <v>130.3583677634989</v>
      </c>
    </row>
    <row r="4346" spans="1:23">
      <c r="A4346" s="105"/>
      <c r="B4346">
        <v>2017</v>
      </c>
      <c r="C4346" s="76">
        <v>0.22768285634493945</v>
      </c>
      <c r="D4346" s="76">
        <v>0</v>
      </c>
      <c r="E4346" s="76">
        <v>9.4451430966746436E-3</v>
      </c>
      <c r="F4346" s="76">
        <v>0.75604702008713665</v>
      </c>
      <c r="G4346" s="76">
        <v>6.8249804712491261E-3</v>
      </c>
      <c r="H4346" s="76">
        <v>0</v>
      </c>
      <c r="I4346" s="76">
        <v>0</v>
      </c>
      <c r="J4346" s="76">
        <v>0</v>
      </c>
      <c r="K4346" s="76">
        <v>0</v>
      </c>
      <c r="L4346" s="77">
        <v>0</v>
      </c>
      <c r="M4346" s="68">
        <v>33.455264291700672</v>
      </c>
      <c r="N4346" s="68">
        <v>0</v>
      </c>
      <c r="O4346" s="68">
        <v>1.3878504672897196</v>
      </c>
      <c r="P4346" s="68">
        <v>111.09203951503426</v>
      </c>
      <c r="Q4346" s="68">
        <v>1.0028490028490029</v>
      </c>
      <c r="R4346" s="68">
        <v>0</v>
      </c>
      <c r="S4346" s="68">
        <v>0</v>
      </c>
      <c r="T4346" s="68">
        <v>0</v>
      </c>
      <c r="U4346" s="68">
        <v>0</v>
      </c>
      <c r="V4346" s="68">
        <v>0</v>
      </c>
      <c r="W4346" s="68">
        <v>146.93800327687367</v>
      </c>
    </row>
    <row r="4347" spans="1:23">
      <c r="C4347" s="76"/>
      <c r="D4347" s="76"/>
      <c r="E4347" s="76"/>
      <c r="F4347" s="76"/>
      <c r="G4347" s="76"/>
      <c r="H4347" s="76"/>
      <c r="I4347" s="76"/>
      <c r="J4347" s="76"/>
      <c r="K4347" s="76"/>
      <c r="L4347" s="77"/>
      <c r="M4347" s="68"/>
      <c r="N4347" s="68"/>
      <c r="O4347" s="68"/>
      <c r="P4347" s="68"/>
      <c r="Q4347" s="68"/>
      <c r="R4347" s="68"/>
      <c r="S4347" s="68"/>
      <c r="T4347" s="68"/>
      <c r="U4347" s="68"/>
      <c r="V4347" s="68"/>
      <c r="W4347" s="68"/>
    </row>
    <row r="4348" spans="1:23">
      <c r="A4348" s="105" t="s">
        <v>1117</v>
      </c>
      <c r="B4348">
        <v>2011</v>
      </c>
      <c r="C4348" s="76">
        <v>0.26460647759462891</v>
      </c>
      <c r="D4348" s="76">
        <v>0</v>
      </c>
      <c r="E4348" s="76">
        <v>0</v>
      </c>
      <c r="F4348" s="76">
        <v>0.71567476530225849</v>
      </c>
      <c r="G4348" s="76">
        <v>0</v>
      </c>
      <c r="H4348" s="76">
        <v>0</v>
      </c>
      <c r="I4348" s="76">
        <v>0</v>
      </c>
      <c r="J4348" s="76">
        <v>1.9718757103112702E-2</v>
      </c>
      <c r="K4348" s="76">
        <v>0</v>
      </c>
      <c r="L4348" s="77">
        <v>0</v>
      </c>
      <c r="M4348" s="68">
        <v>66.64004570169422</v>
      </c>
      <c r="N4348" s="68">
        <v>0</v>
      </c>
      <c r="O4348" s="68">
        <v>0</v>
      </c>
      <c r="P4348" s="68">
        <v>180.23972618068618</v>
      </c>
      <c r="Q4348" s="68">
        <v>0</v>
      </c>
      <c r="R4348" s="68">
        <v>0</v>
      </c>
      <c r="S4348" s="68">
        <v>0</v>
      </c>
      <c r="T4348" s="68">
        <v>4.96608732513777</v>
      </c>
      <c r="U4348" s="68">
        <v>0</v>
      </c>
      <c r="V4348" s="68">
        <v>0</v>
      </c>
      <c r="W4348" s="68">
        <v>251.84585920751815</v>
      </c>
    </row>
    <row r="4349" spans="1:23">
      <c r="A4349" s="105"/>
      <c r="B4349">
        <v>2014</v>
      </c>
      <c r="C4349" s="76">
        <v>0.25111577603178337</v>
      </c>
      <c r="D4349" s="76">
        <v>8.0525614478731845E-3</v>
      </c>
      <c r="E4349" s="76">
        <v>0</v>
      </c>
      <c r="F4349" s="76">
        <v>0.69117765926596975</v>
      </c>
      <c r="G4349" s="76">
        <v>2.0270780376659566E-3</v>
      </c>
      <c r="H4349" s="76">
        <v>0</v>
      </c>
      <c r="I4349" s="76">
        <v>0</v>
      </c>
      <c r="J4349" s="76">
        <v>1.570904198551544E-2</v>
      </c>
      <c r="K4349" s="76">
        <v>9.3297715294313344E-3</v>
      </c>
      <c r="L4349" s="77">
        <v>2.2588111701760942E-2</v>
      </c>
      <c r="M4349" s="68">
        <v>64.143743721163602</v>
      </c>
      <c r="N4349" s="68">
        <v>2.0569055675176866</v>
      </c>
      <c r="O4349" s="68">
        <v>0</v>
      </c>
      <c r="P4349" s="68">
        <v>176.55092540318424</v>
      </c>
      <c r="Q4349" s="68">
        <v>0.51778656126482214</v>
      </c>
      <c r="R4349" s="68">
        <v>0</v>
      </c>
      <c r="S4349" s="68">
        <v>0</v>
      </c>
      <c r="T4349" s="68">
        <v>4.0126382306477089</v>
      </c>
      <c r="U4349" s="68">
        <v>2.3831496508013403</v>
      </c>
      <c r="V4349" s="68">
        <v>5.7697930055951048</v>
      </c>
      <c r="W4349" s="68">
        <v>255.43494214017451</v>
      </c>
    </row>
    <row r="4350" spans="1:23">
      <c r="A4350" s="105"/>
      <c r="B4350">
        <v>2017</v>
      </c>
      <c r="C4350" s="76">
        <v>0.34306135219961814</v>
      </c>
      <c r="D4350" s="76">
        <v>1.9982159992580253E-2</v>
      </c>
      <c r="E4350" s="76">
        <v>2.3910289354132211E-2</v>
      </c>
      <c r="F4350" s="76">
        <v>0.57850534821985788</v>
      </c>
      <c r="G4350" s="76">
        <v>1.1853747373767601E-2</v>
      </c>
      <c r="H4350" s="76">
        <v>0</v>
      </c>
      <c r="I4350" s="76">
        <v>0</v>
      </c>
      <c r="J4350" s="76">
        <v>2.2687102860044061E-2</v>
      </c>
      <c r="K4350" s="76">
        <v>0</v>
      </c>
      <c r="L4350" s="77">
        <v>0</v>
      </c>
      <c r="M4350" s="68">
        <v>76.818783876898976</v>
      </c>
      <c r="N4350" s="68">
        <v>4.4744335671202666</v>
      </c>
      <c r="O4350" s="68">
        <v>5.3540258573353956</v>
      </c>
      <c r="P4350" s="68">
        <v>129.53973693508024</v>
      </c>
      <c r="Q4350" s="68">
        <v>2.6543079008997905</v>
      </c>
      <c r="R4350" s="68">
        <v>0</v>
      </c>
      <c r="S4350" s="68">
        <v>0</v>
      </c>
      <c r="T4350" s="68">
        <v>5.0801282051282053</v>
      </c>
      <c r="U4350" s="68">
        <v>0</v>
      </c>
      <c r="V4350" s="68">
        <v>0</v>
      </c>
      <c r="W4350" s="68">
        <v>223.92141634246283</v>
      </c>
    </row>
    <row r="4351" spans="1:23">
      <c r="C4351" s="76"/>
      <c r="D4351" s="76"/>
      <c r="E4351" s="76"/>
      <c r="F4351" s="76"/>
      <c r="G4351" s="76"/>
      <c r="H4351" s="76"/>
      <c r="I4351" s="76"/>
      <c r="J4351" s="76"/>
      <c r="K4351" s="76"/>
      <c r="L4351" s="77"/>
      <c r="M4351" s="68"/>
      <c r="N4351" s="68"/>
      <c r="O4351" s="68"/>
      <c r="P4351" s="68"/>
      <c r="Q4351" s="68"/>
      <c r="R4351" s="68"/>
      <c r="S4351" s="68"/>
      <c r="T4351" s="68"/>
      <c r="U4351" s="68"/>
      <c r="V4351" s="68"/>
      <c r="W4351" s="68"/>
    </row>
    <row r="4352" spans="1:23">
      <c r="A4352" s="105" t="s">
        <v>1118</v>
      </c>
      <c r="B4352">
        <v>2011</v>
      </c>
      <c r="C4352" s="76">
        <v>0.15618333622356523</v>
      </c>
      <c r="D4352" s="76">
        <v>0</v>
      </c>
      <c r="E4352" s="76">
        <v>0</v>
      </c>
      <c r="F4352" s="76">
        <v>0.84381666377643483</v>
      </c>
      <c r="G4352" s="76">
        <v>0</v>
      </c>
      <c r="H4352" s="76">
        <v>0</v>
      </c>
      <c r="I4352" s="76">
        <v>0</v>
      </c>
      <c r="J4352" s="76">
        <v>0</v>
      </c>
      <c r="K4352" s="76">
        <v>0</v>
      </c>
      <c r="L4352" s="77">
        <v>0</v>
      </c>
      <c r="M4352" s="68">
        <v>12.330603389111731</v>
      </c>
      <c r="N4352" s="68">
        <v>0</v>
      </c>
      <c r="O4352" s="68">
        <v>0</v>
      </c>
      <c r="P4352" s="68">
        <v>66.618941980192957</v>
      </c>
      <c r="Q4352" s="68">
        <v>0</v>
      </c>
      <c r="R4352" s="68">
        <v>0</v>
      </c>
      <c r="S4352" s="68">
        <v>0</v>
      </c>
      <c r="T4352" s="68">
        <v>0</v>
      </c>
      <c r="U4352" s="68">
        <v>0</v>
      </c>
      <c r="V4352" s="68">
        <v>0</v>
      </c>
      <c r="W4352" s="68">
        <v>78.949545369304687</v>
      </c>
    </row>
    <row r="4353" spans="1:23">
      <c r="A4353" s="105"/>
      <c r="B4353">
        <v>2014</v>
      </c>
      <c r="C4353" s="76">
        <v>0.17300726430717994</v>
      </c>
      <c r="D4353" s="76">
        <v>0</v>
      </c>
      <c r="E4353" s="76">
        <v>0</v>
      </c>
      <c r="F4353" s="76">
        <v>0.82699273569282017</v>
      </c>
      <c r="G4353" s="76">
        <v>0</v>
      </c>
      <c r="H4353" s="76">
        <v>0</v>
      </c>
      <c r="I4353" s="76">
        <v>0</v>
      </c>
      <c r="J4353" s="76">
        <v>0</v>
      </c>
      <c r="K4353" s="76">
        <v>0</v>
      </c>
      <c r="L4353" s="77">
        <v>0</v>
      </c>
      <c r="M4353" s="68">
        <v>15.2963953373827</v>
      </c>
      <c r="N4353" s="68">
        <v>0</v>
      </c>
      <c r="O4353" s="68">
        <v>0</v>
      </c>
      <c r="P4353" s="68">
        <v>73.11836226622556</v>
      </c>
      <c r="Q4353" s="68">
        <v>0</v>
      </c>
      <c r="R4353" s="68">
        <v>0</v>
      </c>
      <c r="S4353" s="68">
        <v>0</v>
      </c>
      <c r="T4353" s="68">
        <v>0</v>
      </c>
      <c r="U4353" s="68">
        <v>0</v>
      </c>
      <c r="V4353" s="68">
        <v>0</v>
      </c>
      <c r="W4353" s="68">
        <v>88.414757603608251</v>
      </c>
    </row>
    <row r="4354" spans="1:23">
      <c r="A4354" s="105"/>
      <c r="B4354">
        <v>2017</v>
      </c>
      <c r="C4354" s="76">
        <v>0.17787955808546613</v>
      </c>
      <c r="D4354" s="76">
        <v>8.0104180713596471E-2</v>
      </c>
      <c r="E4354" s="76">
        <v>2.4154221158156828E-2</v>
      </c>
      <c r="F4354" s="76">
        <v>0.71786204004278065</v>
      </c>
      <c r="G4354" s="76">
        <v>0</v>
      </c>
      <c r="H4354" s="76">
        <v>0</v>
      </c>
      <c r="I4354" s="76">
        <v>0</v>
      </c>
      <c r="J4354" s="76">
        <v>0</v>
      </c>
      <c r="K4354" s="76">
        <v>0</v>
      </c>
      <c r="L4354" s="77">
        <v>0</v>
      </c>
      <c r="M4354" s="68">
        <v>16.876580340832081</v>
      </c>
      <c r="N4354" s="68">
        <v>7.6</v>
      </c>
      <c r="O4354" s="68">
        <v>2.2916666666666665</v>
      </c>
      <c r="P4354" s="68">
        <v>68.108199294011399</v>
      </c>
      <c r="Q4354" s="68">
        <v>0</v>
      </c>
      <c r="R4354" s="68">
        <v>0</v>
      </c>
      <c r="S4354" s="68">
        <v>0</v>
      </c>
      <c r="T4354" s="68">
        <v>0</v>
      </c>
      <c r="U4354" s="68">
        <v>0</v>
      </c>
      <c r="V4354" s="68">
        <v>0</v>
      </c>
      <c r="W4354" s="68">
        <v>94.876446301510143</v>
      </c>
    </row>
    <row r="4355" spans="1:23">
      <c r="C4355" s="76"/>
      <c r="D4355" s="76"/>
      <c r="E4355" s="76"/>
      <c r="F4355" s="76"/>
      <c r="G4355" s="76"/>
      <c r="H4355" s="76"/>
      <c r="I4355" s="76"/>
      <c r="J4355" s="76"/>
      <c r="K4355" s="76"/>
      <c r="L4355" s="77"/>
      <c r="M4355" s="68"/>
      <c r="N4355" s="68"/>
      <c r="O4355" s="68"/>
      <c r="P4355" s="68"/>
      <c r="Q4355" s="68"/>
      <c r="R4355" s="68"/>
      <c r="S4355" s="68"/>
      <c r="T4355" s="68"/>
      <c r="U4355" s="68"/>
      <c r="V4355" s="68"/>
      <c r="W4355" s="68"/>
    </row>
    <row r="4356" spans="1:23">
      <c r="A4356" s="105" t="s">
        <v>1119</v>
      </c>
      <c r="B4356">
        <v>2011</v>
      </c>
      <c r="C4356" s="76">
        <v>0.16838670926980048</v>
      </c>
      <c r="D4356" s="76">
        <v>0</v>
      </c>
      <c r="E4356" s="76">
        <v>0</v>
      </c>
      <c r="F4356" s="76">
        <v>0.80979446390210652</v>
      </c>
      <c r="G4356" s="76">
        <v>4.6057178179243581E-3</v>
      </c>
      <c r="H4356" s="76">
        <v>1.7213109010168332E-2</v>
      </c>
      <c r="I4356" s="76">
        <v>0</v>
      </c>
      <c r="J4356" s="76">
        <v>0</v>
      </c>
      <c r="K4356" s="76">
        <v>0</v>
      </c>
      <c r="L4356" s="77">
        <v>0</v>
      </c>
      <c r="M4356" s="68">
        <v>40.471955309818476</v>
      </c>
      <c r="N4356" s="68">
        <v>0</v>
      </c>
      <c r="O4356" s="68">
        <v>0</v>
      </c>
      <c r="P4356" s="68">
        <v>194.63510805162076</v>
      </c>
      <c r="Q4356" s="68">
        <v>1.1069900142653353</v>
      </c>
      <c r="R4356" s="68">
        <v>4.1371921906636349</v>
      </c>
      <c r="S4356" s="68">
        <v>0</v>
      </c>
      <c r="T4356" s="68">
        <v>0</v>
      </c>
      <c r="U4356" s="68">
        <v>0</v>
      </c>
      <c r="V4356" s="68">
        <v>0</v>
      </c>
      <c r="W4356" s="68">
        <v>240.35124556636828</v>
      </c>
    </row>
    <row r="4357" spans="1:23">
      <c r="A4357" s="105"/>
      <c r="B4357">
        <v>2014</v>
      </c>
      <c r="C4357" s="76">
        <v>9.7145939295874451E-2</v>
      </c>
      <c r="D4357" s="76">
        <v>9.8906187058181248E-3</v>
      </c>
      <c r="E4357" s="76">
        <v>0</v>
      </c>
      <c r="F4357" s="76">
        <v>0.88802282473744265</v>
      </c>
      <c r="G4357" s="76">
        <v>2.470308630432363E-3</v>
      </c>
      <c r="H4357" s="76">
        <v>0</v>
      </c>
      <c r="I4357" s="76">
        <v>0</v>
      </c>
      <c r="J4357" s="76">
        <v>0</v>
      </c>
      <c r="K4357" s="76">
        <v>2.470308630432363E-3</v>
      </c>
      <c r="L4357" s="77">
        <v>0</v>
      </c>
      <c r="M4357" s="68">
        <v>20.362177109848876</v>
      </c>
      <c r="N4357" s="68">
        <v>2.0731132075471699</v>
      </c>
      <c r="O4357" s="68">
        <v>0</v>
      </c>
      <c r="P4357" s="68">
        <v>186.13313295391646</v>
      </c>
      <c r="Q4357" s="68">
        <v>0.51778656126482214</v>
      </c>
      <c r="R4357" s="68">
        <v>0</v>
      </c>
      <c r="S4357" s="68">
        <v>0</v>
      </c>
      <c r="T4357" s="68">
        <v>0</v>
      </c>
      <c r="U4357" s="68">
        <v>0.51778656126482214</v>
      </c>
      <c r="V4357" s="68">
        <v>0</v>
      </c>
      <c r="W4357" s="68">
        <v>209.60399639384215</v>
      </c>
    </row>
    <row r="4358" spans="1:23">
      <c r="A4358" s="105"/>
      <c r="B4358">
        <v>2017</v>
      </c>
      <c r="C4358" s="76">
        <v>9.6412734843128026E-2</v>
      </c>
      <c r="D4358" s="76">
        <v>0</v>
      </c>
      <c r="E4358" s="76">
        <v>1.0128633873656333E-2</v>
      </c>
      <c r="F4358" s="76">
        <v>0.88013905920076774</v>
      </c>
      <c r="G4358" s="76">
        <v>4.419767508504582E-3</v>
      </c>
      <c r="H4358" s="76">
        <v>0</v>
      </c>
      <c r="I4358" s="76">
        <v>0</v>
      </c>
      <c r="J4358" s="76">
        <v>0</v>
      </c>
      <c r="K4358" s="76">
        <v>8.8998045739433172E-3</v>
      </c>
      <c r="L4358" s="77">
        <v>0</v>
      </c>
      <c r="M4358" s="68">
        <v>21.813983350393254</v>
      </c>
      <c r="N4358" s="68">
        <v>0</v>
      </c>
      <c r="O4358" s="68">
        <v>2.2916666666666665</v>
      </c>
      <c r="P4358" s="68">
        <v>199.13695856336136</v>
      </c>
      <c r="Q4358" s="68">
        <v>1</v>
      </c>
      <c r="R4358" s="68">
        <v>0</v>
      </c>
      <c r="S4358" s="68">
        <v>0</v>
      </c>
      <c r="T4358" s="68">
        <v>0</v>
      </c>
      <c r="U4358" s="68">
        <v>2.0136363636363637</v>
      </c>
      <c r="V4358" s="68">
        <v>0</v>
      </c>
      <c r="W4358" s="68">
        <v>226.25624494405764</v>
      </c>
    </row>
    <row r="4359" spans="1:23">
      <c r="C4359" s="76"/>
      <c r="D4359" s="76"/>
      <c r="E4359" s="76"/>
      <c r="F4359" s="76"/>
      <c r="G4359" s="76"/>
      <c r="H4359" s="76"/>
      <c r="I4359" s="76"/>
      <c r="J4359" s="76"/>
      <c r="K4359" s="76"/>
      <c r="L4359" s="77"/>
      <c r="M4359" s="68"/>
      <c r="N4359" s="68"/>
      <c r="O4359" s="68"/>
      <c r="P4359" s="68"/>
      <c r="Q4359" s="68"/>
      <c r="R4359" s="68"/>
      <c r="S4359" s="68"/>
      <c r="T4359" s="68"/>
      <c r="U4359" s="68"/>
      <c r="V4359" s="68"/>
      <c r="W4359" s="68"/>
    </row>
    <row r="4360" spans="1:23">
      <c r="A4360" s="105" t="s">
        <v>1120</v>
      </c>
      <c r="B4360">
        <v>2011</v>
      </c>
      <c r="C4360" s="76">
        <v>0.18732525168509551</v>
      </c>
      <c r="D4360" s="76">
        <v>0</v>
      </c>
      <c r="E4360" s="76">
        <v>0</v>
      </c>
      <c r="F4360" s="76">
        <v>0.81267474831490449</v>
      </c>
      <c r="G4360" s="76">
        <v>0</v>
      </c>
      <c r="H4360" s="76">
        <v>0</v>
      </c>
      <c r="I4360" s="76">
        <v>0</v>
      </c>
      <c r="J4360" s="76">
        <v>0</v>
      </c>
      <c r="K4360" s="76">
        <v>0</v>
      </c>
      <c r="L4360" s="77">
        <v>0</v>
      </c>
      <c r="M4360" s="68">
        <v>5.1993348583537724</v>
      </c>
      <c r="N4360" s="68">
        <v>0</v>
      </c>
      <c r="O4360" s="68">
        <v>0</v>
      </c>
      <c r="P4360" s="68">
        <v>22.556319072885316</v>
      </c>
      <c r="Q4360" s="68">
        <v>0</v>
      </c>
      <c r="R4360" s="68">
        <v>0</v>
      </c>
      <c r="S4360" s="68">
        <v>0</v>
      </c>
      <c r="T4360" s="68">
        <v>0</v>
      </c>
      <c r="U4360" s="68">
        <v>0</v>
      </c>
      <c r="V4360" s="68">
        <v>0</v>
      </c>
      <c r="W4360" s="68">
        <v>27.755653931239088</v>
      </c>
    </row>
    <row r="4361" spans="1:23">
      <c r="A4361" s="105"/>
      <c r="B4361">
        <v>2014</v>
      </c>
      <c r="C4361" s="76">
        <v>0.26262341543001355</v>
      </c>
      <c r="D4361" s="76">
        <v>0</v>
      </c>
      <c r="E4361" s="76">
        <v>0</v>
      </c>
      <c r="F4361" s="76">
        <v>0.73737658456998645</v>
      </c>
      <c r="G4361" s="76">
        <v>0</v>
      </c>
      <c r="H4361" s="76">
        <v>0</v>
      </c>
      <c r="I4361" s="76">
        <v>0</v>
      </c>
      <c r="J4361" s="76">
        <v>0</v>
      </c>
      <c r="K4361" s="76">
        <v>0</v>
      </c>
      <c r="L4361" s="77">
        <v>0</v>
      </c>
      <c r="M4361" s="68">
        <v>7.0342777116834956</v>
      </c>
      <c r="N4361" s="68">
        <v>0</v>
      </c>
      <c r="O4361" s="68">
        <v>0</v>
      </c>
      <c r="P4361" s="68">
        <v>19.750377800338274</v>
      </c>
      <c r="Q4361" s="68">
        <v>0</v>
      </c>
      <c r="R4361" s="68">
        <v>0</v>
      </c>
      <c r="S4361" s="68">
        <v>0</v>
      </c>
      <c r="T4361" s="68">
        <v>0</v>
      </c>
      <c r="U4361" s="68">
        <v>0</v>
      </c>
      <c r="V4361" s="68">
        <v>0</v>
      </c>
      <c r="W4361" s="68">
        <v>26.784655512021772</v>
      </c>
    </row>
    <row r="4362" spans="1:23">
      <c r="A4362" s="105"/>
      <c r="B4362">
        <v>2017</v>
      </c>
      <c r="C4362" s="76">
        <v>0.21035730481778986</v>
      </c>
      <c r="D4362" s="76">
        <v>0</v>
      </c>
      <c r="E4362" s="76">
        <v>0</v>
      </c>
      <c r="F4362" s="76">
        <v>0.7896426951822102</v>
      </c>
      <c r="G4362" s="76">
        <v>0</v>
      </c>
      <c r="H4362" s="76">
        <v>0</v>
      </c>
      <c r="I4362" s="76">
        <v>0</v>
      </c>
      <c r="J4362" s="76">
        <v>0</v>
      </c>
      <c r="K4362" s="76">
        <v>0</v>
      </c>
      <c r="L4362" s="77">
        <v>0</v>
      </c>
      <c r="M4362" s="68">
        <v>6.4422591934778071</v>
      </c>
      <c r="N4362" s="68">
        <v>0</v>
      </c>
      <c r="O4362" s="68">
        <v>0</v>
      </c>
      <c r="P4362" s="68">
        <v>24.183058045008636</v>
      </c>
      <c r="Q4362" s="68">
        <v>0</v>
      </c>
      <c r="R4362" s="68">
        <v>0</v>
      </c>
      <c r="S4362" s="68">
        <v>0</v>
      </c>
      <c r="T4362" s="68">
        <v>0</v>
      </c>
      <c r="U4362" s="68">
        <v>0</v>
      </c>
      <c r="V4362" s="68">
        <v>0</v>
      </c>
      <c r="W4362" s="68">
        <v>30.625317238486442</v>
      </c>
    </row>
    <row r="4363" spans="1:23">
      <c r="C4363" s="76"/>
      <c r="D4363" s="76"/>
      <c r="E4363" s="76"/>
      <c r="F4363" s="76"/>
      <c r="G4363" s="76"/>
      <c r="H4363" s="76"/>
      <c r="I4363" s="76"/>
      <c r="J4363" s="76"/>
      <c r="K4363" s="76"/>
      <c r="L4363" s="77"/>
      <c r="M4363" s="68"/>
      <c r="N4363" s="68"/>
      <c r="O4363" s="68"/>
      <c r="P4363" s="68"/>
      <c r="Q4363" s="68"/>
      <c r="R4363" s="68"/>
      <c r="S4363" s="68"/>
      <c r="T4363" s="68"/>
      <c r="U4363" s="68"/>
      <c r="V4363" s="68"/>
      <c r="W4363" s="68"/>
    </row>
    <row r="4364" spans="1:23">
      <c r="A4364" s="105" t="s">
        <v>1121</v>
      </c>
      <c r="B4364">
        <v>2011</v>
      </c>
      <c r="C4364" s="76">
        <v>0.22097802612296591</v>
      </c>
      <c r="D4364" s="76">
        <v>0</v>
      </c>
      <c r="E4364" s="76">
        <v>6.0731944068935012E-3</v>
      </c>
      <c r="F4364" s="76">
        <v>0.68077467078628984</v>
      </c>
      <c r="G4364" s="76">
        <v>7.4938239755847569E-2</v>
      </c>
      <c r="H4364" s="76">
        <v>0</v>
      </c>
      <c r="I4364" s="76">
        <v>0</v>
      </c>
      <c r="J4364" s="76">
        <v>1.7235868928003262E-2</v>
      </c>
      <c r="K4364" s="76">
        <v>0</v>
      </c>
      <c r="L4364" s="77">
        <v>0</v>
      </c>
      <c r="M4364" s="68">
        <v>38.201596191542464</v>
      </c>
      <c r="N4364" s="68">
        <v>0</v>
      </c>
      <c r="O4364" s="68">
        <v>1.0499040307101728</v>
      </c>
      <c r="P4364" s="68">
        <v>117.68898259746592</v>
      </c>
      <c r="Q4364" s="68">
        <v>12.954954954954955</v>
      </c>
      <c r="R4364" s="68">
        <v>0</v>
      </c>
      <c r="S4364" s="68">
        <v>0</v>
      </c>
      <c r="T4364" s="68">
        <v>2.9796523950826623</v>
      </c>
      <c r="U4364" s="68">
        <v>0</v>
      </c>
      <c r="V4364" s="68">
        <v>0</v>
      </c>
      <c r="W4364" s="68">
        <v>172.87509016975616</v>
      </c>
    </row>
    <row r="4365" spans="1:23">
      <c r="A4365" s="105"/>
      <c r="B4365">
        <v>2014</v>
      </c>
      <c r="C4365" s="76">
        <v>0.24103060697563</v>
      </c>
      <c r="D4365" s="76">
        <v>0</v>
      </c>
      <c r="E4365" s="76">
        <v>8.1193430957053874E-3</v>
      </c>
      <c r="F4365" s="76">
        <v>0.70351207362608537</v>
      </c>
      <c r="G4365" s="76">
        <v>8.0754942581048195E-3</v>
      </c>
      <c r="H4365" s="76">
        <v>0</v>
      </c>
      <c r="I4365" s="76">
        <v>0</v>
      </c>
      <c r="J4365" s="76">
        <v>1.628999325678648E-2</v>
      </c>
      <c r="K4365" s="76">
        <v>2.2972488787687841E-2</v>
      </c>
      <c r="L4365" s="77">
        <v>0</v>
      </c>
      <c r="M4365" s="68">
        <v>29.685973869378639</v>
      </c>
      <c r="N4365" s="68">
        <v>0</v>
      </c>
      <c r="O4365" s="68">
        <v>1</v>
      </c>
      <c r="P4365" s="68">
        <v>86.646427590699815</v>
      </c>
      <c r="Q4365" s="68">
        <v>0.99459945994599464</v>
      </c>
      <c r="R4365" s="68">
        <v>0</v>
      </c>
      <c r="S4365" s="68">
        <v>0</v>
      </c>
      <c r="T4365" s="68">
        <v>2.0063191153238544</v>
      </c>
      <c r="U4365" s="68">
        <v>2.8293531283138922</v>
      </c>
      <c r="V4365" s="68">
        <v>0</v>
      </c>
      <c r="W4365" s="68">
        <v>123.16267316366221</v>
      </c>
    </row>
    <row r="4366" spans="1:23">
      <c r="A4366" s="105"/>
      <c r="B4366">
        <v>2017</v>
      </c>
      <c r="C4366" s="76">
        <v>0.25766636769177109</v>
      </c>
      <c r="D4366" s="76">
        <v>1.2175762669985329E-2</v>
      </c>
      <c r="E4366" s="76">
        <v>0</v>
      </c>
      <c r="F4366" s="76">
        <v>0.6912453180531043</v>
      </c>
      <c r="G4366" s="76">
        <v>1.4182265521998668E-2</v>
      </c>
      <c r="H4366" s="76">
        <v>0</v>
      </c>
      <c r="I4366" s="76">
        <v>0</v>
      </c>
      <c r="J4366" s="76">
        <v>1.654684641322627E-2</v>
      </c>
      <c r="K4366" s="76">
        <v>8.1834396499142498E-3</v>
      </c>
      <c r="L4366" s="77">
        <v>0</v>
      </c>
      <c r="M4366" s="68">
        <v>31.642964449772261</v>
      </c>
      <c r="N4366" s="68">
        <v>1.4952561669829223</v>
      </c>
      <c r="O4366" s="68">
        <v>0</v>
      </c>
      <c r="P4366" s="68">
        <v>84.889041674973868</v>
      </c>
      <c r="Q4366" s="68">
        <v>1.7416666666666667</v>
      </c>
      <c r="R4366" s="68">
        <v>0</v>
      </c>
      <c r="S4366" s="68">
        <v>0</v>
      </c>
      <c r="T4366" s="68">
        <v>2.0320512820512819</v>
      </c>
      <c r="U4366" s="68">
        <v>1.0049751243781095</v>
      </c>
      <c r="V4366" s="68">
        <v>0</v>
      </c>
      <c r="W4366" s="68">
        <v>122.80595536482512</v>
      </c>
    </row>
    <row r="4367" spans="1:23">
      <c r="C4367" s="76"/>
      <c r="D4367" s="76"/>
      <c r="E4367" s="76"/>
      <c r="F4367" s="76"/>
      <c r="G4367" s="76"/>
      <c r="H4367" s="76"/>
      <c r="I4367" s="76"/>
      <c r="J4367" s="76"/>
      <c r="K4367" s="76"/>
      <c r="L4367" s="77"/>
      <c r="M4367" s="68"/>
      <c r="N4367" s="68"/>
      <c r="O4367" s="68"/>
      <c r="P4367" s="68"/>
      <c r="Q4367" s="68"/>
      <c r="R4367" s="68"/>
      <c r="S4367" s="68"/>
      <c r="T4367" s="68"/>
      <c r="U4367" s="68"/>
      <c r="V4367" s="68"/>
      <c r="W4367" s="68"/>
    </row>
    <row r="4368" spans="1:23">
      <c r="A4368" s="105" t="s">
        <v>1122</v>
      </c>
      <c r="B4368">
        <v>2011</v>
      </c>
      <c r="C4368" s="76">
        <v>0.3431752226711216</v>
      </c>
      <c r="D4368" s="76">
        <v>0</v>
      </c>
      <c r="E4368" s="76">
        <v>0</v>
      </c>
      <c r="F4368" s="76">
        <v>0.63341972929945345</v>
      </c>
      <c r="G4368" s="76">
        <v>0</v>
      </c>
      <c r="H4368" s="76">
        <v>0</v>
      </c>
      <c r="I4368" s="76">
        <v>0</v>
      </c>
      <c r="J4368" s="76">
        <v>0</v>
      </c>
      <c r="K4368" s="76">
        <v>0</v>
      </c>
      <c r="L4368" s="77">
        <v>2.3405048029424953E-2</v>
      </c>
      <c r="M4368" s="68">
        <v>22.808816963531235</v>
      </c>
      <c r="N4368" s="68">
        <v>0</v>
      </c>
      <c r="O4368" s="68">
        <v>0</v>
      </c>
      <c r="P4368" s="68">
        <v>42.099643891034638</v>
      </c>
      <c r="Q4368" s="68">
        <v>0</v>
      </c>
      <c r="R4368" s="68">
        <v>0</v>
      </c>
      <c r="S4368" s="68">
        <v>0</v>
      </c>
      <c r="T4368" s="68">
        <v>0</v>
      </c>
      <c r="U4368" s="68">
        <v>0</v>
      </c>
      <c r="V4368" s="68">
        <v>1.5555944055944055</v>
      </c>
      <c r="W4368" s="68">
        <v>66.464055260160279</v>
      </c>
    </row>
    <row r="4369" spans="1:23">
      <c r="A4369" s="105"/>
      <c r="B4369">
        <v>2014</v>
      </c>
      <c r="C4369" s="76">
        <v>0.20408838947331329</v>
      </c>
      <c r="D4369" s="76">
        <v>0</v>
      </c>
      <c r="E4369" s="76">
        <v>0</v>
      </c>
      <c r="F4369" s="76">
        <v>0.78086456653206049</v>
      </c>
      <c r="G4369" s="76">
        <v>0</v>
      </c>
      <c r="H4369" s="76">
        <v>0</v>
      </c>
      <c r="I4369" s="76">
        <v>0</v>
      </c>
      <c r="J4369" s="76">
        <v>0</v>
      </c>
      <c r="K4369" s="76">
        <v>0</v>
      </c>
      <c r="L4369" s="77">
        <v>1.5047043994626325E-2</v>
      </c>
      <c r="M4369" s="68">
        <v>14.547014430782166</v>
      </c>
      <c r="N4369" s="68">
        <v>0</v>
      </c>
      <c r="O4369" s="68">
        <v>0</v>
      </c>
      <c r="P4369" s="68">
        <v>55.65847301330038</v>
      </c>
      <c r="Q4369" s="68">
        <v>0</v>
      </c>
      <c r="R4369" s="68">
        <v>0</v>
      </c>
      <c r="S4369" s="68">
        <v>0</v>
      </c>
      <c r="T4369" s="68">
        <v>0</v>
      </c>
      <c r="U4369" s="68">
        <v>0</v>
      </c>
      <c r="V4369" s="68">
        <v>1.0725233644859813</v>
      </c>
      <c r="W4369" s="68">
        <v>71.278010808568524</v>
      </c>
    </row>
    <row r="4370" spans="1:23">
      <c r="A4370" s="105"/>
      <c r="B4370">
        <v>2017</v>
      </c>
      <c r="C4370" s="76">
        <v>0.42517020112011927</v>
      </c>
      <c r="D4370" s="76">
        <v>5.6071392473922226E-2</v>
      </c>
      <c r="E4370" s="76">
        <v>0</v>
      </c>
      <c r="F4370" s="76">
        <v>0.50137717766001644</v>
      </c>
      <c r="G4370" s="76">
        <v>0</v>
      </c>
      <c r="H4370" s="76">
        <v>0</v>
      </c>
      <c r="I4370" s="76">
        <v>0</v>
      </c>
      <c r="J4370" s="76">
        <v>0</v>
      </c>
      <c r="K4370" s="76">
        <v>0</v>
      </c>
      <c r="L4370" s="77">
        <v>1.7381228745942074E-2</v>
      </c>
      <c r="M4370" s="68">
        <v>28.814100969721068</v>
      </c>
      <c r="N4370" s="68">
        <v>3.8</v>
      </c>
      <c r="O4370" s="68">
        <v>0</v>
      </c>
      <c r="P4370" s="68">
        <v>33.978704488106857</v>
      </c>
      <c r="Q4370" s="68">
        <v>0</v>
      </c>
      <c r="R4370" s="68">
        <v>0</v>
      </c>
      <c r="S4370" s="68">
        <v>0</v>
      </c>
      <c r="T4370" s="68">
        <v>0</v>
      </c>
      <c r="U4370" s="68">
        <v>0</v>
      </c>
      <c r="V4370" s="68">
        <v>1.1779388083735909</v>
      </c>
      <c r="W4370" s="68">
        <v>67.770744266201518</v>
      </c>
    </row>
    <row r="4371" spans="1:23">
      <c r="C4371" s="76"/>
      <c r="D4371" s="76"/>
      <c r="E4371" s="76"/>
      <c r="F4371" s="76"/>
      <c r="G4371" s="76"/>
      <c r="H4371" s="76"/>
      <c r="I4371" s="76"/>
      <c r="J4371" s="76"/>
      <c r="K4371" s="76"/>
      <c r="L4371" s="77"/>
      <c r="M4371" s="68"/>
      <c r="N4371" s="68"/>
      <c r="O4371" s="68"/>
      <c r="P4371" s="68"/>
      <c r="Q4371" s="68"/>
      <c r="R4371" s="68"/>
      <c r="S4371" s="68"/>
      <c r="T4371" s="68"/>
      <c r="U4371" s="68"/>
      <c r="V4371" s="68"/>
      <c r="W4371" s="68"/>
    </row>
    <row r="4372" spans="1:23">
      <c r="A4372" s="105" t="s">
        <v>1123</v>
      </c>
      <c r="B4372">
        <v>2011</v>
      </c>
      <c r="C4372" s="76">
        <v>0.11497372565684358</v>
      </c>
      <c r="D4372" s="76">
        <v>0</v>
      </c>
      <c r="E4372" s="76">
        <v>0</v>
      </c>
      <c r="F4372" s="76">
        <v>0.74240047938043929</v>
      </c>
      <c r="G4372" s="76">
        <v>0</v>
      </c>
      <c r="H4372" s="76">
        <v>5.5397590838672565E-2</v>
      </c>
      <c r="I4372" s="76">
        <v>0</v>
      </c>
      <c r="J4372" s="76">
        <v>0</v>
      </c>
      <c r="K4372" s="76">
        <v>0</v>
      </c>
      <c r="L4372" s="77">
        <v>8.7228204124044542E-2</v>
      </c>
      <c r="M4372" s="68">
        <v>4.0945610009367792</v>
      </c>
      <c r="N4372" s="68">
        <v>0</v>
      </c>
      <c r="O4372" s="68">
        <v>0</v>
      </c>
      <c r="P4372" s="68">
        <v>26.439119308185852</v>
      </c>
      <c r="Q4372" s="68">
        <v>0</v>
      </c>
      <c r="R4372" s="68">
        <v>1.972875226039783</v>
      </c>
      <c r="S4372" s="68">
        <v>0</v>
      </c>
      <c r="T4372" s="68">
        <v>0</v>
      </c>
      <c r="U4372" s="68">
        <v>0</v>
      </c>
      <c r="V4372" s="68">
        <v>3.1064593301435406</v>
      </c>
      <c r="W4372" s="68">
        <v>35.613014865305956</v>
      </c>
    </row>
    <row r="4373" spans="1:23">
      <c r="A4373" s="105"/>
      <c r="B4373">
        <v>2014</v>
      </c>
      <c r="C4373" s="76">
        <v>0.15302726848651985</v>
      </c>
      <c r="D4373" s="76">
        <v>0</v>
      </c>
      <c r="E4373" s="76">
        <v>0</v>
      </c>
      <c r="F4373" s="76">
        <v>0.76109227457966078</v>
      </c>
      <c r="G4373" s="76">
        <v>0</v>
      </c>
      <c r="H4373" s="76">
        <v>8.5880456933819335E-2</v>
      </c>
      <c r="I4373" s="76">
        <v>0</v>
      </c>
      <c r="J4373" s="76">
        <v>0</v>
      </c>
      <c r="K4373" s="76">
        <v>0</v>
      </c>
      <c r="L4373" s="77">
        <v>0</v>
      </c>
      <c r="M4373" s="68">
        <v>6.0771875205272519</v>
      </c>
      <c r="N4373" s="68">
        <v>0</v>
      </c>
      <c r="O4373" s="68">
        <v>0</v>
      </c>
      <c r="P4373" s="68">
        <v>30.225335123541448</v>
      </c>
      <c r="Q4373" s="68">
        <v>0</v>
      </c>
      <c r="R4373" s="68">
        <v>3.410579345088161</v>
      </c>
      <c r="S4373" s="68">
        <v>0</v>
      </c>
      <c r="T4373" s="68">
        <v>0</v>
      </c>
      <c r="U4373" s="68">
        <v>0</v>
      </c>
      <c r="V4373" s="68">
        <v>0</v>
      </c>
      <c r="W4373" s="68">
        <v>39.713101989156861</v>
      </c>
    </row>
    <row r="4374" spans="1:23">
      <c r="A4374" s="105"/>
      <c r="B4374">
        <v>2017</v>
      </c>
      <c r="C4374" s="76">
        <v>0.28201514948035095</v>
      </c>
      <c r="D4374" s="76">
        <v>0</v>
      </c>
      <c r="E4374" s="76">
        <v>0</v>
      </c>
      <c r="F4374" s="76">
        <v>0.717984850519649</v>
      </c>
      <c r="G4374" s="76">
        <v>0</v>
      </c>
      <c r="H4374" s="76">
        <v>0</v>
      </c>
      <c r="I4374" s="76">
        <v>0</v>
      </c>
      <c r="J4374" s="76">
        <v>0</v>
      </c>
      <c r="K4374" s="76">
        <v>0</v>
      </c>
      <c r="L4374" s="77">
        <v>0</v>
      </c>
      <c r="M4374" s="68">
        <v>11.514340876703988</v>
      </c>
      <c r="N4374" s="68">
        <v>0</v>
      </c>
      <c r="O4374" s="68">
        <v>0</v>
      </c>
      <c r="P4374" s="68">
        <v>29.314461752944229</v>
      </c>
      <c r="Q4374" s="68">
        <v>0</v>
      </c>
      <c r="R4374" s="68">
        <v>0</v>
      </c>
      <c r="S4374" s="68">
        <v>0</v>
      </c>
      <c r="T4374" s="68">
        <v>0</v>
      </c>
      <c r="U4374" s="68">
        <v>0</v>
      </c>
      <c r="V4374" s="68">
        <v>0</v>
      </c>
      <c r="W4374" s="68">
        <v>40.828802629648223</v>
      </c>
    </row>
    <row r="4375" spans="1:23">
      <c r="C4375" s="76"/>
      <c r="D4375" s="76"/>
      <c r="E4375" s="76"/>
      <c r="F4375" s="76"/>
      <c r="G4375" s="76"/>
      <c r="H4375" s="76"/>
      <c r="I4375" s="76"/>
      <c r="J4375" s="76"/>
      <c r="K4375" s="76"/>
      <c r="L4375" s="77"/>
      <c r="M4375" s="68"/>
      <c r="N4375" s="68"/>
      <c r="O4375" s="68"/>
      <c r="P4375" s="68"/>
      <c r="Q4375" s="68"/>
      <c r="R4375" s="68"/>
      <c r="S4375" s="68"/>
      <c r="T4375" s="68"/>
      <c r="U4375" s="68"/>
      <c r="V4375" s="68"/>
      <c r="W4375" s="68"/>
    </row>
    <row r="4376" spans="1:23">
      <c r="A4376" s="105" t="s">
        <v>1124</v>
      </c>
      <c r="B4376">
        <v>2011</v>
      </c>
      <c r="C4376" s="76">
        <v>0.35637737445345424</v>
      </c>
      <c r="D4376" s="76">
        <v>0</v>
      </c>
      <c r="E4376" s="76">
        <v>0</v>
      </c>
      <c r="F4376" s="76">
        <v>0.64362262554654581</v>
      </c>
      <c r="G4376" s="76">
        <v>0</v>
      </c>
      <c r="H4376" s="76">
        <v>0</v>
      </c>
      <c r="I4376" s="76">
        <v>0</v>
      </c>
      <c r="J4376" s="76">
        <v>0</v>
      </c>
      <c r="K4376" s="76">
        <v>0</v>
      </c>
      <c r="L4376" s="77">
        <v>0</v>
      </c>
      <c r="M4376" s="68">
        <v>15.328586014717345</v>
      </c>
      <c r="N4376" s="68">
        <v>0</v>
      </c>
      <c r="O4376" s="68">
        <v>0</v>
      </c>
      <c r="P4376" s="68">
        <v>27.68364515799809</v>
      </c>
      <c r="Q4376" s="68">
        <v>0</v>
      </c>
      <c r="R4376" s="68">
        <v>0</v>
      </c>
      <c r="S4376" s="68">
        <v>0</v>
      </c>
      <c r="T4376" s="68">
        <v>0</v>
      </c>
      <c r="U4376" s="68">
        <v>0</v>
      </c>
      <c r="V4376" s="68">
        <v>0</v>
      </c>
      <c r="W4376" s="68">
        <v>43.012231172715431</v>
      </c>
    </row>
    <row r="4377" spans="1:23">
      <c r="A4377" s="105"/>
      <c r="B4377">
        <v>2014</v>
      </c>
      <c r="C4377" s="76">
        <v>0.30428441950273455</v>
      </c>
      <c r="D4377" s="76">
        <v>0</v>
      </c>
      <c r="E4377" s="76">
        <v>0</v>
      </c>
      <c r="F4377" s="76">
        <v>0.69571558049726545</v>
      </c>
      <c r="G4377" s="76">
        <v>0</v>
      </c>
      <c r="H4377" s="76">
        <v>0</v>
      </c>
      <c r="I4377" s="76">
        <v>0</v>
      </c>
      <c r="J4377" s="76">
        <v>0</v>
      </c>
      <c r="K4377" s="76">
        <v>0</v>
      </c>
      <c r="L4377" s="77">
        <v>0</v>
      </c>
      <c r="M4377" s="68">
        <v>15.139133167622939</v>
      </c>
      <c r="N4377" s="68">
        <v>0</v>
      </c>
      <c r="O4377" s="68">
        <v>0</v>
      </c>
      <c r="P4377" s="68">
        <v>34.614098339805217</v>
      </c>
      <c r="Q4377" s="68">
        <v>0</v>
      </c>
      <c r="R4377" s="68">
        <v>0</v>
      </c>
      <c r="S4377" s="68">
        <v>0</v>
      </c>
      <c r="T4377" s="68">
        <v>0</v>
      </c>
      <c r="U4377" s="68">
        <v>0</v>
      </c>
      <c r="V4377" s="68">
        <v>0</v>
      </c>
      <c r="W4377" s="68">
        <v>49.753231507428154</v>
      </c>
    </row>
    <row r="4378" spans="1:23">
      <c r="A4378" s="105"/>
      <c r="B4378">
        <v>2017</v>
      </c>
      <c r="C4378" s="76">
        <v>0.36753041939421355</v>
      </c>
      <c r="D4378" s="76">
        <v>0</v>
      </c>
      <c r="E4378" s="76">
        <v>0</v>
      </c>
      <c r="F4378" s="76">
        <v>0.58711937978244078</v>
      </c>
      <c r="G4378" s="76">
        <v>0</v>
      </c>
      <c r="H4378" s="76">
        <v>0</v>
      </c>
      <c r="I4378" s="76">
        <v>0</v>
      </c>
      <c r="J4378" s="76">
        <v>0</v>
      </c>
      <c r="K4378" s="76">
        <v>4.535020082334569E-2</v>
      </c>
      <c r="L4378" s="77">
        <v>0</v>
      </c>
      <c r="M4378" s="68">
        <v>17.68524487021741</v>
      </c>
      <c r="N4378" s="68">
        <v>0</v>
      </c>
      <c r="O4378" s="68">
        <v>0</v>
      </c>
      <c r="P4378" s="68">
        <v>28.251675103837989</v>
      </c>
      <c r="Q4378" s="68">
        <v>0</v>
      </c>
      <c r="R4378" s="68">
        <v>0</v>
      </c>
      <c r="S4378" s="68">
        <v>0</v>
      </c>
      <c r="T4378" s="68">
        <v>0</v>
      </c>
      <c r="U4378" s="68">
        <v>2.1822123126470956</v>
      </c>
      <c r="V4378" s="68">
        <v>0</v>
      </c>
      <c r="W4378" s="68">
        <v>48.119132286702495</v>
      </c>
    </row>
    <row r="4379" spans="1:23">
      <c r="C4379" s="76"/>
      <c r="D4379" s="76"/>
      <c r="E4379" s="76"/>
      <c r="F4379" s="76"/>
      <c r="G4379" s="76"/>
      <c r="H4379" s="76"/>
      <c r="I4379" s="76"/>
      <c r="J4379" s="76"/>
      <c r="K4379" s="76"/>
      <c r="L4379" s="77"/>
      <c r="M4379" s="68"/>
      <c r="N4379" s="68"/>
      <c r="O4379" s="68"/>
      <c r="P4379" s="68"/>
      <c r="Q4379" s="68"/>
      <c r="R4379" s="68"/>
      <c r="S4379" s="68"/>
      <c r="T4379" s="68"/>
      <c r="U4379" s="68"/>
      <c r="V4379" s="68"/>
      <c r="W4379" s="68"/>
    </row>
    <row r="4380" spans="1:23">
      <c r="A4380" s="105" t="s">
        <v>1125</v>
      </c>
      <c r="B4380">
        <v>2011</v>
      </c>
      <c r="C4380" s="76">
        <v>0.14972679150874119</v>
      </c>
      <c r="D4380" s="76">
        <v>0</v>
      </c>
      <c r="E4380" s="76">
        <v>0</v>
      </c>
      <c r="F4380" s="76">
        <v>0.7007311508400238</v>
      </c>
      <c r="G4380" s="76">
        <v>0</v>
      </c>
      <c r="H4380" s="76">
        <v>0</v>
      </c>
      <c r="I4380" s="76">
        <v>0</v>
      </c>
      <c r="J4380" s="76">
        <v>0</v>
      </c>
      <c r="K4380" s="76">
        <v>0</v>
      </c>
      <c r="L4380" s="77">
        <v>0.14954205765123502</v>
      </c>
      <c r="M4380" s="68">
        <v>1.0012353304508956</v>
      </c>
      <c r="N4380" s="68">
        <v>0</v>
      </c>
      <c r="O4380" s="68">
        <v>0</v>
      </c>
      <c r="P4380" s="68">
        <v>4.6858466564254648</v>
      </c>
      <c r="Q4380" s="68">
        <v>0</v>
      </c>
      <c r="R4380" s="68">
        <v>0</v>
      </c>
      <c r="S4380" s="68">
        <v>0</v>
      </c>
      <c r="T4380" s="68">
        <v>0</v>
      </c>
      <c r="U4380" s="68">
        <v>0</v>
      </c>
      <c r="V4380" s="68">
        <v>0.99999999999999989</v>
      </c>
      <c r="W4380" s="68">
        <v>6.6870819868763602</v>
      </c>
    </row>
    <row r="4381" spans="1:23">
      <c r="A4381" s="105"/>
      <c r="B4381">
        <v>2014</v>
      </c>
      <c r="C4381" s="76">
        <v>0.165141700986005</v>
      </c>
      <c r="D4381" s="76">
        <v>0</v>
      </c>
      <c r="E4381" s="76">
        <v>0</v>
      </c>
      <c r="F4381" s="76">
        <v>0.834858299013995</v>
      </c>
      <c r="G4381" s="76">
        <v>0</v>
      </c>
      <c r="H4381" s="76">
        <v>0</v>
      </c>
      <c r="I4381" s="76">
        <v>0</v>
      </c>
      <c r="J4381" s="76">
        <v>0</v>
      </c>
      <c r="K4381" s="76">
        <v>0</v>
      </c>
      <c r="L4381" s="77">
        <v>0</v>
      </c>
      <c r="M4381" s="68">
        <v>1.000767852572306</v>
      </c>
      <c r="N4381" s="68">
        <v>0</v>
      </c>
      <c r="O4381" s="68">
        <v>0</v>
      </c>
      <c r="P4381" s="68">
        <v>5.0592875216733333</v>
      </c>
      <c r="Q4381" s="68">
        <v>0</v>
      </c>
      <c r="R4381" s="68">
        <v>0</v>
      </c>
      <c r="S4381" s="68">
        <v>0</v>
      </c>
      <c r="T4381" s="68">
        <v>0</v>
      </c>
      <c r="U4381" s="68">
        <v>0</v>
      </c>
      <c r="V4381" s="68">
        <v>0</v>
      </c>
      <c r="W4381" s="68">
        <v>6.0600553742456391</v>
      </c>
    </row>
    <row r="4382" spans="1:23">
      <c r="A4382" s="105"/>
      <c r="B4382">
        <v>2017</v>
      </c>
      <c r="C4382" s="76">
        <v>0</v>
      </c>
      <c r="D4382" s="76">
        <v>0</v>
      </c>
      <c r="E4382" s="76">
        <v>0</v>
      </c>
      <c r="F4382" s="76">
        <v>1</v>
      </c>
      <c r="G4382" s="76">
        <v>0</v>
      </c>
      <c r="H4382" s="76">
        <v>0</v>
      </c>
      <c r="I4382" s="76">
        <v>0</v>
      </c>
      <c r="J4382" s="76">
        <v>0</v>
      </c>
      <c r="K4382" s="76">
        <v>0</v>
      </c>
      <c r="L4382" s="77">
        <v>0</v>
      </c>
      <c r="M4382" s="68">
        <v>0</v>
      </c>
      <c r="N4382" s="68">
        <v>0</v>
      </c>
      <c r="O4382" s="68">
        <v>0</v>
      </c>
      <c r="P4382" s="68">
        <v>2.0207104201245962</v>
      </c>
      <c r="Q4382" s="68">
        <v>0</v>
      </c>
      <c r="R4382" s="68">
        <v>0</v>
      </c>
      <c r="S4382" s="68">
        <v>0</v>
      </c>
      <c r="T4382" s="68">
        <v>0</v>
      </c>
      <c r="U4382" s="68">
        <v>0</v>
      </c>
      <c r="V4382" s="68">
        <v>0</v>
      </c>
      <c r="W4382" s="68">
        <v>2.0207104201245962</v>
      </c>
    </row>
    <row r="4383" spans="1:23">
      <c r="C4383" s="76"/>
      <c r="D4383" s="76"/>
      <c r="E4383" s="76"/>
      <c r="F4383" s="76"/>
      <c r="G4383" s="76"/>
      <c r="H4383" s="76"/>
      <c r="I4383" s="76"/>
      <c r="J4383" s="76"/>
      <c r="K4383" s="76"/>
      <c r="L4383" s="77"/>
      <c r="M4383" s="68"/>
      <c r="N4383" s="68"/>
      <c r="O4383" s="68"/>
      <c r="P4383" s="68"/>
      <c r="Q4383" s="68"/>
      <c r="R4383" s="68"/>
      <c r="S4383" s="68"/>
      <c r="T4383" s="68"/>
      <c r="U4383" s="68"/>
      <c r="V4383" s="68"/>
      <c r="W4383" s="68"/>
    </row>
    <row r="4384" spans="1:23">
      <c r="A4384" s="105" t="s">
        <v>1126</v>
      </c>
      <c r="B4384">
        <v>2011</v>
      </c>
      <c r="C4384" s="76">
        <v>0.26013499329111583</v>
      </c>
      <c r="D4384" s="76">
        <v>0</v>
      </c>
      <c r="E4384" s="76">
        <v>0</v>
      </c>
      <c r="F4384" s="76">
        <v>0.73986500670888422</v>
      </c>
      <c r="G4384" s="76">
        <v>0</v>
      </c>
      <c r="H4384" s="76">
        <v>0</v>
      </c>
      <c r="I4384" s="76">
        <v>0</v>
      </c>
      <c r="J4384" s="76">
        <v>0</v>
      </c>
      <c r="K4384" s="76">
        <v>0</v>
      </c>
      <c r="L4384" s="77">
        <v>0</v>
      </c>
      <c r="M4384" s="68">
        <v>10.932170908402316</v>
      </c>
      <c r="N4384" s="68">
        <v>0</v>
      </c>
      <c r="O4384" s="68">
        <v>0</v>
      </c>
      <c r="P4384" s="68">
        <v>31.092820693431804</v>
      </c>
      <c r="Q4384" s="68">
        <v>0</v>
      </c>
      <c r="R4384" s="68">
        <v>0</v>
      </c>
      <c r="S4384" s="68">
        <v>0</v>
      </c>
      <c r="T4384" s="68">
        <v>0</v>
      </c>
      <c r="U4384" s="68">
        <v>0</v>
      </c>
      <c r="V4384" s="68">
        <v>0</v>
      </c>
      <c r="W4384" s="68">
        <v>42.024991601834117</v>
      </c>
    </row>
    <row r="4385" spans="1:23">
      <c r="A4385" s="105"/>
      <c r="B4385">
        <v>2014</v>
      </c>
      <c r="C4385" s="76">
        <v>0.2093019562745326</v>
      </c>
      <c r="D4385" s="76">
        <v>0</v>
      </c>
      <c r="E4385" s="76">
        <v>0</v>
      </c>
      <c r="F4385" s="76">
        <v>0.79069804372546748</v>
      </c>
      <c r="G4385" s="76">
        <v>0</v>
      </c>
      <c r="H4385" s="76">
        <v>0</v>
      </c>
      <c r="I4385" s="76">
        <v>0</v>
      </c>
      <c r="J4385" s="76">
        <v>0</v>
      </c>
      <c r="K4385" s="76">
        <v>0</v>
      </c>
      <c r="L4385" s="77">
        <v>0</v>
      </c>
      <c r="M4385" s="68">
        <v>6.0994413716562992</v>
      </c>
      <c r="N4385" s="68">
        <v>0</v>
      </c>
      <c r="O4385" s="68">
        <v>0</v>
      </c>
      <c r="P4385" s="68">
        <v>23.042385490467808</v>
      </c>
      <c r="Q4385" s="68">
        <v>0</v>
      </c>
      <c r="R4385" s="68">
        <v>0</v>
      </c>
      <c r="S4385" s="68">
        <v>0</v>
      </c>
      <c r="T4385" s="68">
        <v>0</v>
      </c>
      <c r="U4385" s="68">
        <v>0</v>
      </c>
      <c r="V4385" s="68">
        <v>0</v>
      </c>
      <c r="W4385" s="68">
        <v>29.141826862124105</v>
      </c>
    </row>
    <row r="4386" spans="1:23">
      <c r="A4386" s="105"/>
      <c r="B4386">
        <v>2017</v>
      </c>
      <c r="C4386" s="76">
        <v>0.27572536220470334</v>
      </c>
      <c r="D4386" s="76">
        <v>0</v>
      </c>
      <c r="E4386" s="76">
        <v>0</v>
      </c>
      <c r="F4386" s="76">
        <v>0.72427463779529677</v>
      </c>
      <c r="G4386" s="76">
        <v>0</v>
      </c>
      <c r="H4386" s="76">
        <v>0</v>
      </c>
      <c r="I4386" s="76">
        <v>0</v>
      </c>
      <c r="J4386" s="76">
        <v>0</v>
      </c>
      <c r="K4386" s="76">
        <v>0</v>
      </c>
      <c r="L4386" s="77">
        <v>0</v>
      </c>
      <c r="M4386" s="68">
        <v>10.770289651183445</v>
      </c>
      <c r="N4386" s="68">
        <v>0</v>
      </c>
      <c r="O4386" s="68">
        <v>0</v>
      </c>
      <c r="P4386" s="68">
        <v>28.291367807760771</v>
      </c>
      <c r="Q4386" s="68">
        <v>0</v>
      </c>
      <c r="R4386" s="68">
        <v>0</v>
      </c>
      <c r="S4386" s="68">
        <v>0</v>
      </c>
      <c r="T4386" s="68">
        <v>0</v>
      </c>
      <c r="U4386" s="68">
        <v>0</v>
      </c>
      <c r="V4386" s="68">
        <v>0</v>
      </c>
      <c r="W4386" s="68">
        <v>39.061657458944211</v>
      </c>
    </row>
    <row r="4387" spans="1:23">
      <c r="C4387" s="76"/>
      <c r="D4387" s="76"/>
      <c r="E4387" s="76"/>
      <c r="F4387" s="76"/>
      <c r="G4387" s="76"/>
      <c r="H4387" s="76"/>
      <c r="I4387" s="76"/>
      <c r="J4387" s="76"/>
      <c r="K4387" s="76"/>
      <c r="L4387" s="77"/>
      <c r="M4387" s="68"/>
      <c r="N4387" s="68"/>
      <c r="O4387" s="68"/>
      <c r="P4387" s="68"/>
      <c r="Q4387" s="68"/>
      <c r="R4387" s="68"/>
      <c r="S4387" s="68"/>
      <c r="T4387" s="68"/>
      <c r="U4387" s="68"/>
      <c r="V4387" s="68"/>
      <c r="W4387" s="68"/>
    </row>
    <row r="4388" spans="1:23">
      <c r="A4388" s="105" t="s">
        <v>1127</v>
      </c>
      <c r="B4388">
        <v>2011</v>
      </c>
      <c r="C4388" s="76">
        <v>1</v>
      </c>
      <c r="D4388" s="76">
        <v>0</v>
      </c>
      <c r="E4388" s="76">
        <v>0</v>
      </c>
      <c r="F4388" s="76">
        <v>0</v>
      </c>
      <c r="G4388" s="76">
        <v>0</v>
      </c>
      <c r="H4388" s="76">
        <v>0</v>
      </c>
      <c r="I4388" s="76">
        <v>0</v>
      </c>
      <c r="J4388" s="76">
        <v>0</v>
      </c>
      <c r="K4388" s="76">
        <v>0</v>
      </c>
      <c r="L4388" s="77">
        <v>0</v>
      </c>
      <c r="M4388" s="68">
        <v>1.0499040307101728</v>
      </c>
      <c r="N4388" s="68">
        <v>0</v>
      </c>
      <c r="O4388" s="68">
        <v>0</v>
      </c>
      <c r="P4388" s="68">
        <v>0</v>
      </c>
      <c r="Q4388" s="68">
        <v>0</v>
      </c>
      <c r="R4388" s="68">
        <v>0</v>
      </c>
      <c r="S4388" s="68">
        <v>0</v>
      </c>
      <c r="T4388" s="68">
        <v>0</v>
      </c>
      <c r="U4388" s="68">
        <v>0</v>
      </c>
      <c r="V4388" s="68">
        <v>0</v>
      </c>
      <c r="W4388" s="68">
        <v>1.0499040307101728</v>
      </c>
    </row>
    <row r="4389" spans="1:23">
      <c r="A4389" s="105"/>
      <c r="B4389">
        <v>2014</v>
      </c>
      <c r="C4389" s="76">
        <v>1</v>
      </c>
      <c r="D4389" s="76">
        <v>0</v>
      </c>
      <c r="E4389" s="76">
        <v>0</v>
      </c>
      <c r="F4389" s="76">
        <v>0</v>
      </c>
      <c r="G4389" s="76">
        <v>0</v>
      </c>
      <c r="H4389" s="76">
        <v>0</v>
      </c>
      <c r="I4389" s="76">
        <v>0</v>
      </c>
      <c r="J4389" s="76">
        <v>0</v>
      </c>
      <c r="K4389" s="76">
        <v>0</v>
      </c>
      <c r="L4389" s="77">
        <v>0</v>
      </c>
      <c r="M4389" s="68">
        <v>1.0514018691588785</v>
      </c>
      <c r="N4389" s="68">
        <v>0</v>
      </c>
      <c r="O4389" s="68">
        <v>0</v>
      </c>
      <c r="P4389" s="68">
        <v>0</v>
      </c>
      <c r="Q4389" s="68">
        <v>0</v>
      </c>
      <c r="R4389" s="68">
        <v>0</v>
      </c>
      <c r="S4389" s="68">
        <v>0</v>
      </c>
      <c r="T4389" s="68">
        <v>0</v>
      </c>
      <c r="U4389" s="68">
        <v>0</v>
      </c>
      <c r="V4389" s="68">
        <v>0</v>
      </c>
      <c r="W4389" s="68">
        <v>1.0514018691588785</v>
      </c>
    </row>
    <row r="4390" spans="1:23">
      <c r="A4390" s="105"/>
      <c r="B4390">
        <v>2017</v>
      </c>
      <c r="C4390" s="76">
        <v>1</v>
      </c>
      <c r="D4390" s="76">
        <v>0</v>
      </c>
      <c r="E4390" s="76">
        <v>0</v>
      </c>
      <c r="F4390" s="76">
        <v>0</v>
      </c>
      <c r="G4390" s="76">
        <v>0</v>
      </c>
      <c r="H4390" s="76">
        <v>0</v>
      </c>
      <c r="I4390" s="76">
        <v>0</v>
      </c>
      <c r="J4390" s="76">
        <v>0</v>
      </c>
      <c r="K4390" s="76">
        <v>0</v>
      </c>
      <c r="L4390" s="77">
        <v>0</v>
      </c>
      <c r="M4390" s="68">
        <v>1.0635538261997406</v>
      </c>
      <c r="N4390" s="68">
        <v>0</v>
      </c>
      <c r="O4390" s="68">
        <v>0</v>
      </c>
      <c r="P4390" s="68">
        <v>0</v>
      </c>
      <c r="Q4390" s="68">
        <v>0</v>
      </c>
      <c r="R4390" s="68">
        <v>0</v>
      </c>
      <c r="S4390" s="68">
        <v>0</v>
      </c>
      <c r="T4390" s="68">
        <v>0</v>
      </c>
      <c r="U4390" s="68">
        <v>0</v>
      </c>
      <c r="V4390" s="68">
        <v>0</v>
      </c>
      <c r="W4390" s="68">
        <v>1.0635538261997406</v>
      </c>
    </row>
    <row r="4391" spans="1:23">
      <c r="C4391" s="76"/>
      <c r="D4391" s="76"/>
      <c r="E4391" s="76"/>
      <c r="F4391" s="76"/>
      <c r="G4391" s="76"/>
      <c r="H4391" s="76"/>
      <c r="I4391" s="76"/>
      <c r="J4391" s="76"/>
      <c r="K4391" s="76"/>
      <c r="L4391" s="77"/>
      <c r="M4391" s="68"/>
      <c r="N4391" s="68"/>
      <c r="O4391" s="68"/>
      <c r="P4391" s="68"/>
      <c r="Q4391" s="68"/>
      <c r="R4391" s="68"/>
      <c r="S4391" s="68"/>
      <c r="T4391" s="68"/>
      <c r="U4391" s="68"/>
      <c r="V4391" s="68"/>
      <c r="W4391" s="68"/>
    </row>
    <row r="4392" spans="1:23">
      <c r="A4392" s="105" t="s">
        <v>1128</v>
      </c>
      <c r="B4392">
        <v>2011</v>
      </c>
      <c r="C4392" s="76">
        <v>0</v>
      </c>
      <c r="D4392" s="76">
        <v>0</v>
      </c>
      <c r="E4392" s="76">
        <v>0.15329234342946971</v>
      </c>
      <c r="F4392" s="76">
        <v>0.84670765657053038</v>
      </c>
      <c r="G4392" s="76">
        <v>0</v>
      </c>
      <c r="H4392" s="76">
        <v>0</v>
      </c>
      <c r="I4392" s="76">
        <v>0</v>
      </c>
      <c r="J4392" s="76">
        <v>0</v>
      </c>
      <c r="K4392" s="76">
        <v>0</v>
      </c>
      <c r="L4392" s="77">
        <v>0</v>
      </c>
      <c r="M4392" s="68">
        <v>0</v>
      </c>
      <c r="N4392" s="68">
        <v>0</v>
      </c>
      <c r="O4392" s="68">
        <v>0.99378881987577627</v>
      </c>
      <c r="P4392" s="68">
        <v>5.489175675562457</v>
      </c>
      <c r="Q4392" s="68">
        <v>0</v>
      </c>
      <c r="R4392" s="68">
        <v>0</v>
      </c>
      <c r="S4392" s="68">
        <v>0</v>
      </c>
      <c r="T4392" s="68">
        <v>0</v>
      </c>
      <c r="U4392" s="68">
        <v>0</v>
      </c>
      <c r="V4392" s="68">
        <v>0</v>
      </c>
      <c r="W4392" s="68">
        <v>6.4829644954382326</v>
      </c>
    </row>
    <row r="4393" spans="1:23">
      <c r="A4393" s="105"/>
      <c r="B4393">
        <v>2014</v>
      </c>
      <c r="C4393" s="76">
        <v>0.30573195225807764</v>
      </c>
      <c r="D4393" s="76">
        <v>0</v>
      </c>
      <c r="E4393" s="76">
        <v>0.15666600622099838</v>
      </c>
      <c r="F4393" s="76">
        <v>0.53760204152092395</v>
      </c>
      <c r="G4393" s="76">
        <v>0</v>
      </c>
      <c r="H4393" s="76">
        <v>0</v>
      </c>
      <c r="I4393" s="76">
        <v>0</v>
      </c>
      <c r="J4393" s="76">
        <v>0</v>
      </c>
      <c r="K4393" s="76">
        <v>0</v>
      </c>
      <c r="L4393" s="77">
        <v>0</v>
      </c>
      <c r="M4393" s="68">
        <v>2.4805068139307025</v>
      </c>
      <c r="N4393" s="68">
        <v>0</v>
      </c>
      <c r="O4393" s="68">
        <v>1.2710843373493976</v>
      </c>
      <c r="P4393" s="68">
        <v>4.3617473323496094</v>
      </c>
      <c r="Q4393" s="68">
        <v>0</v>
      </c>
      <c r="R4393" s="68">
        <v>0</v>
      </c>
      <c r="S4393" s="68">
        <v>0</v>
      </c>
      <c r="T4393" s="68">
        <v>0</v>
      </c>
      <c r="U4393" s="68">
        <v>0</v>
      </c>
      <c r="V4393" s="68">
        <v>0</v>
      </c>
      <c r="W4393" s="68">
        <v>8.1133384836297093</v>
      </c>
    </row>
    <row r="4394" spans="1:23">
      <c r="A4394" s="105"/>
      <c r="B4394">
        <v>2017</v>
      </c>
      <c r="C4394" s="76">
        <v>0</v>
      </c>
      <c r="D4394" s="76">
        <v>0</v>
      </c>
      <c r="E4394" s="76">
        <v>0</v>
      </c>
      <c r="F4394" s="76">
        <v>1</v>
      </c>
      <c r="G4394" s="76">
        <v>0</v>
      </c>
      <c r="H4394" s="76">
        <v>0</v>
      </c>
      <c r="I4394" s="76">
        <v>0</v>
      </c>
      <c r="J4394" s="76">
        <v>0</v>
      </c>
      <c r="K4394" s="76">
        <v>0</v>
      </c>
      <c r="L4394" s="77">
        <v>0</v>
      </c>
      <c r="M4394" s="68">
        <v>0</v>
      </c>
      <c r="N4394" s="68">
        <v>0</v>
      </c>
      <c r="O4394" s="68">
        <v>0</v>
      </c>
      <c r="P4394" s="68">
        <v>3.1976910681660251</v>
      </c>
      <c r="Q4394" s="68">
        <v>0</v>
      </c>
      <c r="R4394" s="68">
        <v>0</v>
      </c>
      <c r="S4394" s="68">
        <v>0</v>
      </c>
      <c r="T4394" s="68">
        <v>0</v>
      </c>
      <c r="U4394" s="68">
        <v>0</v>
      </c>
      <c r="V4394" s="68">
        <v>0</v>
      </c>
      <c r="W4394" s="68">
        <v>3.1976910681660251</v>
      </c>
    </row>
    <row r="4395" spans="1:23">
      <c r="C4395" s="76"/>
      <c r="D4395" s="76"/>
      <c r="E4395" s="76"/>
      <c r="F4395" s="76"/>
      <c r="G4395" s="76"/>
      <c r="H4395" s="76"/>
      <c r="I4395" s="76"/>
      <c r="J4395" s="76"/>
      <c r="K4395" s="76"/>
      <c r="L4395" s="77"/>
      <c r="M4395" s="68"/>
      <c r="N4395" s="68"/>
      <c r="O4395" s="68"/>
      <c r="P4395" s="68"/>
      <c r="Q4395" s="68"/>
      <c r="R4395" s="68"/>
      <c r="S4395" s="68"/>
      <c r="T4395" s="68"/>
      <c r="U4395" s="68"/>
      <c r="V4395" s="68"/>
      <c r="W4395" s="68"/>
    </row>
    <row r="4396" spans="1:23">
      <c r="A4396" s="105" t="s">
        <v>1129</v>
      </c>
      <c r="B4396">
        <v>2011</v>
      </c>
      <c r="C4396" s="76">
        <v>0.19805129732039625</v>
      </c>
      <c r="D4396" s="76">
        <v>0</v>
      </c>
      <c r="E4396" s="76">
        <v>0</v>
      </c>
      <c r="F4396" s="76">
        <v>0.77692730527368936</v>
      </c>
      <c r="G4396" s="76">
        <v>1.0466435016102752E-2</v>
      </c>
      <c r="H4396" s="76">
        <v>1.455496238981154E-2</v>
      </c>
      <c r="I4396" s="76">
        <v>0</v>
      </c>
      <c r="J4396" s="76">
        <v>0</v>
      </c>
      <c r="K4396" s="76">
        <v>0</v>
      </c>
      <c r="L4396" s="77">
        <v>0</v>
      </c>
      <c r="M4396" s="68">
        <v>27.283629548354092</v>
      </c>
      <c r="N4396" s="68">
        <v>0</v>
      </c>
      <c r="O4396" s="68">
        <v>0</v>
      </c>
      <c r="P4396" s="68">
        <v>107.02983050293477</v>
      </c>
      <c r="Q4396" s="68">
        <v>1.441860465116279</v>
      </c>
      <c r="R4396" s="68">
        <v>2.0050977060322852</v>
      </c>
      <c r="S4396" s="68">
        <v>0</v>
      </c>
      <c r="T4396" s="68">
        <v>0</v>
      </c>
      <c r="U4396" s="68">
        <v>0</v>
      </c>
      <c r="V4396" s="68">
        <v>0</v>
      </c>
      <c r="W4396" s="68">
        <v>137.76041822243744</v>
      </c>
    </row>
    <row r="4397" spans="1:23">
      <c r="A4397" s="105"/>
      <c r="B4397">
        <v>2014</v>
      </c>
      <c r="C4397" s="76">
        <v>0.25571822230191033</v>
      </c>
      <c r="D4397" s="76">
        <v>0</v>
      </c>
      <c r="E4397" s="76">
        <v>0</v>
      </c>
      <c r="F4397" s="76">
        <v>0.74428177769808967</v>
      </c>
      <c r="G4397" s="76">
        <v>0</v>
      </c>
      <c r="H4397" s="76">
        <v>0</v>
      </c>
      <c r="I4397" s="76">
        <v>0</v>
      </c>
      <c r="J4397" s="76">
        <v>0</v>
      </c>
      <c r="K4397" s="76">
        <v>0</v>
      </c>
      <c r="L4397" s="77">
        <v>0</v>
      </c>
      <c r="M4397" s="68">
        <v>35.291266866721422</v>
      </c>
      <c r="N4397" s="68">
        <v>0</v>
      </c>
      <c r="O4397" s="68">
        <v>0</v>
      </c>
      <c r="P4397" s="68">
        <v>102.71714938550505</v>
      </c>
      <c r="Q4397" s="68">
        <v>0</v>
      </c>
      <c r="R4397" s="68">
        <v>0</v>
      </c>
      <c r="S4397" s="68">
        <v>0</v>
      </c>
      <c r="T4397" s="68">
        <v>0</v>
      </c>
      <c r="U4397" s="68">
        <v>0</v>
      </c>
      <c r="V4397" s="68">
        <v>0</v>
      </c>
      <c r="W4397" s="68">
        <v>138.00841625222648</v>
      </c>
    </row>
    <row r="4398" spans="1:23">
      <c r="A4398" s="105"/>
      <c r="B4398">
        <v>2017</v>
      </c>
      <c r="C4398" s="76">
        <v>0.20312713460694751</v>
      </c>
      <c r="D4398" s="76">
        <v>0</v>
      </c>
      <c r="E4398" s="76">
        <v>0</v>
      </c>
      <c r="F4398" s="76">
        <v>0.79687286539305269</v>
      </c>
      <c r="G4398" s="76">
        <v>0</v>
      </c>
      <c r="H4398" s="76">
        <v>0</v>
      </c>
      <c r="I4398" s="76">
        <v>0</v>
      </c>
      <c r="J4398" s="76">
        <v>0</v>
      </c>
      <c r="K4398" s="76">
        <v>0</v>
      </c>
      <c r="L4398" s="77">
        <v>0</v>
      </c>
      <c r="M4398" s="68">
        <v>35.449185764932942</v>
      </c>
      <c r="N4398" s="68">
        <v>0</v>
      </c>
      <c r="O4398" s="68">
        <v>0</v>
      </c>
      <c r="P4398" s="68">
        <v>139.06804864359344</v>
      </c>
      <c r="Q4398" s="68">
        <v>0</v>
      </c>
      <c r="R4398" s="68">
        <v>0</v>
      </c>
      <c r="S4398" s="68">
        <v>0</v>
      </c>
      <c r="T4398" s="68">
        <v>0</v>
      </c>
      <c r="U4398" s="68">
        <v>0</v>
      </c>
      <c r="V4398" s="68">
        <v>0</v>
      </c>
      <c r="W4398" s="68">
        <v>174.51723440852635</v>
      </c>
    </row>
    <row r="4399" spans="1:23">
      <c r="C4399" s="76"/>
      <c r="D4399" s="76"/>
      <c r="E4399" s="76"/>
      <c r="F4399" s="76"/>
      <c r="G4399" s="76"/>
      <c r="H4399" s="76"/>
      <c r="I4399" s="76"/>
      <c r="J4399" s="76"/>
      <c r="K4399" s="76"/>
      <c r="L4399" s="77"/>
      <c r="M4399" s="68"/>
      <c r="N4399" s="68"/>
      <c r="O4399" s="68"/>
      <c r="P4399" s="68"/>
      <c r="Q4399" s="68"/>
      <c r="R4399" s="68"/>
      <c r="S4399" s="68"/>
      <c r="T4399" s="68"/>
      <c r="U4399" s="68"/>
      <c r="V4399" s="68"/>
      <c r="W4399" s="68"/>
    </row>
    <row r="4400" spans="1:23">
      <c r="A4400" s="105" t="s">
        <v>1130</v>
      </c>
      <c r="B4400">
        <v>2011</v>
      </c>
      <c r="C4400" s="76">
        <v>0.13127233675917871</v>
      </c>
      <c r="D4400" s="76">
        <v>0</v>
      </c>
      <c r="E4400" s="76">
        <v>0</v>
      </c>
      <c r="F4400" s="76">
        <v>0.8687276632408214</v>
      </c>
      <c r="G4400" s="76">
        <v>0</v>
      </c>
      <c r="H4400" s="76">
        <v>0</v>
      </c>
      <c r="I4400" s="76">
        <v>0</v>
      </c>
      <c r="J4400" s="76">
        <v>0</v>
      </c>
      <c r="K4400" s="76">
        <v>0</v>
      </c>
      <c r="L4400" s="77">
        <v>0</v>
      </c>
      <c r="M4400" s="68">
        <v>4.1604911672776659</v>
      </c>
      <c r="N4400" s="68">
        <v>0</v>
      </c>
      <c r="O4400" s="68">
        <v>0</v>
      </c>
      <c r="P4400" s="68">
        <v>27.533095387139788</v>
      </c>
      <c r="Q4400" s="68">
        <v>0</v>
      </c>
      <c r="R4400" s="68">
        <v>0</v>
      </c>
      <c r="S4400" s="68">
        <v>0</v>
      </c>
      <c r="T4400" s="68">
        <v>0</v>
      </c>
      <c r="U4400" s="68">
        <v>0</v>
      </c>
      <c r="V4400" s="68">
        <v>0</v>
      </c>
      <c r="W4400" s="68">
        <v>31.69358655441745</v>
      </c>
    </row>
    <row r="4401" spans="1:23">
      <c r="A4401" s="105"/>
      <c r="B4401">
        <v>2014</v>
      </c>
      <c r="C4401" s="76">
        <v>0.17070207519491515</v>
      </c>
      <c r="D4401" s="76">
        <v>0</v>
      </c>
      <c r="E4401" s="76">
        <v>0</v>
      </c>
      <c r="F4401" s="76">
        <v>0.82929792480508491</v>
      </c>
      <c r="G4401" s="76">
        <v>0</v>
      </c>
      <c r="H4401" s="76">
        <v>0</v>
      </c>
      <c r="I4401" s="76">
        <v>0</v>
      </c>
      <c r="J4401" s="76">
        <v>0</v>
      </c>
      <c r="K4401" s="76">
        <v>0</v>
      </c>
      <c r="L4401" s="77">
        <v>0</v>
      </c>
      <c r="M4401" s="68">
        <v>6.1180428807036833</v>
      </c>
      <c r="N4401" s="68">
        <v>0</v>
      </c>
      <c r="O4401" s="68">
        <v>0</v>
      </c>
      <c r="P4401" s="68">
        <v>29.722428734640378</v>
      </c>
      <c r="Q4401" s="68">
        <v>0</v>
      </c>
      <c r="R4401" s="68">
        <v>0</v>
      </c>
      <c r="S4401" s="68">
        <v>0</v>
      </c>
      <c r="T4401" s="68">
        <v>0</v>
      </c>
      <c r="U4401" s="68">
        <v>0</v>
      </c>
      <c r="V4401" s="68">
        <v>0</v>
      </c>
      <c r="W4401" s="68">
        <v>35.840471615344057</v>
      </c>
    </row>
    <row r="4402" spans="1:23">
      <c r="A4402" s="105"/>
      <c r="B4402">
        <v>2017</v>
      </c>
      <c r="C4402" s="76">
        <v>0.21671083493702187</v>
      </c>
      <c r="D4402" s="76">
        <v>5.3227663538959871E-2</v>
      </c>
      <c r="E4402" s="76">
        <v>3.6168164466822431E-2</v>
      </c>
      <c r="F4402" s="76">
        <v>0.69389333705719569</v>
      </c>
      <c r="G4402" s="76">
        <v>0</v>
      </c>
      <c r="H4402" s="76">
        <v>0</v>
      </c>
      <c r="I4402" s="76">
        <v>0</v>
      </c>
      <c r="J4402" s="76">
        <v>0</v>
      </c>
      <c r="K4402" s="76">
        <v>0</v>
      </c>
      <c r="L4402" s="77">
        <v>0</v>
      </c>
      <c r="M4402" s="68">
        <v>6.0877782500150701</v>
      </c>
      <c r="N4402" s="68">
        <v>1.4952561669829223</v>
      </c>
      <c r="O4402" s="68">
        <v>1.016025641025641</v>
      </c>
      <c r="P4402" s="68">
        <v>19.492651423703769</v>
      </c>
      <c r="Q4402" s="68">
        <v>0</v>
      </c>
      <c r="R4402" s="68">
        <v>0</v>
      </c>
      <c r="S4402" s="68">
        <v>0</v>
      </c>
      <c r="T4402" s="68">
        <v>0</v>
      </c>
      <c r="U4402" s="68">
        <v>0</v>
      </c>
      <c r="V4402" s="68">
        <v>0</v>
      </c>
      <c r="W4402" s="68">
        <v>28.091711481727408</v>
      </c>
    </row>
    <row r="4403" spans="1:23">
      <c r="C4403" s="76"/>
      <c r="D4403" s="76"/>
      <c r="E4403" s="76"/>
      <c r="F4403" s="76"/>
      <c r="G4403" s="76"/>
      <c r="H4403" s="76"/>
      <c r="I4403" s="76"/>
      <c r="J4403" s="76"/>
      <c r="K4403" s="76"/>
      <c r="L4403" s="77"/>
      <c r="M4403" s="68"/>
      <c r="N4403" s="68"/>
      <c r="O4403" s="68"/>
      <c r="P4403" s="68"/>
      <c r="Q4403" s="68"/>
      <c r="R4403" s="68"/>
      <c r="S4403" s="68"/>
      <c r="T4403" s="68"/>
      <c r="U4403" s="68"/>
      <c r="V4403" s="68"/>
      <c r="W4403" s="68"/>
    </row>
    <row r="4404" spans="1:23">
      <c r="A4404" s="105" t="s">
        <v>1131</v>
      </c>
      <c r="B4404">
        <v>2011</v>
      </c>
      <c r="C4404" s="76">
        <v>0.38850867061024968</v>
      </c>
      <c r="D4404" s="76">
        <v>0</v>
      </c>
      <c r="E4404" s="76">
        <v>0</v>
      </c>
      <c r="F4404" s="76">
        <v>0.61149132938975037</v>
      </c>
      <c r="G4404" s="76">
        <v>0</v>
      </c>
      <c r="H4404" s="76">
        <v>0</v>
      </c>
      <c r="I4404" s="76">
        <v>0</v>
      </c>
      <c r="J4404" s="76">
        <v>0</v>
      </c>
      <c r="K4404" s="76">
        <v>0</v>
      </c>
      <c r="L4404" s="77">
        <v>0</v>
      </c>
      <c r="M4404" s="68">
        <v>3.8487084833218614</v>
      </c>
      <c r="N4404" s="68">
        <v>0</v>
      </c>
      <c r="O4404" s="68">
        <v>0</v>
      </c>
      <c r="P4404" s="68">
        <v>6.0576559673775421</v>
      </c>
      <c r="Q4404" s="68">
        <v>0</v>
      </c>
      <c r="R4404" s="68">
        <v>0</v>
      </c>
      <c r="S4404" s="68">
        <v>0</v>
      </c>
      <c r="T4404" s="68">
        <v>0</v>
      </c>
      <c r="U4404" s="68">
        <v>0</v>
      </c>
      <c r="V4404" s="68">
        <v>0</v>
      </c>
      <c r="W4404" s="68">
        <v>9.9063644506994031</v>
      </c>
    </row>
    <row r="4405" spans="1:23">
      <c r="A4405" s="105"/>
      <c r="B4405">
        <v>2014</v>
      </c>
      <c r="C4405" s="76">
        <v>0.25916283831813958</v>
      </c>
      <c r="D4405" s="76">
        <v>0</v>
      </c>
      <c r="E4405" s="76">
        <v>0</v>
      </c>
      <c r="F4405" s="76">
        <v>0.60938532973221282</v>
      </c>
      <c r="G4405" s="76">
        <v>0</v>
      </c>
      <c r="H4405" s="76">
        <v>6.3570143162655704E-2</v>
      </c>
      <c r="I4405" s="76">
        <v>0</v>
      </c>
      <c r="J4405" s="76">
        <v>0</v>
      </c>
      <c r="K4405" s="76">
        <v>6.7881688786991856E-2</v>
      </c>
      <c r="L4405" s="77">
        <v>0</v>
      </c>
      <c r="M4405" s="68">
        <v>4.0947449049908213</v>
      </c>
      <c r="N4405" s="68">
        <v>0</v>
      </c>
      <c r="O4405" s="68">
        <v>0</v>
      </c>
      <c r="P4405" s="68">
        <v>9.6282225117245055</v>
      </c>
      <c r="Q4405" s="68">
        <v>0</v>
      </c>
      <c r="R4405" s="68">
        <v>1.0044014084507042</v>
      </c>
      <c r="S4405" s="68">
        <v>0</v>
      </c>
      <c r="T4405" s="68">
        <v>0</v>
      </c>
      <c r="U4405" s="68">
        <v>1.0725233644859813</v>
      </c>
      <c r="V4405" s="68">
        <v>0</v>
      </c>
      <c r="W4405" s="68">
        <v>15.799892189652013</v>
      </c>
    </row>
    <row r="4406" spans="1:23">
      <c r="A4406" s="105"/>
      <c r="B4406">
        <v>2017</v>
      </c>
      <c r="C4406" s="76">
        <v>0.34590335495960933</v>
      </c>
      <c r="D4406" s="76">
        <v>0</v>
      </c>
      <c r="E4406" s="76">
        <v>0</v>
      </c>
      <c r="F4406" s="76">
        <v>0.65409664504039078</v>
      </c>
      <c r="G4406" s="76">
        <v>0</v>
      </c>
      <c r="H4406" s="76">
        <v>0</v>
      </c>
      <c r="I4406" s="76">
        <v>0</v>
      </c>
      <c r="J4406" s="76">
        <v>0</v>
      </c>
      <c r="K4406" s="76">
        <v>0</v>
      </c>
      <c r="L4406" s="77">
        <v>0</v>
      </c>
      <c r="M4406" s="68">
        <v>5.3402717882251292</v>
      </c>
      <c r="N4406" s="68">
        <v>0</v>
      </c>
      <c r="O4406" s="68">
        <v>0</v>
      </c>
      <c r="P4406" s="68">
        <v>10.098352069148865</v>
      </c>
      <c r="Q4406" s="68">
        <v>0</v>
      </c>
      <c r="R4406" s="68">
        <v>0</v>
      </c>
      <c r="S4406" s="68">
        <v>0</v>
      </c>
      <c r="T4406" s="68">
        <v>0</v>
      </c>
      <c r="U4406" s="68">
        <v>0</v>
      </c>
      <c r="V4406" s="68">
        <v>0</v>
      </c>
      <c r="W4406" s="68">
        <v>15.438623857373992</v>
      </c>
    </row>
    <row r="4407" spans="1:23">
      <c r="C4407" s="76"/>
      <c r="D4407" s="76"/>
      <c r="E4407" s="76"/>
      <c r="F4407" s="76"/>
      <c r="G4407" s="76"/>
      <c r="H4407" s="76"/>
      <c r="I4407" s="76"/>
      <c r="J4407" s="76"/>
      <c r="K4407" s="76"/>
      <c r="L4407" s="77"/>
      <c r="M4407" s="68"/>
      <c r="N4407" s="68"/>
      <c r="O4407" s="68"/>
      <c r="P4407" s="68"/>
      <c r="Q4407" s="68"/>
      <c r="R4407" s="68"/>
      <c r="S4407" s="68"/>
      <c r="T4407" s="68"/>
      <c r="U4407" s="68"/>
      <c r="V4407" s="68"/>
      <c r="W4407" s="68"/>
    </row>
    <row r="4408" spans="1:23">
      <c r="A4408" s="105" t="s">
        <v>1132</v>
      </c>
      <c r="B4408">
        <v>2011</v>
      </c>
      <c r="C4408" s="76">
        <v>0</v>
      </c>
      <c r="D4408" s="76">
        <v>0</v>
      </c>
      <c r="E4408" s="76">
        <v>0</v>
      </c>
      <c r="F4408" s="76">
        <v>0</v>
      </c>
      <c r="G4408" s="76">
        <v>0</v>
      </c>
      <c r="H4408" s="76">
        <v>0</v>
      </c>
      <c r="I4408" s="76">
        <v>0</v>
      </c>
      <c r="J4408" s="76">
        <v>0</v>
      </c>
      <c r="K4408" s="76">
        <v>0</v>
      </c>
      <c r="L4408" s="77">
        <v>0</v>
      </c>
      <c r="M4408" s="68">
        <v>0</v>
      </c>
      <c r="N4408" s="68">
        <v>0</v>
      </c>
      <c r="O4408" s="68">
        <v>0</v>
      </c>
      <c r="P4408" s="68">
        <v>0</v>
      </c>
      <c r="Q4408" s="68">
        <v>0</v>
      </c>
      <c r="R4408" s="68">
        <v>0</v>
      </c>
      <c r="S4408" s="68">
        <v>0</v>
      </c>
      <c r="T4408" s="68">
        <v>0</v>
      </c>
      <c r="U4408" s="68">
        <v>0</v>
      </c>
      <c r="V4408" s="68">
        <v>0</v>
      </c>
      <c r="W4408" s="68">
        <v>0</v>
      </c>
    </row>
    <row r="4409" spans="1:23">
      <c r="A4409" s="105"/>
      <c r="B4409">
        <v>2014</v>
      </c>
      <c r="C4409" s="76">
        <v>0</v>
      </c>
      <c r="D4409" s="76">
        <v>0</v>
      </c>
      <c r="E4409" s="76">
        <v>0</v>
      </c>
      <c r="F4409" s="76">
        <v>1</v>
      </c>
      <c r="G4409" s="76">
        <v>0</v>
      </c>
      <c r="H4409" s="76">
        <v>0</v>
      </c>
      <c r="I4409" s="76">
        <v>0</v>
      </c>
      <c r="J4409" s="76">
        <v>0</v>
      </c>
      <c r="K4409" s="76">
        <v>0</v>
      </c>
      <c r="L4409" s="77">
        <v>0</v>
      </c>
      <c r="M4409" s="68">
        <v>0</v>
      </c>
      <c r="N4409" s="68">
        <v>0</v>
      </c>
      <c r="O4409" s="68">
        <v>0</v>
      </c>
      <c r="P4409" s="68">
        <v>5.9078537494359002</v>
      </c>
      <c r="Q4409" s="68">
        <v>0</v>
      </c>
      <c r="R4409" s="68">
        <v>0</v>
      </c>
      <c r="S4409" s="68">
        <v>0</v>
      </c>
      <c r="T4409" s="68">
        <v>0</v>
      </c>
      <c r="U4409" s="68">
        <v>0</v>
      </c>
      <c r="V4409" s="68">
        <v>0</v>
      </c>
      <c r="W4409" s="68">
        <v>5.9078537494359002</v>
      </c>
    </row>
    <row r="4410" spans="1:23">
      <c r="A4410" s="105"/>
      <c r="B4410">
        <v>2017</v>
      </c>
      <c r="C4410" s="76">
        <v>0</v>
      </c>
      <c r="D4410" s="76">
        <v>0</v>
      </c>
      <c r="E4410" s="76">
        <v>0.52552590109807651</v>
      </c>
      <c r="F4410" s="76">
        <v>0.47447409890192355</v>
      </c>
      <c r="G4410" s="76">
        <v>0</v>
      </c>
      <c r="H4410" s="76">
        <v>0</v>
      </c>
      <c r="I4410" s="76">
        <v>0</v>
      </c>
      <c r="J4410" s="76">
        <v>0</v>
      </c>
      <c r="K4410" s="76">
        <v>0</v>
      </c>
      <c r="L4410" s="77">
        <v>0</v>
      </c>
      <c r="M4410" s="68">
        <v>0</v>
      </c>
      <c r="N4410" s="68">
        <v>0</v>
      </c>
      <c r="O4410" s="68">
        <v>2.2916666666666665</v>
      </c>
      <c r="P4410" s="68">
        <v>2.069044502617801</v>
      </c>
      <c r="Q4410" s="68">
        <v>0</v>
      </c>
      <c r="R4410" s="68">
        <v>0</v>
      </c>
      <c r="S4410" s="68">
        <v>0</v>
      </c>
      <c r="T4410" s="68">
        <v>0</v>
      </c>
      <c r="U4410" s="68">
        <v>0</v>
      </c>
      <c r="V4410" s="68">
        <v>0</v>
      </c>
      <c r="W4410" s="68">
        <v>4.3607111692844676</v>
      </c>
    </row>
    <row r="4411" spans="1:23">
      <c r="C4411" s="76"/>
      <c r="D4411" s="76"/>
      <c r="E4411" s="76"/>
      <c r="F4411" s="76"/>
      <c r="G4411" s="76"/>
      <c r="H4411" s="76"/>
      <c r="I4411" s="76"/>
      <c r="J4411" s="76"/>
      <c r="K4411" s="76"/>
      <c r="L4411" s="77"/>
      <c r="M4411" s="68"/>
      <c r="N4411" s="68"/>
      <c r="O4411" s="68"/>
      <c r="P4411" s="68"/>
      <c r="Q4411" s="68"/>
      <c r="R4411" s="68"/>
      <c r="S4411" s="68"/>
      <c r="T4411" s="68"/>
      <c r="U4411" s="68"/>
      <c r="V4411" s="68"/>
      <c r="W4411" s="68"/>
    </row>
    <row r="4412" spans="1:23">
      <c r="A4412" s="105" t="s">
        <v>1133</v>
      </c>
      <c r="B4412">
        <v>2011</v>
      </c>
      <c r="C4412" s="76">
        <v>0.30792649507333097</v>
      </c>
      <c r="D4412" s="76">
        <v>0</v>
      </c>
      <c r="E4412" s="76">
        <v>0</v>
      </c>
      <c r="F4412" s="76">
        <v>0.69207350492666908</v>
      </c>
      <c r="G4412" s="76">
        <v>0</v>
      </c>
      <c r="H4412" s="76">
        <v>0</v>
      </c>
      <c r="I4412" s="76">
        <v>0</v>
      </c>
      <c r="J4412" s="76">
        <v>0</v>
      </c>
      <c r="K4412" s="76">
        <v>0</v>
      </c>
      <c r="L4412" s="77">
        <v>0</v>
      </c>
      <c r="M4412" s="68">
        <v>3.1233119287740312</v>
      </c>
      <c r="N4412" s="68">
        <v>0</v>
      </c>
      <c r="O4412" s="68">
        <v>0</v>
      </c>
      <c r="P4412" s="68">
        <v>7.0197318779313065</v>
      </c>
      <c r="Q4412" s="68">
        <v>0</v>
      </c>
      <c r="R4412" s="68">
        <v>0</v>
      </c>
      <c r="S4412" s="68">
        <v>0</v>
      </c>
      <c r="T4412" s="68">
        <v>0</v>
      </c>
      <c r="U4412" s="68">
        <v>0</v>
      </c>
      <c r="V4412" s="68">
        <v>0</v>
      </c>
      <c r="W4412" s="68">
        <v>10.143043806705338</v>
      </c>
    </row>
    <row r="4413" spans="1:23">
      <c r="A4413" s="105"/>
      <c r="B4413">
        <v>2014</v>
      </c>
      <c r="C4413" s="76">
        <v>0.33379027886488288</v>
      </c>
      <c r="D4413" s="76">
        <v>0</v>
      </c>
      <c r="E4413" s="76">
        <v>0</v>
      </c>
      <c r="F4413" s="76">
        <v>0.66620972113511723</v>
      </c>
      <c r="G4413" s="76">
        <v>0</v>
      </c>
      <c r="H4413" s="76">
        <v>0</v>
      </c>
      <c r="I4413" s="76">
        <v>0</v>
      </c>
      <c r="J4413" s="76">
        <v>0</v>
      </c>
      <c r="K4413" s="76">
        <v>0</v>
      </c>
      <c r="L4413" s="77">
        <v>0</v>
      </c>
      <c r="M4413" s="68">
        <v>3.2502969279378737</v>
      </c>
      <c r="N4413" s="68">
        <v>0</v>
      </c>
      <c r="O4413" s="68">
        <v>0</v>
      </c>
      <c r="P4413" s="68">
        <v>6.4872452766797224</v>
      </c>
      <c r="Q4413" s="68">
        <v>0</v>
      </c>
      <c r="R4413" s="68">
        <v>0</v>
      </c>
      <c r="S4413" s="68">
        <v>0</v>
      </c>
      <c r="T4413" s="68">
        <v>0</v>
      </c>
      <c r="U4413" s="68">
        <v>0</v>
      </c>
      <c r="V4413" s="68">
        <v>0</v>
      </c>
      <c r="W4413" s="68">
        <v>9.7375422046175952</v>
      </c>
    </row>
    <row r="4414" spans="1:23">
      <c r="A4414" s="105"/>
      <c r="B4414">
        <v>2017</v>
      </c>
      <c r="C4414" s="76">
        <v>0.37134704189748835</v>
      </c>
      <c r="D4414" s="76">
        <v>0</v>
      </c>
      <c r="E4414" s="76">
        <v>0</v>
      </c>
      <c r="F4414" s="76">
        <v>0.57955337652115468</v>
      </c>
      <c r="G4414" s="76">
        <v>4.9099581581356917E-2</v>
      </c>
      <c r="H4414" s="76">
        <v>0</v>
      </c>
      <c r="I4414" s="76">
        <v>0</v>
      </c>
      <c r="J4414" s="76">
        <v>0</v>
      </c>
      <c r="K4414" s="76">
        <v>0</v>
      </c>
      <c r="L4414" s="77">
        <v>0</v>
      </c>
      <c r="M4414" s="68">
        <v>7.0145190586748924</v>
      </c>
      <c r="N4414" s="68">
        <v>0</v>
      </c>
      <c r="O4414" s="68">
        <v>0</v>
      </c>
      <c r="P4414" s="68">
        <v>10.947409690823019</v>
      </c>
      <c r="Q4414" s="68">
        <v>0.92746113989637313</v>
      </c>
      <c r="R4414" s="68">
        <v>0</v>
      </c>
      <c r="S4414" s="68">
        <v>0</v>
      </c>
      <c r="T4414" s="68">
        <v>0</v>
      </c>
      <c r="U4414" s="68">
        <v>0</v>
      </c>
      <c r="V4414" s="68">
        <v>0</v>
      </c>
      <c r="W4414" s="68">
        <v>18.889389889394284</v>
      </c>
    </row>
    <row r="4415" spans="1:23">
      <c r="C4415" s="76"/>
      <c r="D4415" s="76"/>
      <c r="E4415" s="76"/>
      <c r="F4415" s="76"/>
      <c r="G4415" s="76"/>
      <c r="H4415" s="76"/>
      <c r="I4415" s="76"/>
      <c r="J4415" s="76"/>
      <c r="K4415" s="76"/>
      <c r="L4415" s="77"/>
      <c r="M4415" s="68"/>
      <c r="N4415" s="68"/>
      <c r="O4415" s="68"/>
      <c r="P4415" s="68"/>
      <c r="Q4415" s="68"/>
      <c r="R4415" s="68"/>
      <c r="S4415" s="68"/>
      <c r="T4415" s="68"/>
      <c r="U4415" s="68"/>
      <c r="V4415" s="68"/>
      <c r="W4415" s="68"/>
    </row>
    <row r="4416" spans="1:23">
      <c r="A4416" s="105" t="s">
        <v>1134</v>
      </c>
      <c r="B4416">
        <v>2011</v>
      </c>
      <c r="C4416" s="76">
        <v>0</v>
      </c>
      <c r="D4416" s="76">
        <v>0</v>
      </c>
      <c r="E4416" s="76">
        <v>0</v>
      </c>
      <c r="F4416" s="76">
        <v>1</v>
      </c>
      <c r="G4416" s="76">
        <v>0</v>
      </c>
      <c r="H4416" s="76">
        <v>0</v>
      </c>
      <c r="I4416" s="76">
        <v>0</v>
      </c>
      <c r="J4416" s="76">
        <v>0</v>
      </c>
      <c r="K4416" s="76">
        <v>0</v>
      </c>
      <c r="L4416" s="77">
        <v>0</v>
      </c>
      <c r="M4416" s="68">
        <v>0</v>
      </c>
      <c r="N4416" s="68">
        <v>0</v>
      </c>
      <c r="O4416" s="68">
        <v>0</v>
      </c>
      <c r="P4416" s="68">
        <v>2.1069900142653353</v>
      </c>
      <c r="Q4416" s="68">
        <v>0</v>
      </c>
      <c r="R4416" s="68">
        <v>0</v>
      </c>
      <c r="S4416" s="68">
        <v>0</v>
      </c>
      <c r="T4416" s="68">
        <v>0</v>
      </c>
      <c r="U4416" s="68">
        <v>0</v>
      </c>
      <c r="V4416" s="68">
        <v>0</v>
      </c>
      <c r="W4416" s="68">
        <v>2.1069900142653353</v>
      </c>
    </row>
    <row r="4417" spans="1:23">
      <c r="A4417" s="105"/>
      <c r="B4417">
        <v>2014</v>
      </c>
      <c r="C4417" s="76">
        <v>0.2333200432457587</v>
      </c>
      <c r="D4417" s="76">
        <v>0</v>
      </c>
      <c r="E4417" s="76">
        <v>0</v>
      </c>
      <c r="F4417" s="76">
        <v>0.76667995675424128</v>
      </c>
      <c r="G4417" s="76">
        <v>0</v>
      </c>
      <c r="H4417" s="76">
        <v>0</v>
      </c>
      <c r="I4417" s="76">
        <v>0</v>
      </c>
      <c r="J4417" s="76">
        <v>0</v>
      </c>
      <c r="K4417" s="76">
        <v>0</v>
      </c>
      <c r="L4417" s="77">
        <v>0</v>
      </c>
      <c r="M4417" s="68">
        <v>2.0014184397163124</v>
      </c>
      <c r="N4417" s="68">
        <v>0</v>
      </c>
      <c r="O4417" s="68">
        <v>0</v>
      </c>
      <c r="P4417" s="68">
        <v>6.5765777404412376</v>
      </c>
      <c r="Q4417" s="68">
        <v>0</v>
      </c>
      <c r="R4417" s="68">
        <v>0</v>
      </c>
      <c r="S4417" s="68">
        <v>0</v>
      </c>
      <c r="T4417" s="68">
        <v>0</v>
      </c>
      <c r="U4417" s="68">
        <v>0</v>
      </c>
      <c r="V4417" s="68">
        <v>0</v>
      </c>
      <c r="W4417" s="68">
        <v>8.5779961801575499</v>
      </c>
    </row>
    <row r="4418" spans="1:23">
      <c r="A4418" s="105"/>
      <c r="B4418">
        <v>2017</v>
      </c>
      <c r="C4418" s="76">
        <v>0.27414161329816877</v>
      </c>
      <c r="D4418" s="76">
        <v>0</v>
      </c>
      <c r="E4418" s="76">
        <v>0</v>
      </c>
      <c r="F4418" s="76">
        <v>0.72585838670183123</v>
      </c>
      <c r="G4418" s="76">
        <v>0</v>
      </c>
      <c r="H4418" s="76">
        <v>0</v>
      </c>
      <c r="I4418" s="76">
        <v>0</v>
      </c>
      <c r="J4418" s="76">
        <v>0</v>
      </c>
      <c r="K4418" s="76">
        <v>0</v>
      </c>
      <c r="L4418" s="77">
        <v>0</v>
      </c>
      <c r="M4418" s="68">
        <v>2.0974708973073319</v>
      </c>
      <c r="N4418" s="68">
        <v>0</v>
      </c>
      <c r="O4418" s="68">
        <v>0</v>
      </c>
      <c r="P4418" s="68">
        <v>5.5535780334729363</v>
      </c>
      <c r="Q4418" s="68">
        <v>0</v>
      </c>
      <c r="R4418" s="68">
        <v>0</v>
      </c>
      <c r="S4418" s="68">
        <v>0</v>
      </c>
      <c r="T4418" s="68">
        <v>0</v>
      </c>
      <c r="U4418" s="68">
        <v>0</v>
      </c>
      <c r="V4418" s="68">
        <v>0</v>
      </c>
      <c r="W4418" s="68">
        <v>7.6510489307802683</v>
      </c>
    </row>
    <row r="4419" spans="1:23">
      <c r="C4419" s="76"/>
      <c r="D4419" s="76"/>
      <c r="E4419" s="76"/>
      <c r="F4419" s="76"/>
      <c r="G4419" s="76"/>
      <c r="H4419" s="76"/>
      <c r="I4419" s="76"/>
      <c r="J4419" s="76"/>
      <c r="K4419" s="76"/>
      <c r="L4419" s="77"/>
      <c r="M4419" s="68"/>
      <c r="N4419" s="68"/>
      <c r="O4419" s="68"/>
      <c r="P4419" s="68"/>
      <c r="Q4419" s="68"/>
      <c r="R4419" s="68"/>
      <c r="S4419" s="68"/>
      <c r="T4419" s="68"/>
      <c r="U4419" s="68"/>
      <c r="V4419" s="68"/>
      <c r="W4419" s="68"/>
    </row>
    <row r="4420" spans="1:23">
      <c r="A4420" s="105" t="s">
        <v>1135</v>
      </c>
      <c r="B4420">
        <v>2011</v>
      </c>
      <c r="C4420" s="76">
        <v>0.22708319986387474</v>
      </c>
      <c r="D4420" s="76">
        <v>0</v>
      </c>
      <c r="E4420" s="76">
        <v>0</v>
      </c>
      <c r="F4420" s="76">
        <v>0.70984082907229706</v>
      </c>
      <c r="G4420" s="76">
        <v>0</v>
      </c>
      <c r="H4420" s="76">
        <v>6.3075971063828215E-2</v>
      </c>
      <c r="I4420" s="76">
        <v>0</v>
      </c>
      <c r="J4420" s="76">
        <v>0</v>
      </c>
      <c r="K4420" s="76">
        <v>0</v>
      </c>
      <c r="L4420" s="77">
        <v>0</v>
      </c>
      <c r="M4420" s="68">
        <v>3.600153846764933</v>
      </c>
      <c r="N4420" s="68">
        <v>0</v>
      </c>
      <c r="O4420" s="68">
        <v>0</v>
      </c>
      <c r="P4420" s="68">
        <v>11.253743970964644</v>
      </c>
      <c r="Q4420" s="68">
        <v>0</v>
      </c>
      <c r="R4420" s="68">
        <v>1</v>
      </c>
      <c r="S4420" s="68">
        <v>0</v>
      </c>
      <c r="T4420" s="68">
        <v>0</v>
      </c>
      <c r="U4420" s="68">
        <v>0</v>
      </c>
      <c r="V4420" s="68">
        <v>0</v>
      </c>
      <c r="W4420" s="68">
        <v>15.853897817729576</v>
      </c>
    </row>
    <row r="4421" spans="1:23">
      <c r="A4421" s="105"/>
      <c r="B4421">
        <v>2014</v>
      </c>
      <c r="C4421" s="76">
        <v>0</v>
      </c>
      <c r="D4421" s="76">
        <v>0</v>
      </c>
      <c r="E4421" s="76">
        <v>0</v>
      </c>
      <c r="F4421" s="76">
        <v>1</v>
      </c>
      <c r="G4421" s="76">
        <v>0</v>
      </c>
      <c r="H4421" s="76">
        <v>0</v>
      </c>
      <c r="I4421" s="76">
        <v>0</v>
      </c>
      <c r="J4421" s="76">
        <v>0</v>
      </c>
      <c r="K4421" s="76">
        <v>0</v>
      </c>
      <c r="L4421" s="77">
        <v>0</v>
      </c>
      <c r="M4421" s="68">
        <v>0</v>
      </c>
      <c r="N4421" s="68">
        <v>0</v>
      </c>
      <c r="O4421" s="68">
        <v>0</v>
      </c>
      <c r="P4421" s="68">
        <v>10.392836658838096</v>
      </c>
      <c r="Q4421" s="68">
        <v>0</v>
      </c>
      <c r="R4421" s="68">
        <v>0</v>
      </c>
      <c r="S4421" s="68">
        <v>0</v>
      </c>
      <c r="T4421" s="68">
        <v>0</v>
      </c>
      <c r="U4421" s="68">
        <v>0</v>
      </c>
      <c r="V4421" s="68">
        <v>0</v>
      </c>
      <c r="W4421" s="68">
        <v>10.392836658838096</v>
      </c>
    </row>
    <row r="4422" spans="1:23">
      <c r="A4422" s="105"/>
      <c r="B4422">
        <v>2017</v>
      </c>
      <c r="C4422" s="76">
        <v>0.1906261299019282</v>
      </c>
      <c r="D4422" s="76">
        <v>0</v>
      </c>
      <c r="E4422" s="76">
        <v>0</v>
      </c>
      <c r="F4422" s="76">
        <v>0.80937387009807171</v>
      </c>
      <c r="G4422" s="76">
        <v>0</v>
      </c>
      <c r="H4422" s="76">
        <v>0</v>
      </c>
      <c r="I4422" s="76">
        <v>0</v>
      </c>
      <c r="J4422" s="76">
        <v>0</v>
      </c>
      <c r="K4422" s="76">
        <v>0</v>
      </c>
      <c r="L4422" s="77">
        <v>0</v>
      </c>
      <c r="M4422" s="68">
        <v>1.0009581603321622</v>
      </c>
      <c r="N4422" s="68">
        <v>0</v>
      </c>
      <c r="O4422" s="68">
        <v>0</v>
      </c>
      <c r="P4422" s="68">
        <v>4.2499387699424389</v>
      </c>
      <c r="Q4422" s="68">
        <v>0</v>
      </c>
      <c r="R4422" s="68">
        <v>0</v>
      </c>
      <c r="S4422" s="68">
        <v>0</v>
      </c>
      <c r="T4422" s="68">
        <v>0</v>
      </c>
      <c r="U4422" s="68">
        <v>0</v>
      </c>
      <c r="V4422" s="68">
        <v>0</v>
      </c>
      <c r="W4422" s="68">
        <v>5.2508969302746014</v>
      </c>
    </row>
    <row r="4423" spans="1:23">
      <c r="C4423" s="76"/>
      <c r="D4423" s="76"/>
      <c r="E4423" s="76"/>
      <c r="F4423" s="76"/>
      <c r="G4423" s="76"/>
      <c r="H4423" s="76"/>
      <c r="I4423" s="76"/>
      <c r="J4423" s="76"/>
      <c r="K4423" s="76"/>
      <c r="L4423" s="77"/>
      <c r="M4423" s="68"/>
      <c r="N4423" s="68"/>
      <c r="O4423" s="68"/>
      <c r="P4423" s="68"/>
      <c r="Q4423" s="68"/>
      <c r="R4423" s="68"/>
      <c r="S4423" s="68"/>
      <c r="T4423" s="68"/>
      <c r="U4423" s="68"/>
      <c r="V4423" s="68"/>
      <c r="W4423" s="68"/>
    </row>
    <row r="4424" spans="1:23">
      <c r="A4424" s="105" t="s">
        <v>1136</v>
      </c>
      <c r="B4424">
        <v>2011</v>
      </c>
      <c r="C4424" s="76">
        <v>0.3423220700090841</v>
      </c>
      <c r="D4424" s="76">
        <v>0</v>
      </c>
      <c r="E4424" s="76">
        <v>0</v>
      </c>
      <c r="F4424" s="76">
        <v>0.6576779299909159</v>
      </c>
      <c r="G4424" s="76">
        <v>0</v>
      </c>
      <c r="H4424" s="76">
        <v>0</v>
      </c>
      <c r="I4424" s="76">
        <v>0</v>
      </c>
      <c r="J4424" s="76">
        <v>0</v>
      </c>
      <c r="K4424" s="76">
        <v>0</v>
      </c>
      <c r="L4424" s="77">
        <v>0</v>
      </c>
      <c r="M4424" s="68">
        <v>1.6169154228855722</v>
      </c>
      <c r="N4424" s="68">
        <v>0</v>
      </c>
      <c r="O4424" s="68">
        <v>0</v>
      </c>
      <c r="P4424" s="68">
        <v>3.1064593301435406</v>
      </c>
      <c r="Q4424" s="68">
        <v>0</v>
      </c>
      <c r="R4424" s="68">
        <v>0</v>
      </c>
      <c r="S4424" s="68">
        <v>0</v>
      </c>
      <c r="T4424" s="68">
        <v>0</v>
      </c>
      <c r="U4424" s="68">
        <v>0</v>
      </c>
      <c r="V4424" s="68">
        <v>0</v>
      </c>
      <c r="W4424" s="68">
        <v>4.7233747530291126</v>
      </c>
    </row>
    <row r="4425" spans="1:23">
      <c r="A4425" s="105"/>
      <c r="B4425">
        <v>2014</v>
      </c>
      <c r="C4425" s="76">
        <v>0.67577390439756946</v>
      </c>
      <c r="D4425" s="76">
        <v>0</v>
      </c>
      <c r="E4425" s="76">
        <v>0</v>
      </c>
      <c r="F4425" s="76">
        <v>0.3242260956024306</v>
      </c>
      <c r="G4425" s="76">
        <v>0</v>
      </c>
      <c r="H4425" s="76">
        <v>0</v>
      </c>
      <c r="I4425" s="76">
        <v>0</v>
      </c>
      <c r="J4425" s="76">
        <v>0</v>
      </c>
      <c r="K4425" s="76">
        <v>0</v>
      </c>
      <c r="L4425" s="77">
        <v>0</v>
      </c>
      <c r="M4425" s="68">
        <v>4.7485151526674017</v>
      </c>
      <c r="N4425" s="68">
        <v>0</v>
      </c>
      <c r="O4425" s="68">
        <v>0</v>
      </c>
      <c r="P4425" s="68">
        <v>2.278265730356706</v>
      </c>
      <c r="Q4425" s="68">
        <v>0</v>
      </c>
      <c r="R4425" s="68">
        <v>0</v>
      </c>
      <c r="S4425" s="68">
        <v>0</v>
      </c>
      <c r="T4425" s="68">
        <v>0</v>
      </c>
      <c r="U4425" s="68">
        <v>0</v>
      </c>
      <c r="V4425" s="68">
        <v>0</v>
      </c>
      <c r="W4425" s="68">
        <v>7.0267808830241076</v>
      </c>
    </row>
    <row r="4426" spans="1:23">
      <c r="A4426" s="105"/>
      <c r="B4426">
        <v>2017</v>
      </c>
      <c r="C4426" s="76">
        <v>0.57242514692160773</v>
      </c>
      <c r="D4426" s="76">
        <v>0</v>
      </c>
      <c r="E4426" s="76">
        <v>0</v>
      </c>
      <c r="F4426" s="76">
        <v>0.42757485307839238</v>
      </c>
      <c r="G4426" s="76">
        <v>0</v>
      </c>
      <c r="H4426" s="76">
        <v>0</v>
      </c>
      <c r="I4426" s="76">
        <v>0</v>
      </c>
      <c r="J4426" s="76">
        <v>0</v>
      </c>
      <c r="K4426" s="76">
        <v>0</v>
      </c>
      <c r="L4426" s="77">
        <v>0</v>
      </c>
      <c r="M4426" s="68">
        <v>2.0133333333333336</v>
      </c>
      <c r="N4426" s="68">
        <v>0</v>
      </c>
      <c r="O4426" s="68">
        <v>0</v>
      </c>
      <c r="P4426" s="68">
        <v>1.5038659793814433</v>
      </c>
      <c r="Q4426" s="68">
        <v>0</v>
      </c>
      <c r="R4426" s="68">
        <v>0</v>
      </c>
      <c r="S4426" s="68">
        <v>0</v>
      </c>
      <c r="T4426" s="68">
        <v>0</v>
      </c>
      <c r="U4426" s="68">
        <v>0</v>
      </c>
      <c r="V4426" s="68">
        <v>0</v>
      </c>
      <c r="W4426" s="68">
        <v>3.5171993127147765</v>
      </c>
    </row>
    <row r="4427" spans="1:23">
      <c r="C4427" s="76"/>
      <c r="D4427" s="76"/>
      <c r="E4427" s="76"/>
      <c r="F4427" s="76"/>
      <c r="G4427" s="76"/>
      <c r="H4427" s="76"/>
      <c r="I4427" s="76"/>
      <c r="J4427" s="76"/>
      <c r="K4427" s="76"/>
      <c r="L4427" s="77"/>
      <c r="M4427" s="68"/>
      <c r="N4427" s="68"/>
      <c r="O4427" s="68"/>
      <c r="P4427" s="68"/>
      <c r="Q4427" s="68"/>
      <c r="R4427" s="68"/>
      <c r="S4427" s="68"/>
      <c r="T4427" s="68"/>
      <c r="U4427" s="68"/>
      <c r="V4427" s="68"/>
      <c r="W4427" s="68"/>
    </row>
    <row r="4428" spans="1:23">
      <c r="A4428" s="105" t="s">
        <v>1137</v>
      </c>
      <c r="B4428">
        <v>2011</v>
      </c>
      <c r="C4428" s="76">
        <v>0</v>
      </c>
      <c r="D4428" s="76">
        <v>0</v>
      </c>
      <c r="E4428" s="76">
        <v>0</v>
      </c>
      <c r="F4428" s="76">
        <v>0</v>
      </c>
      <c r="G4428" s="76">
        <v>0</v>
      </c>
      <c r="H4428" s="76">
        <v>0</v>
      </c>
      <c r="I4428" s="76">
        <v>0</v>
      </c>
      <c r="J4428" s="76">
        <v>0</v>
      </c>
      <c r="K4428" s="76">
        <v>0</v>
      </c>
      <c r="L4428" s="77">
        <v>0</v>
      </c>
      <c r="M4428" s="68">
        <v>0</v>
      </c>
      <c r="N4428" s="68">
        <v>0</v>
      </c>
      <c r="O4428" s="68">
        <v>0</v>
      </c>
      <c r="P4428" s="68">
        <v>0</v>
      </c>
      <c r="Q4428" s="68">
        <v>0</v>
      </c>
      <c r="R4428" s="68">
        <v>0</v>
      </c>
      <c r="S4428" s="68">
        <v>0</v>
      </c>
      <c r="T4428" s="68">
        <v>0</v>
      </c>
      <c r="U4428" s="68">
        <v>0</v>
      </c>
      <c r="V4428" s="68">
        <v>0</v>
      </c>
      <c r="W4428" s="68">
        <v>0</v>
      </c>
    </row>
    <row r="4429" spans="1:23">
      <c r="A4429" s="105"/>
      <c r="B4429">
        <v>2014</v>
      </c>
      <c r="C4429" s="76">
        <v>0</v>
      </c>
      <c r="D4429" s="76">
        <v>0</v>
      </c>
      <c r="E4429" s="76">
        <v>0</v>
      </c>
      <c r="F4429" s="76">
        <v>1</v>
      </c>
      <c r="G4429" s="76">
        <v>0</v>
      </c>
      <c r="H4429" s="76">
        <v>0</v>
      </c>
      <c r="I4429" s="76">
        <v>0</v>
      </c>
      <c r="J4429" s="76">
        <v>0</v>
      </c>
      <c r="K4429" s="76">
        <v>0</v>
      </c>
      <c r="L4429" s="77">
        <v>0</v>
      </c>
      <c r="M4429" s="68">
        <v>0</v>
      </c>
      <c r="N4429" s="68">
        <v>0</v>
      </c>
      <c r="O4429" s="68">
        <v>0</v>
      </c>
      <c r="P4429" s="68">
        <v>1.0725233644859813</v>
      </c>
      <c r="Q4429" s="68">
        <v>0</v>
      </c>
      <c r="R4429" s="68">
        <v>0</v>
      </c>
      <c r="S4429" s="68">
        <v>0</v>
      </c>
      <c r="T4429" s="68">
        <v>0</v>
      </c>
      <c r="U4429" s="68">
        <v>0</v>
      </c>
      <c r="V4429" s="68">
        <v>0</v>
      </c>
      <c r="W4429" s="68">
        <v>1.0725233644859813</v>
      </c>
    </row>
    <row r="4430" spans="1:23">
      <c r="A4430" s="105"/>
      <c r="B4430">
        <v>2017</v>
      </c>
      <c r="C4430" s="76">
        <v>0</v>
      </c>
      <c r="D4430" s="76">
        <v>0</v>
      </c>
      <c r="E4430" s="76">
        <v>0</v>
      </c>
      <c r="F4430" s="76">
        <v>1</v>
      </c>
      <c r="G4430" s="76">
        <v>0</v>
      </c>
      <c r="H4430" s="76">
        <v>0</v>
      </c>
      <c r="I4430" s="76">
        <v>0</v>
      </c>
      <c r="J4430" s="76">
        <v>0</v>
      </c>
      <c r="K4430" s="76">
        <v>0</v>
      </c>
      <c r="L4430" s="77">
        <v>0</v>
      </c>
      <c r="M4430" s="68">
        <v>0</v>
      </c>
      <c r="N4430" s="68">
        <v>0</v>
      </c>
      <c r="O4430" s="68">
        <v>0</v>
      </c>
      <c r="P4430" s="68">
        <v>2.1779388083735909</v>
      </c>
      <c r="Q4430" s="68">
        <v>0</v>
      </c>
      <c r="R4430" s="68">
        <v>0</v>
      </c>
      <c r="S4430" s="68">
        <v>0</v>
      </c>
      <c r="T4430" s="68">
        <v>0</v>
      </c>
      <c r="U4430" s="68">
        <v>0</v>
      </c>
      <c r="V4430" s="68">
        <v>0</v>
      </c>
      <c r="W4430" s="68">
        <v>2.1779388083735909</v>
      </c>
    </row>
    <row r="4431" spans="1:23">
      <c r="C4431" s="76"/>
      <c r="D4431" s="76"/>
      <c r="E4431" s="76"/>
      <c r="F4431" s="76"/>
      <c r="G4431" s="76"/>
      <c r="H4431" s="76"/>
      <c r="I4431" s="76"/>
      <c r="J4431" s="76"/>
      <c r="K4431" s="76"/>
      <c r="L4431" s="77"/>
      <c r="M4431" s="68"/>
      <c r="N4431" s="68"/>
      <c r="O4431" s="68"/>
      <c r="P4431" s="68"/>
      <c r="Q4431" s="68"/>
      <c r="R4431" s="68"/>
      <c r="S4431" s="68"/>
      <c r="T4431" s="68"/>
      <c r="U4431" s="68"/>
      <c r="V4431" s="68"/>
      <c r="W4431" s="68"/>
    </row>
    <row r="4432" spans="1:23">
      <c r="A4432" s="105" t="s">
        <v>1138</v>
      </c>
      <c r="B4432">
        <v>2011</v>
      </c>
      <c r="C4432" s="76">
        <v>0</v>
      </c>
      <c r="D4432" s="76">
        <v>0</v>
      </c>
      <c r="E4432" s="76">
        <v>0</v>
      </c>
      <c r="F4432" s="76">
        <v>1</v>
      </c>
      <c r="G4432" s="76">
        <v>0</v>
      </c>
      <c r="H4432" s="76">
        <v>0</v>
      </c>
      <c r="I4432" s="76">
        <v>0</v>
      </c>
      <c r="J4432" s="76">
        <v>0</v>
      </c>
      <c r="K4432" s="76">
        <v>0</v>
      </c>
      <c r="L4432" s="77">
        <v>0</v>
      </c>
      <c r="M4432" s="68">
        <v>0</v>
      </c>
      <c r="N4432" s="68">
        <v>0</v>
      </c>
      <c r="O4432" s="68">
        <v>0</v>
      </c>
      <c r="P4432" s="68">
        <v>1.5555944055944055</v>
      </c>
      <c r="Q4432" s="68">
        <v>0</v>
      </c>
      <c r="R4432" s="68">
        <v>0</v>
      </c>
      <c r="S4432" s="68">
        <v>0</v>
      </c>
      <c r="T4432" s="68">
        <v>0</v>
      </c>
      <c r="U4432" s="68">
        <v>0</v>
      </c>
      <c r="V4432" s="68">
        <v>0</v>
      </c>
      <c r="W4432" s="68">
        <v>1.5555944055944055</v>
      </c>
    </row>
    <row r="4433" spans="1:23">
      <c r="A4433" s="105"/>
      <c r="B4433">
        <v>2014</v>
      </c>
      <c r="C4433" s="76">
        <v>0</v>
      </c>
      <c r="D4433" s="76">
        <v>0</v>
      </c>
      <c r="E4433" s="76">
        <v>0</v>
      </c>
      <c r="F4433" s="76">
        <v>0</v>
      </c>
      <c r="G4433" s="76">
        <v>1</v>
      </c>
      <c r="H4433" s="76">
        <v>0</v>
      </c>
      <c r="I4433" s="76">
        <v>0</v>
      </c>
      <c r="J4433" s="76">
        <v>0</v>
      </c>
      <c r="K4433" s="76">
        <v>0</v>
      </c>
      <c r="L4433" s="77">
        <v>0</v>
      </c>
      <c r="M4433" s="68">
        <v>0</v>
      </c>
      <c r="N4433" s="68">
        <v>0</v>
      </c>
      <c r="O4433" s="68">
        <v>0</v>
      </c>
      <c r="P4433" s="68">
        <v>0</v>
      </c>
      <c r="Q4433" s="68">
        <v>0.99459945994599464</v>
      </c>
      <c r="R4433" s="68">
        <v>0</v>
      </c>
      <c r="S4433" s="68">
        <v>0</v>
      </c>
      <c r="T4433" s="68">
        <v>0</v>
      </c>
      <c r="U4433" s="68">
        <v>0</v>
      </c>
      <c r="V4433" s="68">
        <v>0</v>
      </c>
      <c r="W4433" s="68">
        <v>0.99459945994599464</v>
      </c>
    </row>
    <row r="4434" spans="1:23">
      <c r="A4434" s="105"/>
      <c r="B4434">
        <v>2017</v>
      </c>
      <c r="C4434" s="76">
        <v>0</v>
      </c>
      <c r="D4434" s="76">
        <v>0</v>
      </c>
      <c r="E4434" s="76">
        <v>0</v>
      </c>
      <c r="F4434" s="76">
        <v>1</v>
      </c>
      <c r="G4434" s="76">
        <v>0</v>
      </c>
      <c r="H4434" s="76">
        <v>0</v>
      </c>
      <c r="I4434" s="76">
        <v>0</v>
      </c>
      <c r="J4434" s="76">
        <v>0</v>
      </c>
      <c r="K4434" s="76">
        <v>0</v>
      </c>
      <c r="L4434" s="77">
        <v>0</v>
      </c>
      <c r="M4434" s="68">
        <v>0</v>
      </c>
      <c r="N4434" s="68">
        <v>0</v>
      </c>
      <c r="O4434" s="68">
        <v>0</v>
      </c>
      <c r="P4434" s="68">
        <v>1.4264126149802892</v>
      </c>
      <c r="Q4434" s="68">
        <v>0</v>
      </c>
      <c r="R4434" s="68">
        <v>0</v>
      </c>
      <c r="S4434" s="68">
        <v>0</v>
      </c>
      <c r="T4434" s="68">
        <v>0</v>
      </c>
      <c r="U4434" s="68">
        <v>0</v>
      </c>
      <c r="V4434" s="68">
        <v>0</v>
      </c>
      <c r="W4434" s="68">
        <v>1.4264126149802892</v>
      </c>
    </row>
    <row r="4435" spans="1:23">
      <c r="C4435" s="76"/>
      <c r="D4435" s="76"/>
      <c r="E4435" s="76"/>
      <c r="F4435" s="76"/>
      <c r="G4435" s="76"/>
      <c r="H4435" s="76"/>
      <c r="I4435" s="76"/>
      <c r="J4435" s="76"/>
      <c r="K4435" s="76"/>
      <c r="L4435" s="77"/>
      <c r="M4435" s="68"/>
      <c r="N4435" s="68"/>
      <c r="O4435" s="68"/>
      <c r="P4435" s="68"/>
      <c r="Q4435" s="68"/>
      <c r="R4435" s="68"/>
      <c r="S4435" s="68"/>
      <c r="T4435" s="68"/>
      <c r="U4435" s="68"/>
      <c r="V4435" s="68"/>
      <c r="W4435" s="68"/>
    </row>
    <row r="4436" spans="1:23">
      <c r="A4436" s="105" t="s">
        <v>1139</v>
      </c>
      <c r="B4436">
        <v>2011</v>
      </c>
      <c r="C4436" s="76">
        <v>0.47637324246977858</v>
      </c>
      <c r="D4436" s="76">
        <v>0</v>
      </c>
      <c r="E4436" s="76">
        <v>0</v>
      </c>
      <c r="F4436" s="76">
        <v>0.52362675753022137</v>
      </c>
      <c r="G4436" s="76">
        <v>0</v>
      </c>
      <c r="H4436" s="76">
        <v>0</v>
      </c>
      <c r="I4436" s="76">
        <v>0</v>
      </c>
      <c r="J4436" s="76">
        <v>0</v>
      </c>
      <c r="K4436" s="76">
        <v>0</v>
      </c>
      <c r="L4436" s="77">
        <v>0</v>
      </c>
      <c r="M4436" s="68">
        <v>1.0070921985815602</v>
      </c>
      <c r="N4436" s="68">
        <v>0</v>
      </c>
      <c r="O4436" s="68">
        <v>0</v>
      </c>
      <c r="P4436" s="68">
        <v>1.1069900142653353</v>
      </c>
      <c r="Q4436" s="68">
        <v>0</v>
      </c>
      <c r="R4436" s="68">
        <v>0</v>
      </c>
      <c r="S4436" s="68">
        <v>0</v>
      </c>
      <c r="T4436" s="68">
        <v>0</v>
      </c>
      <c r="U4436" s="68">
        <v>0</v>
      </c>
      <c r="V4436" s="68">
        <v>0</v>
      </c>
      <c r="W4436" s="68">
        <v>2.1140822128468955</v>
      </c>
    </row>
    <row r="4437" spans="1:23">
      <c r="A4437" s="105"/>
      <c r="B4437">
        <v>2014</v>
      </c>
      <c r="C4437" s="76">
        <v>0.60726394760640279</v>
      </c>
      <c r="D4437" s="76">
        <v>0</v>
      </c>
      <c r="E4437" s="76">
        <v>0</v>
      </c>
      <c r="F4437" s="76">
        <v>0.39273605239359721</v>
      </c>
      <c r="G4437" s="76">
        <v>0</v>
      </c>
      <c r="H4437" s="76">
        <v>0</v>
      </c>
      <c r="I4437" s="76">
        <v>0</v>
      </c>
      <c r="J4437" s="76">
        <v>0</v>
      </c>
      <c r="K4437" s="76">
        <v>0</v>
      </c>
      <c r="L4437" s="77">
        <v>0</v>
      </c>
      <c r="M4437" s="68">
        <v>3.2195121951219514</v>
      </c>
      <c r="N4437" s="68">
        <v>0</v>
      </c>
      <c r="O4437" s="68">
        <v>0</v>
      </c>
      <c r="P4437" s="68">
        <v>2.0821563920089172</v>
      </c>
      <c r="Q4437" s="68">
        <v>0</v>
      </c>
      <c r="R4437" s="68">
        <v>0</v>
      </c>
      <c r="S4437" s="68">
        <v>0</v>
      </c>
      <c r="T4437" s="68">
        <v>0</v>
      </c>
      <c r="U4437" s="68">
        <v>0</v>
      </c>
      <c r="V4437" s="68">
        <v>0</v>
      </c>
      <c r="W4437" s="68">
        <v>5.3016685871308686</v>
      </c>
    </row>
    <row r="4438" spans="1:23">
      <c r="A4438" s="105"/>
      <c r="B4438">
        <v>2017</v>
      </c>
      <c r="C4438" s="76">
        <v>0.2042849025702731</v>
      </c>
      <c r="D4438" s="76">
        <v>0</v>
      </c>
      <c r="E4438" s="76">
        <v>0</v>
      </c>
      <c r="F4438" s="76">
        <v>0.7957150974297269</v>
      </c>
      <c r="G4438" s="76">
        <v>0</v>
      </c>
      <c r="H4438" s="76">
        <v>0</v>
      </c>
      <c r="I4438" s="76">
        <v>0</v>
      </c>
      <c r="J4438" s="76">
        <v>0</v>
      </c>
      <c r="K4438" s="76">
        <v>0</v>
      </c>
      <c r="L4438" s="77">
        <v>0</v>
      </c>
      <c r="M4438" s="68">
        <v>1.5067669172932332</v>
      </c>
      <c r="N4438" s="68">
        <v>0</v>
      </c>
      <c r="O4438" s="68">
        <v>0</v>
      </c>
      <c r="P4438" s="68">
        <v>5.8690445026178004</v>
      </c>
      <c r="Q4438" s="68">
        <v>0</v>
      </c>
      <c r="R4438" s="68">
        <v>0</v>
      </c>
      <c r="S4438" s="68">
        <v>0</v>
      </c>
      <c r="T4438" s="68">
        <v>0</v>
      </c>
      <c r="U4438" s="68">
        <v>0</v>
      </c>
      <c r="V4438" s="68">
        <v>0</v>
      </c>
      <c r="W4438" s="68">
        <v>7.3758114199110336</v>
      </c>
    </row>
    <row r="4439" spans="1:23">
      <c r="C4439" s="76"/>
      <c r="D4439" s="76"/>
      <c r="E4439" s="76"/>
      <c r="F4439" s="76"/>
      <c r="G4439" s="76"/>
      <c r="H4439" s="76"/>
      <c r="I4439" s="76"/>
      <c r="J4439" s="76"/>
      <c r="K4439" s="76"/>
      <c r="L4439" s="77"/>
      <c r="M4439" s="68"/>
      <c r="N4439" s="68"/>
      <c r="O4439" s="68"/>
      <c r="P4439" s="68"/>
      <c r="Q4439" s="68"/>
      <c r="R4439" s="68"/>
      <c r="S4439" s="68"/>
      <c r="T4439" s="68"/>
      <c r="U4439" s="68"/>
      <c r="V4439" s="68"/>
      <c r="W4439" s="68"/>
    </row>
    <row r="4440" spans="1:23">
      <c r="A4440" s="105" t="s">
        <v>1140</v>
      </c>
      <c r="B4440">
        <v>2011</v>
      </c>
      <c r="C4440" s="76">
        <v>0.19259257226944382</v>
      </c>
      <c r="D4440" s="76">
        <v>0</v>
      </c>
      <c r="E4440" s="76">
        <v>0</v>
      </c>
      <c r="F4440" s="76">
        <v>0.80740742773055618</v>
      </c>
      <c r="G4440" s="76">
        <v>0</v>
      </c>
      <c r="H4440" s="76">
        <v>0</v>
      </c>
      <c r="I4440" s="76">
        <v>0</v>
      </c>
      <c r="J4440" s="76">
        <v>0</v>
      </c>
      <c r="K4440" s="76">
        <v>0</v>
      </c>
      <c r="L4440" s="77">
        <v>0</v>
      </c>
      <c r="M4440" s="68">
        <v>13.998761963365148</v>
      </c>
      <c r="N4440" s="68">
        <v>0</v>
      </c>
      <c r="O4440" s="68">
        <v>0</v>
      </c>
      <c r="P4440" s="68">
        <v>58.687125131908623</v>
      </c>
      <c r="Q4440" s="68">
        <v>0</v>
      </c>
      <c r="R4440" s="68">
        <v>0</v>
      </c>
      <c r="S4440" s="68">
        <v>0</v>
      </c>
      <c r="T4440" s="68">
        <v>0</v>
      </c>
      <c r="U4440" s="68">
        <v>0</v>
      </c>
      <c r="V4440" s="68">
        <v>0</v>
      </c>
      <c r="W4440" s="68">
        <v>72.68588709527377</v>
      </c>
    </row>
    <row r="4441" spans="1:23">
      <c r="A4441" s="105"/>
      <c r="B4441">
        <v>2014</v>
      </c>
      <c r="C4441" s="76">
        <v>0.21594374646289885</v>
      </c>
      <c r="D4441" s="76">
        <v>0</v>
      </c>
      <c r="E4441" s="76">
        <v>0</v>
      </c>
      <c r="F4441" s="76">
        <v>0.76750769047802447</v>
      </c>
      <c r="G4441" s="76">
        <v>0</v>
      </c>
      <c r="H4441" s="76">
        <v>0</v>
      </c>
      <c r="I4441" s="76">
        <v>0</v>
      </c>
      <c r="J4441" s="76">
        <v>0</v>
      </c>
      <c r="K4441" s="76">
        <v>1.6548563059076482E-2</v>
      </c>
      <c r="L4441" s="77">
        <v>0</v>
      </c>
      <c r="M4441" s="68">
        <v>12.564447491055974</v>
      </c>
      <c r="N4441" s="68">
        <v>0</v>
      </c>
      <c r="O4441" s="68">
        <v>0</v>
      </c>
      <c r="P4441" s="68">
        <v>44.656584105572101</v>
      </c>
      <c r="Q4441" s="68">
        <v>0</v>
      </c>
      <c r="R4441" s="68">
        <v>0</v>
      </c>
      <c r="S4441" s="68">
        <v>0</v>
      </c>
      <c r="T4441" s="68">
        <v>0</v>
      </c>
      <c r="U4441" s="68">
        <v>0.96285979572887648</v>
      </c>
      <c r="V4441" s="68">
        <v>0</v>
      </c>
      <c r="W4441" s="68">
        <v>58.183891392356962</v>
      </c>
    </row>
    <row r="4442" spans="1:23">
      <c r="A4442" s="105"/>
      <c r="B4442">
        <v>2017</v>
      </c>
      <c r="C4442" s="76">
        <v>0.24785089581119901</v>
      </c>
      <c r="D4442" s="76">
        <v>0</v>
      </c>
      <c r="E4442" s="76">
        <v>2.7052135328041613E-2</v>
      </c>
      <c r="F4442" s="76">
        <v>0.72509696886075925</v>
      </c>
      <c r="G4442" s="76">
        <v>0</v>
      </c>
      <c r="H4442" s="76">
        <v>0</v>
      </c>
      <c r="I4442" s="76">
        <v>0</v>
      </c>
      <c r="J4442" s="76">
        <v>0</v>
      </c>
      <c r="K4442" s="76">
        <v>0</v>
      </c>
      <c r="L4442" s="77">
        <v>0</v>
      </c>
      <c r="M4442" s="68">
        <v>13.068751879737594</v>
      </c>
      <c r="N4442" s="68">
        <v>0</v>
      </c>
      <c r="O4442" s="68">
        <v>1.4264126149802892</v>
      </c>
      <c r="P4442" s="68">
        <v>38.233117309406573</v>
      </c>
      <c r="Q4442" s="68">
        <v>0</v>
      </c>
      <c r="R4442" s="68">
        <v>0</v>
      </c>
      <c r="S4442" s="68">
        <v>0</v>
      </c>
      <c r="T4442" s="68">
        <v>0</v>
      </c>
      <c r="U4442" s="68">
        <v>0</v>
      </c>
      <c r="V4442" s="68">
        <v>0</v>
      </c>
      <c r="W4442" s="68">
        <v>52.728281804124464</v>
      </c>
    </row>
    <row r="4443" spans="1:23">
      <c r="C4443" s="76"/>
      <c r="D4443" s="76"/>
      <c r="E4443" s="76"/>
      <c r="F4443" s="76"/>
      <c r="G4443" s="76"/>
      <c r="H4443" s="76"/>
      <c r="I4443" s="76"/>
      <c r="J4443" s="76"/>
      <c r="K4443" s="76"/>
      <c r="L4443" s="77"/>
      <c r="M4443" s="68"/>
      <c r="N4443" s="68"/>
      <c r="O4443" s="68"/>
      <c r="P4443" s="68"/>
      <c r="Q4443" s="68"/>
      <c r="R4443" s="68"/>
      <c r="S4443" s="68"/>
      <c r="T4443" s="68"/>
      <c r="U4443" s="68"/>
      <c r="V4443" s="68"/>
      <c r="W4443" s="68"/>
    </row>
    <row r="4444" spans="1:23">
      <c r="A4444" s="105" t="s">
        <v>1141</v>
      </c>
      <c r="B4444">
        <v>2011</v>
      </c>
      <c r="C4444" s="76">
        <v>0.19046103095831637</v>
      </c>
      <c r="D4444" s="76">
        <v>0</v>
      </c>
      <c r="E4444" s="76">
        <v>0</v>
      </c>
      <c r="F4444" s="76">
        <v>0.80953896904168365</v>
      </c>
      <c r="G4444" s="76">
        <v>0</v>
      </c>
      <c r="H4444" s="76">
        <v>0</v>
      </c>
      <c r="I4444" s="76">
        <v>0</v>
      </c>
      <c r="J4444" s="76">
        <v>0</v>
      </c>
      <c r="K4444" s="76">
        <v>0</v>
      </c>
      <c r="L4444" s="77">
        <v>0</v>
      </c>
      <c r="M4444" s="68">
        <v>5.0600696609084297</v>
      </c>
      <c r="N4444" s="68">
        <v>0</v>
      </c>
      <c r="O4444" s="68">
        <v>0</v>
      </c>
      <c r="P4444" s="68">
        <v>21.507410497360056</v>
      </c>
      <c r="Q4444" s="68">
        <v>0</v>
      </c>
      <c r="R4444" s="68">
        <v>0</v>
      </c>
      <c r="S4444" s="68">
        <v>0</v>
      </c>
      <c r="T4444" s="68">
        <v>0</v>
      </c>
      <c r="U4444" s="68">
        <v>0</v>
      </c>
      <c r="V4444" s="68">
        <v>0</v>
      </c>
      <c r="W4444" s="68">
        <v>26.567480158268484</v>
      </c>
    </row>
    <row r="4445" spans="1:23">
      <c r="A4445" s="105"/>
      <c r="B4445">
        <v>2014</v>
      </c>
      <c r="C4445" s="76">
        <v>0.33651952508183391</v>
      </c>
      <c r="D4445" s="76">
        <v>0</v>
      </c>
      <c r="E4445" s="76">
        <v>0</v>
      </c>
      <c r="F4445" s="76">
        <v>0.66348047491816575</v>
      </c>
      <c r="G4445" s="76">
        <v>0</v>
      </c>
      <c r="H4445" s="76">
        <v>0</v>
      </c>
      <c r="I4445" s="76">
        <v>0</v>
      </c>
      <c r="J4445" s="76">
        <v>0</v>
      </c>
      <c r="K4445" s="76">
        <v>0</v>
      </c>
      <c r="L4445" s="77">
        <v>0</v>
      </c>
      <c r="M4445" s="68">
        <v>6.5257402416869015</v>
      </c>
      <c r="N4445" s="68">
        <v>0</v>
      </c>
      <c r="O4445" s="68">
        <v>0</v>
      </c>
      <c r="P4445" s="68">
        <v>12.866121909847955</v>
      </c>
      <c r="Q4445" s="68">
        <v>0</v>
      </c>
      <c r="R4445" s="68">
        <v>0</v>
      </c>
      <c r="S4445" s="68">
        <v>0</v>
      </c>
      <c r="T4445" s="68">
        <v>0</v>
      </c>
      <c r="U4445" s="68">
        <v>0</v>
      </c>
      <c r="V4445" s="68">
        <v>0</v>
      </c>
      <c r="W4445" s="68">
        <v>19.391862151534863</v>
      </c>
    </row>
    <row r="4446" spans="1:23">
      <c r="A4446" s="105"/>
      <c r="B4446">
        <v>2017</v>
      </c>
      <c r="C4446" s="76">
        <v>0.19171299117691978</v>
      </c>
      <c r="D4446" s="76">
        <v>8.504435664892479E-2</v>
      </c>
      <c r="E4446" s="76">
        <v>0</v>
      </c>
      <c r="F4446" s="76">
        <v>0.7232426521741554</v>
      </c>
      <c r="G4446" s="76">
        <v>0</v>
      </c>
      <c r="H4446" s="76">
        <v>0</v>
      </c>
      <c r="I4446" s="76">
        <v>0</v>
      </c>
      <c r="J4446" s="76">
        <v>0</v>
      </c>
      <c r="K4446" s="76">
        <v>0</v>
      </c>
      <c r="L4446" s="77">
        <v>0</v>
      </c>
      <c r="M4446" s="68">
        <v>4.1317466535790004</v>
      </c>
      <c r="N4446" s="68">
        <v>1.8328530259365994</v>
      </c>
      <c r="O4446" s="68">
        <v>0</v>
      </c>
      <c r="P4446" s="68">
        <v>15.587130478228758</v>
      </c>
      <c r="Q4446" s="68">
        <v>0</v>
      </c>
      <c r="R4446" s="68">
        <v>0</v>
      </c>
      <c r="S4446" s="68">
        <v>0</v>
      </c>
      <c r="T4446" s="68">
        <v>0</v>
      </c>
      <c r="U4446" s="68">
        <v>0</v>
      </c>
      <c r="V4446" s="68">
        <v>0</v>
      </c>
      <c r="W4446" s="68">
        <v>21.551730157744359</v>
      </c>
    </row>
    <row r="4447" spans="1:23">
      <c r="C4447" s="76"/>
      <c r="D4447" s="76"/>
      <c r="E4447" s="76"/>
      <c r="F4447" s="76"/>
      <c r="G4447" s="76"/>
      <c r="H4447" s="76"/>
      <c r="I4447" s="76"/>
      <c r="J4447" s="76"/>
      <c r="K4447" s="76"/>
      <c r="L4447" s="77"/>
      <c r="M4447" s="68"/>
      <c r="N4447" s="68"/>
      <c r="O4447" s="68"/>
      <c r="P4447" s="68"/>
      <c r="Q4447" s="68"/>
      <c r="R4447" s="68"/>
      <c r="S4447" s="68"/>
      <c r="T4447" s="68"/>
      <c r="U4447" s="68"/>
      <c r="V4447" s="68"/>
      <c r="W4447" s="68"/>
    </row>
    <row r="4448" spans="1:23">
      <c r="A4448" s="105" t="s">
        <v>1142</v>
      </c>
      <c r="B4448">
        <v>2011</v>
      </c>
      <c r="C4448" s="76">
        <v>0.6524661522472629</v>
      </c>
      <c r="D4448" s="76">
        <v>0</v>
      </c>
      <c r="E4448" s="76">
        <v>0</v>
      </c>
      <c r="F4448" s="76">
        <v>0.34753384775273699</v>
      </c>
      <c r="G4448" s="76">
        <v>0</v>
      </c>
      <c r="H4448" s="76">
        <v>0</v>
      </c>
      <c r="I4448" s="76">
        <v>0</v>
      </c>
      <c r="J4448" s="76">
        <v>0</v>
      </c>
      <c r="K4448" s="76">
        <v>0</v>
      </c>
      <c r="L4448" s="77">
        <v>0</v>
      </c>
      <c r="M4448" s="68">
        <v>3.7039106145251397</v>
      </c>
      <c r="N4448" s="68">
        <v>0</v>
      </c>
      <c r="O4448" s="68">
        <v>0</v>
      </c>
      <c r="P4448" s="68">
        <v>1.972875226039783</v>
      </c>
      <c r="Q4448" s="68">
        <v>0</v>
      </c>
      <c r="R4448" s="68">
        <v>0</v>
      </c>
      <c r="S4448" s="68">
        <v>0</v>
      </c>
      <c r="T4448" s="68">
        <v>0</v>
      </c>
      <c r="U4448" s="68">
        <v>0</v>
      </c>
      <c r="V4448" s="68">
        <v>0</v>
      </c>
      <c r="W4448" s="68">
        <v>5.6767858405649232</v>
      </c>
    </row>
    <row r="4449" spans="1:23">
      <c r="A4449" s="105"/>
      <c r="B4449">
        <v>2014</v>
      </c>
      <c r="C4449" s="76">
        <v>0</v>
      </c>
      <c r="D4449" s="76">
        <v>0</v>
      </c>
      <c r="E4449" s="76">
        <v>0</v>
      </c>
      <c r="F4449" s="76">
        <v>0</v>
      </c>
      <c r="G4449" s="76">
        <v>0</v>
      </c>
      <c r="H4449" s="76">
        <v>0</v>
      </c>
      <c r="I4449" s="76">
        <v>0</v>
      </c>
      <c r="J4449" s="76">
        <v>0</v>
      </c>
      <c r="K4449" s="76">
        <v>0</v>
      </c>
      <c r="L4449" s="77">
        <v>0</v>
      </c>
      <c r="M4449" s="68">
        <v>0</v>
      </c>
      <c r="N4449" s="68">
        <v>0</v>
      </c>
      <c r="O4449" s="68">
        <v>0</v>
      </c>
      <c r="P4449" s="68">
        <v>0</v>
      </c>
      <c r="Q4449" s="68">
        <v>0</v>
      </c>
      <c r="R4449" s="68">
        <v>0</v>
      </c>
      <c r="S4449" s="68">
        <v>0</v>
      </c>
      <c r="T4449" s="68">
        <v>0</v>
      </c>
      <c r="U4449" s="68">
        <v>0</v>
      </c>
      <c r="V4449" s="68">
        <v>0</v>
      </c>
      <c r="W4449" s="68">
        <v>0</v>
      </c>
    </row>
    <row r="4450" spans="1:23">
      <c r="A4450" s="105"/>
      <c r="B4450">
        <v>2017</v>
      </c>
      <c r="C4450" s="76">
        <v>0</v>
      </c>
      <c r="D4450" s="76">
        <v>0</v>
      </c>
      <c r="E4450" s="76">
        <v>0</v>
      </c>
      <c r="F4450" s="76">
        <v>1</v>
      </c>
      <c r="G4450" s="76">
        <v>0</v>
      </c>
      <c r="H4450" s="76">
        <v>0</v>
      </c>
      <c r="I4450" s="76">
        <v>0</v>
      </c>
      <c r="J4450" s="76">
        <v>0</v>
      </c>
      <c r="K4450" s="76">
        <v>0</v>
      </c>
      <c r="L4450" s="77">
        <v>0</v>
      </c>
      <c r="M4450" s="68">
        <v>0</v>
      </c>
      <c r="N4450" s="68">
        <v>0</v>
      </c>
      <c r="O4450" s="68">
        <v>0</v>
      </c>
      <c r="P4450" s="68">
        <v>1.4342105263157894</v>
      </c>
      <c r="Q4450" s="68">
        <v>0</v>
      </c>
      <c r="R4450" s="68">
        <v>0</v>
      </c>
      <c r="S4450" s="68">
        <v>0</v>
      </c>
      <c r="T4450" s="68">
        <v>0</v>
      </c>
      <c r="U4450" s="68">
        <v>0</v>
      </c>
      <c r="V4450" s="68">
        <v>0</v>
      </c>
      <c r="W4450" s="68">
        <v>1.4342105263157894</v>
      </c>
    </row>
    <row r="4451" spans="1:23">
      <c r="C4451" s="76"/>
      <c r="D4451" s="76"/>
      <c r="E4451" s="76"/>
      <c r="F4451" s="76"/>
      <c r="G4451" s="76"/>
      <c r="H4451" s="76"/>
      <c r="I4451" s="76"/>
      <c r="J4451" s="76"/>
      <c r="K4451" s="76"/>
      <c r="L4451" s="77"/>
      <c r="M4451" s="68"/>
      <c r="N4451" s="68"/>
      <c r="O4451" s="68"/>
      <c r="P4451" s="68"/>
      <c r="Q4451" s="68"/>
      <c r="R4451" s="68"/>
      <c r="S4451" s="68"/>
      <c r="T4451" s="68"/>
      <c r="U4451" s="68"/>
      <c r="V4451" s="68"/>
      <c r="W4451" s="68"/>
    </row>
  </sheetData>
  <conditionalFormatting pivot="1" sqref="C4:W4451">
    <cfRule type="cellIs" dxfId="306" priority="1" operator="equal">
      <formula>0</formula>
    </cfRule>
  </conditionalFormatting>
  <hyperlinks>
    <hyperlink ref="I2" location="'2.4.a'!A1" display="vers évolution"/>
    <hyperlink ref="I1" location="TableOfContents!A1" display="Back to table of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05A8C4"/>
  </sheetPr>
  <dimension ref="A1:L2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3" width="11.42578125" customWidth="1"/>
    <col min="14" max="14" width="12.5703125" customWidth="1"/>
    <col min="15" max="15" width="7" customWidth="1"/>
    <col min="16" max="16" width="6.85546875" customWidth="1"/>
    <col min="17" max="17" width="9.85546875" customWidth="1"/>
    <col min="18" max="18" width="6.85546875" customWidth="1"/>
    <col min="19" max="19" width="9.85546875" customWidth="1"/>
    <col min="20" max="20" width="6.85546875" customWidth="1"/>
    <col min="21" max="21" width="9.85546875" customWidth="1"/>
    <col min="22" max="22" width="7" customWidth="1"/>
    <col min="23" max="23" width="12.5703125" bestFit="1" customWidth="1"/>
  </cols>
  <sheetData>
    <row r="1" spans="1:12" s="1" customFormat="1" ht="15.75">
      <c r="A1" s="38" t="s">
        <v>1308</v>
      </c>
      <c r="B1" s="39"/>
      <c r="C1" s="39"/>
      <c r="D1" s="41"/>
      <c r="E1" s="41"/>
      <c r="G1" s="41"/>
      <c r="H1" s="41"/>
      <c r="I1" s="37" t="s">
        <v>1344</v>
      </c>
      <c r="J1" s="41"/>
      <c r="K1" s="43"/>
      <c r="L1" s="43"/>
    </row>
    <row r="2" spans="1:12" s="1" customFormat="1">
      <c r="A2" s="52">
        <v>2017</v>
      </c>
      <c r="C2" s="40"/>
      <c r="D2" s="41"/>
      <c r="E2" s="41"/>
      <c r="F2" s="41"/>
      <c r="G2" s="41"/>
      <c r="H2" s="41"/>
      <c r="I2" s="37" t="s">
        <v>1333</v>
      </c>
      <c r="K2" s="43"/>
      <c r="L2" s="43"/>
    </row>
    <row r="3" spans="1:12">
      <c r="A3" s="19"/>
      <c r="B3" s="19"/>
      <c r="C3" s="19"/>
      <c r="D3" s="16"/>
      <c r="E3" s="16"/>
      <c r="F3" s="16"/>
      <c r="G3" s="16"/>
      <c r="H3" s="16"/>
      <c r="I3" s="16"/>
      <c r="J3" s="16"/>
      <c r="K3" s="15"/>
      <c r="L3" s="15"/>
    </row>
    <row r="4" spans="1:12">
      <c r="A4" s="34" t="s">
        <v>0</v>
      </c>
      <c r="B4" s="34" t="s">
        <v>1</v>
      </c>
      <c r="C4" s="34" t="s">
        <v>2</v>
      </c>
      <c r="D4" s="16"/>
      <c r="E4" s="17"/>
      <c r="F4" s="16"/>
      <c r="G4" s="16"/>
      <c r="H4" s="16"/>
      <c r="I4" s="16"/>
      <c r="J4" s="16"/>
      <c r="K4" s="15"/>
      <c r="L4" s="15"/>
    </row>
    <row r="5" spans="1:12">
      <c r="A5" s="20" t="s">
        <v>1303</v>
      </c>
      <c r="B5" s="20">
        <v>125</v>
      </c>
      <c r="C5" s="20">
        <v>82563</v>
      </c>
      <c r="D5" s="16"/>
      <c r="E5" s="17"/>
      <c r="F5" s="16"/>
      <c r="G5" s="16"/>
      <c r="H5" s="16"/>
      <c r="I5" s="16"/>
      <c r="J5" s="16"/>
      <c r="K5" s="15"/>
      <c r="L5" s="15"/>
    </row>
    <row r="6" spans="1:12">
      <c r="A6" s="20" t="s">
        <v>1304</v>
      </c>
      <c r="B6" s="20">
        <v>163</v>
      </c>
      <c r="C6" s="20">
        <v>100751</v>
      </c>
      <c r="D6" s="16"/>
      <c r="E6" s="17"/>
      <c r="F6" s="16"/>
      <c r="G6" s="16"/>
      <c r="H6" s="16"/>
      <c r="I6" s="16"/>
      <c r="J6" s="16"/>
      <c r="K6" s="15"/>
      <c r="L6" s="15"/>
    </row>
    <row r="7" spans="1:12">
      <c r="A7" s="20" t="s">
        <v>1302</v>
      </c>
      <c r="B7" s="20">
        <v>185</v>
      </c>
      <c r="C7" s="20">
        <v>87632</v>
      </c>
      <c r="D7" s="16"/>
      <c r="E7" s="17"/>
      <c r="F7" s="16"/>
      <c r="G7" s="16"/>
      <c r="H7" s="16"/>
      <c r="I7" s="16"/>
      <c r="J7" s="16"/>
      <c r="K7" s="15"/>
      <c r="L7" s="15"/>
    </row>
    <row r="8" spans="1:12">
      <c r="A8" s="4"/>
      <c r="B8" s="4"/>
      <c r="C8" s="4"/>
      <c r="D8" s="17"/>
      <c r="E8" s="17"/>
      <c r="F8" s="16"/>
      <c r="G8" s="16"/>
      <c r="H8" s="16"/>
      <c r="I8" s="16"/>
      <c r="J8" s="16"/>
      <c r="K8" s="15"/>
      <c r="L8" s="15"/>
    </row>
    <row r="9" spans="1:12">
      <c r="A9" s="16"/>
      <c r="B9" s="17"/>
      <c r="C9" s="17"/>
      <c r="D9" s="17"/>
      <c r="E9" s="17"/>
      <c r="F9" s="16"/>
      <c r="G9" s="16"/>
      <c r="H9" s="16"/>
      <c r="I9" s="16"/>
      <c r="J9" s="16"/>
      <c r="K9" s="15"/>
      <c r="L9" s="15"/>
    </row>
    <row r="10" spans="1:12">
      <c r="A10" s="16"/>
      <c r="B10" s="17"/>
      <c r="C10" s="17"/>
      <c r="D10" s="16"/>
      <c r="E10" s="16"/>
      <c r="F10" s="16"/>
      <c r="G10" s="16"/>
      <c r="H10" s="16"/>
      <c r="I10" s="16"/>
      <c r="J10" s="16"/>
      <c r="K10" s="15"/>
      <c r="L10" s="15"/>
    </row>
    <row r="11" spans="1:1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5"/>
      <c r="L11" s="15"/>
    </row>
    <row r="12" spans="1:1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5"/>
      <c r="L12" s="15"/>
    </row>
    <row r="13" spans="1:12">
      <c r="A13" s="16"/>
      <c r="B13" s="16"/>
      <c r="C13" s="16"/>
      <c r="D13" s="16"/>
      <c r="E13" s="16"/>
      <c r="F13" s="16"/>
      <c r="G13" s="18"/>
      <c r="H13" s="16"/>
      <c r="I13" s="16"/>
      <c r="J13" s="16"/>
      <c r="K13" s="15"/>
      <c r="L13" s="15"/>
    </row>
    <row r="14" spans="1:1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5"/>
      <c r="L14" s="15"/>
    </row>
    <row r="15" spans="1:1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5"/>
      <c r="L15" s="15"/>
    </row>
    <row r="16" spans="1:1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5"/>
      <c r="L16" s="15"/>
    </row>
    <row r="17" spans="1:1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5"/>
      <c r="L17" s="15"/>
    </row>
    <row r="18" spans="1:1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5"/>
      <c r="L18" s="15"/>
    </row>
    <row r="19" spans="1:1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5"/>
      <c r="L19" s="15"/>
    </row>
    <row r="20" spans="1:12">
      <c r="A20" s="16"/>
      <c r="B20" s="16"/>
      <c r="C20" s="16"/>
      <c r="D20" s="15"/>
      <c r="E20" s="15"/>
      <c r="F20" s="15"/>
      <c r="G20" s="15"/>
      <c r="H20" s="15"/>
      <c r="I20" s="15"/>
      <c r="J20" s="15"/>
      <c r="K20" s="15"/>
      <c r="L20" s="15"/>
    </row>
    <row r="21" spans="1:12">
      <c r="A21" s="15"/>
      <c r="B21" s="15"/>
      <c r="C21" s="15"/>
    </row>
    <row r="23" spans="1:12">
      <c r="D23" s="5"/>
      <c r="E23" s="5"/>
    </row>
    <row r="24" spans="1:12">
      <c r="C24" s="4"/>
      <c r="D24" s="5"/>
      <c r="E24" s="5"/>
    </row>
  </sheetData>
  <hyperlinks>
    <hyperlink ref="I1" location="TableOfContents!A1" display="Back to table of contents"/>
    <hyperlink ref="I2" location="'1.1.b'!A1" display="vers évolution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M20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20.7109375" customWidth="1"/>
    <col min="2" max="23" width="11.42578125" customWidth="1"/>
  </cols>
  <sheetData>
    <row r="1" spans="1:13" s="1" customFormat="1" ht="15.75">
      <c r="A1" s="38" t="s">
        <v>1316</v>
      </c>
      <c r="B1" s="38"/>
      <c r="C1" s="38"/>
      <c r="D1" s="38"/>
      <c r="E1" s="38"/>
      <c r="F1" s="38"/>
      <c r="G1" s="41"/>
      <c r="H1" s="41"/>
      <c r="I1" s="37" t="s">
        <v>1344</v>
      </c>
      <c r="J1" s="41"/>
      <c r="K1" s="44"/>
    </row>
    <row r="2" spans="1:13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4" spans="1:13">
      <c r="A4" t="s">
        <v>55</v>
      </c>
      <c r="B4" t="s">
        <v>0</v>
      </c>
      <c r="C4" t="s">
        <v>30</v>
      </c>
      <c r="D4" t="s">
        <v>31</v>
      </c>
      <c r="E4" t="s">
        <v>32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K4" t="s">
        <v>38</v>
      </c>
      <c r="L4" t="s">
        <v>39</v>
      </c>
      <c r="M4" t="s">
        <v>40</v>
      </c>
    </row>
    <row r="5" spans="1:13">
      <c r="A5" t="s">
        <v>1189</v>
      </c>
      <c r="B5" t="s">
        <v>1302</v>
      </c>
      <c r="C5" s="68">
        <v>13069.436680201265</v>
      </c>
      <c r="D5" s="68">
        <v>291.62453159883819</v>
      </c>
      <c r="E5" s="68">
        <v>604.05347028362303</v>
      </c>
      <c r="F5" s="68">
        <v>925.89746215986179</v>
      </c>
      <c r="G5" s="68">
        <v>10977.198710342147</v>
      </c>
      <c r="H5" s="68">
        <v>162.78693180537121</v>
      </c>
      <c r="I5" s="68">
        <v>38.108882295621711</v>
      </c>
      <c r="J5" s="68">
        <v>80.300311234998404</v>
      </c>
      <c r="K5" s="68">
        <v>2686.8423283340007</v>
      </c>
      <c r="L5" s="68">
        <v>2342.756320037427</v>
      </c>
      <c r="M5" s="73">
        <v>31179.005628293169</v>
      </c>
    </row>
    <row r="6" spans="1:13">
      <c r="A6" t="s">
        <v>1189</v>
      </c>
      <c r="B6" t="s">
        <v>1303</v>
      </c>
      <c r="C6" s="68">
        <v>3464.9343211667206</v>
      </c>
      <c r="D6" s="68">
        <v>33.428056066009539</v>
      </c>
      <c r="E6" s="68">
        <v>265.30622807937851</v>
      </c>
      <c r="F6" s="68">
        <v>1049.935499622922</v>
      </c>
      <c r="G6" s="68">
        <v>10623.564412981532</v>
      </c>
      <c r="H6" s="68">
        <v>152.59121486186245</v>
      </c>
      <c r="I6" s="68">
        <v>225.5767213464211</v>
      </c>
      <c r="J6" s="68">
        <v>32.957970074159434</v>
      </c>
      <c r="K6" s="68">
        <v>1055.5906648588111</v>
      </c>
      <c r="L6" s="68">
        <v>729.12272406251964</v>
      </c>
      <c r="M6" s="73">
        <v>17633.007813120279</v>
      </c>
    </row>
    <row r="7" spans="1:13">
      <c r="A7" t="s">
        <v>1189</v>
      </c>
      <c r="B7" t="s">
        <v>1304</v>
      </c>
      <c r="C7" s="68">
        <v>11025.778647159408</v>
      </c>
      <c r="D7" s="68">
        <v>122.76174724621407</v>
      </c>
      <c r="E7" s="68">
        <v>760.10233623892532</v>
      </c>
      <c r="F7" s="68">
        <v>1422.8140173720558</v>
      </c>
      <c r="G7" s="68">
        <v>19518.577156231448</v>
      </c>
      <c r="H7" s="68">
        <v>234.01432129063028</v>
      </c>
      <c r="I7" s="68">
        <v>51.611638738976716</v>
      </c>
      <c r="J7" s="68">
        <v>84.583278226378312</v>
      </c>
      <c r="K7" s="68">
        <v>4947.6204204235119</v>
      </c>
      <c r="L7" s="68">
        <v>5718.6700221296569</v>
      </c>
      <c r="M7" s="73">
        <v>43886.533585057303</v>
      </c>
    </row>
    <row r="8" spans="1:13">
      <c r="A8" t="s">
        <v>1190</v>
      </c>
      <c r="B8" t="s">
        <v>1302</v>
      </c>
      <c r="C8" s="68">
        <v>36321.939530552248</v>
      </c>
      <c r="D8" s="68">
        <v>2040.1567034014877</v>
      </c>
      <c r="E8" s="68">
        <v>1394.2592760146151</v>
      </c>
      <c r="F8" s="68">
        <v>12041.118613714581</v>
      </c>
      <c r="G8" s="68">
        <v>1343.2271204591864</v>
      </c>
      <c r="H8" s="68">
        <v>776.97152276971963</v>
      </c>
      <c r="I8" s="68">
        <v>285.74656971085165</v>
      </c>
      <c r="J8" s="68">
        <v>446.58993444592005</v>
      </c>
      <c r="K8" s="68">
        <v>1442.5262803707335</v>
      </c>
      <c r="L8" s="68">
        <v>360.45882026759608</v>
      </c>
      <c r="M8" s="73">
        <v>56452.994371708257</v>
      </c>
    </row>
    <row r="9" spans="1:13">
      <c r="A9" t="s">
        <v>1190</v>
      </c>
      <c r="B9" t="s">
        <v>1303</v>
      </c>
      <c r="C9" s="68">
        <v>10619.476793252905</v>
      </c>
      <c r="D9" s="68">
        <v>170.76812425606676</v>
      </c>
      <c r="E9" s="68">
        <v>379.8160331329583</v>
      </c>
      <c r="F9" s="68">
        <v>49964.540410665519</v>
      </c>
      <c r="G9" s="68">
        <v>1794.8292895117622</v>
      </c>
      <c r="H9" s="68">
        <v>916.15747419762124</v>
      </c>
      <c r="I9" s="68">
        <v>96.329276961148835</v>
      </c>
      <c r="J9" s="68">
        <v>9.8315453697310762</v>
      </c>
      <c r="K9" s="68">
        <v>883.77034065682722</v>
      </c>
      <c r="L9" s="68">
        <v>94.472898875202247</v>
      </c>
      <c r="M9" s="73">
        <v>64929.992186880278</v>
      </c>
    </row>
    <row r="10" spans="1:13">
      <c r="A10" t="s">
        <v>1190</v>
      </c>
      <c r="B10" t="s">
        <v>1304</v>
      </c>
      <c r="C10" s="68">
        <v>19496.271612019595</v>
      </c>
      <c r="D10" s="68">
        <v>695.83870603308014</v>
      </c>
      <c r="E10" s="68">
        <v>706.41625941424729</v>
      </c>
      <c r="F10" s="68">
        <v>30834.894519123587</v>
      </c>
      <c r="G10" s="68">
        <v>2973.9742219756181</v>
      </c>
      <c r="H10" s="68">
        <v>881.6290412874996</v>
      </c>
      <c r="I10" s="68">
        <v>171.38040734770195</v>
      </c>
      <c r="J10" s="68">
        <v>11.389059849560578</v>
      </c>
      <c r="K10" s="68">
        <v>1014.6830822666055</v>
      </c>
      <c r="L10" s="68">
        <v>77.989505624880977</v>
      </c>
      <c r="M10" s="73">
        <v>56864.466414943061</v>
      </c>
    </row>
    <row r="11" spans="1:13">
      <c r="A11" t="s">
        <v>51</v>
      </c>
      <c r="C11" s="68">
        <f>SUBTOTAL(109,Tableau_DB_PDE_2017.accdb_R_DATA_MODALE_CP_navetteursVSbruxellois_ABC_2017[car])</f>
        <v>93997.83758435215</v>
      </c>
      <c r="D11" s="68">
        <f>SUBTOTAL(109,Tableau_DB_PDE_2017.accdb_R_DATA_MODALE_CP_navetteursVSbruxellois_ABC_2017[carpool])</f>
        <v>3354.5778686016961</v>
      </c>
      <c r="E11" s="68">
        <f>SUBTOTAL(109,Tableau_DB_PDE_2017.accdb_R_DATA_MODALE_CP_navetteursVSbruxellois_ABC_2017[motorbike])</f>
        <v>4109.9536031637472</v>
      </c>
      <c r="F11" s="68">
        <f>SUBTOTAL(109,Tableau_DB_PDE_2017.accdb_R_DATA_MODALE_CP_navetteursVSbruxellois_ABC_2017[train])</f>
        <v>96239.200522658532</v>
      </c>
      <c r="G11" s="68">
        <f>SUBTOTAL(109,Tableau_DB_PDE_2017.accdb_R_DATA_MODALE_CP_navetteursVSbruxellois_ABC_2017[stib])</f>
        <v>47231.37091150169</v>
      </c>
      <c r="H11" s="68">
        <f>SUBTOTAL(109,Tableau_DB_PDE_2017.accdb_R_DATA_MODALE_CP_navetteursVSbruxellois_ABC_2017[delijn])</f>
        <v>3124.1505062127044</v>
      </c>
      <c r="I11" s="68">
        <f>SUBTOTAL(109,Tableau_DB_PDE_2017.accdb_R_DATA_MODALE_CP_navetteursVSbruxellois_ABC_2017[tec])</f>
        <v>868.75349640072193</v>
      </c>
      <c r="J11" s="68">
        <f>SUBTOTAL(109,Tableau_DB_PDE_2017.accdb_R_DATA_MODALE_CP_navetteursVSbruxellois_ABC_2017[shuttle])</f>
        <v>665.6520992007479</v>
      </c>
      <c r="K11" s="68">
        <f>SUBTOTAL(109,Tableau_DB_PDE_2017.accdb_R_DATA_MODALE_CP_navetteursVSbruxellois_ABC_2017[bicycle])</f>
        <v>12031.03311691049</v>
      </c>
      <c r="L11" s="68">
        <f>SUBTOTAL(109,Tableau_DB_PDE_2017.accdb_R_DATA_MODALE_CP_navetteursVSbruxellois_ABC_2017[walk])</f>
        <v>9323.4702909972839</v>
      </c>
      <c r="M11" s="73">
        <f>SUBTOTAL(109,Tableau_DB_PDE_2017.accdb_R_DATA_MODALE_CP_navetteursVSbruxellois_ABC_2017[total])</f>
        <v>270946.00000000233</v>
      </c>
    </row>
    <row r="13" spans="1:13">
      <c r="A13" t="s">
        <v>55</v>
      </c>
      <c r="B13" t="s">
        <v>0</v>
      </c>
      <c r="C13" t="s">
        <v>41</v>
      </c>
      <c r="D13" t="s">
        <v>42</v>
      </c>
      <c r="E13" t="s">
        <v>43</v>
      </c>
      <c r="F13" t="s">
        <v>44</v>
      </c>
      <c r="G13" t="s">
        <v>45</v>
      </c>
      <c r="H13" t="s">
        <v>46</v>
      </c>
      <c r="I13" t="s">
        <v>47</v>
      </c>
      <c r="J13" t="s">
        <v>48</v>
      </c>
      <c r="K13" t="s">
        <v>49</v>
      </c>
      <c r="L13" t="s">
        <v>50</v>
      </c>
      <c r="M13" t="s">
        <v>40</v>
      </c>
    </row>
    <row r="14" spans="1:13">
      <c r="A14" t="s">
        <v>1189</v>
      </c>
      <c r="B14" t="s">
        <v>1302</v>
      </c>
      <c r="C14" s="72">
        <v>0.41917426219460624</v>
      </c>
      <c r="D14" s="72">
        <v>9.3532338739566977E-3</v>
      </c>
      <c r="E14" s="72">
        <v>1.9373724662196376E-2</v>
      </c>
      <c r="F14" s="72">
        <v>2.9696183168832768E-2</v>
      </c>
      <c r="G14" s="72">
        <v>0.35207019881291418</v>
      </c>
      <c r="H14" s="72">
        <v>5.2210430873283319E-3</v>
      </c>
      <c r="I14" s="72">
        <v>1.2222609902940611E-3</v>
      </c>
      <c r="J14" s="72">
        <v>2.5754609429279058E-3</v>
      </c>
      <c r="K14" s="72">
        <v>8.6174727968099302E-2</v>
      </c>
      <c r="L14" s="72">
        <v>7.5138904298843623E-2</v>
      </c>
      <c r="M14" s="81">
        <f>SUM(Tableau_DB_PDE_2017.accdb_R_DATA_MODALE_CP_navetteursVSbruxellois_ABC_201718[[#This Row],[car_pct]:[walk_pct]])</f>
        <v>0.99999999999999956</v>
      </c>
    </row>
    <row r="15" spans="1:13">
      <c r="A15" t="s">
        <v>1189</v>
      </c>
      <c r="B15" t="s">
        <v>1303</v>
      </c>
      <c r="C15" s="72">
        <v>0.19650273838071744</v>
      </c>
      <c r="D15" s="72">
        <v>1.8957659646209968E-3</v>
      </c>
      <c r="E15" s="72">
        <v>1.5045999575975393E-2</v>
      </c>
      <c r="F15" s="72">
        <v>5.9543755140951692E-2</v>
      </c>
      <c r="G15" s="72">
        <v>0.60248169374012317</v>
      </c>
      <c r="H15" s="72">
        <v>8.6537258123553455E-3</v>
      </c>
      <c r="I15" s="72">
        <v>1.2792866862939577E-2</v>
      </c>
      <c r="J15" s="72">
        <v>1.8691065315377582E-3</v>
      </c>
      <c r="K15" s="72">
        <v>5.9864469865054594E-2</v>
      </c>
      <c r="L15" s="72">
        <v>4.1349878125727234E-2</v>
      </c>
      <c r="M15" s="81">
        <f>SUM(Tableau_DB_PDE_2017.accdb_R_DATA_MODALE_CP_navetteursVSbruxellois_ABC_201718[[#This Row],[car_pct]:[walk_pct]])</f>
        <v>1.0000000000000031</v>
      </c>
    </row>
    <row r="16" spans="1:13">
      <c r="A16" t="s">
        <v>1189</v>
      </c>
      <c r="B16" t="s">
        <v>1304</v>
      </c>
      <c r="C16" s="72">
        <v>0.25123375547057375</v>
      </c>
      <c r="D16" s="72">
        <v>2.7972532168276006E-3</v>
      </c>
      <c r="E16" s="72">
        <v>1.7319716873189742E-2</v>
      </c>
      <c r="F16" s="72">
        <v>3.2420287070849957E-2</v>
      </c>
      <c r="G16" s="72">
        <v>0.44475094207206256</v>
      </c>
      <c r="H16" s="72">
        <v>5.3322580339384244E-3</v>
      </c>
      <c r="I16" s="72">
        <v>1.1760245005212645E-3</v>
      </c>
      <c r="J16" s="72">
        <v>1.9273173640484932E-3</v>
      </c>
      <c r="K16" s="72">
        <v>0.11273664188661511</v>
      </c>
      <c r="L16" s="72">
        <v>0.13030580351137089</v>
      </c>
      <c r="M16" s="81">
        <f>SUM(Tableau_DB_PDE_2017.accdb_R_DATA_MODALE_CP_navetteursVSbruxellois_ABC_201718[[#This Row],[car_pct]:[walk_pct]])</f>
        <v>0.99999999999999778</v>
      </c>
    </row>
    <row r="17" spans="1:13">
      <c r="A17" t="s">
        <v>1190</v>
      </c>
      <c r="B17" t="s">
        <v>1302</v>
      </c>
      <c r="C17" s="72">
        <v>0.6434014693958412</v>
      </c>
      <c r="D17" s="72">
        <v>3.6139034361371697E-2</v>
      </c>
      <c r="E17" s="72">
        <v>2.4697702779666125E-2</v>
      </c>
      <c r="F17" s="72">
        <v>0.21329459575574006</v>
      </c>
      <c r="G17" s="72">
        <v>2.3793726717397164E-2</v>
      </c>
      <c r="H17" s="72">
        <v>1.3763158737937617E-2</v>
      </c>
      <c r="I17" s="72">
        <v>5.0616725098652192E-3</v>
      </c>
      <c r="J17" s="72">
        <v>7.9108281042702521E-3</v>
      </c>
      <c r="K17" s="72">
        <v>2.5552697362208724E-2</v>
      </c>
      <c r="L17" s="72">
        <v>6.3851142756785649E-3</v>
      </c>
      <c r="M17" s="81">
        <f>SUM(Tableau_DB_PDE_2017.accdb_R_DATA_MODALE_CP_navetteursVSbruxellois_ABC_201718[[#This Row],[car_pct]:[walk_pct]])</f>
        <v>0.99999999999997669</v>
      </c>
    </row>
    <row r="18" spans="1:13">
      <c r="A18" t="s">
        <v>1190</v>
      </c>
      <c r="B18" t="s">
        <v>1303</v>
      </c>
      <c r="C18" s="72">
        <v>0.16355271940720595</v>
      </c>
      <c r="D18" s="72">
        <v>2.6300345726912328E-3</v>
      </c>
      <c r="E18" s="72">
        <v>5.8496238847492686E-3</v>
      </c>
      <c r="F18" s="72">
        <v>0.7695140370086373</v>
      </c>
      <c r="G18" s="72">
        <v>2.7642530501866047E-2</v>
      </c>
      <c r="H18" s="72">
        <v>1.4109927374713893E-2</v>
      </c>
      <c r="I18" s="72">
        <v>1.4835867634774348E-3</v>
      </c>
      <c r="J18" s="72">
        <v>1.51417627487681E-4</v>
      </c>
      <c r="K18" s="72">
        <v>1.3611126551704737E-2</v>
      </c>
      <c r="L18" s="72">
        <v>1.4549963074582256E-3</v>
      </c>
      <c r="M18" s="81">
        <f>SUM(Tableau_DB_PDE_2017.accdb_R_DATA_MODALE_CP_navetteursVSbruxellois_ABC_201718[[#This Row],[car_pct]:[walk_pct]])</f>
        <v>0.9999999999999919</v>
      </c>
    </row>
    <row r="19" spans="1:13">
      <c r="A19" t="s">
        <v>1190</v>
      </c>
      <c r="B19" t="s">
        <v>1304</v>
      </c>
      <c r="C19" s="72">
        <v>0.34285508756477651</v>
      </c>
      <c r="D19" s="72">
        <v>1.2236793025639382E-2</v>
      </c>
      <c r="E19" s="72">
        <v>1.242280643696698E-2</v>
      </c>
      <c r="F19" s="72">
        <v>0.54225241988766248</v>
      </c>
      <c r="G19" s="72">
        <v>5.2299342796507907E-2</v>
      </c>
      <c r="H19" s="72">
        <v>1.5504041396505951E-2</v>
      </c>
      <c r="I19" s="72">
        <v>3.0138400683676504E-3</v>
      </c>
      <c r="J19" s="72">
        <v>2.002842999783731E-4</v>
      </c>
      <c r="K19" s="72">
        <v>1.7843886459118576E-2</v>
      </c>
      <c r="L19" s="72">
        <v>1.3714980644641483E-3</v>
      </c>
      <c r="M19" s="81">
        <f>SUM(Tableau_DB_PDE_2017.accdb_R_DATA_MODALE_CP_navetteursVSbruxellois_ABC_201718[[#This Row],[car_pct]:[walk_pct]])</f>
        <v>0.99999999999998812</v>
      </c>
    </row>
    <row r="20" spans="1:13">
      <c r="A20" t="s">
        <v>51</v>
      </c>
      <c r="C20" s="106">
        <f>Tableau_DB_PDE_2017.accdb_R_DATA_MODALE_CP_navetteursVSbruxellois_ABC_2017[[#Totals],[car]]/Tableau_DB_PDE_2017.accdb_R_DATA_MODALE_CP_navetteursVSbruxellois_ABC_2017[[#Totals],[total]]</f>
        <v>0.34692461813184672</v>
      </c>
      <c r="D20" s="106">
        <f>Tableau_DB_PDE_2017.accdb_R_DATA_MODALE_CP_navetteursVSbruxellois_ABC_2017[[#Totals],[carpool]]/Tableau_DB_PDE_2017.accdb_R_DATA_MODALE_CP_navetteursVSbruxellois_ABC_2017[[#Totals],[total]]</f>
        <v>1.2380983179680331E-2</v>
      </c>
      <c r="E20" s="106">
        <f>Tableau_DB_PDE_2017.accdb_R_DATA_MODALE_CP_navetteursVSbruxellois_ABC_2017[[#Totals],[motorbike]]/Tableau_DB_PDE_2017.accdb_R_DATA_MODALE_CP_navetteursVSbruxellois_ABC_2017[[#Totals],[total]]</f>
        <v>1.5168903040324314E-2</v>
      </c>
      <c r="F20" s="106">
        <f>Tableau_DB_PDE_2017.accdb_R_DATA_MODALE_CP_navetteursVSbruxellois_ABC_2017[[#Totals],[train]]/Tableau_DB_PDE_2017.accdb_R_DATA_MODALE_CP_navetteursVSbruxellois_ABC_2017[[#Totals],[total]]</f>
        <v>0.35519697844831705</v>
      </c>
      <c r="G20" s="106">
        <f>Tableau_DB_PDE_2017.accdb_R_DATA_MODALE_CP_navetteursVSbruxellois_ABC_2017[[#Totals],[stib]]/Tableau_DB_PDE_2017.accdb_R_DATA_MODALE_CP_navetteursVSbruxellois_ABC_2017[[#Totals],[total]]</f>
        <v>0.17432023691621681</v>
      </c>
      <c r="H20" s="106">
        <f>Tableau_DB_PDE_2017.accdb_R_DATA_MODALE_CP_navetteursVSbruxellois_ABC_2017[[#Totals],[delijn]]/Tableau_DB_PDE_2017.accdb_R_DATA_MODALE_CP_navetteursVSbruxellois_ABC_2017[[#Totals],[total]]</f>
        <v>1.1530528246265593E-2</v>
      </c>
      <c r="I20" s="106">
        <f>Tableau_DB_PDE_2017.accdb_R_DATA_MODALE_CP_navetteursVSbruxellois_ABC_2017[[#Totals],[tec]]/Tableau_DB_PDE_2017.accdb_R_DATA_MODALE_CP_navetteursVSbruxellois_ABC_2017[[#Totals],[total]]</f>
        <v>3.2063713669908929E-3</v>
      </c>
      <c r="J20" s="106">
        <f>Tableau_DB_PDE_2017.accdb_R_DATA_MODALE_CP_navetteursVSbruxellois_ABC_2017[[#Totals],[shuttle]]/Tableau_DB_PDE_2017.accdb_R_DATA_MODALE_CP_navetteursVSbruxellois_ABC_2017[[#Totals],[total]]</f>
        <v>2.4567703498141408E-3</v>
      </c>
      <c r="K20" s="106">
        <f>Tableau_DB_PDE_2017.accdb_R_DATA_MODALE_CP_navetteursVSbruxellois_ABC_2017[[#Totals],[bicycle]]/Tableau_DB_PDE_2017.accdb_R_DATA_MODALE_CP_navetteursVSbruxellois_ABC_2017[[#Totals],[total]]</f>
        <v>4.4403804141453965E-2</v>
      </c>
      <c r="L20" s="106">
        <f>Tableau_DB_PDE_2017.accdb_R_DATA_MODALE_CP_navetteursVSbruxellois_ABC_2017[[#Totals],[walk]]/Tableau_DB_PDE_2017.accdb_R_DATA_MODALE_CP_navetteursVSbruxellois_ABC_2017[[#Totals],[total]]</f>
        <v>3.4410806179080718E-2</v>
      </c>
      <c r="M20" s="107">
        <f>SUM(Tableau_DB_PDE_2017.accdb_R_DATA_MODALE_CP_navetteursVSbruxellois_ABC_201718[[#Totals],[car_pct]:[walk_pct]])</f>
        <v>0.99999999999999056</v>
      </c>
    </row>
  </sheetData>
  <hyperlinks>
    <hyperlink ref="I2" location="'2.5.b'!A1" display="vers e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N5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20.7109375" customWidth="1"/>
    <col min="2" max="14" width="11.42578125" customWidth="1"/>
  </cols>
  <sheetData>
    <row r="1" spans="1:14" s="1" customFormat="1" ht="15.75">
      <c r="A1" s="38" t="s">
        <v>1316</v>
      </c>
      <c r="B1" s="38"/>
      <c r="C1" s="38"/>
      <c r="D1" s="38"/>
      <c r="E1" s="38"/>
      <c r="F1" s="38"/>
      <c r="G1" s="41"/>
      <c r="H1" s="41"/>
      <c r="I1" s="37" t="s">
        <v>1344</v>
      </c>
      <c r="J1" s="41"/>
      <c r="K1" s="44"/>
    </row>
    <row r="2" spans="1:14" s="1" customFormat="1">
      <c r="A2" s="52" t="s">
        <v>3</v>
      </c>
      <c r="B2" s="40"/>
      <c r="C2" s="40"/>
      <c r="D2" s="41"/>
      <c r="E2" s="41"/>
      <c r="F2" s="41"/>
      <c r="G2" s="41"/>
      <c r="H2" s="41"/>
      <c r="I2" s="37" t="s">
        <v>1334</v>
      </c>
      <c r="J2" s="41"/>
    </row>
    <row r="4" spans="1:14">
      <c r="A4" s="32" t="s">
        <v>55</v>
      </c>
      <c r="B4" s="32" t="s">
        <v>0</v>
      </c>
      <c r="C4" s="32" t="s">
        <v>29</v>
      </c>
      <c r="D4" t="s">
        <v>1169</v>
      </c>
      <c r="E4" t="s">
        <v>1170</v>
      </c>
      <c r="F4" t="s">
        <v>1171</v>
      </c>
      <c r="G4" t="s">
        <v>1172</v>
      </c>
      <c r="H4" t="s">
        <v>1173</v>
      </c>
      <c r="I4" t="s">
        <v>1174</v>
      </c>
      <c r="J4" t="s">
        <v>1175</v>
      </c>
      <c r="K4" t="s">
        <v>1176</v>
      </c>
      <c r="L4" t="s">
        <v>1177</v>
      </c>
      <c r="M4" t="s">
        <v>1178</v>
      </c>
      <c r="N4" t="s">
        <v>1179</v>
      </c>
    </row>
    <row r="5" spans="1:14">
      <c r="A5" s="105" t="s">
        <v>1189</v>
      </c>
      <c r="B5" t="s">
        <v>1303</v>
      </c>
      <c r="C5">
        <v>2011</v>
      </c>
      <c r="D5" s="68">
        <v>3789.4199047917273</v>
      </c>
      <c r="E5" s="68">
        <v>60.808627575634546</v>
      </c>
      <c r="F5" s="68">
        <v>143.50864154592227</v>
      </c>
      <c r="G5" s="68">
        <v>1290.0477459314602</v>
      </c>
      <c r="H5" s="68">
        <v>7700.0231128517335</v>
      </c>
      <c r="I5" s="68">
        <v>206.51773873412577</v>
      </c>
      <c r="J5" s="68">
        <v>12.869930363884393</v>
      </c>
      <c r="K5" s="68">
        <v>2.9383561643835616</v>
      </c>
      <c r="L5" s="68">
        <v>513.29498446295929</v>
      </c>
      <c r="M5" s="68">
        <v>557.10400458395225</v>
      </c>
      <c r="N5" s="68">
        <v>14276.533047005823</v>
      </c>
    </row>
    <row r="6" spans="1:14">
      <c r="A6" s="105"/>
      <c r="C6">
        <v>2014</v>
      </c>
      <c r="D6" s="68">
        <v>2742.8986142779663</v>
      </c>
      <c r="E6" s="68">
        <v>50.150790177260845</v>
      </c>
      <c r="F6" s="68">
        <v>220.42704794334304</v>
      </c>
      <c r="G6" s="68">
        <v>994.04477520819</v>
      </c>
      <c r="H6" s="68">
        <v>7969.3305388244089</v>
      </c>
      <c r="I6" s="68">
        <v>141.56717822604645</v>
      </c>
      <c r="J6" s="68">
        <v>26.930654393709577</v>
      </c>
      <c r="K6" s="68">
        <v>6.9207730353544603</v>
      </c>
      <c r="L6" s="68">
        <v>677.71259778361957</v>
      </c>
      <c r="M6" s="68">
        <v>573.01309300421781</v>
      </c>
      <c r="N6" s="68">
        <v>13402.996062874116</v>
      </c>
    </row>
    <row r="7" spans="1:14">
      <c r="A7" s="105"/>
      <c r="C7">
        <v>2017</v>
      </c>
      <c r="D7" s="68">
        <v>2855.4417156781369</v>
      </c>
      <c r="E7" s="68">
        <v>27.506529463941892</v>
      </c>
      <c r="F7" s="68">
        <v>199.08162853580862</v>
      </c>
      <c r="G7" s="68">
        <v>889.26085759277657</v>
      </c>
      <c r="H7" s="68">
        <v>8299.9676853591045</v>
      </c>
      <c r="I7" s="68">
        <v>109.32995449522913</v>
      </c>
      <c r="J7" s="68">
        <v>223.28260369936226</v>
      </c>
      <c r="K7" s="68">
        <v>32.957970074159434</v>
      </c>
      <c r="L7" s="68">
        <v>804.49123198234986</v>
      </c>
      <c r="M7" s="68">
        <v>489.01735298988285</v>
      </c>
      <c r="N7" s="68">
        <v>13930.337529870705</v>
      </c>
    </row>
    <row r="8" spans="1:14">
      <c r="A8" s="105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</row>
    <row r="9" spans="1:14">
      <c r="A9" s="105"/>
      <c r="B9" t="s">
        <v>1304</v>
      </c>
      <c r="C9">
        <v>2011</v>
      </c>
      <c r="D9" s="68">
        <v>9819.8246149313363</v>
      </c>
      <c r="E9" s="68">
        <v>181.8459052492889</v>
      </c>
      <c r="F9" s="68">
        <v>370.48837306925464</v>
      </c>
      <c r="G9" s="68">
        <v>1036.472015095351</v>
      </c>
      <c r="H9" s="68">
        <v>15214.189286702487</v>
      </c>
      <c r="I9" s="68">
        <v>128.31575658690889</v>
      </c>
      <c r="J9" s="68">
        <v>15.381682927381382</v>
      </c>
      <c r="K9" s="68">
        <v>276.46103918343783</v>
      </c>
      <c r="L9" s="68">
        <v>2755.7572216856074</v>
      </c>
      <c r="M9" s="68">
        <v>5046.9358175859988</v>
      </c>
      <c r="N9" s="68">
        <v>34845.671713017022</v>
      </c>
    </row>
    <row r="10" spans="1:14">
      <c r="A10" s="105"/>
      <c r="C10">
        <v>2014</v>
      </c>
      <c r="D10" s="68">
        <v>7841.7387651122581</v>
      </c>
      <c r="E10" s="68">
        <v>122.92158803108566</v>
      </c>
      <c r="F10" s="68">
        <v>452.88942204382283</v>
      </c>
      <c r="G10" s="68">
        <v>1210.1333200630459</v>
      </c>
      <c r="H10" s="68">
        <v>15052.523566767359</v>
      </c>
      <c r="I10" s="68">
        <v>155.901318326292</v>
      </c>
      <c r="J10" s="68">
        <v>56.484990266529827</v>
      </c>
      <c r="K10" s="68">
        <v>109.36090151543618</v>
      </c>
      <c r="L10" s="68">
        <v>2883.6542384595505</v>
      </c>
      <c r="M10" s="68">
        <v>3772.2369877614865</v>
      </c>
      <c r="N10" s="68">
        <v>31657.845098346919</v>
      </c>
    </row>
    <row r="11" spans="1:14">
      <c r="A11" s="105"/>
      <c r="C11">
        <v>2017</v>
      </c>
      <c r="D11" s="68">
        <v>8147.5267686301331</v>
      </c>
      <c r="E11" s="68">
        <v>104.31737571083839</v>
      </c>
      <c r="F11" s="68">
        <v>592.92125945165935</v>
      </c>
      <c r="G11" s="68">
        <v>977.75254679276065</v>
      </c>
      <c r="H11" s="68">
        <v>14465.47985443765</v>
      </c>
      <c r="I11" s="68">
        <v>121.00774607084034</v>
      </c>
      <c r="J11" s="68">
        <v>32.787084607683425</v>
      </c>
      <c r="K11" s="68">
        <v>84.583278226378312</v>
      </c>
      <c r="L11" s="68">
        <v>3708.7661743241197</v>
      </c>
      <c r="M11" s="68">
        <v>3771.4070811846273</v>
      </c>
      <c r="N11" s="68">
        <v>32006.549169436679</v>
      </c>
    </row>
    <row r="12" spans="1:14">
      <c r="A12" s="105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</row>
    <row r="13" spans="1:14">
      <c r="A13" s="105"/>
      <c r="B13" t="s">
        <v>1302</v>
      </c>
      <c r="C13">
        <v>2011</v>
      </c>
      <c r="D13" s="68">
        <v>11515.58222322835</v>
      </c>
      <c r="E13" s="68">
        <v>276.46217413414291</v>
      </c>
      <c r="F13" s="68">
        <v>323.09765896785876</v>
      </c>
      <c r="G13" s="68">
        <v>773.77160119445227</v>
      </c>
      <c r="H13" s="68">
        <v>7336.4005331042908</v>
      </c>
      <c r="I13" s="68">
        <v>85.89204376041171</v>
      </c>
      <c r="J13" s="68">
        <v>19.040921994469091</v>
      </c>
      <c r="K13" s="68">
        <v>102.28456384486537</v>
      </c>
      <c r="L13" s="68">
        <v>1247.0793702704284</v>
      </c>
      <c r="M13" s="68">
        <v>2102.0194014568001</v>
      </c>
      <c r="N13" s="68">
        <v>23781.630491956148</v>
      </c>
    </row>
    <row r="14" spans="1:14">
      <c r="A14" s="105"/>
      <c r="C14">
        <v>2014</v>
      </c>
      <c r="D14" s="68">
        <v>11147.673539346042</v>
      </c>
      <c r="E14" s="68">
        <v>177.55648561335209</v>
      </c>
      <c r="F14" s="68">
        <v>309.69824988375171</v>
      </c>
      <c r="G14" s="68">
        <v>583.13322299432161</v>
      </c>
      <c r="H14" s="68">
        <v>8676.2752274209888</v>
      </c>
      <c r="I14" s="68">
        <v>122.85764450622663</v>
      </c>
      <c r="J14" s="68">
        <v>51.884247534608789</v>
      </c>
      <c r="K14" s="68">
        <v>48.03527828306688</v>
      </c>
      <c r="L14" s="68">
        <v>1490.8803138477072</v>
      </c>
      <c r="M14" s="68">
        <v>2039.8159783939777</v>
      </c>
      <c r="N14" s="68">
        <v>24647.810187824001</v>
      </c>
    </row>
    <row r="15" spans="1:14">
      <c r="A15" s="105"/>
      <c r="C15">
        <v>2017</v>
      </c>
      <c r="D15" s="68">
        <v>9815.2289617672795</v>
      </c>
      <c r="E15" s="68">
        <v>244.80127054084983</v>
      </c>
      <c r="F15" s="68">
        <v>448.74300976246838</v>
      </c>
      <c r="G15" s="68">
        <v>644.41948120472421</v>
      </c>
      <c r="H15" s="68">
        <v>8807.3667930699794</v>
      </c>
      <c r="I15" s="68">
        <v>130.96293018498628</v>
      </c>
      <c r="J15" s="68">
        <v>38.108882295621711</v>
      </c>
      <c r="K15" s="68">
        <v>79.287324222011407</v>
      </c>
      <c r="L15" s="68">
        <v>2100.7844112292082</v>
      </c>
      <c r="M15" s="68">
        <v>1818.4831006301679</v>
      </c>
      <c r="N15" s="68">
        <v>24128.186164907307</v>
      </c>
    </row>
    <row r="16" spans="1:14">
      <c r="A16" s="105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</row>
    <row r="17" spans="1:14">
      <c r="A17" s="105" t="s">
        <v>1190</v>
      </c>
      <c r="B17" t="s">
        <v>1303</v>
      </c>
      <c r="C17">
        <v>2011</v>
      </c>
      <c r="D17" s="68">
        <v>10855.461540952125</v>
      </c>
      <c r="E17" s="68">
        <v>262.72552501994642</v>
      </c>
      <c r="F17" s="68">
        <v>246.21212286244034</v>
      </c>
      <c r="G17" s="68">
        <v>41933.28942829882</v>
      </c>
      <c r="H17" s="68">
        <v>1523.8477948625632</v>
      </c>
      <c r="I17" s="68">
        <v>1182.5856814812093</v>
      </c>
      <c r="J17" s="68">
        <v>79.819981915382783</v>
      </c>
      <c r="K17" s="68">
        <v>1.972875226039783</v>
      </c>
      <c r="L17" s="68">
        <v>415.86302499959197</v>
      </c>
      <c r="M17" s="68">
        <v>111.68897737583357</v>
      </c>
      <c r="N17" s="68">
        <v>56613.46695299424</v>
      </c>
    </row>
    <row r="18" spans="1:14">
      <c r="A18" s="105"/>
      <c r="C18">
        <v>2014</v>
      </c>
      <c r="D18" s="68">
        <v>7514.5459274795166</v>
      </c>
      <c r="E18" s="68">
        <v>207.77005911722097</v>
      </c>
      <c r="F18" s="68">
        <v>281.52294647789523</v>
      </c>
      <c r="G18" s="68">
        <v>41490.863091448948</v>
      </c>
      <c r="H18" s="68">
        <v>1227.348403337661</v>
      </c>
      <c r="I18" s="68">
        <v>797.94628314851218</v>
      </c>
      <c r="J18" s="68">
        <v>121.2389316461219</v>
      </c>
      <c r="K18" s="68">
        <v>12.476149664306503</v>
      </c>
      <c r="L18" s="68">
        <v>533.7537029055427</v>
      </c>
      <c r="M18" s="68">
        <v>97.538441900475064</v>
      </c>
      <c r="N18" s="68">
        <v>52285.003937126552</v>
      </c>
    </row>
    <row r="19" spans="1:14">
      <c r="A19" s="105"/>
      <c r="C19">
        <v>2017</v>
      </c>
      <c r="D19" s="68">
        <v>8304.2214756361154</v>
      </c>
      <c r="E19" s="68">
        <v>124.92578028486339</v>
      </c>
      <c r="F19" s="68">
        <v>299.35347023366512</v>
      </c>
      <c r="G19" s="68">
        <v>39923.701635714257</v>
      </c>
      <c r="H19" s="68">
        <v>1431.7533207213762</v>
      </c>
      <c r="I19" s="68">
        <v>730.55749204847007</v>
      </c>
      <c r="J19" s="68">
        <v>86.680051676629446</v>
      </c>
      <c r="K19" s="68">
        <v>9.8315453697310762</v>
      </c>
      <c r="L19" s="68">
        <v>684.48740927133235</v>
      </c>
      <c r="M19" s="68">
        <v>76.150289171865424</v>
      </c>
      <c r="N19" s="68">
        <v>51671.662470128234</v>
      </c>
    </row>
    <row r="20" spans="1:14">
      <c r="A20" s="105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</row>
    <row r="21" spans="1:14">
      <c r="A21" s="105"/>
      <c r="B21" t="s">
        <v>1304</v>
      </c>
      <c r="C21">
        <v>2011</v>
      </c>
      <c r="D21" s="68">
        <v>17101.533250052733</v>
      </c>
      <c r="E21" s="68">
        <v>862.02373102699926</v>
      </c>
      <c r="F21" s="68">
        <v>591.17100075994335</v>
      </c>
      <c r="G21" s="68">
        <v>26268.885777641801</v>
      </c>
      <c r="H21" s="68">
        <v>2604.998694561627</v>
      </c>
      <c r="I21" s="68">
        <v>718.87150471095276</v>
      </c>
      <c r="J21" s="68">
        <v>90.290224469369107</v>
      </c>
      <c r="K21" s="68">
        <v>4.464336957561458</v>
      </c>
      <c r="L21" s="68">
        <v>492.54733104755189</v>
      </c>
      <c r="M21" s="68">
        <v>100.54243575447698</v>
      </c>
      <c r="N21" s="68">
        <v>48835.328286981276</v>
      </c>
    </row>
    <row r="22" spans="1:14">
      <c r="A22" s="105"/>
      <c r="C22">
        <v>2014</v>
      </c>
      <c r="D22" s="68">
        <v>14953.488607285248</v>
      </c>
      <c r="E22" s="68">
        <v>552.78100635490546</v>
      </c>
      <c r="F22" s="68">
        <v>466.42160803487008</v>
      </c>
      <c r="G22" s="68">
        <v>24423.352535922033</v>
      </c>
      <c r="H22" s="68">
        <v>2388.2379759789419</v>
      </c>
      <c r="I22" s="68">
        <v>656.56623749062271</v>
      </c>
      <c r="J22" s="68">
        <v>112.29279971359003</v>
      </c>
      <c r="K22" s="68">
        <v>3.7411371886998221</v>
      </c>
      <c r="L22" s="68">
        <v>674.69602711987136</v>
      </c>
      <c r="M22" s="68">
        <v>44.576966563702435</v>
      </c>
      <c r="N22" s="68">
        <v>44276.154901652102</v>
      </c>
    </row>
    <row r="23" spans="1:14">
      <c r="A23" s="105"/>
      <c r="C23">
        <v>2017</v>
      </c>
      <c r="D23" s="68">
        <v>15863.566931763133</v>
      </c>
      <c r="E23" s="68">
        <v>619.53483675102791</v>
      </c>
      <c r="F23" s="68">
        <v>560.54229107133642</v>
      </c>
      <c r="G23" s="68">
        <v>23972.886692820353</v>
      </c>
      <c r="H23" s="68">
        <v>2355.1231615889287</v>
      </c>
      <c r="I23" s="68">
        <v>633.66929924516626</v>
      </c>
      <c r="J23" s="68">
        <v>125.30591053958561</v>
      </c>
      <c r="K23" s="68">
        <v>11.389059849560578</v>
      </c>
      <c r="L23" s="68">
        <v>879.20758046412243</v>
      </c>
      <c r="M23" s="68">
        <v>63.225066469447043</v>
      </c>
      <c r="N23" s="68">
        <v>45084.450830563284</v>
      </c>
    </row>
    <row r="24" spans="1:14">
      <c r="A24" s="105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</row>
    <row r="25" spans="1:14">
      <c r="A25" s="105"/>
      <c r="B25" t="s">
        <v>1302</v>
      </c>
      <c r="C25">
        <v>2011</v>
      </c>
      <c r="D25" s="68">
        <v>25434.335368040574</v>
      </c>
      <c r="E25" s="68">
        <v>1500.1623766851801</v>
      </c>
      <c r="F25" s="68">
        <v>477.49486877562475</v>
      </c>
      <c r="G25" s="68">
        <v>7611.8526747122323</v>
      </c>
      <c r="H25" s="68">
        <v>862.30675715855796</v>
      </c>
      <c r="I25" s="68">
        <v>507.9359287636338</v>
      </c>
      <c r="J25" s="68">
        <v>167.27295862530568</v>
      </c>
      <c r="K25" s="68">
        <v>423.7427664766152</v>
      </c>
      <c r="L25" s="68">
        <v>539.35463955733542</v>
      </c>
      <c r="M25" s="68">
        <v>158.91116924891938</v>
      </c>
      <c r="N25" s="68">
        <v>37683.369508042771</v>
      </c>
    </row>
    <row r="26" spans="1:14">
      <c r="A26" s="105"/>
      <c r="C26">
        <v>2014</v>
      </c>
      <c r="D26" s="68">
        <v>26962.709366158775</v>
      </c>
      <c r="E26" s="68">
        <v>941.95000904721121</v>
      </c>
      <c r="F26" s="68">
        <v>416.40154802043975</v>
      </c>
      <c r="G26" s="68">
        <v>8600.331839545086</v>
      </c>
      <c r="H26" s="68">
        <v>910.92694136055911</v>
      </c>
      <c r="I26" s="68">
        <v>531.76397599151574</v>
      </c>
      <c r="J26" s="68">
        <v>199.89029925378227</v>
      </c>
      <c r="K26" s="68">
        <v>429.67421852618884</v>
      </c>
      <c r="L26" s="68">
        <v>674.74658831155864</v>
      </c>
      <c r="M26" s="68">
        <v>251.79502596049764</v>
      </c>
      <c r="N26" s="68">
        <v>39920.189812175951</v>
      </c>
    </row>
    <row r="27" spans="1:14">
      <c r="A27" s="105"/>
      <c r="C27">
        <v>2017</v>
      </c>
      <c r="D27" s="68">
        <v>26001.238786942053</v>
      </c>
      <c r="E27" s="68">
        <v>1696.1696647814065</v>
      </c>
      <c r="F27" s="68">
        <v>1167.7044877379694</v>
      </c>
      <c r="G27" s="68">
        <v>8927.853909316158</v>
      </c>
      <c r="H27" s="68">
        <v>1034.8696001186111</v>
      </c>
      <c r="I27" s="68">
        <v>606.10690691144475</v>
      </c>
      <c r="J27" s="68">
        <v>231.8955783442689</v>
      </c>
      <c r="K27" s="68">
        <v>388.29249365142033</v>
      </c>
      <c r="L27" s="68">
        <v>1145.3711904700538</v>
      </c>
      <c r="M27" s="68">
        <v>222.31121681901567</v>
      </c>
      <c r="N27" s="68">
        <v>41421.813835093097</v>
      </c>
    </row>
    <row r="28" spans="1:14">
      <c r="A28" s="105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</row>
    <row r="30" spans="1:14">
      <c r="A30" s="32" t="s">
        <v>55</v>
      </c>
      <c r="B30" s="32" t="s">
        <v>0</v>
      </c>
      <c r="C30" s="32" t="s">
        <v>29</v>
      </c>
      <c r="D30" t="s">
        <v>1180</v>
      </c>
      <c r="E30" t="s">
        <v>1181</v>
      </c>
      <c r="F30" t="s">
        <v>1182</v>
      </c>
      <c r="G30" t="s">
        <v>1183</v>
      </c>
      <c r="H30" t="s">
        <v>1184</v>
      </c>
      <c r="I30" t="s">
        <v>1223</v>
      </c>
      <c r="J30" t="s">
        <v>1186</v>
      </c>
      <c r="K30" t="s">
        <v>1224</v>
      </c>
      <c r="L30" t="s">
        <v>1187</v>
      </c>
      <c r="M30" t="s">
        <v>1188</v>
      </c>
      <c r="N30" t="s">
        <v>1226</v>
      </c>
    </row>
    <row r="31" spans="1:14">
      <c r="A31" s="105" t="s">
        <v>1189</v>
      </c>
      <c r="B31" t="s">
        <v>1303</v>
      </c>
      <c r="C31">
        <v>2011</v>
      </c>
      <c r="D31" s="76">
        <v>0.26542998165695919</v>
      </c>
      <c r="E31" s="76">
        <v>4.259341352373206E-3</v>
      </c>
      <c r="F31" s="76">
        <v>1.00520652369463E-2</v>
      </c>
      <c r="G31" s="76">
        <v>9.0361416296515923E-2</v>
      </c>
      <c r="H31" s="76">
        <v>0.53934824985164287</v>
      </c>
      <c r="I31" s="76">
        <v>1.4465538520743181E-2</v>
      </c>
      <c r="J31" s="76">
        <v>9.014744911464038E-4</v>
      </c>
      <c r="K31" s="76">
        <v>2.0581720749070901E-4</v>
      </c>
      <c r="L31" s="76">
        <v>3.5953755913492681E-2</v>
      </c>
      <c r="M31" s="76">
        <v>3.9022359472686688E-2</v>
      </c>
      <c r="N31" s="74">
        <v>0.99999999999999722</v>
      </c>
    </row>
    <row r="32" spans="1:14">
      <c r="A32" s="105"/>
      <c r="C32">
        <v>2014</v>
      </c>
      <c r="D32" s="76">
        <v>0.20464816981299508</v>
      </c>
      <c r="E32" s="76">
        <v>3.7417596738819449E-3</v>
      </c>
      <c r="F32" s="76">
        <v>1.6446102566120953E-2</v>
      </c>
      <c r="G32" s="76">
        <v>7.416586340435205E-2</v>
      </c>
      <c r="H32" s="76">
        <v>0.59459321643010909</v>
      </c>
      <c r="I32" s="76">
        <v>1.0562353190432038E-2</v>
      </c>
      <c r="J32" s="76">
        <v>2.0093010747281093E-3</v>
      </c>
      <c r="K32" s="76">
        <v>5.1636014834957589E-4</v>
      </c>
      <c r="L32" s="76">
        <v>5.056426149828265E-2</v>
      </c>
      <c r="M32" s="76">
        <v>4.2752612200748635E-2</v>
      </c>
      <c r="N32" s="74">
        <v>1</v>
      </c>
    </row>
    <row r="33" spans="1:14">
      <c r="A33" s="105"/>
      <c r="C33">
        <v>2017</v>
      </c>
      <c r="D33" s="76">
        <v>0.20498008103215284</v>
      </c>
      <c r="E33" s="76">
        <v>1.9745773858644753E-3</v>
      </c>
      <c r="F33" s="76">
        <v>1.4291227912383284E-2</v>
      </c>
      <c r="G33" s="76">
        <v>6.383627501386395E-2</v>
      </c>
      <c r="H33" s="76">
        <v>0.59581956772845979</v>
      </c>
      <c r="I33" s="76">
        <v>7.8483349208727949E-3</v>
      </c>
      <c r="J33" s="76">
        <v>1.6028513538927484E-2</v>
      </c>
      <c r="K33" s="76">
        <v>2.3659132453530242E-3</v>
      </c>
      <c r="L33" s="76">
        <v>5.775102220296429E-2</v>
      </c>
      <c r="M33" s="76">
        <v>3.5104487019161384E-2</v>
      </c>
      <c r="N33" s="74">
        <v>1.0000000000000033</v>
      </c>
    </row>
    <row r="34" spans="1:14">
      <c r="A34" s="10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>
      <c r="A35" s="105"/>
      <c r="B35" t="s">
        <v>1304</v>
      </c>
      <c r="C35">
        <v>2011</v>
      </c>
      <c r="D35" s="76">
        <v>0.28180902052357404</v>
      </c>
      <c r="E35" s="76">
        <v>5.2186081171555713E-3</v>
      </c>
      <c r="F35" s="76">
        <v>1.0632263774982826E-2</v>
      </c>
      <c r="G35" s="76">
        <v>2.9744641562130209E-2</v>
      </c>
      <c r="H35" s="76">
        <v>0.43661632962635766</v>
      </c>
      <c r="I35" s="76">
        <v>3.6824015804228275E-3</v>
      </c>
      <c r="J35" s="76">
        <v>4.4142305690251247E-4</v>
      </c>
      <c r="K35" s="76">
        <v>7.9338702797961125E-3</v>
      </c>
      <c r="L35" s="76">
        <v>7.9084634797157924E-2</v>
      </c>
      <c r="M35" s="76">
        <v>0.14483680668152121</v>
      </c>
      <c r="N35" s="74">
        <v>1.0000000000000009</v>
      </c>
    </row>
    <row r="36" spans="1:14">
      <c r="A36" s="105"/>
      <c r="C36">
        <v>2014</v>
      </c>
      <c r="D36" s="76">
        <v>0.24770285977303397</v>
      </c>
      <c r="E36" s="76">
        <v>3.8828160176165708E-3</v>
      </c>
      <c r="F36" s="76">
        <v>1.4305756460583333E-2</v>
      </c>
      <c r="G36" s="76">
        <v>3.8225385091868916E-2</v>
      </c>
      <c r="H36" s="76">
        <v>0.47547530541026489</v>
      </c>
      <c r="I36" s="76">
        <v>4.9245713927140514E-3</v>
      </c>
      <c r="J36" s="76">
        <v>1.7842335791035666E-3</v>
      </c>
      <c r="K36" s="76">
        <v>3.4544644834700608E-3</v>
      </c>
      <c r="L36" s="76">
        <v>9.1088140380411631E-2</v>
      </c>
      <c r="M36" s="76">
        <v>0.11915646741093132</v>
      </c>
      <c r="N36" s="74">
        <v>0.99999999999999845</v>
      </c>
    </row>
    <row r="37" spans="1:14">
      <c r="A37" s="105"/>
      <c r="C37">
        <v>2017</v>
      </c>
      <c r="D37" s="76">
        <v>0.2545581132629654</v>
      </c>
      <c r="E37" s="76">
        <v>3.2592509476295534E-3</v>
      </c>
      <c r="F37" s="76">
        <v>1.8524998003153829E-2</v>
      </c>
      <c r="G37" s="76">
        <v>3.0548514981003472E-2</v>
      </c>
      <c r="H37" s="76">
        <v>0.45195374789890991</v>
      </c>
      <c r="I37" s="76">
        <v>3.7807182970662654E-3</v>
      </c>
      <c r="J37" s="76">
        <v>1.0243867414170375E-3</v>
      </c>
      <c r="K37" s="76">
        <v>2.6426865882544937E-3</v>
      </c>
      <c r="L37" s="76">
        <v>0.11587522774450335</v>
      </c>
      <c r="M37" s="76">
        <v>0.11783235553509702</v>
      </c>
      <c r="N37" s="74">
        <v>1.0000000000000004</v>
      </c>
    </row>
    <row r="38" spans="1:14">
      <c r="A38" s="10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>
      <c r="A39" s="105"/>
      <c r="B39" t="s">
        <v>1302</v>
      </c>
      <c r="C39">
        <v>2011</v>
      </c>
      <c r="D39" s="76">
        <v>0.48422172849432499</v>
      </c>
      <c r="E39" s="76">
        <v>1.1625030261388215E-2</v>
      </c>
      <c r="F39" s="76">
        <v>1.3586017959413787E-2</v>
      </c>
      <c r="G39" s="76">
        <v>3.2536524417708504E-2</v>
      </c>
      <c r="H39" s="76">
        <v>0.30849022465409764</v>
      </c>
      <c r="I39" s="76">
        <v>3.611697010827902E-3</v>
      </c>
      <c r="J39" s="76">
        <v>8.0065670858478163E-4</v>
      </c>
      <c r="K39" s="76">
        <v>4.3009903748803891E-3</v>
      </c>
      <c r="L39" s="76">
        <v>5.2438766580459574E-2</v>
      </c>
      <c r="M39" s="76">
        <v>8.8388363538310921E-2</v>
      </c>
      <c r="N39" s="74">
        <v>0.99999999999999667</v>
      </c>
    </row>
    <row r="40" spans="1:14">
      <c r="A40" s="105"/>
      <c r="C40">
        <v>2014</v>
      </c>
      <c r="D40" s="76">
        <v>0.45227845615481832</v>
      </c>
      <c r="E40" s="76">
        <v>7.2037428177317295E-3</v>
      </c>
      <c r="F40" s="76">
        <v>1.2564939746117585E-2</v>
      </c>
      <c r="G40" s="76">
        <v>2.3658621944532377E-2</v>
      </c>
      <c r="H40" s="76">
        <v>0.3520099822785499</v>
      </c>
      <c r="I40" s="76">
        <v>4.9845257477241613E-3</v>
      </c>
      <c r="J40" s="76">
        <v>2.1050246305547894E-3</v>
      </c>
      <c r="K40" s="76">
        <v>1.9488659607901505E-3</v>
      </c>
      <c r="L40" s="76">
        <v>6.0487333458296461E-2</v>
      </c>
      <c r="M40" s="76">
        <v>8.275850726088621E-2</v>
      </c>
      <c r="N40" s="74">
        <v>1.0000000000000018</v>
      </c>
    </row>
    <row r="41" spans="1:14">
      <c r="A41" s="105"/>
      <c r="C41">
        <v>2017</v>
      </c>
      <c r="D41" s="76">
        <v>0.40679514384893201</v>
      </c>
      <c r="E41" s="76">
        <v>1.0145862969877757E-2</v>
      </c>
      <c r="F41" s="76">
        <v>1.8598290260837445E-2</v>
      </c>
      <c r="G41" s="76">
        <v>2.6708161019661954E-2</v>
      </c>
      <c r="H41" s="76">
        <v>0.36502399031882693</v>
      </c>
      <c r="I41" s="76">
        <v>5.4277983968584569E-3</v>
      </c>
      <c r="J41" s="76">
        <v>1.5794341951426217E-3</v>
      </c>
      <c r="K41" s="76">
        <v>3.286087220983443E-3</v>
      </c>
      <c r="L41" s="76">
        <v>8.7067647641273851E-2</v>
      </c>
      <c r="M41" s="76">
        <v>7.5367584127605053E-2</v>
      </c>
      <c r="N41" s="74">
        <v>0.99999999999999944</v>
      </c>
    </row>
    <row r="42" spans="1:14">
      <c r="A42" s="10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>
      <c r="A43" s="105" t="s">
        <v>1190</v>
      </c>
      <c r="B43" t="s">
        <v>1303</v>
      </c>
      <c r="C43">
        <v>2011</v>
      </c>
      <c r="D43" s="76">
        <v>0.19174698398113185</v>
      </c>
      <c r="E43" s="76">
        <v>4.6406895595722045E-3</v>
      </c>
      <c r="F43" s="76">
        <v>4.3490027393458964E-3</v>
      </c>
      <c r="G43" s="76">
        <v>0.7406946029840521</v>
      </c>
      <c r="H43" s="76">
        <v>2.6916701570808287E-2</v>
      </c>
      <c r="I43" s="76">
        <v>2.088876984804873E-2</v>
      </c>
      <c r="J43" s="76">
        <v>1.4099115671834185E-3</v>
      </c>
      <c r="K43" s="76">
        <v>3.484816126307628E-5</v>
      </c>
      <c r="L43" s="76">
        <v>7.3456555018063122E-3</v>
      </c>
      <c r="M43" s="76">
        <v>1.9728340867830639E-3</v>
      </c>
      <c r="N43" s="76">
        <v>0.999999999999995</v>
      </c>
    </row>
    <row r="44" spans="1:14">
      <c r="A44" s="105"/>
      <c r="C44">
        <v>2014</v>
      </c>
      <c r="D44" s="76">
        <v>0.14372277635315592</v>
      </c>
      <c r="E44" s="76">
        <v>3.9737982876900495E-3</v>
      </c>
      <c r="F44" s="76">
        <v>5.3843918003034005E-3</v>
      </c>
      <c r="G44" s="76">
        <v>0.79355187849545328</v>
      </c>
      <c r="H44" s="76">
        <v>2.3474195484685524E-2</v>
      </c>
      <c r="I44" s="76">
        <v>1.5261475051394349E-2</v>
      </c>
      <c r="J44" s="76">
        <v>2.3188088843201274E-3</v>
      </c>
      <c r="K44" s="76">
        <v>2.386181261324805E-4</v>
      </c>
      <c r="L44" s="76">
        <v>1.0208542846193318E-2</v>
      </c>
      <c r="M44" s="76">
        <v>1.8655146706647743E-3</v>
      </c>
      <c r="N44" s="76">
        <v>0.99999999999999312</v>
      </c>
    </row>
    <row r="45" spans="1:14">
      <c r="A45" s="105"/>
      <c r="C45">
        <v>2017</v>
      </c>
      <c r="D45" s="76">
        <v>0.16071132761476073</v>
      </c>
      <c r="E45" s="76">
        <v>2.4176845549934434E-3</v>
      </c>
      <c r="F45" s="76">
        <v>5.7933779546327458E-3</v>
      </c>
      <c r="G45" s="76">
        <v>0.772642096793275</v>
      </c>
      <c r="H45" s="76">
        <v>2.7708675360485706E-2</v>
      </c>
      <c r="I45" s="76">
        <v>1.4138455337503622E-2</v>
      </c>
      <c r="J45" s="76">
        <v>1.6775162155221891E-3</v>
      </c>
      <c r="K45" s="76">
        <v>1.9026957716746128E-4</v>
      </c>
      <c r="L45" s="76">
        <v>1.3246862526767733E-2</v>
      </c>
      <c r="M45" s="76">
        <v>1.4737340648926956E-3</v>
      </c>
      <c r="N45" s="76">
        <v>1.0000000000000013</v>
      </c>
    </row>
    <row r="46" spans="1:14">
      <c r="A46" s="10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>
      <c r="A47" s="105"/>
      <c r="B47" t="s">
        <v>1304</v>
      </c>
      <c r="C47">
        <v>2011</v>
      </c>
      <c r="D47" s="76">
        <v>0.35018774010395526</v>
      </c>
      <c r="E47" s="76">
        <v>1.7651641982650523E-2</v>
      </c>
      <c r="F47" s="76">
        <v>1.2105396267348124E-2</v>
      </c>
      <c r="G47" s="76">
        <v>0.53790742683805548</v>
      </c>
      <c r="H47" s="76">
        <v>5.3342504001474653E-2</v>
      </c>
      <c r="I47" s="76">
        <v>1.4720316826509233E-2</v>
      </c>
      <c r="J47" s="76">
        <v>1.8488710455426395E-3</v>
      </c>
      <c r="K47" s="76">
        <v>9.1416134879379509E-5</v>
      </c>
      <c r="L47" s="76">
        <v>1.0085881437165586E-2</v>
      </c>
      <c r="M47" s="76">
        <v>2.0588053624547866E-3</v>
      </c>
      <c r="N47" s="76">
        <v>1.0000000000000357</v>
      </c>
    </row>
    <row r="48" spans="1:14">
      <c r="A48" s="105"/>
      <c r="C48">
        <v>2014</v>
      </c>
      <c r="D48" s="76">
        <v>0.33773232207043524</v>
      </c>
      <c r="E48" s="76">
        <v>1.2484846698697389E-2</v>
      </c>
      <c r="F48" s="76">
        <v>1.05343747457498E-2</v>
      </c>
      <c r="G48" s="76">
        <v>0.55161412706618551</v>
      </c>
      <c r="H48" s="76">
        <v>5.3939597539212424E-2</v>
      </c>
      <c r="I48" s="76">
        <v>1.482889015428311E-2</v>
      </c>
      <c r="J48" s="76">
        <v>2.5361913193008541E-3</v>
      </c>
      <c r="K48" s="76">
        <v>8.4495530314449848E-5</v>
      </c>
      <c r="L48" s="76">
        <v>1.5238360887898511E-2</v>
      </c>
      <c r="M48" s="76">
        <v>1.0067939879313936E-3</v>
      </c>
      <c r="N48" s="76">
        <v>1.0000000000000087</v>
      </c>
    </row>
    <row r="49" spans="1:14">
      <c r="A49" s="105"/>
      <c r="C49">
        <v>2017</v>
      </c>
      <c r="D49" s="76">
        <v>0.35186337283738262</v>
      </c>
      <c r="E49" s="76">
        <v>1.374165206268938E-2</v>
      </c>
      <c r="F49" s="76">
        <v>1.2433162226550581E-2</v>
      </c>
      <c r="G49" s="76">
        <v>0.5317329201350468</v>
      </c>
      <c r="H49" s="76">
        <v>5.2238035912646912E-2</v>
      </c>
      <c r="I49" s="76">
        <v>1.4055162868161063E-2</v>
      </c>
      <c r="J49" s="76">
        <v>2.7793598065663748E-3</v>
      </c>
      <c r="K49" s="76">
        <v>2.5261613793108018E-4</v>
      </c>
      <c r="L49" s="76">
        <v>1.9501348342211528E-2</v>
      </c>
      <c r="M49" s="76">
        <v>1.4023696707998053E-3</v>
      </c>
      <c r="N49" s="76">
        <v>0.99999999999998612</v>
      </c>
    </row>
    <row r="50" spans="1:14">
      <c r="A50" s="10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>
      <c r="A51" s="105"/>
      <c r="B51" t="s">
        <v>1302</v>
      </c>
      <c r="C51">
        <v>2011</v>
      </c>
      <c r="D51" s="76">
        <v>0.67494854361715495</v>
      </c>
      <c r="E51" s="76">
        <v>3.9809666605450454E-2</v>
      </c>
      <c r="F51" s="76">
        <v>1.2671236012313413E-2</v>
      </c>
      <c r="G51" s="76">
        <v>0.2019950119664228</v>
      </c>
      <c r="H51" s="76">
        <v>2.2882952570749161E-2</v>
      </c>
      <c r="I51" s="76">
        <v>1.3479047531968311E-2</v>
      </c>
      <c r="J51" s="76">
        <v>4.43890662669124E-3</v>
      </c>
      <c r="K51" s="76">
        <v>1.1244821575368298E-2</v>
      </c>
      <c r="L51" s="76">
        <v>1.4312802878262275E-2</v>
      </c>
      <c r="M51" s="76">
        <v>4.2170106156511015E-3</v>
      </c>
      <c r="N51" s="76">
        <v>1.000000000000032</v>
      </c>
    </row>
    <row r="52" spans="1:14">
      <c r="A52" s="105"/>
      <c r="C52">
        <v>2014</v>
      </c>
      <c r="D52" s="76">
        <v>0.67541535982213563</v>
      </c>
      <c r="E52" s="76">
        <v>2.359582991661802E-2</v>
      </c>
      <c r="F52" s="76">
        <v>1.0430850904757828E-2</v>
      </c>
      <c r="G52" s="76">
        <v>0.21543814996896438</v>
      </c>
      <c r="H52" s="76">
        <v>2.2818702657639162E-2</v>
      </c>
      <c r="I52" s="76">
        <v>1.3320677544206561E-2</v>
      </c>
      <c r="J52" s="76">
        <v>5.0072482168612899E-3</v>
      </c>
      <c r="K52" s="76">
        <v>1.0763331049972489E-2</v>
      </c>
      <c r="L52" s="76">
        <v>1.69023892793655E-2</v>
      </c>
      <c r="M52" s="76">
        <v>6.3074606394706648E-3</v>
      </c>
      <c r="N52" s="76">
        <v>0.99999999999999145</v>
      </c>
    </row>
    <row r="53" spans="1:14">
      <c r="A53" s="105"/>
      <c r="C53">
        <v>2017</v>
      </c>
      <c r="D53" s="76">
        <v>0.62771849852971595</v>
      </c>
      <c r="E53" s="76">
        <v>4.0948705711781011E-2</v>
      </c>
      <c r="F53" s="76">
        <v>2.8190568679266167E-2</v>
      </c>
      <c r="G53" s="76">
        <v>0.21553507880797737</v>
      </c>
      <c r="H53" s="76">
        <v>2.4983686234470403E-2</v>
      </c>
      <c r="I53" s="76">
        <v>1.463255349764387E-2</v>
      </c>
      <c r="J53" s="76">
        <v>5.5983926553164112E-3</v>
      </c>
      <c r="K53" s="76">
        <v>9.3741064840201158E-3</v>
      </c>
      <c r="L53" s="76">
        <v>2.7651401144091873E-2</v>
      </c>
      <c r="M53" s="76">
        <v>5.3670082557000613E-3</v>
      </c>
      <c r="N53" s="76">
        <v>0.99999999999998335</v>
      </c>
    </row>
    <row r="54" spans="1:14">
      <c r="A54" s="10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</sheetData>
  <hyperlinks>
    <hyperlink ref="I2" location="'2.5.a'!A1" display="vers 2017"/>
    <hyperlink ref="I1" location="TableOfContents!A1" display="Back to table of contents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L173"/>
  <sheetViews>
    <sheetView zoomScaleNormal="100" workbookViewId="0">
      <pane ySplit="4" topLeftCell="A5" activePane="bottomLeft" state="frozen"/>
      <selection activeCell="G7" sqref="G7"/>
      <selection pane="bottomLeft" activeCell="I13" sqref="I13"/>
    </sheetView>
  </sheetViews>
  <sheetFormatPr baseColWidth="10" defaultRowHeight="15"/>
  <cols>
    <col min="1" max="12" width="11.42578125" customWidth="1"/>
  </cols>
  <sheetData>
    <row r="1" spans="1:12" s="1" customFormat="1" ht="15.75">
      <c r="A1" s="38" t="s">
        <v>1364</v>
      </c>
      <c r="B1" s="39"/>
      <c r="C1" s="39"/>
      <c r="D1" s="39"/>
      <c r="E1" s="39"/>
      <c r="F1" s="39"/>
      <c r="G1" s="41"/>
      <c r="H1" s="41"/>
      <c r="I1" s="37" t="s">
        <v>1344</v>
      </c>
      <c r="J1" s="41"/>
      <c r="K1" s="44"/>
    </row>
    <row r="2" spans="1:12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3" spans="1:12" s="86" customFormat="1"/>
    <row r="4" spans="1:12">
      <c r="A4" t="s">
        <v>1227</v>
      </c>
      <c r="B4" t="s">
        <v>30</v>
      </c>
      <c r="C4" t="s">
        <v>31</v>
      </c>
      <c r="D4" t="s">
        <v>32</v>
      </c>
      <c r="E4" t="s">
        <v>33</v>
      </c>
      <c r="F4" t="s">
        <v>34</v>
      </c>
      <c r="G4" t="s">
        <v>35</v>
      </c>
      <c r="H4" t="s">
        <v>36</v>
      </c>
      <c r="I4" t="s">
        <v>37</v>
      </c>
      <c r="J4" t="s">
        <v>38</v>
      </c>
      <c r="K4" t="s">
        <v>39</v>
      </c>
      <c r="L4" t="s">
        <v>40</v>
      </c>
    </row>
    <row r="5" spans="1:12">
      <c r="A5" s="105">
        <v>0</v>
      </c>
      <c r="B5" s="68">
        <v>1250.3819754192245</v>
      </c>
      <c r="C5" s="68">
        <v>29.673551248516262</v>
      </c>
      <c r="D5" s="68">
        <v>68.849561428301982</v>
      </c>
      <c r="E5" s="68">
        <v>136.51468399290542</v>
      </c>
      <c r="F5" s="68">
        <v>1881.8352245324393</v>
      </c>
      <c r="G5" s="68">
        <v>16.321816309275956</v>
      </c>
      <c r="H5" s="68">
        <v>9.0145867098865491</v>
      </c>
      <c r="I5" s="68">
        <v>10.990049019607842</v>
      </c>
      <c r="J5" s="68">
        <v>369.77591963572769</v>
      </c>
      <c r="K5" s="68">
        <v>1694.4079960697984</v>
      </c>
      <c r="L5" s="68">
        <f>SUM(Tableau_DB_PDE_2017.accdb_R_DATA_modeVSdistance2017[[#This Row],[car]:[walk]])</f>
        <v>5467.765364365684</v>
      </c>
    </row>
    <row r="6" spans="1:12">
      <c r="A6" s="105">
        <v>1</v>
      </c>
      <c r="B6" s="68">
        <v>3120.7952881274537</v>
      </c>
      <c r="C6" s="68">
        <v>49.175059621583635</v>
      </c>
      <c r="D6" s="68">
        <v>263.72176768326557</v>
      </c>
      <c r="E6" s="68">
        <v>450.74007782045396</v>
      </c>
      <c r="F6" s="68">
        <v>5408.4052894948099</v>
      </c>
      <c r="G6" s="68">
        <v>85.556191269826499</v>
      </c>
      <c r="H6" s="68">
        <v>10.851373242293</v>
      </c>
      <c r="I6" s="68">
        <v>31.428119128830655</v>
      </c>
      <c r="J6" s="68">
        <v>1713.2954434387509</v>
      </c>
      <c r="K6" s="68">
        <v>4752.1968286549727</v>
      </c>
      <c r="L6" s="68">
        <f>SUM(Tableau_DB_PDE_2017.accdb_R_DATA_modeVSdistance2017[[#This Row],[car]:[walk]])</f>
        <v>15886.16543848224</v>
      </c>
    </row>
    <row r="7" spans="1:12">
      <c r="A7" s="105">
        <v>2</v>
      </c>
      <c r="B7" s="68">
        <v>4809.2421339190578</v>
      </c>
      <c r="C7" s="68">
        <v>61.860296719147925</v>
      </c>
      <c r="D7" s="68">
        <v>239.08901361256522</v>
      </c>
      <c r="E7" s="68">
        <v>394.68699363255899</v>
      </c>
      <c r="F7" s="68">
        <v>7266.7428380373085</v>
      </c>
      <c r="G7" s="68">
        <v>156.83635372128978</v>
      </c>
      <c r="H7" s="68">
        <v>65.433697369906241</v>
      </c>
      <c r="I7" s="68">
        <v>25.250954849244323</v>
      </c>
      <c r="J7" s="68">
        <v>2299.4770029620513</v>
      </c>
      <c r="K7" s="68">
        <v>1681.509694887942</v>
      </c>
      <c r="L7" s="68">
        <f>SUM(Tableau_DB_PDE_2017.accdb_R_DATA_modeVSdistance2017[[#This Row],[car]:[walk]])</f>
        <v>17000.128979711073</v>
      </c>
    </row>
    <row r="8" spans="1:12">
      <c r="A8" s="105">
        <v>3</v>
      </c>
      <c r="B8" s="68">
        <v>4844.6202989042458</v>
      </c>
      <c r="C8" s="68">
        <v>107.89397715234989</v>
      </c>
      <c r="D8" s="68">
        <v>253.96257016342906</v>
      </c>
      <c r="E8" s="68">
        <v>342.78182001301968</v>
      </c>
      <c r="F8" s="68">
        <v>7812.3934909097534</v>
      </c>
      <c r="G8" s="68">
        <v>167.81580779787831</v>
      </c>
      <c r="H8" s="68">
        <v>94.548313251420922</v>
      </c>
      <c r="I8" s="68">
        <v>19.931118052870076</v>
      </c>
      <c r="J8" s="68">
        <v>1525.9772775962088</v>
      </c>
      <c r="K8" s="68">
        <v>479.14739633769045</v>
      </c>
      <c r="L8" s="68">
        <f>SUM(Tableau_DB_PDE_2017.accdb_R_DATA_modeVSdistance2017[[#This Row],[car]:[walk]])</f>
        <v>15649.072070178865</v>
      </c>
    </row>
    <row r="9" spans="1:12">
      <c r="A9" s="105">
        <v>4</v>
      </c>
      <c r="B9" s="68">
        <v>5354.6108561839392</v>
      </c>
      <c r="C9" s="68">
        <v>72.262987897150524</v>
      </c>
      <c r="D9" s="68">
        <v>343.36687019811683</v>
      </c>
      <c r="E9" s="68">
        <v>693.78515349876989</v>
      </c>
      <c r="F9" s="68">
        <v>7889.8759801441784</v>
      </c>
      <c r="G9" s="68">
        <v>102.06315857261593</v>
      </c>
      <c r="H9" s="68">
        <v>68.429071568417754</v>
      </c>
      <c r="I9" s="68">
        <v>34.704566122801687</v>
      </c>
      <c r="J9" s="68">
        <v>1491.573759173576</v>
      </c>
      <c r="K9" s="68">
        <v>216.73657937976324</v>
      </c>
      <c r="L9" s="68">
        <f>SUM(Tableau_DB_PDE_2017.accdb_R_DATA_modeVSdistance2017[[#This Row],[car]:[walk]])</f>
        <v>16267.408982739331</v>
      </c>
    </row>
    <row r="10" spans="1:12">
      <c r="A10" s="105">
        <v>5</v>
      </c>
      <c r="B10" s="68">
        <v>5314.4421872135481</v>
      </c>
      <c r="C10" s="68">
        <v>76.277650564317568</v>
      </c>
      <c r="D10" s="68">
        <v>299.85037310422314</v>
      </c>
      <c r="E10" s="68">
        <v>726.62050442092323</v>
      </c>
      <c r="F10" s="68">
        <v>5395.3836629207026</v>
      </c>
      <c r="G10" s="68">
        <v>190.53473295846271</v>
      </c>
      <c r="H10" s="68">
        <v>44.593990920530999</v>
      </c>
      <c r="I10" s="68">
        <v>28.34226175714355</v>
      </c>
      <c r="J10" s="68">
        <v>955.97951804698982</v>
      </c>
      <c r="K10" s="68">
        <v>125.40334938584121</v>
      </c>
      <c r="L10" s="68">
        <f>SUM(Tableau_DB_PDE_2017.accdb_R_DATA_modeVSdistance2017[[#This Row],[car]:[walk]])</f>
        <v>13157.428231292683</v>
      </c>
    </row>
    <row r="11" spans="1:12">
      <c r="A11" s="105">
        <v>6</v>
      </c>
      <c r="B11" s="68">
        <v>4091.0090302318531</v>
      </c>
      <c r="C11" s="68">
        <v>63.300023621814731</v>
      </c>
      <c r="D11" s="68">
        <v>164.44144664277621</v>
      </c>
      <c r="E11" s="68">
        <v>538.85309217483314</v>
      </c>
      <c r="F11" s="68">
        <v>3341.5145341243247</v>
      </c>
      <c r="G11" s="68">
        <v>224.78167486298224</v>
      </c>
      <c r="H11" s="68">
        <v>23.715474871566162</v>
      </c>
      <c r="I11" s="68">
        <v>8.9890533001360158</v>
      </c>
      <c r="J11" s="68">
        <v>564.53101577035056</v>
      </c>
      <c r="K11" s="68">
        <v>42.554935954194818</v>
      </c>
      <c r="L11" s="68">
        <f>SUM(Tableau_DB_PDE_2017.accdb_R_DATA_modeVSdistance2017[[#This Row],[car]:[walk]])</f>
        <v>9063.690281554831</v>
      </c>
    </row>
    <row r="12" spans="1:12">
      <c r="A12" s="105">
        <v>7</v>
      </c>
      <c r="B12" s="68">
        <v>2987.9032845323532</v>
      </c>
      <c r="C12" s="68">
        <v>45.951726270691509</v>
      </c>
      <c r="D12" s="68">
        <v>118.39893143501601</v>
      </c>
      <c r="E12" s="68">
        <v>525.43712431384654</v>
      </c>
      <c r="F12" s="68">
        <v>1889.8913325352348</v>
      </c>
      <c r="G12" s="68">
        <v>192.73215473898526</v>
      </c>
      <c r="H12" s="68">
        <v>5.00162074554295</v>
      </c>
      <c r="I12" s="68">
        <v>32.391041058635913</v>
      </c>
      <c r="J12" s="68">
        <v>379.41269908648138</v>
      </c>
      <c r="K12" s="68">
        <v>0</v>
      </c>
      <c r="L12" s="68">
        <f>SUM(Tableau_DB_PDE_2017.accdb_R_DATA_modeVSdistance2017[[#This Row],[car]:[walk]])</f>
        <v>6177.1199147167881</v>
      </c>
    </row>
    <row r="13" spans="1:12">
      <c r="A13" s="105">
        <v>8</v>
      </c>
      <c r="B13" s="68">
        <v>3220.879875568739</v>
      </c>
      <c r="C13" s="68">
        <v>62.462482207072298</v>
      </c>
      <c r="D13" s="68">
        <v>144.78350438122027</v>
      </c>
      <c r="E13" s="68">
        <v>792.27143866284484</v>
      </c>
      <c r="F13" s="68">
        <v>1281.3064075023019</v>
      </c>
      <c r="G13" s="68">
        <v>211.79045803322046</v>
      </c>
      <c r="H13" s="68">
        <v>8.4103588789567514</v>
      </c>
      <c r="I13" s="68">
        <v>20.56585179898622</v>
      </c>
      <c r="J13" s="68">
        <v>261.37459625890517</v>
      </c>
      <c r="K13" s="68">
        <v>0</v>
      </c>
      <c r="L13" s="68">
        <f>SUM(Tableau_DB_PDE_2017.accdb_R_DATA_modeVSdistance2017[[#This Row],[car]:[walk]])</f>
        <v>6003.8449732922472</v>
      </c>
    </row>
    <row r="14" spans="1:12">
      <c r="A14" s="105">
        <v>9</v>
      </c>
      <c r="B14" s="68">
        <v>2916.2960606278252</v>
      </c>
      <c r="C14" s="68">
        <v>36.515972130527871</v>
      </c>
      <c r="D14" s="68">
        <v>96.563983800402653</v>
      </c>
      <c r="E14" s="68">
        <v>831.0865925356112</v>
      </c>
      <c r="F14" s="68">
        <v>1175.4312954090894</v>
      </c>
      <c r="G14" s="68">
        <v>209.16546567084205</v>
      </c>
      <c r="H14" s="68">
        <v>5.510095321814136</v>
      </c>
      <c r="I14" s="68">
        <v>8.9790313002165867</v>
      </c>
      <c r="J14" s="68">
        <v>271.32698151619542</v>
      </c>
      <c r="K14" s="68">
        <v>0</v>
      </c>
      <c r="L14" s="68">
        <f>SUM(Tableau_DB_PDE_2017.accdb_R_DATA_modeVSdistance2017[[#This Row],[car]:[walk]])</f>
        <v>5550.875478312525</v>
      </c>
    </row>
    <row r="15" spans="1:12">
      <c r="A15" s="105">
        <v>10</v>
      </c>
      <c r="B15" s="68">
        <v>2318.9959024073173</v>
      </c>
      <c r="C15" s="68">
        <v>44.671762733221136</v>
      </c>
      <c r="D15" s="68">
        <v>84.563779553950312</v>
      </c>
      <c r="E15" s="68">
        <v>898.60826393268383</v>
      </c>
      <c r="F15" s="68">
        <v>693.1219199760136</v>
      </c>
      <c r="G15" s="68">
        <v>140.59422335767829</v>
      </c>
      <c r="H15" s="68">
        <v>5.6967036008131888</v>
      </c>
      <c r="I15" s="68">
        <v>5.9036191885559406</v>
      </c>
      <c r="J15" s="68">
        <v>191.94176225110411</v>
      </c>
      <c r="K15" s="68">
        <v>0</v>
      </c>
      <c r="L15" s="68">
        <f>SUM(Tableau_DB_PDE_2017.accdb_R_DATA_modeVSdistance2017[[#This Row],[car]:[walk]])</f>
        <v>4384.0979370013374</v>
      </c>
    </row>
    <row r="16" spans="1:12">
      <c r="A16" s="105">
        <v>11</v>
      </c>
      <c r="B16" s="68">
        <v>2018.8758688949681</v>
      </c>
      <c r="C16" s="68">
        <v>49.188027759345822</v>
      </c>
      <c r="D16" s="68">
        <v>45.759018707327904</v>
      </c>
      <c r="E16" s="68">
        <v>938.09619526252357</v>
      </c>
      <c r="F16" s="68">
        <v>662.25140424133633</v>
      </c>
      <c r="G16" s="68">
        <v>181.9392110061824</v>
      </c>
      <c r="H16" s="68">
        <v>7.8556437340486971</v>
      </c>
      <c r="I16" s="68">
        <v>0</v>
      </c>
      <c r="J16" s="68">
        <v>209.8689190848589</v>
      </c>
      <c r="K16" s="68">
        <v>0</v>
      </c>
      <c r="L16" s="68">
        <f>SUM(Tableau_DB_PDE_2017.accdb_R_DATA_modeVSdistance2017[[#This Row],[car]:[walk]])</f>
        <v>4113.8342886905912</v>
      </c>
    </row>
    <row r="17" spans="1:12">
      <c r="A17" s="105">
        <v>12</v>
      </c>
      <c r="B17" s="68">
        <v>2031.586342000852</v>
      </c>
      <c r="C17" s="68">
        <v>50.766966981990869</v>
      </c>
      <c r="D17" s="68">
        <v>73.435479508993595</v>
      </c>
      <c r="E17" s="68">
        <v>1120.0408860121579</v>
      </c>
      <c r="F17" s="68">
        <v>340.26376787399852</v>
      </c>
      <c r="G17" s="68">
        <v>133.52902126142905</v>
      </c>
      <c r="H17" s="68">
        <v>2.0358087797309841</v>
      </c>
      <c r="I17" s="68">
        <v>2.5555555555555558</v>
      </c>
      <c r="J17" s="68">
        <v>160.73151922243764</v>
      </c>
      <c r="K17" s="68">
        <v>0</v>
      </c>
      <c r="L17" s="68">
        <f>SUM(Tableau_DB_PDE_2017.accdb_R_DATA_modeVSdistance2017[[#This Row],[car]:[walk]])</f>
        <v>3914.945347197146</v>
      </c>
    </row>
    <row r="18" spans="1:12">
      <c r="A18" s="105">
        <v>13</v>
      </c>
      <c r="B18" s="68">
        <v>1840.1061451952232</v>
      </c>
      <c r="C18" s="68">
        <v>28.988923544807381</v>
      </c>
      <c r="D18" s="68">
        <v>73.238645070083123</v>
      </c>
      <c r="E18" s="68">
        <v>1265.8674745745589</v>
      </c>
      <c r="F18" s="68">
        <v>168.14417050479435</v>
      </c>
      <c r="G18" s="68">
        <v>144.27389068958988</v>
      </c>
      <c r="H18" s="68">
        <v>6.3333390090243489</v>
      </c>
      <c r="I18" s="68">
        <v>2.6565011105555101</v>
      </c>
      <c r="J18" s="68">
        <v>113.00102647886312</v>
      </c>
      <c r="K18" s="68">
        <v>0</v>
      </c>
      <c r="L18" s="68">
        <f>SUM(Tableau_DB_PDE_2017.accdb_R_DATA_modeVSdistance2017[[#This Row],[car]:[walk]])</f>
        <v>3642.6101161774991</v>
      </c>
    </row>
    <row r="19" spans="1:12">
      <c r="A19" s="105">
        <v>14</v>
      </c>
      <c r="B19" s="68">
        <v>1795.6956015200656</v>
      </c>
      <c r="C19" s="68">
        <v>58.381669056030042</v>
      </c>
      <c r="D19" s="68">
        <v>46.979721428027879</v>
      </c>
      <c r="E19" s="68">
        <v>1161.3054281871011</v>
      </c>
      <c r="F19" s="68">
        <v>224.67983855758624</v>
      </c>
      <c r="G19" s="68">
        <v>89.916433073655753</v>
      </c>
      <c r="H19" s="68">
        <v>6.5433387417077276</v>
      </c>
      <c r="I19" s="68">
        <v>1</v>
      </c>
      <c r="J19" s="68">
        <v>103.61169485981353</v>
      </c>
      <c r="K19" s="68">
        <v>0</v>
      </c>
      <c r="L19" s="68">
        <f>SUM(Tableau_DB_PDE_2017.accdb_R_DATA_modeVSdistance2017[[#This Row],[car]:[walk]])</f>
        <v>3488.1137254239879</v>
      </c>
    </row>
    <row r="20" spans="1:12">
      <c r="A20" s="105">
        <v>15</v>
      </c>
      <c r="B20" s="68">
        <v>1873.0915903836321</v>
      </c>
      <c r="C20" s="68">
        <v>56.628814008191888</v>
      </c>
      <c r="D20" s="68">
        <v>79.042564288909716</v>
      </c>
      <c r="E20" s="68">
        <v>1754.0596955523984</v>
      </c>
      <c r="F20" s="68">
        <v>169.90915640007657</v>
      </c>
      <c r="G20" s="68">
        <v>88.229539723365562</v>
      </c>
      <c r="H20" s="68">
        <v>5.6535356720536072</v>
      </c>
      <c r="I20" s="68">
        <v>2.016025641025641</v>
      </c>
      <c r="J20" s="68">
        <v>93.929556719492481</v>
      </c>
      <c r="K20" s="68">
        <v>0</v>
      </c>
      <c r="L20" s="68">
        <f>SUM(Tableau_DB_PDE_2017.accdb_R_DATA_modeVSdistance2017[[#This Row],[car]:[walk]])</f>
        <v>4122.5604783891458</v>
      </c>
    </row>
    <row r="21" spans="1:12">
      <c r="A21" s="105">
        <v>16</v>
      </c>
      <c r="B21" s="68">
        <v>1675.5011674630553</v>
      </c>
      <c r="C21" s="68">
        <v>39.64502252452472</v>
      </c>
      <c r="D21" s="68">
        <v>53.547376391737224</v>
      </c>
      <c r="E21" s="68">
        <v>1379.0720812364982</v>
      </c>
      <c r="F21" s="68">
        <v>124.98041163771329</v>
      </c>
      <c r="G21" s="68">
        <v>58.778877477490376</v>
      </c>
      <c r="H21" s="68">
        <v>15.935094585336138</v>
      </c>
      <c r="I21" s="68">
        <v>9.1442307692307683</v>
      </c>
      <c r="J21" s="68">
        <v>111.86721426131361</v>
      </c>
      <c r="K21" s="68">
        <v>0</v>
      </c>
      <c r="L21" s="68">
        <f>SUM(Tableau_DB_PDE_2017.accdb_R_DATA_modeVSdistance2017[[#This Row],[car]:[walk]])</f>
        <v>3468.4714763468996</v>
      </c>
    </row>
    <row r="22" spans="1:12">
      <c r="A22" s="105">
        <v>17</v>
      </c>
      <c r="B22" s="68">
        <v>1544.1518814279621</v>
      </c>
      <c r="C22" s="68">
        <v>59.5580889179572</v>
      </c>
      <c r="D22" s="68">
        <v>35.564134848494163</v>
      </c>
      <c r="E22" s="68">
        <v>1553.9341148562373</v>
      </c>
      <c r="F22" s="68">
        <v>74.793359203881124</v>
      </c>
      <c r="G22" s="68">
        <v>70.725400913764659</v>
      </c>
      <c r="H22" s="68">
        <v>16.203950337594851</v>
      </c>
      <c r="I22" s="68">
        <v>1.2310924369747898</v>
      </c>
      <c r="J22" s="68">
        <v>77.419061860346574</v>
      </c>
      <c r="K22" s="68">
        <v>0</v>
      </c>
      <c r="L22" s="68">
        <f>SUM(Tableau_DB_PDE_2017.accdb_R_DATA_modeVSdistance2017[[#This Row],[car]:[walk]])</f>
        <v>3433.5810848032129</v>
      </c>
    </row>
    <row r="23" spans="1:12">
      <c r="A23" s="105">
        <v>18</v>
      </c>
      <c r="B23" s="68">
        <v>1807.5934150514743</v>
      </c>
      <c r="C23" s="68">
        <v>55.06389855465271</v>
      </c>
      <c r="D23" s="68">
        <v>64.526708002270354</v>
      </c>
      <c r="E23" s="68">
        <v>1799.0516157640752</v>
      </c>
      <c r="F23" s="68">
        <v>68.358887711863943</v>
      </c>
      <c r="G23" s="68">
        <v>78.65402413227477</v>
      </c>
      <c r="H23" s="68">
        <v>41.349127813509455</v>
      </c>
      <c r="I23" s="68">
        <v>19.789431157078216</v>
      </c>
      <c r="J23" s="68">
        <v>84.788394466812662</v>
      </c>
      <c r="K23" s="68">
        <v>0</v>
      </c>
      <c r="L23" s="68">
        <f>SUM(Tableau_DB_PDE_2017.accdb_R_DATA_modeVSdistance2017[[#This Row],[car]:[walk]])</f>
        <v>4019.1755026540113</v>
      </c>
    </row>
    <row r="24" spans="1:12">
      <c r="A24" s="105">
        <v>19</v>
      </c>
      <c r="B24" s="68">
        <v>1659.0977136880317</v>
      </c>
      <c r="C24" s="68">
        <v>56.336280128363882</v>
      </c>
      <c r="D24" s="68">
        <v>57.415528311105973</v>
      </c>
      <c r="E24" s="68">
        <v>1470.8242133423882</v>
      </c>
      <c r="F24" s="68">
        <v>116.09645075274364</v>
      </c>
      <c r="G24" s="68">
        <v>80.988066207116759</v>
      </c>
      <c r="H24" s="68">
        <v>22.100011608681882</v>
      </c>
      <c r="I24" s="68">
        <v>2.233924473710466</v>
      </c>
      <c r="J24" s="68">
        <v>55.711929884987612</v>
      </c>
      <c r="K24" s="68">
        <v>0</v>
      </c>
      <c r="L24" s="68">
        <f>SUM(Tableau_DB_PDE_2017.accdb_R_DATA_modeVSdistance2017[[#This Row],[car]:[walk]])</f>
        <v>3520.8041183971304</v>
      </c>
    </row>
    <row r="25" spans="1:12">
      <c r="A25" s="105">
        <v>20</v>
      </c>
      <c r="B25" s="68">
        <v>1435.8121606469379</v>
      </c>
      <c r="C25" s="68">
        <v>63.264253706562933</v>
      </c>
      <c r="D25" s="68">
        <v>35.876164739359552</v>
      </c>
      <c r="E25" s="68">
        <v>1819.7897587832595</v>
      </c>
      <c r="F25" s="68">
        <v>61.72455481773958</v>
      </c>
      <c r="G25" s="68">
        <v>50.882695321321819</v>
      </c>
      <c r="H25" s="68">
        <v>38.102938221030968</v>
      </c>
      <c r="I25" s="68">
        <v>6.2951950010773539</v>
      </c>
      <c r="J25" s="68">
        <v>65.012298694321018</v>
      </c>
      <c r="K25" s="68">
        <v>0</v>
      </c>
      <c r="L25" s="68">
        <f>SUM(Tableau_DB_PDE_2017.accdb_R_DATA_modeVSdistance2017[[#This Row],[car]:[walk]])</f>
        <v>3576.7600199316107</v>
      </c>
    </row>
    <row r="26" spans="1:12">
      <c r="A26" s="105">
        <v>21</v>
      </c>
      <c r="B26" s="68">
        <v>1387.0556615437042</v>
      </c>
      <c r="C26" s="68">
        <v>43.291942964665701</v>
      </c>
      <c r="D26" s="68">
        <v>42.056364372220386</v>
      </c>
      <c r="E26" s="68">
        <v>2226.2423271262433</v>
      </c>
      <c r="F26" s="68">
        <v>74.646899009547383</v>
      </c>
      <c r="G26" s="68">
        <v>25.856424885881083</v>
      </c>
      <c r="H26" s="68">
        <v>25.815752731676412</v>
      </c>
      <c r="I26" s="68">
        <v>2.2308858456718381</v>
      </c>
      <c r="J26" s="68">
        <v>78.97429370986778</v>
      </c>
      <c r="K26" s="68">
        <v>0</v>
      </c>
      <c r="L26" s="68">
        <f>SUM(Tableau_DB_PDE_2017.accdb_R_DATA_modeVSdistance2017[[#This Row],[car]:[walk]])</f>
        <v>3906.1705521894778</v>
      </c>
    </row>
    <row r="27" spans="1:12">
      <c r="A27" s="105">
        <v>22</v>
      </c>
      <c r="B27" s="68">
        <v>1283.9922317817775</v>
      </c>
      <c r="C27" s="68">
        <v>70.597217272685072</v>
      </c>
      <c r="D27" s="68">
        <v>46.188743452414769</v>
      </c>
      <c r="E27" s="68">
        <v>2090.587276696991</v>
      </c>
      <c r="F27" s="68">
        <v>48.509348603122191</v>
      </c>
      <c r="G27" s="68">
        <v>42.847408960674422</v>
      </c>
      <c r="H27" s="68">
        <v>49.094568272518011</v>
      </c>
      <c r="I27" s="68">
        <v>29.67981038569274</v>
      </c>
      <c r="J27" s="68">
        <v>55.318390420929539</v>
      </c>
      <c r="K27" s="68">
        <v>0</v>
      </c>
      <c r="L27" s="68">
        <f>SUM(Tableau_DB_PDE_2017.accdb_R_DATA_modeVSdistance2017[[#This Row],[car]:[walk]])</f>
        <v>3716.8149958468052</v>
      </c>
    </row>
    <row r="28" spans="1:12">
      <c r="A28" s="105">
        <v>23</v>
      </c>
      <c r="B28" s="68">
        <v>1464.4622842988888</v>
      </c>
      <c r="C28" s="68">
        <v>46.562771374171682</v>
      </c>
      <c r="D28" s="68">
        <v>56.777069134186036</v>
      </c>
      <c r="E28" s="68">
        <v>2898.0549995925862</v>
      </c>
      <c r="F28" s="68">
        <v>78.80099454262681</v>
      </c>
      <c r="G28" s="68">
        <v>29.983131659548732</v>
      </c>
      <c r="H28" s="68">
        <v>56.700350799950058</v>
      </c>
      <c r="I28" s="68">
        <v>2.4621848739495795</v>
      </c>
      <c r="J28" s="68">
        <v>67.777331441672374</v>
      </c>
      <c r="K28" s="68">
        <v>0</v>
      </c>
      <c r="L28" s="68">
        <f>SUM(Tableau_DB_PDE_2017.accdb_R_DATA_modeVSdistance2017[[#This Row],[car]:[walk]])</f>
        <v>4701.5811177175801</v>
      </c>
    </row>
    <row r="29" spans="1:12">
      <c r="A29" s="105">
        <v>24</v>
      </c>
      <c r="B29" s="68">
        <v>1355.9481998727779</v>
      </c>
      <c r="C29" s="68">
        <v>41.529313441381767</v>
      </c>
      <c r="D29" s="68">
        <v>88.23500867139353</v>
      </c>
      <c r="E29" s="68">
        <v>2255.2503667471506</v>
      </c>
      <c r="F29" s="68">
        <v>37.360374800217649</v>
      </c>
      <c r="G29" s="68">
        <v>18.638564856566383</v>
      </c>
      <c r="H29" s="68">
        <v>7.3237772328494106</v>
      </c>
      <c r="I29" s="68">
        <v>21.320512820512818</v>
      </c>
      <c r="J29" s="68">
        <v>68.670897824614414</v>
      </c>
      <c r="K29" s="68">
        <v>0</v>
      </c>
      <c r="L29" s="68">
        <f>SUM(Tableau_DB_PDE_2017.accdb_R_DATA_modeVSdistance2017[[#This Row],[car]:[walk]])</f>
        <v>3894.2770162674647</v>
      </c>
    </row>
    <row r="30" spans="1:12">
      <c r="A30" s="105">
        <v>25</v>
      </c>
      <c r="B30" s="68">
        <v>1237.1197446578581</v>
      </c>
      <c r="C30" s="68">
        <v>55.0852396891095</v>
      </c>
      <c r="D30" s="68">
        <v>30.342417628094431</v>
      </c>
      <c r="E30" s="68">
        <v>2152.6297351032667</v>
      </c>
      <c r="F30" s="68">
        <v>31.762728679317394</v>
      </c>
      <c r="G30" s="68">
        <v>28.638977083425353</v>
      </c>
      <c r="H30" s="68">
        <v>16.118850292511162</v>
      </c>
      <c r="I30" s="68">
        <v>3.2631437190260719</v>
      </c>
      <c r="J30" s="68">
        <v>44.928037327998787</v>
      </c>
      <c r="K30" s="68">
        <v>0</v>
      </c>
      <c r="L30" s="68">
        <f>SUM(Tableau_DB_PDE_2017.accdb_R_DATA_modeVSdistance2017[[#This Row],[car]:[walk]])</f>
        <v>3599.8888741806077</v>
      </c>
    </row>
    <row r="31" spans="1:12">
      <c r="A31" s="105">
        <v>26</v>
      </c>
      <c r="B31" s="68">
        <v>1079.1882405296644</v>
      </c>
      <c r="C31" s="68">
        <v>54.536030968251453</v>
      </c>
      <c r="D31" s="68">
        <v>26.023342028312417</v>
      </c>
      <c r="E31" s="68">
        <v>1935.6286011543089</v>
      </c>
      <c r="F31" s="68">
        <v>38.634243505401059</v>
      </c>
      <c r="G31" s="68">
        <v>22.200467544670801</v>
      </c>
      <c r="H31" s="68">
        <v>20.017120448094385</v>
      </c>
      <c r="I31" s="68">
        <v>5.0801282051282053</v>
      </c>
      <c r="J31" s="68">
        <v>43.053340506417371</v>
      </c>
      <c r="K31" s="68">
        <v>0</v>
      </c>
      <c r="L31" s="68">
        <f>SUM(Tableau_DB_PDE_2017.accdb_R_DATA_modeVSdistance2017[[#This Row],[car]:[walk]])</f>
        <v>3224.3615148902495</v>
      </c>
    </row>
    <row r="32" spans="1:12">
      <c r="A32" s="105">
        <v>27</v>
      </c>
      <c r="B32" s="68">
        <v>976.81916217166997</v>
      </c>
      <c r="C32" s="68">
        <v>62.145252420204315</v>
      </c>
      <c r="D32" s="68">
        <v>39.932617382124832</v>
      </c>
      <c r="E32" s="68">
        <v>2071.9748457309702</v>
      </c>
      <c r="F32" s="68">
        <v>41.992158033947952</v>
      </c>
      <c r="G32" s="68">
        <v>15.821582301780989</v>
      </c>
      <c r="H32" s="68">
        <v>33.443596016894041</v>
      </c>
      <c r="I32" s="68">
        <v>2.4621848739495795</v>
      </c>
      <c r="J32" s="68">
        <v>44.91904424878134</v>
      </c>
      <c r="K32" s="68">
        <v>0</v>
      </c>
      <c r="L32" s="68">
        <f>SUM(Tableau_DB_PDE_2017.accdb_R_DATA_modeVSdistance2017[[#This Row],[car]:[walk]])</f>
        <v>3289.510443180322</v>
      </c>
    </row>
    <row r="33" spans="1:12">
      <c r="A33" s="105">
        <v>28</v>
      </c>
      <c r="B33" s="68">
        <v>1064.1752741597791</v>
      </c>
      <c r="C33" s="68">
        <v>31.564394245615247</v>
      </c>
      <c r="D33" s="68">
        <v>33.448663324849342</v>
      </c>
      <c r="E33" s="68">
        <v>1725.5218711609839</v>
      </c>
      <c r="F33" s="68">
        <v>37.431020111958084</v>
      </c>
      <c r="G33" s="68">
        <v>3.4205803765612379</v>
      </c>
      <c r="H33" s="68">
        <v>10.083258067107378</v>
      </c>
      <c r="I33" s="68">
        <v>20.320512820512818</v>
      </c>
      <c r="J33" s="68">
        <v>34.945069398747265</v>
      </c>
      <c r="K33" s="68">
        <v>0</v>
      </c>
      <c r="L33" s="68">
        <f>SUM(Tableau_DB_PDE_2017.accdb_R_DATA_modeVSdistance2017[[#This Row],[car]:[walk]])</f>
        <v>2960.9106436661141</v>
      </c>
    </row>
    <row r="34" spans="1:12">
      <c r="A34" s="105">
        <v>29</v>
      </c>
      <c r="B34" s="68">
        <v>895.47878042908621</v>
      </c>
      <c r="C34" s="68">
        <v>30.601499602383196</v>
      </c>
      <c r="D34" s="68">
        <v>35.122308334702559</v>
      </c>
      <c r="E34" s="68">
        <v>1490.9415436501583</v>
      </c>
      <c r="F34" s="68">
        <v>20.967832455244487</v>
      </c>
      <c r="G34" s="68">
        <v>12.058557457622202</v>
      </c>
      <c r="H34" s="68">
        <v>13.856271012059889</v>
      </c>
      <c r="I34" s="68">
        <v>2.4621848739495795</v>
      </c>
      <c r="J34" s="68">
        <v>27.097521363345926</v>
      </c>
      <c r="K34" s="68">
        <v>0</v>
      </c>
      <c r="L34" s="68">
        <f>SUM(Tableau_DB_PDE_2017.accdb_R_DATA_modeVSdistance2017[[#This Row],[car]:[walk]])</f>
        <v>2528.5864991785525</v>
      </c>
    </row>
    <row r="35" spans="1:12">
      <c r="A35" s="105">
        <v>30</v>
      </c>
      <c r="B35" s="68">
        <v>897.57057996738865</v>
      </c>
      <c r="C35" s="68">
        <v>58.088228427593393</v>
      </c>
      <c r="D35" s="68">
        <v>41.780917251592321</v>
      </c>
      <c r="E35" s="68">
        <v>1596.2832997741261</v>
      </c>
      <c r="F35" s="68">
        <v>37.682234765126452</v>
      </c>
      <c r="G35" s="68">
        <v>8.6746745395851796</v>
      </c>
      <c r="H35" s="68">
        <v>13.729109305251079</v>
      </c>
      <c r="I35" s="68">
        <v>30.093918336565395</v>
      </c>
      <c r="J35" s="68">
        <v>40.864016375788225</v>
      </c>
      <c r="K35" s="68">
        <v>0</v>
      </c>
      <c r="L35" s="68">
        <f>SUM(Tableau_DB_PDE_2017.accdb_R_DATA_modeVSdistance2017[[#This Row],[car]:[walk]])</f>
        <v>2724.7669787430168</v>
      </c>
    </row>
    <row r="36" spans="1:12">
      <c r="A36" s="105">
        <v>31</v>
      </c>
      <c r="B36" s="68">
        <v>710.78189448264766</v>
      </c>
      <c r="C36" s="68">
        <v>35.115823810086461</v>
      </c>
      <c r="D36" s="68">
        <v>32.782460460296548</v>
      </c>
      <c r="E36" s="68">
        <v>1113.4503581407339</v>
      </c>
      <c r="F36" s="68">
        <v>18.276349390070422</v>
      </c>
      <c r="G36" s="68">
        <v>0</v>
      </c>
      <c r="H36" s="68">
        <v>2.9647887323943665</v>
      </c>
      <c r="I36" s="68">
        <v>17.487502693385046</v>
      </c>
      <c r="J36" s="68">
        <v>11.172277545205912</v>
      </c>
      <c r="K36" s="68">
        <v>0</v>
      </c>
      <c r="L36" s="68">
        <f>SUM(Tableau_DB_PDE_2017.accdb_R_DATA_modeVSdistance2017[[#This Row],[car]:[walk]])</f>
        <v>1942.0314552548202</v>
      </c>
    </row>
    <row r="37" spans="1:12">
      <c r="A37" s="105">
        <v>32</v>
      </c>
      <c r="B37" s="68">
        <v>818.86385490312693</v>
      </c>
      <c r="C37" s="68">
        <v>37.700342388962525</v>
      </c>
      <c r="D37" s="68">
        <v>38.362873975712454</v>
      </c>
      <c r="E37" s="68">
        <v>1804.5200886833338</v>
      </c>
      <c r="F37" s="68">
        <v>27.339490555546391</v>
      </c>
      <c r="G37" s="68">
        <v>1.0018450184501844</v>
      </c>
      <c r="H37" s="68">
        <v>3.3141153081510932</v>
      </c>
      <c r="I37" s="68">
        <v>32.512820512820511</v>
      </c>
      <c r="J37" s="68">
        <v>17.904107531100816</v>
      </c>
      <c r="K37" s="68">
        <v>0</v>
      </c>
      <c r="L37" s="68">
        <f>SUM(Tableau_DB_PDE_2017.accdb_R_DATA_modeVSdistance2017[[#This Row],[car]:[walk]])</f>
        <v>2781.5195388772045</v>
      </c>
    </row>
    <row r="38" spans="1:12">
      <c r="A38" s="105">
        <v>33</v>
      </c>
      <c r="B38" s="68">
        <v>907.18503701786767</v>
      </c>
      <c r="C38" s="68">
        <v>41.641290510701069</v>
      </c>
      <c r="D38" s="68">
        <v>16.903166412796452</v>
      </c>
      <c r="E38" s="68">
        <v>1535.7371171771345</v>
      </c>
      <c r="F38" s="68">
        <v>30.524723849807579</v>
      </c>
      <c r="G38" s="68">
        <v>5.9467020304797495</v>
      </c>
      <c r="H38" s="68">
        <v>4.4470513754700347</v>
      </c>
      <c r="I38" s="68">
        <v>4.2791693600517133</v>
      </c>
      <c r="J38" s="68">
        <v>13.235000235653425</v>
      </c>
      <c r="K38" s="68">
        <v>0</v>
      </c>
      <c r="L38" s="68">
        <f>SUM(Tableau_DB_PDE_2017.accdb_R_DATA_modeVSdistance2017[[#This Row],[car]:[walk]])</f>
        <v>2559.899257969962</v>
      </c>
    </row>
    <row r="39" spans="1:12">
      <c r="A39" s="105">
        <v>34</v>
      </c>
      <c r="B39" s="68">
        <v>830.81002016000218</v>
      </c>
      <c r="C39" s="68">
        <v>46.200366082661844</v>
      </c>
      <c r="D39" s="68">
        <v>29.203251285679432</v>
      </c>
      <c r="E39" s="68">
        <v>1729.1086454039362</v>
      </c>
      <c r="F39" s="68">
        <v>17.309627288589393</v>
      </c>
      <c r="G39" s="68">
        <v>1.0044388078630311</v>
      </c>
      <c r="H39" s="68">
        <v>3.9829792848660777</v>
      </c>
      <c r="I39" s="68">
        <v>11.827687423034758</v>
      </c>
      <c r="J39" s="68">
        <v>26.570586581268273</v>
      </c>
      <c r="K39" s="68">
        <v>0</v>
      </c>
      <c r="L39" s="68">
        <f>SUM(Tableau_DB_PDE_2017.accdb_R_DATA_modeVSdistance2017[[#This Row],[car]:[walk]])</f>
        <v>2696.017602317901</v>
      </c>
    </row>
    <row r="40" spans="1:12">
      <c r="A40" s="105">
        <v>35</v>
      </c>
      <c r="B40" s="68">
        <v>725.05104594858528</v>
      </c>
      <c r="C40" s="68">
        <v>37.104780189142232</v>
      </c>
      <c r="D40" s="68">
        <v>48.814973991634517</v>
      </c>
      <c r="E40" s="68">
        <v>1434.0656013647611</v>
      </c>
      <c r="F40" s="68">
        <v>17.215411478116067</v>
      </c>
      <c r="G40" s="68">
        <v>3</v>
      </c>
      <c r="H40" s="68">
        <v>2.5118679050567594</v>
      </c>
      <c r="I40" s="68">
        <v>0</v>
      </c>
      <c r="J40" s="68">
        <v>9.0498504236019208</v>
      </c>
      <c r="K40" s="68">
        <v>0</v>
      </c>
      <c r="L40" s="68">
        <f>SUM(Tableau_DB_PDE_2017.accdb_R_DATA_modeVSdistance2017[[#This Row],[car]:[walk]])</f>
        <v>2276.8135313008979</v>
      </c>
    </row>
    <row r="41" spans="1:12">
      <c r="A41" s="105">
        <v>36</v>
      </c>
      <c r="B41" s="68">
        <v>771.62019585181736</v>
      </c>
      <c r="C41" s="68">
        <v>41.892803365598084</v>
      </c>
      <c r="D41" s="68">
        <v>17.345090587043643</v>
      </c>
      <c r="E41" s="68">
        <v>1263.8147283862131</v>
      </c>
      <c r="F41" s="68">
        <v>16.495958934125571</v>
      </c>
      <c r="G41" s="68">
        <v>7.3821572907428568</v>
      </c>
      <c r="H41" s="68">
        <v>2.538617090671885</v>
      </c>
      <c r="I41" s="68">
        <v>27.68732082441791</v>
      </c>
      <c r="J41" s="68">
        <v>14.020955853832517</v>
      </c>
      <c r="K41" s="68">
        <v>0</v>
      </c>
      <c r="L41" s="68">
        <f>SUM(Tableau_DB_PDE_2017.accdb_R_DATA_modeVSdistance2017[[#This Row],[car]:[walk]])</f>
        <v>2162.7978281844626</v>
      </c>
    </row>
    <row r="42" spans="1:12">
      <c r="A42" s="105">
        <v>37</v>
      </c>
      <c r="B42" s="68">
        <v>922.56453709315326</v>
      </c>
      <c r="C42" s="68">
        <v>32.045545495408554</v>
      </c>
      <c r="D42" s="68">
        <v>19.779879900195684</v>
      </c>
      <c r="E42" s="68">
        <v>1730.0268882499161</v>
      </c>
      <c r="F42" s="68">
        <v>8.2790120014446433</v>
      </c>
      <c r="G42" s="68">
        <v>9.8304957487302644</v>
      </c>
      <c r="H42" s="68">
        <v>4.2845684049155608</v>
      </c>
      <c r="I42" s="68">
        <v>13.208333333333332</v>
      </c>
      <c r="J42" s="68">
        <v>11.515845853603022</v>
      </c>
      <c r="K42" s="68">
        <v>0</v>
      </c>
      <c r="L42" s="68">
        <f>SUM(Tableau_DB_PDE_2017.accdb_R_DATA_modeVSdistance2017[[#This Row],[car]:[walk]])</f>
        <v>2751.5351060807006</v>
      </c>
    </row>
    <row r="43" spans="1:12">
      <c r="A43" s="105">
        <v>38</v>
      </c>
      <c r="B43" s="68">
        <v>730.73459980068799</v>
      </c>
      <c r="C43" s="68">
        <v>32.157709766707782</v>
      </c>
      <c r="D43" s="68">
        <v>22.739629479017577</v>
      </c>
      <c r="E43" s="68">
        <v>1927.6760346983849</v>
      </c>
      <c r="F43" s="68">
        <v>18.719419851477319</v>
      </c>
      <c r="G43" s="68">
        <v>5.0664324350104746</v>
      </c>
      <c r="H43" s="68">
        <v>2.0085470085470085</v>
      </c>
      <c r="I43" s="68">
        <v>6.9206487709811499</v>
      </c>
      <c r="J43" s="68">
        <v>22.905445774967337</v>
      </c>
      <c r="K43" s="68">
        <v>0</v>
      </c>
      <c r="L43" s="68">
        <f>SUM(Tableau_DB_PDE_2017.accdb_R_DATA_modeVSdistance2017[[#This Row],[car]:[walk]])</f>
        <v>2768.9284675857812</v>
      </c>
    </row>
    <row r="44" spans="1:12">
      <c r="A44" s="105">
        <v>39</v>
      </c>
      <c r="B44" s="68">
        <v>766.09278508511898</v>
      </c>
      <c r="C44" s="68">
        <v>41.036421114299173</v>
      </c>
      <c r="D44" s="68">
        <v>28.891625460031307</v>
      </c>
      <c r="E44" s="68">
        <v>1643.8274856714077</v>
      </c>
      <c r="F44" s="68">
        <v>21.098659940963692</v>
      </c>
      <c r="G44" s="68">
        <v>9.4538751335931472</v>
      </c>
      <c r="H44" s="68">
        <v>1.6300000000000001</v>
      </c>
      <c r="I44" s="68">
        <v>22.304487179487179</v>
      </c>
      <c r="J44" s="68">
        <v>18.023679119379082</v>
      </c>
      <c r="K44" s="68">
        <v>0</v>
      </c>
      <c r="L44" s="68">
        <f>SUM(Tableau_DB_PDE_2017.accdb_R_DATA_modeVSdistance2017[[#This Row],[car]:[walk]])</f>
        <v>2552.3590187042805</v>
      </c>
    </row>
    <row r="45" spans="1:12">
      <c r="A45" s="105">
        <v>40</v>
      </c>
      <c r="B45" s="68">
        <v>773.91853523380144</v>
      </c>
      <c r="C45" s="68">
        <v>37.391190157145019</v>
      </c>
      <c r="D45" s="68">
        <v>30.148696050663691</v>
      </c>
      <c r="E45" s="68">
        <v>1652.8811379301219</v>
      </c>
      <c r="F45" s="68">
        <v>15.052620682431044</v>
      </c>
      <c r="G45" s="68">
        <v>9.5856906323973785</v>
      </c>
      <c r="H45" s="68">
        <v>2.2531374073498158</v>
      </c>
      <c r="I45" s="68">
        <v>1.2310924369747898</v>
      </c>
      <c r="J45" s="68">
        <v>21.429193572219688</v>
      </c>
      <c r="K45" s="68">
        <v>0</v>
      </c>
      <c r="L45" s="68">
        <f>SUM(Tableau_DB_PDE_2017.accdb_R_DATA_modeVSdistance2017[[#This Row],[car]:[walk]])</f>
        <v>2543.8912941031053</v>
      </c>
    </row>
    <row r="46" spans="1:12">
      <c r="A46" s="105">
        <v>41</v>
      </c>
      <c r="B46" s="68">
        <v>698.59564771976704</v>
      </c>
      <c r="C46" s="68">
        <v>50.92990201599396</v>
      </c>
      <c r="D46" s="68">
        <v>28.290821008299162</v>
      </c>
      <c r="E46" s="68">
        <v>1567.1061078715461</v>
      </c>
      <c r="F46" s="68">
        <v>13.36864485186128</v>
      </c>
      <c r="G46" s="68">
        <v>5.8243682122414038</v>
      </c>
      <c r="H46" s="68">
        <v>1.8191881918819188</v>
      </c>
      <c r="I46" s="68">
        <v>6.3112206421029953</v>
      </c>
      <c r="J46" s="68">
        <v>14.37444439355972</v>
      </c>
      <c r="K46" s="68">
        <v>0</v>
      </c>
      <c r="L46" s="68">
        <f>SUM(Tableau_DB_PDE_2017.accdb_R_DATA_modeVSdistance2017[[#This Row],[car]:[walk]])</f>
        <v>2386.6203449072536</v>
      </c>
    </row>
    <row r="47" spans="1:12">
      <c r="A47" s="105">
        <v>42</v>
      </c>
      <c r="B47" s="68">
        <v>563.15406884322715</v>
      </c>
      <c r="C47" s="68">
        <v>41.080683704794602</v>
      </c>
      <c r="D47" s="68">
        <v>27.700828399433238</v>
      </c>
      <c r="E47" s="68">
        <v>1346.0168717030047</v>
      </c>
      <c r="F47" s="68">
        <v>15.074190424186039</v>
      </c>
      <c r="G47" s="68">
        <v>3.0256913326165122</v>
      </c>
      <c r="H47" s="68">
        <v>9.8427680988795192</v>
      </c>
      <c r="I47" s="68">
        <v>4.0641025641025639</v>
      </c>
      <c r="J47" s="68">
        <v>11.157884682165431</v>
      </c>
      <c r="K47" s="68">
        <v>0</v>
      </c>
      <c r="L47" s="68">
        <f>SUM(Tableau_DB_PDE_2017.accdb_R_DATA_modeVSdistance2017[[#This Row],[car]:[walk]])</f>
        <v>2021.1170897524098</v>
      </c>
    </row>
    <row r="48" spans="1:12">
      <c r="A48" s="105">
        <v>43</v>
      </c>
      <c r="B48" s="68">
        <v>571.37280614225233</v>
      </c>
      <c r="C48" s="68">
        <v>38.992256729132883</v>
      </c>
      <c r="D48" s="68">
        <v>25.441890423939473</v>
      </c>
      <c r="E48" s="68">
        <v>1021.956817468144</v>
      </c>
      <c r="F48" s="68">
        <v>19.968299392906278</v>
      </c>
      <c r="G48" s="68">
        <v>4.7772558770409947</v>
      </c>
      <c r="H48" s="68">
        <v>1.2424242424242424</v>
      </c>
      <c r="I48" s="68">
        <v>6.0641025641025639</v>
      </c>
      <c r="J48" s="68">
        <v>3.2189419512640236</v>
      </c>
      <c r="K48" s="68">
        <v>0</v>
      </c>
      <c r="L48" s="68">
        <f>SUM(Tableau_DB_PDE_2017.accdb_R_DATA_modeVSdistance2017[[#This Row],[car]:[walk]])</f>
        <v>1693.0347947912069</v>
      </c>
    </row>
    <row r="49" spans="1:12">
      <c r="A49" s="105">
        <v>44</v>
      </c>
      <c r="B49" s="68">
        <v>568.34739867854648</v>
      </c>
      <c r="C49" s="68">
        <v>71.005041156620891</v>
      </c>
      <c r="D49" s="68">
        <v>25.867389887047576</v>
      </c>
      <c r="E49" s="68">
        <v>1145.5495132158251</v>
      </c>
      <c r="F49" s="68">
        <v>23.825666799808424</v>
      </c>
      <c r="G49" s="68">
        <v>2.6224366706875752</v>
      </c>
      <c r="H49" s="68">
        <v>4.4792676408370458</v>
      </c>
      <c r="I49" s="68">
        <v>3.0480769230769229</v>
      </c>
      <c r="J49" s="68">
        <v>4.0155844155844154</v>
      </c>
      <c r="K49" s="68">
        <v>0</v>
      </c>
      <c r="L49" s="68">
        <f>SUM(Tableau_DB_PDE_2017.accdb_R_DATA_modeVSdistance2017[[#This Row],[car]:[walk]])</f>
        <v>1848.7603753880346</v>
      </c>
    </row>
    <row r="50" spans="1:12">
      <c r="A50" s="105">
        <v>45</v>
      </c>
      <c r="B50" s="68">
        <v>611.05927947535304</v>
      </c>
      <c r="C50" s="68">
        <v>41.691591437679911</v>
      </c>
      <c r="D50" s="68">
        <v>27.814635825899302</v>
      </c>
      <c r="E50" s="68">
        <v>1155.0724738255033</v>
      </c>
      <c r="F50" s="68">
        <v>15.87209596743196</v>
      </c>
      <c r="G50" s="68">
        <v>2.3812325251153235</v>
      </c>
      <c r="H50" s="68">
        <v>3.6935694936373871</v>
      </c>
      <c r="I50" s="68">
        <v>5.0320512820512819</v>
      </c>
      <c r="J50" s="68">
        <v>7.8026773109912391</v>
      </c>
      <c r="K50" s="68">
        <v>0</v>
      </c>
      <c r="L50" s="68">
        <f>SUM(Tableau_DB_PDE_2017.accdb_R_DATA_modeVSdistance2017[[#This Row],[car]:[walk]])</f>
        <v>1870.4196071436627</v>
      </c>
    </row>
    <row r="51" spans="1:12">
      <c r="A51" s="105">
        <v>46</v>
      </c>
      <c r="B51" s="68">
        <v>663.25778171903198</v>
      </c>
      <c r="C51" s="68">
        <v>43.85647585526722</v>
      </c>
      <c r="D51" s="68">
        <v>28.277443285194025</v>
      </c>
      <c r="E51" s="68">
        <v>1304.6925662339243</v>
      </c>
      <c r="F51" s="68">
        <v>15.873242988546995</v>
      </c>
      <c r="G51" s="68">
        <v>4.4380488971398302</v>
      </c>
      <c r="H51" s="68">
        <v>4.2892200143284773</v>
      </c>
      <c r="I51" s="68">
        <v>12.359297565179919</v>
      </c>
      <c r="J51" s="68">
        <v>12.607229384458076</v>
      </c>
      <c r="K51" s="68">
        <v>0</v>
      </c>
      <c r="L51" s="68">
        <f>SUM(Tableau_DB_PDE_2017.accdb_R_DATA_modeVSdistance2017[[#This Row],[car]:[walk]])</f>
        <v>2089.6513059430708</v>
      </c>
    </row>
    <row r="52" spans="1:12">
      <c r="A52" s="105">
        <v>47</v>
      </c>
      <c r="B52" s="68">
        <v>625.68365987613663</v>
      </c>
      <c r="C52" s="68">
        <v>44.771000342580372</v>
      </c>
      <c r="D52" s="68">
        <v>24.192669130906484</v>
      </c>
      <c r="E52" s="68">
        <v>1445.8857476230799</v>
      </c>
      <c r="F52" s="68">
        <v>20.119515857377628</v>
      </c>
      <c r="G52" s="68">
        <v>3.0461268460137458</v>
      </c>
      <c r="H52" s="68">
        <v>2.00162074554295</v>
      </c>
      <c r="I52" s="68">
        <v>4.4782105149752205</v>
      </c>
      <c r="J52" s="68">
        <v>2.000958160332162</v>
      </c>
      <c r="K52" s="68">
        <v>0</v>
      </c>
      <c r="L52" s="68">
        <f>SUM(Tableau_DB_PDE_2017.accdb_R_DATA_modeVSdistance2017[[#This Row],[car]:[walk]])</f>
        <v>2172.1795090969449</v>
      </c>
    </row>
    <row r="53" spans="1:12">
      <c r="A53" s="105">
        <v>48</v>
      </c>
      <c r="B53" s="68">
        <v>577.96778823326042</v>
      </c>
      <c r="C53" s="68">
        <v>38.526498716766653</v>
      </c>
      <c r="D53" s="68">
        <v>20.583868835473105</v>
      </c>
      <c r="E53" s="68">
        <v>1096.8208137282695</v>
      </c>
      <c r="F53" s="68">
        <v>18.250453574858035</v>
      </c>
      <c r="G53" s="68">
        <v>3.8062963930023499</v>
      </c>
      <c r="H53" s="68">
        <v>1.0117647058823529</v>
      </c>
      <c r="I53" s="68">
        <v>3.247118078000431</v>
      </c>
      <c r="J53" s="68">
        <v>7.2827133536757085</v>
      </c>
      <c r="K53" s="68">
        <v>0</v>
      </c>
      <c r="L53" s="68">
        <f>SUM(Tableau_DB_PDE_2017.accdb_R_DATA_modeVSdistance2017[[#This Row],[car]:[walk]])</f>
        <v>1767.4973156191888</v>
      </c>
    </row>
    <row r="54" spans="1:12">
      <c r="A54" s="105">
        <v>49</v>
      </c>
      <c r="B54" s="68">
        <v>637.76273621806797</v>
      </c>
      <c r="C54" s="68">
        <v>56.46204538898612</v>
      </c>
      <c r="D54" s="68">
        <v>33.343218415043808</v>
      </c>
      <c r="E54" s="68">
        <v>1395.8207233243886</v>
      </c>
      <c r="F54" s="68">
        <v>21.045798760010868</v>
      </c>
      <c r="G54" s="68">
        <v>24.189190143731821</v>
      </c>
      <c r="H54" s="68">
        <v>1.3725728155339805</v>
      </c>
      <c r="I54" s="68">
        <v>9.3112206421029935</v>
      </c>
      <c r="J54" s="68">
        <v>10.083560150902079</v>
      </c>
      <c r="K54" s="68">
        <v>0</v>
      </c>
      <c r="L54" s="68">
        <f>SUM(Tableau_DB_PDE_2017.accdb_R_DATA_modeVSdistance2017[[#This Row],[car]:[walk]])</f>
        <v>2189.3910658587679</v>
      </c>
    </row>
    <row r="55" spans="1:12">
      <c r="A55" s="105">
        <v>50</v>
      </c>
      <c r="B55" s="68">
        <v>537.31976610800336</v>
      </c>
      <c r="C55" s="68">
        <v>31.993386855193084</v>
      </c>
      <c r="D55" s="68">
        <v>44.26701642478568</v>
      </c>
      <c r="E55" s="68">
        <v>1816.6289657502964</v>
      </c>
      <c r="F55" s="68">
        <v>19.317541554632729</v>
      </c>
      <c r="G55" s="68">
        <v>6.2024777095143362</v>
      </c>
      <c r="H55" s="68">
        <v>5.3557580496681929</v>
      </c>
      <c r="I55" s="68">
        <v>10.805456798103856</v>
      </c>
      <c r="J55" s="68">
        <v>19.182397270978857</v>
      </c>
      <c r="K55" s="68">
        <v>0</v>
      </c>
      <c r="L55" s="68">
        <f>SUM(Tableau_DB_PDE_2017.accdb_R_DATA_modeVSdistance2017[[#This Row],[car]:[walk]])</f>
        <v>2491.0727665211771</v>
      </c>
    </row>
    <row r="56" spans="1:12">
      <c r="A56" s="105">
        <v>51</v>
      </c>
      <c r="B56" s="68">
        <v>512.00550876756517</v>
      </c>
      <c r="C56" s="68">
        <v>28.257632941945392</v>
      </c>
      <c r="D56" s="68">
        <v>15.359761160256925</v>
      </c>
      <c r="E56" s="68">
        <v>1646.3941190450864</v>
      </c>
      <c r="F56" s="68">
        <v>12.031792499452909</v>
      </c>
      <c r="G56" s="68">
        <v>2.9867894005059168</v>
      </c>
      <c r="H56" s="68">
        <v>1.0023668639053254</v>
      </c>
      <c r="I56" s="68">
        <v>6.2471180780004305</v>
      </c>
      <c r="J56" s="68">
        <v>15.153790322446696</v>
      </c>
      <c r="K56" s="68">
        <v>0</v>
      </c>
      <c r="L56" s="68">
        <f>SUM(Tableau_DB_PDE_2017.accdb_R_DATA_modeVSdistance2017[[#This Row],[car]:[walk]])</f>
        <v>2239.4388790791654</v>
      </c>
    </row>
    <row r="57" spans="1:12">
      <c r="A57" s="105">
        <v>52</v>
      </c>
      <c r="B57" s="68">
        <v>612.52343181787467</v>
      </c>
      <c r="C57" s="68">
        <v>40.538757497325932</v>
      </c>
      <c r="D57" s="68">
        <v>21.999430092235805</v>
      </c>
      <c r="E57" s="68">
        <v>1685.1036774625479</v>
      </c>
      <c r="F57" s="68">
        <v>13.78534217148238</v>
      </c>
      <c r="G57" s="68">
        <v>4.3348782645487027</v>
      </c>
      <c r="H57" s="68">
        <v>1.0071301247771836</v>
      </c>
      <c r="I57" s="68">
        <v>8.1121794871794872</v>
      </c>
      <c r="J57" s="68">
        <v>10.056155353845103</v>
      </c>
      <c r="K57" s="68">
        <v>0</v>
      </c>
      <c r="L57" s="68">
        <f>SUM(Tableau_DB_PDE_2017.accdb_R_DATA_modeVSdistance2017[[#This Row],[car]:[walk]])</f>
        <v>2397.4609822718171</v>
      </c>
    </row>
    <row r="58" spans="1:12">
      <c r="A58" s="105">
        <v>53</v>
      </c>
      <c r="B58" s="68">
        <v>511.0680343692527</v>
      </c>
      <c r="C58" s="68">
        <v>38.194515284450773</v>
      </c>
      <c r="D58" s="68">
        <v>18.111799781570532</v>
      </c>
      <c r="E58" s="68">
        <v>1345.9494589547794</v>
      </c>
      <c r="F58" s="68">
        <v>23.357850746873297</v>
      </c>
      <c r="G58" s="68">
        <v>13.153709543674655</v>
      </c>
      <c r="H58" s="68">
        <v>3.0749272649886596</v>
      </c>
      <c r="I58" s="68">
        <v>3.2631437190260719</v>
      </c>
      <c r="J58" s="68">
        <v>13.567203539473404</v>
      </c>
      <c r="K58" s="68">
        <v>0</v>
      </c>
      <c r="L58" s="68">
        <f>SUM(Tableau_DB_PDE_2017.accdb_R_DATA_modeVSdistance2017[[#This Row],[car]:[walk]])</f>
        <v>1969.7406432040896</v>
      </c>
    </row>
    <row r="59" spans="1:12">
      <c r="A59" s="105">
        <v>54</v>
      </c>
      <c r="B59" s="68">
        <v>400.38838770750937</v>
      </c>
      <c r="C59" s="68">
        <v>31.912383036358698</v>
      </c>
      <c r="D59" s="68">
        <v>6.5993589743589745</v>
      </c>
      <c r="E59" s="68">
        <v>1017.9380942390274</v>
      </c>
      <c r="F59" s="68">
        <v>14.175934095774698</v>
      </c>
      <c r="G59" s="68">
        <v>1</v>
      </c>
      <c r="H59" s="68">
        <v>0.99999999999999989</v>
      </c>
      <c r="I59" s="68">
        <v>2</v>
      </c>
      <c r="J59" s="68">
        <v>6.6523807337924579</v>
      </c>
      <c r="K59" s="68">
        <v>0</v>
      </c>
      <c r="L59" s="68">
        <f>SUM(Tableau_DB_PDE_2017.accdb_R_DATA_modeVSdistance2017[[#This Row],[car]:[walk]])</f>
        <v>1481.6665387868213</v>
      </c>
    </row>
    <row r="60" spans="1:12">
      <c r="A60" s="105">
        <v>55</v>
      </c>
      <c r="B60" s="68">
        <v>541.51494694171743</v>
      </c>
      <c r="C60" s="68">
        <v>59.178696302270723</v>
      </c>
      <c r="D60" s="68">
        <v>20.508826816540104</v>
      </c>
      <c r="E60" s="68">
        <v>1217.9216510632098</v>
      </c>
      <c r="F60" s="68">
        <v>17.413649428773212</v>
      </c>
      <c r="G60" s="68">
        <v>1.6066790352504638</v>
      </c>
      <c r="H60" s="68">
        <v>7.527663605189324</v>
      </c>
      <c r="I60" s="68">
        <v>17.837508080155139</v>
      </c>
      <c r="J60" s="68">
        <v>13.099924821472142</v>
      </c>
      <c r="K60" s="68">
        <v>0</v>
      </c>
      <c r="L60" s="68">
        <f>SUM(Tableau_DB_PDE_2017.accdb_R_DATA_modeVSdistance2017[[#This Row],[car]:[walk]])</f>
        <v>1896.609546094578</v>
      </c>
    </row>
    <row r="61" spans="1:12">
      <c r="A61" s="105">
        <v>56</v>
      </c>
      <c r="B61" s="68">
        <v>354.07158129135792</v>
      </c>
      <c r="C61" s="68">
        <v>41.756468084645697</v>
      </c>
      <c r="D61" s="68">
        <v>25.985711169284464</v>
      </c>
      <c r="E61" s="68">
        <v>819.45510119471624</v>
      </c>
      <c r="F61" s="68">
        <v>12.755510150356624</v>
      </c>
      <c r="G61" s="68">
        <v>2.2941176470588234</v>
      </c>
      <c r="H61" s="68">
        <v>1.0080786793115559</v>
      </c>
      <c r="I61" s="68">
        <v>4.0641025641025639</v>
      </c>
      <c r="J61" s="68">
        <v>3.0686477521588436</v>
      </c>
      <c r="K61" s="68">
        <v>0</v>
      </c>
      <c r="L61" s="68">
        <f>SUM(Tableau_DB_PDE_2017.accdb_R_DATA_modeVSdistance2017[[#This Row],[car]:[walk]])</f>
        <v>1264.4593185329927</v>
      </c>
    </row>
    <row r="62" spans="1:12">
      <c r="A62" s="105">
        <v>57</v>
      </c>
      <c r="B62" s="68">
        <v>305.63570385079908</v>
      </c>
      <c r="C62" s="68">
        <v>13.260108414806655</v>
      </c>
      <c r="D62" s="68">
        <v>22.134952459629652</v>
      </c>
      <c r="E62" s="68">
        <v>462.69535698306362</v>
      </c>
      <c r="F62" s="68">
        <v>14.682006594441829</v>
      </c>
      <c r="G62" s="68">
        <v>0</v>
      </c>
      <c r="H62" s="68">
        <v>0</v>
      </c>
      <c r="I62" s="68">
        <v>0</v>
      </c>
      <c r="J62" s="68">
        <v>1.1779388083735909</v>
      </c>
      <c r="K62" s="68">
        <v>0</v>
      </c>
      <c r="L62" s="68">
        <f>SUM(Tableau_DB_PDE_2017.accdb_R_DATA_modeVSdistance2017[[#This Row],[car]:[walk]])</f>
        <v>819.5860671111144</v>
      </c>
    </row>
    <row r="63" spans="1:12">
      <c r="A63" s="105">
        <v>58</v>
      </c>
      <c r="B63" s="68">
        <v>279.30445493143048</v>
      </c>
      <c r="C63" s="68">
        <v>24.506962299986384</v>
      </c>
      <c r="D63" s="68">
        <v>8.8514917213370818</v>
      </c>
      <c r="E63" s="68">
        <v>529.24853080228706</v>
      </c>
      <c r="F63" s="68">
        <v>16.484404317781593</v>
      </c>
      <c r="G63" s="68">
        <v>2.571230982019364</v>
      </c>
      <c r="H63" s="68">
        <v>1.0023728813559323</v>
      </c>
      <c r="I63" s="68">
        <v>3.0320512820512819</v>
      </c>
      <c r="J63" s="68">
        <v>3.6727091415022084</v>
      </c>
      <c r="K63" s="68">
        <v>0</v>
      </c>
      <c r="L63" s="68">
        <f>SUM(Tableau_DB_PDE_2017.accdb_R_DATA_modeVSdistance2017[[#This Row],[car]:[walk]])</f>
        <v>868.67420835975133</v>
      </c>
    </row>
    <row r="64" spans="1:12">
      <c r="A64" s="105">
        <v>59</v>
      </c>
      <c r="B64" s="68">
        <v>290.02668459310399</v>
      </c>
      <c r="C64" s="68">
        <v>21.956571711063273</v>
      </c>
      <c r="D64" s="68">
        <v>11.448883412355649</v>
      </c>
      <c r="E64" s="68">
        <v>669.33271636555799</v>
      </c>
      <c r="F64" s="68">
        <v>3.2426421233811009</v>
      </c>
      <c r="G64" s="68">
        <v>0</v>
      </c>
      <c r="H64" s="68">
        <v>0</v>
      </c>
      <c r="I64" s="68">
        <v>7.1121794871794872</v>
      </c>
      <c r="J64" s="68">
        <v>2.0202991452991457</v>
      </c>
      <c r="K64" s="68">
        <v>0</v>
      </c>
      <c r="L64" s="68">
        <f>SUM(Tableau_DB_PDE_2017.accdb_R_DATA_modeVSdistance2017[[#This Row],[car]:[walk]])</f>
        <v>1005.1399768379406</v>
      </c>
    </row>
    <row r="65" spans="1:12">
      <c r="A65" s="105">
        <v>60</v>
      </c>
      <c r="B65" s="68">
        <v>295.70591826211074</v>
      </c>
      <c r="C65" s="68">
        <v>12.399014400142708</v>
      </c>
      <c r="D65" s="68">
        <v>6.9933060109289613</v>
      </c>
      <c r="E65" s="68">
        <v>870.69237764222396</v>
      </c>
      <c r="F65" s="68">
        <v>10.126306463175009</v>
      </c>
      <c r="G65" s="68">
        <v>0</v>
      </c>
      <c r="H65" s="68">
        <v>0</v>
      </c>
      <c r="I65" s="68">
        <v>3.23109243697479</v>
      </c>
      <c r="J65" s="68">
        <v>2.0830794918657913</v>
      </c>
      <c r="K65" s="68">
        <v>0</v>
      </c>
      <c r="L65" s="68">
        <f>SUM(Tableau_DB_PDE_2017.accdb_R_DATA_modeVSdistance2017[[#This Row],[car]:[walk]])</f>
        <v>1201.231094707422</v>
      </c>
    </row>
    <row r="66" spans="1:12">
      <c r="A66" s="105">
        <v>61</v>
      </c>
      <c r="B66" s="68">
        <v>315.51969697354355</v>
      </c>
      <c r="C66" s="68">
        <v>18.472972657308791</v>
      </c>
      <c r="D66" s="68">
        <v>9.9046620046620042</v>
      </c>
      <c r="E66" s="68">
        <v>868.70011221989137</v>
      </c>
      <c r="F66" s="68">
        <v>11.822699200978928</v>
      </c>
      <c r="G66" s="68">
        <v>8.3206131993392205</v>
      </c>
      <c r="H66" s="68">
        <v>0</v>
      </c>
      <c r="I66" s="68">
        <v>1</v>
      </c>
      <c r="J66" s="68">
        <v>1.8182293316439659</v>
      </c>
      <c r="K66" s="68">
        <v>0</v>
      </c>
      <c r="L66" s="68">
        <f>SUM(Tableau_DB_PDE_2017.accdb_R_DATA_modeVSdistance2017[[#This Row],[car]:[walk]])</f>
        <v>1235.5589855873679</v>
      </c>
    </row>
    <row r="67" spans="1:12">
      <c r="A67" s="105">
        <v>62</v>
      </c>
      <c r="B67" s="68">
        <v>245.8989381232052</v>
      </c>
      <c r="C67" s="68">
        <v>11.647210576405968</v>
      </c>
      <c r="D67" s="68">
        <v>4.8160256410256412</v>
      </c>
      <c r="E67" s="68">
        <v>629.66220163835351</v>
      </c>
      <c r="F67" s="68">
        <v>4.3509952047316043</v>
      </c>
      <c r="G67" s="68">
        <v>1.2310924369747898</v>
      </c>
      <c r="H67" s="68">
        <v>1.2512437810945274</v>
      </c>
      <c r="I67" s="68">
        <v>0</v>
      </c>
      <c r="J67" s="68">
        <v>1.6324675324675324</v>
      </c>
      <c r="K67" s="68">
        <v>0</v>
      </c>
      <c r="L67" s="68">
        <f>SUM(Tableau_DB_PDE_2017.accdb_R_DATA_modeVSdistance2017[[#This Row],[car]:[walk]])</f>
        <v>900.49017493425879</v>
      </c>
    </row>
    <row r="68" spans="1:12">
      <c r="A68" s="105">
        <v>63</v>
      </c>
      <c r="B68" s="68">
        <v>232.38187625607998</v>
      </c>
      <c r="C68" s="68">
        <v>9.0789735248938293</v>
      </c>
      <c r="D68" s="68">
        <v>2.5912280701754384</v>
      </c>
      <c r="E68" s="68">
        <v>451.86549746141583</v>
      </c>
      <c r="F68" s="68">
        <v>6.751144233071952</v>
      </c>
      <c r="G68" s="68">
        <v>2.0078397212543555</v>
      </c>
      <c r="H68" s="68">
        <v>3.8</v>
      </c>
      <c r="I68" s="68">
        <v>0</v>
      </c>
      <c r="J68" s="68">
        <v>0</v>
      </c>
      <c r="K68" s="68">
        <v>0</v>
      </c>
      <c r="L68" s="68">
        <f>SUM(Tableau_DB_PDE_2017.accdb_R_DATA_modeVSdistance2017[[#This Row],[car]:[walk]])</f>
        <v>708.47655926689129</v>
      </c>
    </row>
    <row r="69" spans="1:12">
      <c r="A69" s="105">
        <v>64</v>
      </c>
      <c r="B69" s="68">
        <v>223.91347533896644</v>
      </c>
      <c r="C69" s="68">
        <v>37.662335884669588</v>
      </c>
      <c r="D69" s="68">
        <v>10.16989247311828</v>
      </c>
      <c r="E69" s="68">
        <v>375.80684637990362</v>
      </c>
      <c r="F69" s="68">
        <v>5.5929606048772387</v>
      </c>
      <c r="G69" s="68">
        <v>0</v>
      </c>
      <c r="H69" s="68">
        <v>0</v>
      </c>
      <c r="I69" s="68">
        <v>0</v>
      </c>
      <c r="J69" s="68">
        <v>1.3141153081510932</v>
      </c>
      <c r="K69" s="68">
        <v>0</v>
      </c>
      <c r="L69" s="68">
        <f>SUM(Tableau_DB_PDE_2017.accdb_R_DATA_modeVSdistance2017[[#This Row],[car]:[walk]])</f>
        <v>654.4596259896864</v>
      </c>
    </row>
    <row r="70" spans="1:12">
      <c r="A70" s="105">
        <v>65</v>
      </c>
      <c r="B70" s="68">
        <v>236.35210879927158</v>
      </c>
      <c r="C70" s="68">
        <v>42.167819500439201</v>
      </c>
      <c r="D70" s="68">
        <v>19.545056250523142</v>
      </c>
      <c r="E70" s="68">
        <v>454.31630198440075</v>
      </c>
      <c r="F70" s="68">
        <v>7.03702627178727</v>
      </c>
      <c r="G70" s="68">
        <v>7.6</v>
      </c>
      <c r="H70" s="68">
        <v>2.2916666666666665</v>
      </c>
      <c r="I70" s="68">
        <v>1.2310924369747898</v>
      </c>
      <c r="J70" s="68">
        <v>0</v>
      </c>
      <c r="K70" s="68">
        <v>0</v>
      </c>
      <c r="L70" s="68">
        <f>SUM(Tableau_DB_PDE_2017.accdb_R_DATA_modeVSdistance2017[[#This Row],[car]:[walk]])</f>
        <v>770.54107191006335</v>
      </c>
    </row>
    <row r="71" spans="1:12">
      <c r="A71" s="105">
        <v>66</v>
      </c>
      <c r="B71" s="68">
        <v>238.76475824210684</v>
      </c>
      <c r="C71" s="68">
        <v>20.930003252683029</v>
      </c>
      <c r="D71" s="68">
        <v>20.118799454393809</v>
      </c>
      <c r="E71" s="68">
        <v>545.92567381493723</v>
      </c>
      <c r="F71" s="68">
        <v>6.9906616745881056</v>
      </c>
      <c r="G71" s="68">
        <v>1.1779388083735909</v>
      </c>
      <c r="H71" s="68">
        <v>0</v>
      </c>
      <c r="I71" s="68">
        <v>1.675</v>
      </c>
      <c r="J71" s="68">
        <v>3.3590238126096876</v>
      </c>
      <c r="K71" s="68">
        <v>0</v>
      </c>
      <c r="L71" s="68">
        <f>SUM(Tableau_DB_PDE_2017.accdb_R_DATA_modeVSdistance2017[[#This Row],[car]:[walk]])</f>
        <v>838.94185905969232</v>
      </c>
    </row>
    <row r="72" spans="1:12">
      <c r="A72" s="105">
        <v>67</v>
      </c>
      <c r="B72" s="68">
        <v>186.844254185518</v>
      </c>
      <c r="C72" s="68">
        <v>42.331386351667746</v>
      </c>
      <c r="D72" s="68">
        <v>18.510986385264601</v>
      </c>
      <c r="E72" s="68">
        <v>439.06694243848511</v>
      </c>
      <c r="F72" s="68">
        <v>3.964281912062174</v>
      </c>
      <c r="G72" s="68">
        <v>0</v>
      </c>
      <c r="H72" s="68">
        <v>1.0117647058823529</v>
      </c>
      <c r="I72" s="68">
        <v>0</v>
      </c>
      <c r="J72" s="68">
        <v>1.3509015256588073</v>
      </c>
      <c r="K72" s="68">
        <v>0</v>
      </c>
      <c r="L72" s="68">
        <f>SUM(Tableau_DB_PDE_2017.accdb_R_DATA_modeVSdistance2017[[#This Row],[car]:[walk]])</f>
        <v>693.08051750453876</v>
      </c>
    </row>
    <row r="73" spans="1:12">
      <c r="A73" s="105">
        <v>68</v>
      </c>
      <c r="B73" s="68">
        <v>211.52812402283806</v>
      </c>
      <c r="C73" s="68">
        <v>12.401413180467763</v>
      </c>
      <c r="D73" s="68">
        <v>6.875</v>
      </c>
      <c r="E73" s="68">
        <v>522.56788884473895</v>
      </c>
      <c r="F73" s="68">
        <v>13.191554532314861</v>
      </c>
      <c r="G73" s="68">
        <v>4.8018450184501837</v>
      </c>
      <c r="H73" s="68">
        <v>1.0085470085470085</v>
      </c>
      <c r="I73" s="68">
        <v>0</v>
      </c>
      <c r="J73" s="68">
        <v>7.9075032720261431</v>
      </c>
      <c r="K73" s="68">
        <v>0</v>
      </c>
      <c r="L73" s="68">
        <f>SUM(Tableau_DB_PDE_2017.accdb_R_DATA_modeVSdistance2017[[#This Row],[car]:[walk]])</f>
        <v>780.28187587938294</v>
      </c>
    </row>
    <row r="74" spans="1:12">
      <c r="A74" s="105">
        <v>69</v>
      </c>
      <c r="B74" s="68">
        <v>197.24292457384016</v>
      </c>
      <c r="C74" s="68">
        <v>15.888937138130689</v>
      </c>
      <c r="D74" s="68">
        <v>2.7329206181945906</v>
      </c>
      <c r="E74" s="68">
        <v>665.86365133519655</v>
      </c>
      <c r="F74" s="68">
        <v>10.131953736818662</v>
      </c>
      <c r="G74" s="68">
        <v>1.0018450184501844</v>
      </c>
      <c r="H74" s="68">
        <v>3.8</v>
      </c>
      <c r="I74" s="68">
        <v>1</v>
      </c>
      <c r="J74" s="68">
        <v>5.1554024816165214</v>
      </c>
      <c r="K74" s="68">
        <v>0</v>
      </c>
      <c r="L74" s="68">
        <f>SUM(Tableau_DB_PDE_2017.accdb_R_DATA_modeVSdistance2017[[#This Row],[car]:[walk]])</f>
        <v>902.81763490224739</v>
      </c>
    </row>
    <row r="75" spans="1:12">
      <c r="A75" s="105">
        <v>70</v>
      </c>
      <c r="B75" s="68">
        <v>141.70614944042694</v>
      </c>
      <c r="C75" s="68">
        <v>10.844079449961804</v>
      </c>
      <c r="D75" s="68">
        <v>14.475000000000001</v>
      </c>
      <c r="E75" s="68">
        <v>385.42394548737622</v>
      </c>
      <c r="F75" s="68">
        <v>3.005235602094241</v>
      </c>
      <c r="G75" s="68">
        <v>2</v>
      </c>
      <c r="H75" s="68">
        <v>0</v>
      </c>
      <c r="I75" s="68">
        <v>0</v>
      </c>
      <c r="J75" s="68">
        <v>3.2223291741506479</v>
      </c>
      <c r="K75" s="68">
        <v>0</v>
      </c>
      <c r="L75" s="68">
        <f>SUM(Tableau_DB_PDE_2017.accdb_R_DATA_modeVSdistance2017[[#This Row],[car]:[walk]])</f>
        <v>560.67673915400985</v>
      </c>
    </row>
    <row r="76" spans="1:12">
      <c r="A76" s="105">
        <v>71</v>
      </c>
      <c r="B76" s="68">
        <v>161.61753341167511</v>
      </c>
      <c r="C76" s="68">
        <v>12.618915412750493</v>
      </c>
      <c r="D76" s="68">
        <v>15.035711169284468</v>
      </c>
      <c r="E76" s="68">
        <v>476.52381302564947</v>
      </c>
      <c r="F76" s="68">
        <v>2.2421173551908673</v>
      </c>
      <c r="G76" s="68">
        <v>2.5146066385475887</v>
      </c>
      <c r="H76" s="68">
        <v>1.1610486891385767</v>
      </c>
      <c r="I76" s="68">
        <v>0</v>
      </c>
      <c r="J76" s="68">
        <v>0</v>
      </c>
      <c r="K76" s="68">
        <v>0</v>
      </c>
      <c r="L76" s="68">
        <f>SUM(Tableau_DB_PDE_2017.accdb_R_DATA_modeVSdistance2017[[#This Row],[car]:[walk]])</f>
        <v>671.71374570223657</v>
      </c>
    </row>
    <row r="77" spans="1:12">
      <c r="A77" s="105">
        <v>72</v>
      </c>
      <c r="B77" s="68">
        <v>143.40801429790079</v>
      </c>
      <c r="C77" s="68">
        <v>21.582695092083014</v>
      </c>
      <c r="D77" s="68">
        <v>6.875</v>
      </c>
      <c r="E77" s="68">
        <v>289.2350983130068</v>
      </c>
      <c r="F77" s="68">
        <v>0</v>
      </c>
      <c r="G77" s="68">
        <v>1.8814596905779926</v>
      </c>
      <c r="H77" s="68">
        <v>0</v>
      </c>
      <c r="I77" s="68">
        <v>1</v>
      </c>
      <c r="J77" s="68">
        <v>1.016025641025641</v>
      </c>
      <c r="K77" s="68">
        <v>0</v>
      </c>
      <c r="L77" s="68">
        <f>SUM(Tableau_DB_PDE_2017.accdb_R_DATA_modeVSdistance2017[[#This Row],[car]:[walk]])</f>
        <v>464.99829303459421</v>
      </c>
    </row>
    <row r="78" spans="1:12">
      <c r="A78" s="105">
        <v>73</v>
      </c>
      <c r="B78" s="68">
        <v>127.7873200908716</v>
      </c>
      <c r="C78" s="68">
        <v>14.463553826199739</v>
      </c>
      <c r="D78" s="68">
        <v>11.633622183708837</v>
      </c>
      <c r="E78" s="68">
        <v>336.41538649170741</v>
      </c>
      <c r="F78" s="68">
        <v>3.5682779640960436</v>
      </c>
      <c r="G78" s="68">
        <v>5.6018575851393191</v>
      </c>
      <c r="H78" s="68">
        <v>3.057212290430579</v>
      </c>
      <c r="I78" s="68">
        <v>0</v>
      </c>
      <c r="J78" s="68">
        <v>3.0231557658028243</v>
      </c>
      <c r="K78" s="68">
        <v>0</v>
      </c>
      <c r="L78" s="68">
        <f>SUM(Tableau_DB_PDE_2017.accdb_R_DATA_modeVSdistance2017[[#This Row],[car]:[walk]])</f>
        <v>505.55038619795641</v>
      </c>
    </row>
    <row r="79" spans="1:12">
      <c r="A79" s="105">
        <v>74</v>
      </c>
      <c r="B79" s="68">
        <v>135.34328337185525</v>
      </c>
      <c r="C79" s="68">
        <v>19.625771170727035</v>
      </c>
      <c r="D79" s="68">
        <v>2.2794411177644709</v>
      </c>
      <c r="E79" s="68">
        <v>343.40527680625047</v>
      </c>
      <c r="F79" s="68">
        <v>4.7840835580842072</v>
      </c>
      <c r="G79" s="68">
        <v>0</v>
      </c>
      <c r="H79" s="68">
        <v>0</v>
      </c>
      <c r="I79" s="68">
        <v>0</v>
      </c>
      <c r="J79" s="68">
        <v>3.0803439376460497</v>
      </c>
      <c r="K79" s="68">
        <v>0</v>
      </c>
      <c r="L79" s="68">
        <f>SUM(Tableau_DB_PDE_2017.accdb_R_DATA_modeVSdistance2017[[#This Row],[car]:[walk]])</f>
        <v>508.51819996232746</v>
      </c>
    </row>
    <row r="80" spans="1:12">
      <c r="A80" s="105">
        <v>75</v>
      </c>
      <c r="B80" s="68">
        <v>123.63015580324985</v>
      </c>
      <c r="C80" s="68">
        <v>12.703703334367473</v>
      </c>
      <c r="D80" s="68">
        <v>16.678790450931423</v>
      </c>
      <c r="E80" s="68">
        <v>327.48340769964324</v>
      </c>
      <c r="F80" s="68">
        <v>3.3410795778137734</v>
      </c>
      <c r="G80" s="68">
        <v>3.8</v>
      </c>
      <c r="H80" s="68">
        <v>1.1840796019900497</v>
      </c>
      <c r="I80" s="68">
        <v>0</v>
      </c>
      <c r="J80" s="68">
        <v>0</v>
      </c>
      <c r="K80" s="68">
        <v>0</v>
      </c>
      <c r="L80" s="68">
        <f>SUM(Tableau_DB_PDE_2017.accdb_R_DATA_modeVSdistance2017[[#This Row],[car]:[walk]])</f>
        <v>488.82121646799584</v>
      </c>
    </row>
    <row r="81" spans="1:12">
      <c r="A81" s="105">
        <v>76</v>
      </c>
      <c r="B81" s="68">
        <v>113.09112861359968</v>
      </c>
      <c r="C81" s="68">
        <v>7.6</v>
      </c>
      <c r="D81" s="68">
        <v>1</v>
      </c>
      <c r="E81" s="68">
        <v>307.56327042694676</v>
      </c>
      <c r="F81" s="68">
        <v>8.8160539079026101</v>
      </c>
      <c r="G81" s="68">
        <v>3.5895992730044259</v>
      </c>
      <c r="H81" s="68">
        <v>0</v>
      </c>
      <c r="I81" s="68">
        <v>0</v>
      </c>
      <c r="J81" s="68">
        <v>1</v>
      </c>
      <c r="K81" s="68">
        <v>0</v>
      </c>
      <c r="L81" s="68">
        <f>SUM(Tableau_DB_PDE_2017.accdb_R_DATA_modeVSdistance2017[[#This Row],[car]:[walk]])</f>
        <v>442.66005222145344</v>
      </c>
    </row>
    <row r="82" spans="1:12">
      <c r="A82" s="105">
        <v>77</v>
      </c>
      <c r="B82" s="68">
        <v>103.38666036632061</v>
      </c>
      <c r="C82" s="68">
        <v>2.2455851905979785</v>
      </c>
      <c r="D82" s="68">
        <v>4.0406569540277655</v>
      </c>
      <c r="E82" s="68">
        <v>243.47386438632444</v>
      </c>
      <c r="F82" s="68">
        <v>5.9203519485209632</v>
      </c>
      <c r="G82" s="68">
        <v>0</v>
      </c>
      <c r="H82" s="68">
        <v>0</v>
      </c>
      <c r="I82" s="68">
        <v>0</v>
      </c>
      <c r="J82" s="68">
        <v>0</v>
      </c>
      <c r="K82" s="68">
        <v>0</v>
      </c>
      <c r="L82" s="68">
        <f>SUM(Tableau_DB_PDE_2017.accdb_R_DATA_modeVSdistance2017[[#This Row],[car]:[walk]])</f>
        <v>359.06711884579181</v>
      </c>
    </row>
    <row r="83" spans="1:12">
      <c r="A83" s="105">
        <v>78</v>
      </c>
      <c r="B83" s="68">
        <v>143.94501421329832</v>
      </c>
      <c r="C83" s="68">
        <v>20.27580016278392</v>
      </c>
      <c r="D83" s="68">
        <v>3.5183061619231832</v>
      </c>
      <c r="E83" s="68">
        <v>288.34547354046776</v>
      </c>
      <c r="F83" s="68">
        <v>3.4217625667180593</v>
      </c>
      <c r="G83" s="68">
        <v>8.6</v>
      </c>
      <c r="H83" s="68">
        <v>1.0819672131147542</v>
      </c>
      <c r="I83" s="68">
        <v>0</v>
      </c>
      <c r="J83" s="68">
        <v>5.9475409836065571</v>
      </c>
      <c r="K83" s="68">
        <v>0</v>
      </c>
      <c r="L83" s="68">
        <f>SUM(Tableau_DB_PDE_2017.accdb_R_DATA_modeVSdistance2017[[#This Row],[car]:[walk]])</f>
        <v>475.13586484191256</v>
      </c>
    </row>
    <row r="84" spans="1:12">
      <c r="A84" s="105">
        <v>79</v>
      </c>
      <c r="B84" s="68">
        <v>126.70512176149474</v>
      </c>
      <c r="C84" s="68">
        <v>9.075684879506758</v>
      </c>
      <c r="D84" s="68">
        <v>8.0360486891385765</v>
      </c>
      <c r="E84" s="68">
        <v>258.50062176710986</v>
      </c>
      <c r="F84" s="68">
        <v>2.4694957161750333</v>
      </c>
      <c r="G84" s="68">
        <v>4.775519260874427</v>
      </c>
      <c r="H84" s="68">
        <v>0</v>
      </c>
      <c r="I84" s="68">
        <v>0</v>
      </c>
      <c r="J84" s="68">
        <v>1.0078397212543555</v>
      </c>
      <c r="K84" s="68">
        <v>0</v>
      </c>
      <c r="L84" s="68">
        <f>SUM(Tableau_DB_PDE_2017.accdb_R_DATA_modeVSdistance2017[[#This Row],[car]:[walk]])</f>
        <v>410.57033179555378</v>
      </c>
    </row>
    <row r="85" spans="1:12">
      <c r="A85" s="105">
        <v>80</v>
      </c>
      <c r="B85" s="68">
        <v>143.22918371524548</v>
      </c>
      <c r="C85" s="68">
        <v>5.8038167938931293</v>
      </c>
      <c r="D85" s="68">
        <v>0</v>
      </c>
      <c r="E85" s="68">
        <v>332.22305286064449</v>
      </c>
      <c r="F85" s="68">
        <v>3.0246047970396113</v>
      </c>
      <c r="G85" s="68">
        <v>0</v>
      </c>
      <c r="H85" s="68">
        <v>0</v>
      </c>
      <c r="I85" s="68">
        <v>0</v>
      </c>
      <c r="J85" s="68">
        <v>2.0017035775127772</v>
      </c>
      <c r="K85" s="68">
        <v>0</v>
      </c>
      <c r="L85" s="68">
        <f>SUM(Tableau_DB_PDE_2017.accdb_R_DATA_modeVSdistance2017[[#This Row],[car]:[walk]])</f>
        <v>486.2823617443355</v>
      </c>
    </row>
    <row r="86" spans="1:12">
      <c r="A86" s="105">
        <v>81</v>
      </c>
      <c r="B86" s="68">
        <v>98.962301978890423</v>
      </c>
      <c r="C86" s="68">
        <v>3.8</v>
      </c>
      <c r="D86" s="68">
        <v>2.2916666666666665</v>
      </c>
      <c r="E86" s="68">
        <v>213.72385928099882</v>
      </c>
      <c r="F86" s="68">
        <v>4.8023728813559323</v>
      </c>
      <c r="G86" s="68">
        <v>0</v>
      </c>
      <c r="H86" s="68">
        <v>0</v>
      </c>
      <c r="I86" s="68">
        <v>0</v>
      </c>
      <c r="J86" s="68">
        <v>2.4739495798319329</v>
      </c>
      <c r="K86" s="68">
        <v>0</v>
      </c>
      <c r="L86" s="68">
        <f>SUM(Tableau_DB_PDE_2017.accdb_R_DATA_modeVSdistance2017[[#This Row],[car]:[walk]])</f>
        <v>326.05415038774379</v>
      </c>
    </row>
    <row r="87" spans="1:12">
      <c r="A87" s="105">
        <v>82</v>
      </c>
      <c r="B87" s="68">
        <v>108.86285175789152</v>
      </c>
      <c r="C87" s="68">
        <v>2.5635738831615118</v>
      </c>
      <c r="D87" s="68">
        <v>0</v>
      </c>
      <c r="E87" s="68">
        <v>223.87386641335868</v>
      </c>
      <c r="F87" s="68">
        <v>2.0577472841623785</v>
      </c>
      <c r="G87" s="68">
        <v>0</v>
      </c>
      <c r="H87" s="68">
        <v>0</v>
      </c>
      <c r="I87" s="68">
        <v>0</v>
      </c>
      <c r="J87" s="68">
        <v>0</v>
      </c>
      <c r="K87" s="68">
        <v>0</v>
      </c>
      <c r="L87" s="68">
        <f>SUM(Tableau_DB_PDE_2017.accdb_R_DATA_modeVSdistance2017[[#This Row],[car]:[walk]])</f>
        <v>337.35803933857409</v>
      </c>
    </row>
    <row r="88" spans="1:12">
      <c r="A88" s="105">
        <v>83</v>
      </c>
      <c r="B88" s="68">
        <v>119.81476029054006</v>
      </c>
      <c r="C88" s="68">
        <v>15.448830977044981</v>
      </c>
      <c r="D88" s="68">
        <v>4.583333333333333</v>
      </c>
      <c r="E88" s="68">
        <v>204.78949226738052</v>
      </c>
      <c r="F88" s="68">
        <v>5.5663522658458993</v>
      </c>
      <c r="G88" s="68">
        <v>1.5067669172932332</v>
      </c>
      <c r="H88" s="68">
        <v>0</v>
      </c>
      <c r="I88" s="68">
        <v>0</v>
      </c>
      <c r="J88" s="68">
        <v>2.0648774089395623</v>
      </c>
      <c r="K88" s="68">
        <v>0</v>
      </c>
      <c r="L88" s="68">
        <f>SUM(Tableau_DB_PDE_2017.accdb_R_DATA_modeVSdistance2017[[#This Row],[car]:[walk]])</f>
        <v>353.77441346037762</v>
      </c>
    </row>
    <row r="89" spans="1:12">
      <c r="A89" s="105">
        <v>84</v>
      </c>
      <c r="B89" s="68">
        <v>95.159227028384961</v>
      </c>
      <c r="C89" s="68">
        <v>12.225510956044126</v>
      </c>
      <c r="D89" s="68">
        <v>8.8910256410256405</v>
      </c>
      <c r="E89" s="68">
        <v>286.76562293784281</v>
      </c>
      <c r="F89" s="68">
        <v>3.638338935735085</v>
      </c>
      <c r="G89" s="68">
        <v>1.0016207455429498</v>
      </c>
      <c r="H89" s="68">
        <v>0</v>
      </c>
      <c r="I89" s="68">
        <v>1</v>
      </c>
      <c r="J89" s="68">
        <v>1.0078397212543555</v>
      </c>
      <c r="K89" s="68">
        <v>0</v>
      </c>
      <c r="L89" s="68">
        <f>SUM(Tableau_DB_PDE_2017.accdb_R_DATA_modeVSdistance2017[[#This Row],[car]:[walk]])</f>
        <v>409.68918596582989</v>
      </c>
    </row>
    <row r="90" spans="1:12">
      <c r="A90" s="105">
        <v>85</v>
      </c>
      <c r="B90" s="68">
        <v>107.00900125224966</v>
      </c>
      <c r="C90" s="68">
        <v>5.2408602150537629</v>
      </c>
      <c r="D90" s="68">
        <v>1.0129870129870129</v>
      </c>
      <c r="E90" s="68">
        <v>419.27616032471087</v>
      </c>
      <c r="F90" s="68">
        <v>3.0273392870893536</v>
      </c>
      <c r="G90" s="68">
        <v>1.0117647058823529</v>
      </c>
      <c r="H90" s="68">
        <v>0</v>
      </c>
      <c r="I90" s="68">
        <v>1</v>
      </c>
      <c r="J90" s="68">
        <v>5.607410609294071</v>
      </c>
      <c r="K90" s="68">
        <v>0</v>
      </c>
      <c r="L90" s="68">
        <f>SUM(Tableau_DB_PDE_2017.accdb_R_DATA_modeVSdistance2017[[#This Row],[car]:[walk]])</f>
        <v>543.18552340726717</v>
      </c>
    </row>
    <row r="91" spans="1:12">
      <c r="A91" s="105">
        <v>86</v>
      </c>
      <c r="B91" s="68">
        <v>129.69190432032929</v>
      </c>
      <c r="C91" s="68">
        <v>7.9171356402960544</v>
      </c>
      <c r="D91" s="68">
        <v>3.2975146198830405</v>
      </c>
      <c r="E91" s="68">
        <v>239.10146161357196</v>
      </c>
      <c r="F91" s="68">
        <v>3.6912401023661765</v>
      </c>
      <c r="G91" s="68">
        <v>7.2555605207495457</v>
      </c>
      <c r="H91" s="68">
        <v>0</v>
      </c>
      <c r="I91" s="68">
        <v>0</v>
      </c>
      <c r="J91" s="68">
        <v>6.486241757048159</v>
      </c>
      <c r="K91" s="68">
        <v>0</v>
      </c>
      <c r="L91" s="68">
        <f>SUM(Tableau_DB_PDE_2017.accdb_R_DATA_modeVSdistance2017[[#This Row],[car]:[walk]])</f>
        <v>397.44105857424427</v>
      </c>
    </row>
    <row r="92" spans="1:12">
      <c r="A92" s="105">
        <v>87</v>
      </c>
      <c r="B92" s="68">
        <v>121.01158748040893</v>
      </c>
      <c r="C92" s="68">
        <v>12.568200784291198</v>
      </c>
      <c r="D92" s="68">
        <v>3.8</v>
      </c>
      <c r="E92" s="68">
        <v>278.01522039311345</v>
      </c>
      <c r="F92" s="68">
        <v>3.52620106974855</v>
      </c>
      <c r="G92" s="68">
        <v>3.8</v>
      </c>
      <c r="H92" s="68">
        <v>1.571230982019364</v>
      </c>
      <c r="I92" s="68">
        <v>0</v>
      </c>
      <c r="J92" s="68">
        <v>3.0048383737510216</v>
      </c>
      <c r="K92" s="68">
        <v>0</v>
      </c>
      <c r="L92" s="68">
        <f>SUM(Tableau_DB_PDE_2017.accdb_R_DATA_modeVSdistance2017[[#This Row],[car]:[walk]])</f>
        <v>427.29727908333251</v>
      </c>
    </row>
    <row r="93" spans="1:12">
      <c r="A93" s="105">
        <v>88</v>
      </c>
      <c r="B93" s="68">
        <v>127.66042544745987</v>
      </c>
      <c r="C93" s="68">
        <v>35.84754946692675</v>
      </c>
      <c r="D93" s="68">
        <v>0</v>
      </c>
      <c r="E93" s="68">
        <v>325.05531535294494</v>
      </c>
      <c r="F93" s="68">
        <v>4.3005912166029008</v>
      </c>
      <c r="G93" s="68">
        <v>1</v>
      </c>
      <c r="H93" s="68">
        <v>1</v>
      </c>
      <c r="I93" s="68">
        <v>0</v>
      </c>
      <c r="J93" s="68">
        <v>0</v>
      </c>
      <c r="K93" s="68">
        <v>0</v>
      </c>
      <c r="L93" s="68">
        <f>SUM(Tableau_DB_PDE_2017.accdb_R_DATA_modeVSdistance2017[[#This Row],[car]:[walk]])</f>
        <v>494.86388148393451</v>
      </c>
    </row>
    <row r="94" spans="1:12">
      <c r="A94" s="105">
        <v>89</v>
      </c>
      <c r="B94" s="68">
        <v>166.38969988699884</v>
      </c>
      <c r="C94" s="68">
        <v>13.913080319683067</v>
      </c>
      <c r="D94" s="68">
        <v>12.199171446781389</v>
      </c>
      <c r="E94" s="68">
        <v>684.7250372389326</v>
      </c>
      <c r="F94" s="68">
        <v>9.1042535032277634</v>
      </c>
      <c r="G94" s="68">
        <v>1.0078397212543555</v>
      </c>
      <c r="H94" s="68">
        <v>1</v>
      </c>
      <c r="I94" s="68">
        <v>1</v>
      </c>
      <c r="J94" s="68">
        <v>2.1475409836065573</v>
      </c>
      <c r="K94" s="68">
        <v>0</v>
      </c>
      <c r="L94" s="68">
        <f>SUM(Tableau_DB_PDE_2017.accdb_R_DATA_modeVSdistance2017[[#This Row],[car]:[walk]])</f>
        <v>891.48662310048439</v>
      </c>
    </row>
    <row r="95" spans="1:12">
      <c r="A95" s="105">
        <v>90</v>
      </c>
      <c r="B95" s="68">
        <v>144.48105877309399</v>
      </c>
      <c r="C95" s="68">
        <v>9.5052858905800086</v>
      </c>
      <c r="D95" s="68">
        <v>13.527377835951134</v>
      </c>
      <c r="E95" s="68">
        <v>651.46107443206211</v>
      </c>
      <c r="F95" s="68">
        <v>4.020416900674757</v>
      </c>
      <c r="G95" s="68">
        <v>5.5771679113319879</v>
      </c>
      <c r="H95" s="68">
        <v>1.2507645259938838</v>
      </c>
      <c r="I95" s="68">
        <v>0</v>
      </c>
      <c r="J95" s="68">
        <v>3.0710525347463147</v>
      </c>
      <c r="K95" s="68">
        <v>0</v>
      </c>
      <c r="L95" s="68">
        <f>SUM(Tableau_DB_PDE_2017.accdb_R_DATA_modeVSdistance2017[[#This Row],[car]:[walk]])</f>
        <v>832.89419880443415</v>
      </c>
    </row>
    <row r="96" spans="1:12">
      <c r="A96" s="105">
        <v>91</v>
      </c>
      <c r="B96" s="68">
        <v>121.5420901732554</v>
      </c>
      <c r="C96" s="68">
        <v>11.625153815191766</v>
      </c>
      <c r="D96" s="68">
        <v>8.1184782608695656</v>
      </c>
      <c r="E96" s="68">
        <v>434.77597851573665</v>
      </c>
      <c r="F96" s="68">
        <v>8.3568356442442404</v>
      </c>
      <c r="G96" s="68">
        <v>0</v>
      </c>
      <c r="H96" s="68">
        <v>0</v>
      </c>
      <c r="I96" s="68">
        <v>0</v>
      </c>
      <c r="J96" s="68">
        <v>2.3315369109385498</v>
      </c>
      <c r="K96" s="68">
        <v>0</v>
      </c>
      <c r="L96" s="68">
        <f>SUM(Tableau_DB_PDE_2017.accdb_R_DATA_modeVSdistance2017[[#This Row],[car]:[walk]])</f>
        <v>586.7500733202362</v>
      </c>
    </row>
    <row r="97" spans="1:12">
      <c r="A97" s="105">
        <v>92</v>
      </c>
      <c r="B97" s="68">
        <v>128.75403855177024</v>
      </c>
      <c r="C97" s="68">
        <v>7.6</v>
      </c>
      <c r="D97" s="68">
        <v>2.2916666666666665</v>
      </c>
      <c r="E97" s="68">
        <v>354.37310493198265</v>
      </c>
      <c r="F97" s="68">
        <v>2.2402692420251684</v>
      </c>
      <c r="G97" s="68">
        <v>1.0023837902264601</v>
      </c>
      <c r="H97" s="68">
        <v>4.0095022624434389</v>
      </c>
      <c r="I97" s="68">
        <v>0</v>
      </c>
      <c r="J97" s="68">
        <v>3.5103631737747736</v>
      </c>
      <c r="K97" s="68">
        <v>0</v>
      </c>
      <c r="L97" s="68">
        <f>SUM(Tableau_DB_PDE_2017.accdb_R_DATA_modeVSdistance2017[[#This Row],[car]:[walk]])</f>
        <v>503.7813286188894</v>
      </c>
    </row>
    <row r="98" spans="1:12">
      <c r="A98" s="105">
        <v>93</v>
      </c>
      <c r="B98" s="68">
        <v>104.28110896841216</v>
      </c>
      <c r="C98" s="68">
        <v>7.5680157565459183</v>
      </c>
      <c r="D98" s="68">
        <v>3.8</v>
      </c>
      <c r="E98" s="68">
        <v>245.07436923042852</v>
      </c>
      <c r="F98" s="68">
        <v>2.0117647058823529</v>
      </c>
      <c r="G98" s="68">
        <v>0</v>
      </c>
      <c r="H98" s="68">
        <v>2.0117647058823529</v>
      </c>
      <c r="I98" s="68">
        <v>0</v>
      </c>
      <c r="J98" s="68">
        <v>1.016025641025641</v>
      </c>
      <c r="K98" s="68">
        <v>0</v>
      </c>
      <c r="L98" s="68">
        <f>SUM(Tableau_DB_PDE_2017.accdb_R_DATA_modeVSdistance2017[[#This Row],[car]:[walk]])</f>
        <v>365.76304900817689</v>
      </c>
    </row>
    <row r="99" spans="1:12">
      <c r="A99" s="105">
        <v>94</v>
      </c>
      <c r="B99" s="68">
        <v>117.9465778142802</v>
      </c>
      <c r="C99" s="68">
        <v>2.1941747572815533</v>
      </c>
      <c r="D99" s="68">
        <v>0</v>
      </c>
      <c r="E99" s="68">
        <v>202.88798678047991</v>
      </c>
      <c r="F99" s="68">
        <v>0</v>
      </c>
      <c r="G99" s="68">
        <v>1.5067669172932332</v>
      </c>
      <c r="H99" s="68">
        <v>0</v>
      </c>
      <c r="I99" s="68">
        <v>1</v>
      </c>
      <c r="J99" s="68">
        <v>1.936007640878701</v>
      </c>
      <c r="K99" s="68">
        <v>0</v>
      </c>
      <c r="L99" s="68">
        <f>SUM(Tableau_DB_PDE_2017.accdb_R_DATA_modeVSdistance2017[[#This Row],[car]:[walk]])</f>
        <v>327.47151391021362</v>
      </c>
    </row>
    <row r="100" spans="1:12">
      <c r="A100" s="105">
        <v>95</v>
      </c>
      <c r="B100" s="68">
        <v>67.602014769643802</v>
      </c>
      <c r="C100" s="68">
        <v>0</v>
      </c>
      <c r="D100" s="68">
        <v>0</v>
      </c>
      <c r="E100" s="68">
        <v>163.9266588660962</v>
      </c>
      <c r="F100" s="68">
        <v>3.0302584670231729</v>
      </c>
      <c r="G100" s="68">
        <v>2.0173883803977217</v>
      </c>
      <c r="H100" s="68">
        <v>2.0198433851939086</v>
      </c>
      <c r="I100" s="68">
        <v>1.675</v>
      </c>
      <c r="J100" s="68">
        <v>1</v>
      </c>
      <c r="K100" s="68">
        <v>0</v>
      </c>
      <c r="L100" s="68">
        <f>SUM(Tableau_DB_PDE_2017.accdb_R_DATA_modeVSdistance2017[[#This Row],[car]:[walk]])</f>
        <v>241.27116386835485</v>
      </c>
    </row>
    <row r="101" spans="1:12">
      <c r="A101" s="105">
        <v>96</v>
      </c>
      <c r="B101" s="68">
        <v>66.918550050545136</v>
      </c>
      <c r="C101" s="68">
        <v>3.7817659981574656</v>
      </c>
      <c r="D101" s="68">
        <v>0</v>
      </c>
      <c r="E101" s="68">
        <v>120.25027466738771</v>
      </c>
      <c r="F101" s="68">
        <v>0</v>
      </c>
      <c r="G101" s="68">
        <v>0</v>
      </c>
      <c r="H101" s="68">
        <v>0</v>
      </c>
      <c r="I101" s="68">
        <v>1</v>
      </c>
      <c r="J101" s="68">
        <v>0</v>
      </c>
      <c r="K101" s="68">
        <v>0</v>
      </c>
      <c r="L101" s="68">
        <f>SUM(Tableau_DB_PDE_2017.accdb_R_DATA_modeVSdistance2017[[#This Row],[car]:[walk]])</f>
        <v>191.95059071609032</v>
      </c>
    </row>
    <row r="102" spans="1:12">
      <c r="A102" s="105">
        <v>97</v>
      </c>
      <c r="B102" s="68">
        <v>59.323479461651289</v>
      </c>
      <c r="C102" s="68">
        <v>4.8</v>
      </c>
      <c r="D102" s="68">
        <v>0</v>
      </c>
      <c r="E102" s="68">
        <v>124.51140784596369</v>
      </c>
      <c r="F102" s="68">
        <v>4.0148814003999913</v>
      </c>
      <c r="G102" s="68">
        <v>0</v>
      </c>
      <c r="H102" s="68">
        <v>1.8243243243243243</v>
      </c>
      <c r="I102" s="68">
        <v>0</v>
      </c>
      <c r="J102" s="68">
        <v>1.0071301247771836</v>
      </c>
      <c r="K102" s="68">
        <v>0</v>
      </c>
      <c r="L102" s="68">
        <f>SUM(Tableau_DB_PDE_2017.accdb_R_DATA_modeVSdistance2017[[#This Row],[car]:[walk]])</f>
        <v>195.48122315711646</v>
      </c>
    </row>
    <row r="103" spans="1:12">
      <c r="A103" s="105">
        <v>98</v>
      </c>
      <c r="B103" s="68">
        <v>58.30955722124903</v>
      </c>
      <c r="C103" s="68">
        <v>3.4252702858959903</v>
      </c>
      <c r="D103" s="68">
        <v>0</v>
      </c>
      <c r="E103" s="68">
        <v>136.33127863873094</v>
      </c>
      <c r="F103" s="68">
        <v>0</v>
      </c>
      <c r="G103" s="68">
        <v>1.1840796019900497</v>
      </c>
      <c r="H103" s="68">
        <v>0</v>
      </c>
      <c r="I103" s="68">
        <v>0</v>
      </c>
      <c r="J103" s="68">
        <v>2.0130753233485965</v>
      </c>
      <c r="K103" s="68">
        <v>0</v>
      </c>
      <c r="L103" s="68">
        <f>SUM(Tableau_DB_PDE_2017.accdb_R_DATA_modeVSdistance2017[[#This Row],[car]:[walk]])</f>
        <v>201.2632610712146</v>
      </c>
    </row>
    <row r="104" spans="1:12">
      <c r="A104" s="105">
        <v>99</v>
      </c>
      <c r="B104" s="68">
        <v>28.837448604375989</v>
      </c>
      <c r="C104" s="68">
        <v>0</v>
      </c>
      <c r="D104" s="68">
        <v>2.2916666666666665</v>
      </c>
      <c r="E104" s="68">
        <v>131.72704082696478</v>
      </c>
      <c r="F104" s="68">
        <v>1.5067669172932332</v>
      </c>
      <c r="G104" s="68">
        <v>1.9830786026200873</v>
      </c>
      <c r="H104" s="68">
        <v>0</v>
      </c>
      <c r="I104" s="68">
        <v>1</v>
      </c>
      <c r="J104" s="68">
        <v>0</v>
      </c>
      <c r="K104" s="68">
        <v>0</v>
      </c>
      <c r="L104" s="68">
        <f>SUM(Tableau_DB_PDE_2017.accdb_R_DATA_modeVSdistance2017[[#This Row],[car]:[walk]])</f>
        <v>167.34600161792073</v>
      </c>
    </row>
    <row r="105" spans="1:12">
      <c r="A105" s="105">
        <v>100</v>
      </c>
      <c r="B105" s="68">
        <v>22.671270022570631</v>
      </c>
      <c r="C105" s="68">
        <v>0</v>
      </c>
      <c r="D105" s="68">
        <v>0</v>
      </c>
      <c r="E105" s="68">
        <v>48.103423559147302</v>
      </c>
      <c r="F105" s="68">
        <v>0</v>
      </c>
      <c r="G105" s="68">
        <v>0</v>
      </c>
      <c r="H105" s="68">
        <v>0</v>
      </c>
      <c r="I105" s="68">
        <v>0</v>
      </c>
      <c r="J105" s="68">
        <v>0</v>
      </c>
      <c r="K105" s="68">
        <v>0</v>
      </c>
      <c r="L105" s="68">
        <f>SUM(Tableau_DB_PDE_2017.accdb_R_DATA_modeVSdistance2017[[#This Row],[car]:[walk]])</f>
        <v>70.774693581717941</v>
      </c>
    </row>
    <row r="106" spans="1:12">
      <c r="A106" s="105">
        <v>101</v>
      </c>
      <c r="B106" s="68">
        <v>35.29629114319107</v>
      </c>
      <c r="C106" s="68">
        <v>0</v>
      </c>
      <c r="D106" s="68">
        <v>3.8</v>
      </c>
      <c r="E106" s="68">
        <v>109.89095443571965</v>
      </c>
      <c r="F106" s="68">
        <v>3.8</v>
      </c>
      <c r="G106" s="68">
        <v>0</v>
      </c>
      <c r="H106" s="68">
        <v>1.0018867924528303</v>
      </c>
      <c r="I106" s="68">
        <v>0</v>
      </c>
      <c r="J106" s="68">
        <v>2.190290782114273</v>
      </c>
      <c r="K106" s="68">
        <v>0</v>
      </c>
      <c r="L106" s="68">
        <f>SUM(Tableau_DB_PDE_2017.accdb_R_DATA_modeVSdistance2017[[#This Row],[car]:[walk]])</f>
        <v>155.97942315347782</v>
      </c>
    </row>
    <row r="107" spans="1:12">
      <c r="A107" s="105">
        <v>102</v>
      </c>
      <c r="B107" s="68">
        <v>34.627254644076828</v>
      </c>
      <c r="C107" s="68">
        <v>7.6</v>
      </c>
      <c r="D107" s="68">
        <v>0</v>
      </c>
      <c r="E107" s="68">
        <v>60.131489644990523</v>
      </c>
      <c r="F107" s="68">
        <v>0</v>
      </c>
      <c r="G107" s="68">
        <v>1.6066790352504638</v>
      </c>
      <c r="H107" s="68">
        <v>0</v>
      </c>
      <c r="I107" s="68">
        <v>0.20259740259740261</v>
      </c>
      <c r="J107" s="68">
        <v>0</v>
      </c>
      <c r="K107" s="68">
        <v>0</v>
      </c>
      <c r="L107" s="68">
        <f>SUM(Tableau_DB_PDE_2017.accdb_R_DATA_modeVSdistance2017[[#This Row],[car]:[walk]])</f>
        <v>104.16802072691522</v>
      </c>
    </row>
    <row r="108" spans="1:12">
      <c r="A108" s="105">
        <v>103</v>
      </c>
      <c r="B108" s="68">
        <v>35.525211190699558</v>
      </c>
      <c r="C108" s="68">
        <v>1.2805755395683451</v>
      </c>
      <c r="D108" s="68">
        <v>4.583333333333333</v>
      </c>
      <c r="E108" s="68">
        <v>46.169997636944998</v>
      </c>
      <c r="F108" s="68">
        <v>1.0016207455429498</v>
      </c>
      <c r="G108" s="68">
        <v>0</v>
      </c>
      <c r="H108" s="68">
        <v>0</v>
      </c>
      <c r="I108" s="68">
        <v>0</v>
      </c>
      <c r="J108" s="68">
        <v>0</v>
      </c>
      <c r="K108" s="68">
        <v>0</v>
      </c>
      <c r="L108" s="68">
        <f>SUM(Tableau_DB_PDE_2017.accdb_R_DATA_modeVSdistance2017[[#This Row],[car]:[walk]])</f>
        <v>88.560738446089189</v>
      </c>
    </row>
    <row r="109" spans="1:12">
      <c r="A109" s="105">
        <v>104</v>
      </c>
      <c r="B109" s="68">
        <v>30.665600162727639</v>
      </c>
      <c r="C109" s="68">
        <v>5.5129855838618198</v>
      </c>
      <c r="D109" s="68">
        <v>0</v>
      </c>
      <c r="E109" s="68">
        <v>66.008213672740254</v>
      </c>
      <c r="F109" s="68">
        <v>1</v>
      </c>
      <c r="G109" s="68">
        <v>0</v>
      </c>
      <c r="H109" s="68">
        <v>0</v>
      </c>
      <c r="I109" s="68">
        <v>0</v>
      </c>
      <c r="J109" s="68">
        <v>0</v>
      </c>
      <c r="K109" s="68">
        <v>0</v>
      </c>
      <c r="L109" s="68">
        <f>SUM(Tableau_DB_PDE_2017.accdb_R_DATA_modeVSdistance2017[[#This Row],[car]:[walk]])</f>
        <v>103.18679941932972</v>
      </c>
    </row>
    <row r="110" spans="1:12">
      <c r="A110" s="105">
        <v>105</v>
      </c>
      <c r="B110" s="68">
        <v>33.52898488336146</v>
      </c>
      <c r="C110" s="68">
        <v>3.0325047801147225</v>
      </c>
      <c r="D110" s="68">
        <v>0</v>
      </c>
      <c r="E110" s="68">
        <v>115.8947033094164</v>
      </c>
      <c r="F110" s="68">
        <v>3.8</v>
      </c>
      <c r="G110" s="68">
        <v>0</v>
      </c>
      <c r="H110" s="68">
        <v>1.2424242424242424</v>
      </c>
      <c r="I110" s="68">
        <v>0</v>
      </c>
      <c r="J110" s="68">
        <v>4.8200371057513918</v>
      </c>
      <c r="K110" s="68">
        <v>0</v>
      </c>
      <c r="L110" s="68">
        <f>SUM(Tableau_DB_PDE_2017.accdb_R_DATA_modeVSdistance2017[[#This Row],[car]:[walk]])</f>
        <v>162.31865432106824</v>
      </c>
    </row>
    <row r="111" spans="1:12">
      <c r="A111" s="105">
        <v>106</v>
      </c>
      <c r="B111" s="68">
        <v>35.589040494850202</v>
      </c>
      <c r="C111" s="68">
        <v>1.392063492063492</v>
      </c>
      <c r="D111" s="68">
        <v>2.2916666666666665</v>
      </c>
      <c r="E111" s="68">
        <v>68.722215156676938</v>
      </c>
      <c r="F111" s="68">
        <v>1.1941176470588235</v>
      </c>
      <c r="G111" s="68">
        <v>0</v>
      </c>
      <c r="H111" s="68">
        <v>1.0071301247771836</v>
      </c>
      <c r="I111" s="68">
        <v>0</v>
      </c>
      <c r="J111" s="68">
        <v>0</v>
      </c>
      <c r="K111" s="68">
        <v>0</v>
      </c>
      <c r="L111" s="68">
        <f>SUM(Tableau_DB_PDE_2017.accdb_R_DATA_modeVSdistance2017[[#This Row],[car]:[walk]])</f>
        <v>110.1962335820933</v>
      </c>
    </row>
    <row r="112" spans="1:12">
      <c r="A112" s="105">
        <v>107</v>
      </c>
      <c r="B112" s="68">
        <v>47.163392248073976</v>
      </c>
      <c r="C112" s="68">
        <v>0</v>
      </c>
      <c r="D112" s="68">
        <v>4.8356164383561637</v>
      </c>
      <c r="E112" s="68">
        <v>148.35437804575906</v>
      </c>
      <c r="F112" s="68">
        <v>2.6224366706875752</v>
      </c>
      <c r="G112" s="68">
        <v>0</v>
      </c>
      <c r="H112" s="68">
        <v>0</v>
      </c>
      <c r="I112" s="68">
        <v>0</v>
      </c>
      <c r="J112" s="68">
        <v>0</v>
      </c>
      <c r="K112" s="68">
        <v>0</v>
      </c>
      <c r="L112" s="68">
        <f>SUM(Tableau_DB_PDE_2017.accdb_R_DATA_modeVSdistance2017[[#This Row],[car]:[walk]])</f>
        <v>202.97582340287676</v>
      </c>
    </row>
    <row r="113" spans="1:12">
      <c r="A113" s="105">
        <v>108</v>
      </c>
      <c r="B113" s="68">
        <v>57.397585134678181</v>
      </c>
      <c r="C113" s="68">
        <v>0</v>
      </c>
      <c r="D113" s="68">
        <v>9.1666666666666661</v>
      </c>
      <c r="E113" s="68">
        <v>242.51873172311286</v>
      </c>
      <c r="F113" s="68">
        <v>2.0044388078630311</v>
      </c>
      <c r="G113" s="68">
        <v>3.9646525769624237</v>
      </c>
      <c r="H113" s="68">
        <v>0</v>
      </c>
      <c r="I113" s="68">
        <v>0</v>
      </c>
      <c r="J113" s="68">
        <v>4.015551575402025</v>
      </c>
      <c r="K113" s="68">
        <v>0</v>
      </c>
      <c r="L113" s="68">
        <f>SUM(Tableau_DB_PDE_2017.accdb_R_DATA_modeVSdistance2017[[#This Row],[car]:[walk]])</f>
        <v>319.06762648468521</v>
      </c>
    </row>
    <row r="114" spans="1:12">
      <c r="A114" s="105">
        <v>109</v>
      </c>
      <c r="B114" s="68">
        <v>42.690269213335831</v>
      </c>
      <c r="C114" s="68">
        <v>2.5613207547169812</v>
      </c>
      <c r="D114" s="68">
        <v>8.3833333333333329</v>
      </c>
      <c r="E114" s="68">
        <v>119.20314319365508</v>
      </c>
      <c r="F114" s="68">
        <v>3.3556126904045795</v>
      </c>
      <c r="G114" s="68">
        <v>0</v>
      </c>
      <c r="H114" s="68">
        <v>0</v>
      </c>
      <c r="I114" s="68">
        <v>0</v>
      </c>
      <c r="J114" s="68">
        <v>0</v>
      </c>
      <c r="K114" s="68">
        <v>0</v>
      </c>
      <c r="L114" s="68">
        <f>SUM(Tableau_DB_PDE_2017.accdb_R_DATA_modeVSdistance2017[[#This Row],[car]:[walk]])</f>
        <v>176.1936791854458</v>
      </c>
    </row>
    <row r="115" spans="1:12">
      <c r="A115" s="105">
        <v>110</v>
      </c>
      <c r="B115" s="68">
        <v>25.768948616397459</v>
      </c>
      <c r="C115" s="68">
        <v>1.4092446448703495</v>
      </c>
      <c r="D115" s="68">
        <v>6.875</v>
      </c>
      <c r="E115" s="68">
        <v>88.585165924319625</v>
      </c>
      <c r="F115" s="68">
        <v>2.2511767091071286</v>
      </c>
      <c r="G115" s="68">
        <v>0</v>
      </c>
      <c r="H115" s="68">
        <v>0</v>
      </c>
      <c r="I115" s="68">
        <v>0</v>
      </c>
      <c r="J115" s="68">
        <v>0</v>
      </c>
      <c r="K115" s="68">
        <v>0</v>
      </c>
      <c r="L115" s="68">
        <f>SUM(Tableau_DB_PDE_2017.accdb_R_DATA_modeVSdistance2017[[#This Row],[car]:[walk]])</f>
        <v>124.88953589469456</v>
      </c>
    </row>
    <row r="116" spans="1:12">
      <c r="A116" s="105">
        <v>111</v>
      </c>
      <c r="B116" s="68">
        <v>32.95748435659155</v>
      </c>
      <c r="C116" s="68">
        <v>4.3759689922480618</v>
      </c>
      <c r="D116" s="68">
        <v>0</v>
      </c>
      <c r="E116" s="68">
        <v>119.99863481736568</v>
      </c>
      <c r="F116" s="68">
        <v>0</v>
      </c>
      <c r="G116" s="68">
        <v>0</v>
      </c>
      <c r="H116" s="68">
        <v>0</v>
      </c>
      <c r="I116" s="68">
        <v>0</v>
      </c>
      <c r="J116" s="68">
        <v>1.0062111801242235</v>
      </c>
      <c r="K116" s="68">
        <v>0</v>
      </c>
      <c r="L116" s="68">
        <f>SUM(Tableau_DB_PDE_2017.accdb_R_DATA_modeVSdistance2017[[#This Row],[car]:[walk]])</f>
        <v>158.33829934632951</v>
      </c>
    </row>
    <row r="117" spans="1:12">
      <c r="A117" s="105">
        <v>112</v>
      </c>
      <c r="B117" s="68">
        <v>25.042479107001675</v>
      </c>
      <c r="C117" s="68">
        <v>0</v>
      </c>
      <c r="D117" s="68">
        <v>0</v>
      </c>
      <c r="E117" s="68">
        <v>75.662729360024343</v>
      </c>
      <c r="F117" s="68">
        <v>2.0959488272921112</v>
      </c>
      <c r="G117" s="68">
        <v>0</v>
      </c>
      <c r="H117" s="68">
        <v>0</v>
      </c>
      <c r="I117" s="68">
        <v>0</v>
      </c>
      <c r="J117" s="68">
        <v>0</v>
      </c>
      <c r="K117" s="68">
        <v>0</v>
      </c>
      <c r="L117" s="68">
        <f>SUM(Tableau_DB_PDE_2017.accdb_R_DATA_modeVSdistance2017[[#This Row],[car]:[walk]])</f>
        <v>102.80115729431812</v>
      </c>
    </row>
    <row r="118" spans="1:12">
      <c r="A118" s="105">
        <v>113</v>
      </c>
      <c r="B118" s="68">
        <v>9.8465361476625564</v>
      </c>
      <c r="C118" s="68">
        <v>0</v>
      </c>
      <c r="D118" s="68">
        <v>0</v>
      </c>
      <c r="E118" s="68">
        <v>47.126909327802458</v>
      </c>
      <c r="F118" s="68">
        <v>3.0395045195848684</v>
      </c>
      <c r="G118" s="68">
        <v>0</v>
      </c>
      <c r="H118" s="68">
        <v>0</v>
      </c>
      <c r="I118" s="68">
        <v>0</v>
      </c>
      <c r="J118" s="68">
        <v>0</v>
      </c>
      <c r="K118" s="68">
        <v>0</v>
      </c>
      <c r="L118" s="68">
        <f>SUM(Tableau_DB_PDE_2017.accdb_R_DATA_modeVSdistance2017[[#This Row],[car]:[walk]])</f>
        <v>60.01294999504988</v>
      </c>
    </row>
    <row r="119" spans="1:12">
      <c r="A119" s="105">
        <v>114</v>
      </c>
      <c r="B119" s="68">
        <v>38.467816908103984</v>
      </c>
      <c r="C119" s="68">
        <v>0</v>
      </c>
      <c r="D119" s="68">
        <v>3.3076923076923075</v>
      </c>
      <c r="E119" s="68">
        <v>41.103225123730333</v>
      </c>
      <c r="F119" s="68">
        <v>1.8136222910216717</v>
      </c>
      <c r="G119" s="68">
        <v>1.0117647058823529</v>
      </c>
      <c r="H119" s="68">
        <v>0</v>
      </c>
      <c r="I119" s="68">
        <v>1.016025641025641</v>
      </c>
      <c r="J119" s="68">
        <v>0</v>
      </c>
      <c r="K119" s="68">
        <v>0</v>
      </c>
      <c r="L119" s="68">
        <f>SUM(Tableau_DB_PDE_2017.accdb_R_DATA_modeVSdistance2017[[#This Row],[car]:[walk]])</f>
        <v>86.720146977456295</v>
      </c>
    </row>
    <row r="120" spans="1:12">
      <c r="A120" s="105">
        <v>115</v>
      </c>
      <c r="B120" s="68">
        <v>14.499234579209238</v>
      </c>
      <c r="C120" s="68">
        <v>0</v>
      </c>
      <c r="D120" s="68">
        <v>0</v>
      </c>
      <c r="E120" s="68">
        <v>55.948158262630507</v>
      </c>
      <c r="F120" s="68">
        <v>0</v>
      </c>
      <c r="G120" s="68">
        <v>1.1779388083735909</v>
      </c>
      <c r="H120" s="68">
        <v>0</v>
      </c>
      <c r="I120" s="68">
        <v>0</v>
      </c>
      <c r="J120" s="68">
        <v>0</v>
      </c>
      <c r="K120" s="68">
        <v>0</v>
      </c>
      <c r="L120" s="68">
        <f>SUM(Tableau_DB_PDE_2017.accdb_R_DATA_modeVSdistance2017[[#This Row],[car]:[walk]])</f>
        <v>71.62533165021334</v>
      </c>
    </row>
    <row r="121" spans="1:12">
      <c r="A121" s="105">
        <v>116</v>
      </c>
      <c r="B121" s="68">
        <v>12.09558741840657</v>
      </c>
      <c r="C121" s="68">
        <v>0</v>
      </c>
      <c r="D121" s="68">
        <v>2.2916666666666665</v>
      </c>
      <c r="E121" s="68">
        <v>19.671278141436922</v>
      </c>
      <c r="F121" s="68">
        <v>0</v>
      </c>
      <c r="G121" s="68">
        <v>0</v>
      </c>
      <c r="H121" s="68">
        <v>0</v>
      </c>
      <c r="I121" s="68">
        <v>0</v>
      </c>
      <c r="J121" s="68">
        <v>0</v>
      </c>
      <c r="K121" s="68">
        <v>0</v>
      </c>
      <c r="L121" s="68">
        <f>SUM(Tableau_DB_PDE_2017.accdb_R_DATA_modeVSdistance2017[[#This Row],[car]:[walk]])</f>
        <v>34.05853222651016</v>
      </c>
    </row>
    <row r="122" spans="1:12">
      <c r="A122" s="105">
        <v>117</v>
      </c>
      <c r="B122" s="68">
        <v>17.18756595482256</v>
      </c>
      <c r="C122" s="68">
        <v>2.0463335496430886</v>
      </c>
      <c r="D122" s="68">
        <v>1</v>
      </c>
      <c r="E122" s="68">
        <v>24.128647150897788</v>
      </c>
      <c r="F122" s="68">
        <v>0</v>
      </c>
      <c r="G122" s="68">
        <v>0</v>
      </c>
      <c r="H122" s="68">
        <v>0</v>
      </c>
      <c r="I122" s="68">
        <v>0</v>
      </c>
      <c r="J122" s="68">
        <v>0</v>
      </c>
      <c r="K122" s="68">
        <v>0</v>
      </c>
      <c r="L122" s="68">
        <f>SUM(Tableau_DB_PDE_2017.accdb_R_DATA_modeVSdistance2017[[#This Row],[car]:[walk]])</f>
        <v>44.362546655363431</v>
      </c>
    </row>
    <row r="123" spans="1:12">
      <c r="A123" s="105">
        <v>118</v>
      </c>
      <c r="B123" s="68">
        <v>16.498495401640987</v>
      </c>
      <c r="C123" s="68">
        <v>0</v>
      </c>
      <c r="D123" s="68">
        <v>1.5252525252525253</v>
      </c>
      <c r="E123" s="68">
        <v>14.216007567588676</v>
      </c>
      <c r="F123" s="68">
        <v>1.1840796019900497</v>
      </c>
      <c r="G123" s="68">
        <v>0</v>
      </c>
      <c r="H123" s="68">
        <v>0</v>
      </c>
      <c r="I123" s="68">
        <v>0</v>
      </c>
      <c r="J123" s="68">
        <v>0</v>
      </c>
      <c r="K123" s="68">
        <v>0</v>
      </c>
      <c r="L123" s="68">
        <f>SUM(Tableau_DB_PDE_2017.accdb_R_DATA_modeVSdistance2017[[#This Row],[car]:[walk]])</f>
        <v>33.423835096472239</v>
      </c>
    </row>
    <row r="124" spans="1:12">
      <c r="A124" s="105">
        <v>119</v>
      </c>
      <c r="B124" s="68">
        <v>18.171602863077666</v>
      </c>
      <c r="C124" s="68">
        <v>0</v>
      </c>
      <c r="D124" s="68">
        <v>0</v>
      </c>
      <c r="E124" s="68">
        <v>30.145474875264018</v>
      </c>
      <c r="F124" s="68">
        <v>0</v>
      </c>
      <c r="G124" s="68">
        <v>0</v>
      </c>
      <c r="H124" s="68">
        <v>0</v>
      </c>
      <c r="I124" s="68">
        <v>0</v>
      </c>
      <c r="J124" s="68">
        <v>0</v>
      </c>
      <c r="K124" s="68">
        <v>0</v>
      </c>
      <c r="L124" s="68">
        <f>SUM(Tableau_DB_PDE_2017.accdb_R_DATA_modeVSdistance2017[[#This Row],[car]:[walk]])</f>
        <v>48.317077738341681</v>
      </c>
    </row>
    <row r="125" spans="1:12">
      <c r="A125" s="105">
        <v>120</v>
      </c>
      <c r="B125" s="68">
        <v>23.951250616200014</v>
      </c>
      <c r="C125" s="68">
        <v>0</v>
      </c>
      <c r="D125" s="68">
        <v>0</v>
      </c>
      <c r="E125" s="68">
        <v>37.95107460923618</v>
      </c>
      <c r="F125" s="68">
        <v>1.0071301247771836</v>
      </c>
      <c r="G125" s="68">
        <v>0</v>
      </c>
      <c r="H125" s="68">
        <v>0</v>
      </c>
      <c r="I125" s="68">
        <v>0</v>
      </c>
      <c r="J125" s="68">
        <v>0</v>
      </c>
      <c r="K125" s="68">
        <v>0</v>
      </c>
      <c r="L125" s="68">
        <f>SUM(Tableau_DB_PDE_2017.accdb_R_DATA_modeVSdistance2017[[#This Row],[car]:[walk]])</f>
        <v>62.909455350213378</v>
      </c>
    </row>
    <row r="126" spans="1:12">
      <c r="A126" s="105">
        <v>121</v>
      </c>
      <c r="B126" s="68">
        <v>29.001604515725447</v>
      </c>
      <c r="C126" s="68">
        <v>0</v>
      </c>
      <c r="D126" s="68">
        <v>0</v>
      </c>
      <c r="E126" s="68">
        <v>59.732252677739432</v>
      </c>
      <c r="F126" s="68">
        <v>1.0016207455429498</v>
      </c>
      <c r="G126" s="68">
        <v>1.6066790352504638</v>
      </c>
      <c r="H126" s="68">
        <v>0</v>
      </c>
      <c r="I126" s="68">
        <v>0</v>
      </c>
      <c r="J126" s="68">
        <v>1.0476190476190477</v>
      </c>
      <c r="K126" s="68">
        <v>0</v>
      </c>
      <c r="L126" s="68">
        <f>SUM(Tableau_DB_PDE_2017.accdb_R_DATA_modeVSdistance2017[[#This Row],[car]:[walk]])</f>
        <v>92.389776021877339</v>
      </c>
    </row>
    <row r="127" spans="1:12">
      <c r="A127" s="105">
        <v>122</v>
      </c>
      <c r="B127" s="68">
        <v>12.112779495289558</v>
      </c>
      <c r="C127" s="68">
        <v>0</v>
      </c>
      <c r="D127" s="68">
        <v>1.0011144130757801</v>
      </c>
      <c r="E127" s="68">
        <v>17.322096450282977</v>
      </c>
      <c r="F127" s="68">
        <v>2</v>
      </c>
      <c r="G127" s="68">
        <v>0</v>
      </c>
      <c r="H127" s="68">
        <v>0</v>
      </c>
      <c r="I127" s="68">
        <v>0</v>
      </c>
      <c r="J127" s="68">
        <v>0</v>
      </c>
      <c r="K127" s="68">
        <v>0</v>
      </c>
      <c r="L127" s="68">
        <f>SUM(Tableau_DB_PDE_2017.accdb_R_DATA_modeVSdistance2017[[#This Row],[car]:[walk]])</f>
        <v>32.435990358648311</v>
      </c>
    </row>
    <row r="128" spans="1:12">
      <c r="A128" s="105">
        <v>123</v>
      </c>
      <c r="B128" s="68">
        <v>8.4195703492718916</v>
      </c>
      <c r="C128" s="68">
        <v>0</v>
      </c>
      <c r="D128" s="68">
        <v>0</v>
      </c>
      <c r="E128" s="68">
        <v>8.5020734230764994</v>
      </c>
      <c r="F128" s="68">
        <v>0</v>
      </c>
      <c r="G128" s="68">
        <v>1.2424242424242424</v>
      </c>
      <c r="H128" s="68">
        <v>0</v>
      </c>
      <c r="I128" s="68">
        <v>0</v>
      </c>
      <c r="J128" s="68">
        <v>0</v>
      </c>
      <c r="K128" s="68">
        <v>0</v>
      </c>
      <c r="L128" s="68">
        <f>SUM(Tableau_DB_PDE_2017.accdb_R_DATA_modeVSdistance2017[[#This Row],[car]:[walk]])</f>
        <v>18.164068014772631</v>
      </c>
    </row>
    <row r="129" spans="1:12">
      <c r="A129" s="105">
        <v>124</v>
      </c>
      <c r="B129" s="68">
        <v>22.237141807034725</v>
      </c>
      <c r="C129" s="68">
        <v>1.0009581603321622</v>
      </c>
      <c r="D129" s="68">
        <v>0</v>
      </c>
      <c r="E129" s="68">
        <v>16.487869986695987</v>
      </c>
      <c r="F129" s="68">
        <v>3.8</v>
      </c>
      <c r="G129" s="68">
        <v>0</v>
      </c>
      <c r="H129" s="68">
        <v>0</v>
      </c>
      <c r="I129" s="68">
        <v>0</v>
      </c>
      <c r="J129" s="68">
        <v>0</v>
      </c>
      <c r="K129" s="68">
        <v>0</v>
      </c>
      <c r="L129" s="68">
        <f>SUM(Tableau_DB_PDE_2017.accdb_R_DATA_modeVSdistance2017[[#This Row],[car]:[walk]])</f>
        <v>43.525969954062873</v>
      </c>
    </row>
    <row r="130" spans="1:12">
      <c r="A130" s="105">
        <v>125</v>
      </c>
      <c r="B130" s="68">
        <v>10.489402072289614</v>
      </c>
      <c r="C130" s="68">
        <v>0</v>
      </c>
      <c r="D130" s="68">
        <v>0</v>
      </c>
      <c r="E130" s="68">
        <v>16.106284082977819</v>
      </c>
      <c r="F130" s="68">
        <v>0</v>
      </c>
      <c r="G130" s="68">
        <v>0</v>
      </c>
      <c r="H130" s="68">
        <v>0</v>
      </c>
      <c r="I130" s="68">
        <v>0</v>
      </c>
      <c r="J130" s="68">
        <v>1.1779388083735909</v>
      </c>
      <c r="K130" s="68">
        <v>0</v>
      </c>
      <c r="L130" s="68">
        <f>SUM(Tableau_DB_PDE_2017.accdb_R_DATA_modeVSdistance2017[[#This Row],[car]:[walk]])</f>
        <v>27.773624963641023</v>
      </c>
    </row>
    <row r="131" spans="1:12">
      <c r="A131" s="105">
        <v>126</v>
      </c>
      <c r="B131" s="68">
        <v>8.5363982578024817</v>
      </c>
      <c r="C131" s="68">
        <v>0</v>
      </c>
      <c r="D131" s="68">
        <v>0</v>
      </c>
      <c r="E131" s="68">
        <v>27.09621060646419</v>
      </c>
      <c r="F131" s="68">
        <v>4.046333549643089</v>
      </c>
      <c r="G131" s="68">
        <v>0</v>
      </c>
      <c r="H131" s="68">
        <v>1</v>
      </c>
      <c r="I131" s="68">
        <v>0</v>
      </c>
      <c r="J131" s="68">
        <v>0</v>
      </c>
      <c r="K131" s="68">
        <v>0</v>
      </c>
      <c r="L131" s="68">
        <f>SUM(Tableau_DB_PDE_2017.accdb_R_DATA_modeVSdistance2017[[#This Row],[car]:[walk]])</f>
        <v>40.678942413909759</v>
      </c>
    </row>
    <row r="132" spans="1:12">
      <c r="A132" s="105">
        <v>127</v>
      </c>
      <c r="B132" s="68">
        <v>4.0218867315106834</v>
      </c>
      <c r="C132" s="68">
        <v>0</v>
      </c>
      <c r="D132" s="68">
        <v>2.2916666666666665</v>
      </c>
      <c r="E132" s="68">
        <v>13.294752271313437</v>
      </c>
      <c r="F132" s="68">
        <v>3.0022288261515602</v>
      </c>
      <c r="G132" s="68">
        <v>0</v>
      </c>
      <c r="H132" s="68">
        <v>0</v>
      </c>
      <c r="I132" s="68">
        <v>0</v>
      </c>
      <c r="J132" s="68">
        <v>0</v>
      </c>
      <c r="K132" s="68">
        <v>0</v>
      </c>
      <c r="L132" s="68">
        <f>SUM(Tableau_DB_PDE_2017.accdb_R_DATA_modeVSdistance2017[[#This Row],[car]:[walk]])</f>
        <v>22.610534495642348</v>
      </c>
    </row>
    <row r="133" spans="1:12">
      <c r="A133" s="105">
        <v>128</v>
      </c>
      <c r="B133" s="68">
        <v>16.714601156293014</v>
      </c>
      <c r="C133" s="68">
        <v>0</v>
      </c>
      <c r="D133" s="68">
        <v>0</v>
      </c>
      <c r="E133" s="68">
        <v>10.799918312627382</v>
      </c>
      <c r="F133" s="68">
        <v>0</v>
      </c>
      <c r="G133" s="68">
        <v>0</v>
      </c>
      <c r="H133" s="68">
        <v>0</v>
      </c>
      <c r="I133" s="68">
        <v>0</v>
      </c>
      <c r="J133" s="68">
        <v>0</v>
      </c>
      <c r="K133" s="68">
        <v>0</v>
      </c>
      <c r="L133" s="68">
        <f>SUM(Tableau_DB_PDE_2017.accdb_R_DATA_modeVSdistance2017[[#This Row],[car]:[walk]])</f>
        <v>27.514519468920398</v>
      </c>
    </row>
    <row r="134" spans="1:12">
      <c r="A134" s="105">
        <v>129</v>
      </c>
      <c r="B134" s="68">
        <v>7.0218246499335519</v>
      </c>
      <c r="C134" s="68">
        <v>0</v>
      </c>
      <c r="D134" s="68">
        <v>0</v>
      </c>
      <c r="E134" s="68">
        <v>4.8454858916469803</v>
      </c>
      <c r="F134" s="68">
        <v>0</v>
      </c>
      <c r="G134" s="68">
        <v>0</v>
      </c>
      <c r="H134" s="68">
        <v>0</v>
      </c>
      <c r="I134" s="68">
        <v>0</v>
      </c>
      <c r="J134" s="68">
        <v>0</v>
      </c>
      <c r="K134" s="68">
        <v>0</v>
      </c>
      <c r="L134" s="68">
        <f>SUM(Tableau_DB_PDE_2017.accdb_R_DATA_modeVSdistance2017[[#This Row],[car]:[walk]])</f>
        <v>11.867310541580533</v>
      </c>
    </row>
    <row r="135" spans="1:12">
      <c r="A135" s="105">
        <v>130</v>
      </c>
      <c r="B135" s="68">
        <v>2.8736053931369288</v>
      </c>
      <c r="C135" s="68">
        <v>0</v>
      </c>
      <c r="D135" s="68">
        <v>0</v>
      </c>
      <c r="E135" s="68">
        <v>5.306766917293233</v>
      </c>
      <c r="F135" s="68">
        <v>0</v>
      </c>
      <c r="G135" s="68">
        <v>0</v>
      </c>
      <c r="H135" s="68">
        <v>0</v>
      </c>
      <c r="I135" s="68">
        <v>0</v>
      </c>
      <c r="J135" s="68">
        <v>0</v>
      </c>
      <c r="K135" s="68">
        <v>0</v>
      </c>
      <c r="L135" s="68">
        <f>SUM(Tableau_DB_PDE_2017.accdb_R_DATA_modeVSdistance2017[[#This Row],[car]:[walk]])</f>
        <v>8.1803723104301618</v>
      </c>
    </row>
    <row r="136" spans="1:12">
      <c r="A136" s="105">
        <v>131</v>
      </c>
      <c r="B136" s="68">
        <v>6</v>
      </c>
      <c r="C136" s="68">
        <v>0</v>
      </c>
      <c r="D136" s="68">
        <v>0</v>
      </c>
      <c r="E136" s="68">
        <v>1</v>
      </c>
      <c r="F136" s="68">
        <v>0</v>
      </c>
      <c r="G136" s="68">
        <v>0</v>
      </c>
      <c r="H136" s="68">
        <v>0</v>
      </c>
      <c r="I136" s="68">
        <v>0</v>
      </c>
      <c r="J136" s="68">
        <v>0</v>
      </c>
      <c r="K136" s="68">
        <v>0</v>
      </c>
      <c r="L136" s="68">
        <f>SUM(Tableau_DB_PDE_2017.accdb_R_DATA_modeVSdistance2017[[#This Row],[car]:[walk]])</f>
        <v>7</v>
      </c>
    </row>
    <row r="137" spans="1:12">
      <c r="A137" s="105">
        <v>132</v>
      </c>
      <c r="B137" s="68">
        <v>3.9068068693472924</v>
      </c>
      <c r="C137" s="68">
        <v>0</v>
      </c>
      <c r="D137" s="68">
        <v>0</v>
      </c>
      <c r="E137" s="68">
        <v>0</v>
      </c>
      <c r="F137" s="68">
        <v>0</v>
      </c>
      <c r="G137" s="68">
        <v>0</v>
      </c>
      <c r="H137" s="68">
        <v>0</v>
      </c>
      <c r="I137" s="68">
        <v>0</v>
      </c>
      <c r="J137" s="68">
        <v>0</v>
      </c>
      <c r="K137" s="68">
        <v>0</v>
      </c>
      <c r="L137" s="68">
        <f>SUM(Tableau_DB_PDE_2017.accdb_R_DATA_modeVSdistance2017[[#This Row],[car]:[walk]])</f>
        <v>3.9068068693472924</v>
      </c>
    </row>
    <row r="138" spans="1:12">
      <c r="A138" s="105">
        <v>133</v>
      </c>
      <c r="B138" s="68">
        <v>2.0092143777075284</v>
      </c>
      <c r="C138" s="68">
        <v>0</v>
      </c>
      <c r="D138" s="68">
        <v>1.0129870129870129</v>
      </c>
      <c r="E138" s="68">
        <v>2.5875912408759123</v>
      </c>
      <c r="F138" s="68">
        <v>0</v>
      </c>
      <c r="G138" s="68">
        <v>0</v>
      </c>
      <c r="H138" s="68">
        <v>0</v>
      </c>
      <c r="I138" s="68">
        <v>0</v>
      </c>
      <c r="J138" s="68">
        <v>0</v>
      </c>
      <c r="K138" s="68">
        <v>0</v>
      </c>
      <c r="L138" s="68">
        <f>SUM(Tableau_DB_PDE_2017.accdb_R_DATA_modeVSdistance2017[[#This Row],[car]:[walk]])</f>
        <v>5.6097926315704534</v>
      </c>
    </row>
    <row r="139" spans="1:12">
      <c r="A139" s="105">
        <v>134</v>
      </c>
      <c r="B139" s="68">
        <v>1</v>
      </c>
      <c r="C139" s="68">
        <v>0</v>
      </c>
      <c r="D139" s="68">
        <v>0</v>
      </c>
      <c r="E139" s="68">
        <v>2.0071301247771833</v>
      </c>
      <c r="F139" s="68">
        <v>1.9393939393939394</v>
      </c>
      <c r="G139" s="68">
        <v>0</v>
      </c>
      <c r="H139" s="68">
        <v>0</v>
      </c>
      <c r="I139" s="68">
        <v>0</v>
      </c>
      <c r="J139" s="68">
        <v>0</v>
      </c>
      <c r="K139" s="68">
        <v>0</v>
      </c>
      <c r="L139" s="68">
        <f>SUM(Tableau_DB_PDE_2017.accdb_R_DATA_modeVSdistance2017[[#This Row],[car]:[walk]])</f>
        <v>4.9465240641711228</v>
      </c>
    </row>
    <row r="140" spans="1:12">
      <c r="A140" s="105">
        <v>135</v>
      </c>
      <c r="B140" s="68">
        <v>4.7476070279000009</v>
      </c>
      <c r="C140" s="68">
        <v>0</v>
      </c>
      <c r="D140" s="68">
        <v>0</v>
      </c>
      <c r="E140" s="68">
        <v>2.0071301247771833</v>
      </c>
      <c r="F140" s="68">
        <v>0</v>
      </c>
      <c r="G140" s="68">
        <v>0</v>
      </c>
      <c r="H140" s="68">
        <v>0</v>
      </c>
      <c r="I140" s="68">
        <v>0</v>
      </c>
      <c r="J140" s="68">
        <v>0</v>
      </c>
      <c r="K140" s="68">
        <v>0</v>
      </c>
      <c r="L140" s="68">
        <f>SUM(Tableau_DB_PDE_2017.accdb_R_DATA_modeVSdistance2017[[#This Row],[car]:[walk]])</f>
        <v>6.7547371526771842</v>
      </c>
    </row>
    <row r="141" spans="1:12">
      <c r="A141" s="105">
        <v>136</v>
      </c>
      <c r="B141" s="68">
        <v>0</v>
      </c>
      <c r="C141" s="68">
        <v>0</v>
      </c>
      <c r="D141" s="68">
        <v>0</v>
      </c>
      <c r="E141" s="68">
        <v>3.0771231819293572</v>
      </c>
      <c r="F141" s="68">
        <v>0</v>
      </c>
      <c r="G141" s="68">
        <v>0</v>
      </c>
      <c r="H141" s="68">
        <v>0</v>
      </c>
      <c r="I141" s="68">
        <v>0</v>
      </c>
      <c r="J141" s="68">
        <v>0</v>
      </c>
      <c r="K141" s="68">
        <v>0</v>
      </c>
      <c r="L141" s="68">
        <f>SUM(Tableau_DB_PDE_2017.accdb_R_DATA_modeVSdistance2017[[#This Row],[car]:[walk]])</f>
        <v>3.0771231819293572</v>
      </c>
    </row>
    <row r="142" spans="1:12">
      <c r="A142" s="105">
        <v>137</v>
      </c>
      <c r="B142" s="68">
        <v>0</v>
      </c>
      <c r="C142" s="68">
        <v>0</v>
      </c>
      <c r="D142" s="68">
        <v>0</v>
      </c>
      <c r="E142" s="68">
        <v>2.0163043478260869</v>
      </c>
      <c r="F142" s="68">
        <v>0</v>
      </c>
      <c r="G142" s="68">
        <v>0</v>
      </c>
      <c r="H142" s="68">
        <v>0</v>
      </c>
      <c r="I142" s="68">
        <v>0</v>
      </c>
      <c r="J142" s="68">
        <v>0</v>
      </c>
      <c r="K142" s="68">
        <v>0</v>
      </c>
      <c r="L142" s="68">
        <f>SUM(Tableau_DB_PDE_2017.accdb_R_DATA_modeVSdistance2017[[#This Row],[car]:[walk]])</f>
        <v>2.0163043478260869</v>
      </c>
    </row>
    <row r="143" spans="1:12">
      <c r="A143" s="105">
        <v>138</v>
      </c>
      <c r="B143" s="68">
        <v>0</v>
      </c>
      <c r="C143" s="68">
        <v>0</v>
      </c>
      <c r="D143" s="68">
        <v>0</v>
      </c>
      <c r="E143" s="68">
        <v>2.5118679050567594</v>
      </c>
      <c r="F143" s="68">
        <v>0</v>
      </c>
      <c r="G143" s="68">
        <v>0</v>
      </c>
      <c r="H143" s="68">
        <v>0</v>
      </c>
      <c r="I143" s="68">
        <v>0</v>
      </c>
      <c r="J143" s="68">
        <v>0</v>
      </c>
      <c r="K143" s="68">
        <v>0</v>
      </c>
      <c r="L143" s="68">
        <f>SUM(Tableau_DB_PDE_2017.accdb_R_DATA_modeVSdistance2017[[#This Row],[car]:[walk]])</f>
        <v>2.5118679050567594</v>
      </c>
    </row>
    <row r="144" spans="1:12">
      <c r="A144" s="105">
        <v>139</v>
      </c>
      <c r="B144" s="68">
        <v>1</v>
      </c>
      <c r="C144" s="68">
        <v>0</v>
      </c>
      <c r="D144" s="68">
        <v>0</v>
      </c>
      <c r="E144" s="68">
        <v>0</v>
      </c>
      <c r="F144" s="68">
        <v>0</v>
      </c>
      <c r="G144" s="68">
        <v>0</v>
      </c>
      <c r="H144" s="68">
        <v>0</v>
      </c>
      <c r="I144" s="68">
        <v>0</v>
      </c>
      <c r="J144" s="68">
        <v>0</v>
      </c>
      <c r="K144" s="68">
        <v>0</v>
      </c>
      <c r="L144" s="68">
        <f>SUM(Tableau_DB_PDE_2017.accdb_R_DATA_modeVSdistance2017[[#This Row],[car]:[walk]])</f>
        <v>1</v>
      </c>
    </row>
    <row r="145" spans="1:12">
      <c r="A145" s="105">
        <v>140</v>
      </c>
      <c r="B145" s="68">
        <v>1</v>
      </c>
      <c r="C145" s="68">
        <v>0</v>
      </c>
      <c r="D145" s="68">
        <v>0</v>
      </c>
      <c r="E145" s="68">
        <v>1.0080786793115559</v>
      </c>
      <c r="F145" s="68">
        <v>0</v>
      </c>
      <c r="G145" s="68">
        <v>0</v>
      </c>
      <c r="H145" s="68">
        <v>0</v>
      </c>
      <c r="I145" s="68">
        <v>0</v>
      </c>
      <c r="J145" s="68">
        <v>0</v>
      </c>
      <c r="K145" s="68">
        <v>0</v>
      </c>
      <c r="L145" s="68">
        <f>SUM(Tableau_DB_PDE_2017.accdb_R_DATA_modeVSdistance2017[[#This Row],[car]:[walk]])</f>
        <v>2.0080786793115557</v>
      </c>
    </row>
    <row r="146" spans="1:12">
      <c r="A146" s="105">
        <v>141</v>
      </c>
      <c r="B146" s="68">
        <v>0.80185758513931893</v>
      </c>
      <c r="C146" s="68">
        <v>0</v>
      </c>
      <c r="D146" s="68">
        <v>0</v>
      </c>
      <c r="E146" s="68">
        <v>0.80185758513931893</v>
      </c>
      <c r="F146" s="68">
        <v>1.095948827292111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f>SUM(Tableau_DB_PDE_2017.accdb_R_DATA_modeVSdistance2017[[#This Row],[car]:[walk]])</f>
        <v>2.6996639975707488</v>
      </c>
    </row>
    <row r="147" spans="1:12">
      <c r="A147" s="105">
        <v>142</v>
      </c>
      <c r="B147" s="68">
        <v>1.571230982019364</v>
      </c>
      <c r="C147" s="68">
        <v>0</v>
      </c>
      <c r="D147" s="68">
        <v>1.016025641025641</v>
      </c>
      <c r="E147" s="68">
        <v>5.8910400106310483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f>SUM(Tableau_DB_PDE_2017.accdb_R_DATA_modeVSdistance2017[[#This Row],[car]:[walk]])</f>
        <v>8.4782966336760524</v>
      </c>
    </row>
    <row r="148" spans="1:12">
      <c r="A148" s="105">
        <v>143</v>
      </c>
      <c r="B148" s="68">
        <v>2.0453257790368271</v>
      </c>
      <c r="C148" s="68">
        <v>1.4952561669829223</v>
      </c>
      <c r="D148" s="68">
        <v>0</v>
      </c>
      <c r="E148" s="68">
        <v>2.0197522597924342</v>
      </c>
      <c r="F148" s="68">
        <v>0</v>
      </c>
      <c r="G148" s="68">
        <v>0</v>
      </c>
      <c r="H148" s="68">
        <v>0</v>
      </c>
      <c r="I148" s="68">
        <v>0</v>
      </c>
      <c r="J148" s="68">
        <v>0</v>
      </c>
      <c r="K148" s="68">
        <v>0</v>
      </c>
      <c r="L148" s="68">
        <f>SUM(Tableau_DB_PDE_2017.accdb_R_DATA_modeVSdistance2017[[#This Row],[car]:[walk]])</f>
        <v>5.5603342058121834</v>
      </c>
    </row>
    <row r="149" spans="1:12">
      <c r="A149" s="105">
        <v>144</v>
      </c>
      <c r="B149" s="68">
        <v>3.6305153499991309</v>
      </c>
      <c r="C149" s="68">
        <v>0</v>
      </c>
      <c r="D149" s="68">
        <v>0</v>
      </c>
      <c r="E149" s="68">
        <v>1.0018450184501844</v>
      </c>
      <c r="F149" s="68">
        <v>0</v>
      </c>
      <c r="G149" s="68">
        <v>0</v>
      </c>
      <c r="H149" s="68">
        <v>0</v>
      </c>
      <c r="I149" s="68">
        <v>0</v>
      </c>
      <c r="J149" s="68">
        <v>0</v>
      </c>
      <c r="K149" s="68">
        <v>0</v>
      </c>
      <c r="L149" s="68">
        <f>SUM(Tableau_DB_PDE_2017.accdb_R_DATA_modeVSdistance2017[[#This Row],[car]:[walk]])</f>
        <v>4.6323603684493158</v>
      </c>
    </row>
    <row r="150" spans="1:12">
      <c r="A150" s="105">
        <v>145</v>
      </c>
      <c r="B150" s="68">
        <v>1.8076923076923079</v>
      </c>
      <c r="C150" s="68">
        <v>0</v>
      </c>
      <c r="D150" s="68">
        <v>0</v>
      </c>
      <c r="E150" s="68">
        <v>1</v>
      </c>
      <c r="F150" s="68">
        <v>0</v>
      </c>
      <c r="G150" s="68">
        <v>0</v>
      </c>
      <c r="H150" s="68">
        <v>0</v>
      </c>
      <c r="I150" s="68">
        <v>0</v>
      </c>
      <c r="J150" s="68">
        <v>0</v>
      </c>
      <c r="K150" s="68">
        <v>0</v>
      </c>
      <c r="L150" s="68">
        <f>SUM(Tableau_DB_PDE_2017.accdb_R_DATA_modeVSdistance2017[[#This Row],[car]:[walk]])</f>
        <v>2.8076923076923079</v>
      </c>
    </row>
    <row r="151" spans="1:12">
      <c r="A151" s="105">
        <v>147</v>
      </c>
      <c r="B151" s="68">
        <v>1.6300000000000001</v>
      </c>
      <c r="C151" s="68">
        <v>0</v>
      </c>
      <c r="D151" s="68">
        <v>0</v>
      </c>
      <c r="E151" s="68">
        <v>0</v>
      </c>
      <c r="F151" s="68">
        <v>0</v>
      </c>
      <c r="G151" s="68">
        <v>0</v>
      </c>
      <c r="H151" s="68">
        <v>0</v>
      </c>
      <c r="I151" s="68">
        <v>0</v>
      </c>
      <c r="J151" s="68">
        <v>0</v>
      </c>
      <c r="K151" s="68">
        <v>0</v>
      </c>
      <c r="L151" s="68">
        <f>SUM(Tableau_DB_PDE_2017.accdb_R_DATA_modeVSdistance2017[[#This Row],[car]:[walk]])</f>
        <v>1.6300000000000001</v>
      </c>
    </row>
    <row r="152" spans="1:12">
      <c r="A152" s="105">
        <v>149</v>
      </c>
      <c r="B152" s="68">
        <v>3.4448415202904847</v>
      </c>
      <c r="C152" s="68">
        <v>0</v>
      </c>
      <c r="D152" s="68">
        <v>0</v>
      </c>
      <c r="E152" s="68">
        <v>2.002912254309309</v>
      </c>
      <c r="F152" s="68">
        <v>0</v>
      </c>
      <c r="G152" s="68">
        <v>0</v>
      </c>
      <c r="H152" s="68">
        <v>0</v>
      </c>
      <c r="I152" s="68">
        <v>0</v>
      </c>
      <c r="J152" s="68">
        <v>0</v>
      </c>
      <c r="K152" s="68">
        <v>0</v>
      </c>
      <c r="L152" s="68">
        <f>SUM(Tableau_DB_PDE_2017.accdb_R_DATA_modeVSdistance2017[[#This Row],[car]:[walk]])</f>
        <v>5.4477537745997937</v>
      </c>
    </row>
    <row r="153" spans="1:12">
      <c r="A153" s="105">
        <v>150</v>
      </c>
      <c r="B153" s="68">
        <v>0.93600764087870103</v>
      </c>
      <c r="C153" s="68">
        <v>0</v>
      </c>
      <c r="D153" s="68">
        <v>0</v>
      </c>
      <c r="E153" s="68">
        <v>1</v>
      </c>
      <c r="F153" s="68">
        <v>0</v>
      </c>
      <c r="G153" s="68">
        <v>0</v>
      </c>
      <c r="H153" s="68">
        <v>0</v>
      </c>
      <c r="I153" s="68">
        <v>0</v>
      </c>
      <c r="J153" s="68">
        <v>0</v>
      </c>
      <c r="K153" s="68">
        <v>0</v>
      </c>
      <c r="L153" s="68">
        <f>SUM(Tableau_DB_PDE_2017.accdb_R_DATA_modeVSdistance2017[[#This Row],[car]:[walk]])</f>
        <v>1.936007640878701</v>
      </c>
    </row>
    <row r="154" spans="1:12">
      <c r="A154" s="105">
        <v>151</v>
      </c>
      <c r="B154" s="68">
        <v>0</v>
      </c>
      <c r="C154" s="68">
        <v>0</v>
      </c>
      <c r="D154" s="68">
        <v>0</v>
      </c>
      <c r="E154" s="68">
        <v>1.4212893553223387</v>
      </c>
      <c r="F154" s="68">
        <v>0</v>
      </c>
      <c r="G154" s="68">
        <v>0</v>
      </c>
      <c r="H154" s="68">
        <v>0</v>
      </c>
      <c r="I154" s="68">
        <v>0</v>
      </c>
      <c r="J154" s="68">
        <v>0</v>
      </c>
      <c r="K154" s="68">
        <v>0</v>
      </c>
      <c r="L154" s="68">
        <f>SUM(Tableau_DB_PDE_2017.accdb_R_DATA_modeVSdistance2017[[#This Row],[car]:[walk]])</f>
        <v>1.4212893553223387</v>
      </c>
    </row>
    <row r="155" spans="1:12">
      <c r="A155" s="105">
        <v>152</v>
      </c>
      <c r="B155" s="68">
        <v>0</v>
      </c>
      <c r="C155" s="68">
        <v>0</v>
      </c>
      <c r="D155" s="68">
        <v>0</v>
      </c>
      <c r="E155" s="68">
        <v>0.99999999999999989</v>
      </c>
      <c r="F155" s="68">
        <v>0</v>
      </c>
      <c r="G155" s="68">
        <v>0</v>
      </c>
      <c r="H155" s="68">
        <v>0</v>
      </c>
      <c r="I155" s="68">
        <v>0</v>
      </c>
      <c r="J155" s="68">
        <v>0</v>
      </c>
      <c r="K155" s="68">
        <v>0</v>
      </c>
      <c r="L155" s="68">
        <f>SUM(Tableau_DB_PDE_2017.accdb_R_DATA_modeVSdistance2017[[#This Row],[car]:[walk]])</f>
        <v>0.99999999999999989</v>
      </c>
    </row>
    <row r="156" spans="1:12">
      <c r="A156" s="105">
        <v>154</v>
      </c>
      <c r="B156" s="68">
        <v>3</v>
      </c>
      <c r="C156" s="68">
        <v>0</v>
      </c>
      <c r="D156" s="68">
        <v>0</v>
      </c>
      <c r="E156" s="68">
        <v>0</v>
      </c>
      <c r="F156" s="68">
        <v>0</v>
      </c>
      <c r="G156" s="68">
        <v>0</v>
      </c>
      <c r="H156" s="68">
        <v>0</v>
      </c>
      <c r="I156" s="68">
        <v>0</v>
      </c>
      <c r="J156" s="68">
        <v>0</v>
      </c>
      <c r="K156" s="68">
        <v>0</v>
      </c>
      <c r="L156" s="68">
        <f>SUM(Tableau_DB_PDE_2017.accdb_R_DATA_modeVSdistance2017[[#This Row],[car]:[walk]])</f>
        <v>3</v>
      </c>
    </row>
    <row r="157" spans="1:12">
      <c r="A157" s="105">
        <v>155</v>
      </c>
      <c r="B157" s="68">
        <v>0</v>
      </c>
      <c r="C157" s="68">
        <v>0</v>
      </c>
      <c r="D157" s="68">
        <v>0</v>
      </c>
      <c r="E157" s="68">
        <v>2.4739495798319329</v>
      </c>
      <c r="F157" s="68">
        <v>0</v>
      </c>
      <c r="G157" s="68">
        <v>0</v>
      </c>
      <c r="H157" s="68">
        <v>0</v>
      </c>
      <c r="I157" s="68">
        <v>0</v>
      </c>
      <c r="J157" s="68">
        <v>0</v>
      </c>
      <c r="K157" s="68">
        <v>0</v>
      </c>
      <c r="L157" s="68">
        <f>SUM(Tableau_DB_PDE_2017.accdb_R_DATA_modeVSdistance2017[[#This Row],[car]:[walk]])</f>
        <v>2.4739495798319329</v>
      </c>
    </row>
    <row r="158" spans="1:12">
      <c r="A158" s="105">
        <v>158</v>
      </c>
      <c r="B158" s="68">
        <v>0</v>
      </c>
      <c r="C158" s="68">
        <v>0</v>
      </c>
      <c r="D158" s="68">
        <v>0</v>
      </c>
      <c r="E158" s="68">
        <v>3.0213903743315504</v>
      </c>
      <c r="F158" s="68">
        <v>0</v>
      </c>
      <c r="G158" s="68">
        <v>0</v>
      </c>
      <c r="H158" s="68">
        <v>0</v>
      </c>
      <c r="I158" s="68">
        <v>0</v>
      </c>
      <c r="J158" s="68">
        <v>0</v>
      </c>
      <c r="K158" s="68">
        <v>0</v>
      </c>
      <c r="L158" s="68">
        <f>SUM(Tableau_DB_PDE_2017.accdb_R_DATA_modeVSdistance2017[[#This Row],[car]:[walk]])</f>
        <v>3.0213903743315504</v>
      </c>
    </row>
    <row r="159" spans="1:12">
      <c r="A159" s="105">
        <v>159</v>
      </c>
      <c r="B159" s="68">
        <v>1.0080786793115559</v>
      </c>
      <c r="C159" s="68">
        <v>0</v>
      </c>
      <c r="D159" s="68">
        <v>0</v>
      </c>
      <c r="E159" s="68">
        <v>0</v>
      </c>
      <c r="F159" s="68">
        <v>0</v>
      </c>
      <c r="G159" s="68">
        <v>0</v>
      </c>
      <c r="H159" s="68">
        <v>0</v>
      </c>
      <c r="I159" s="68">
        <v>0</v>
      </c>
      <c r="J159" s="68">
        <v>0</v>
      </c>
      <c r="K159" s="68">
        <v>0</v>
      </c>
      <c r="L159" s="68">
        <f>SUM(Tableau_DB_PDE_2017.accdb_R_DATA_modeVSdistance2017[[#This Row],[car]:[walk]])</f>
        <v>1.0080786793115559</v>
      </c>
    </row>
    <row r="160" spans="1:12">
      <c r="A160" s="105">
        <v>161</v>
      </c>
      <c r="B160" s="68">
        <v>4</v>
      </c>
      <c r="C160" s="68">
        <v>0</v>
      </c>
      <c r="D160" s="68">
        <v>0</v>
      </c>
      <c r="E160" s="68">
        <v>1</v>
      </c>
      <c r="F160" s="68">
        <v>0</v>
      </c>
      <c r="G160" s="68">
        <v>0</v>
      </c>
      <c r="H160" s="68">
        <v>0</v>
      </c>
      <c r="I160" s="68">
        <v>0</v>
      </c>
      <c r="J160" s="68">
        <v>0</v>
      </c>
      <c r="K160" s="68">
        <v>0</v>
      </c>
      <c r="L160" s="68">
        <f>SUM(Tableau_DB_PDE_2017.accdb_R_DATA_modeVSdistance2017[[#This Row],[car]:[walk]])</f>
        <v>5</v>
      </c>
    </row>
    <row r="161" spans="1:12">
      <c r="A161" s="105">
        <v>163</v>
      </c>
      <c r="B161" s="68">
        <v>3.7139008620689653</v>
      </c>
      <c r="C161" s="68">
        <v>0</v>
      </c>
      <c r="D161" s="68">
        <v>0</v>
      </c>
      <c r="E161" s="68">
        <v>7.4278017241379306</v>
      </c>
      <c r="F161" s="68">
        <v>0</v>
      </c>
      <c r="G161" s="68">
        <v>0</v>
      </c>
      <c r="H161" s="68">
        <v>0</v>
      </c>
      <c r="I161" s="68">
        <v>0</v>
      </c>
      <c r="J161" s="68">
        <v>0</v>
      </c>
      <c r="K161" s="68">
        <v>0</v>
      </c>
      <c r="L161" s="68">
        <f>SUM(Tableau_DB_PDE_2017.accdb_R_DATA_modeVSdistance2017[[#This Row],[car]:[walk]])</f>
        <v>11.141702586206897</v>
      </c>
    </row>
    <row r="162" spans="1:12">
      <c r="A162" s="105">
        <v>164</v>
      </c>
      <c r="B162" s="68">
        <v>10.549000847468138</v>
      </c>
      <c r="C162" s="68">
        <v>0</v>
      </c>
      <c r="D162" s="68">
        <v>0</v>
      </c>
      <c r="E162" s="68">
        <v>2.0039639712525115</v>
      </c>
      <c r="F162" s="68">
        <v>0</v>
      </c>
      <c r="G162" s="68">
        <v>0</v>
      </c>
      <c r="H162" s="68">
        <v>0</v>
      </c>
      <c r="I162" s="68">
        <v>0</v>
      </c>
      <c r="J162" s="68">
        <v>0</v>
      </c>
      <c r="K162" s="68">
        <v>0</v>
      </c>
      <c r="L162" s="68">
        <f>SUM(Tableau_DB_PDE_2017.accdb_R_DATA_modeVSdistance2017[[#This Row],[car]:[walk]])</f>
        <v>12.55296481872065</v>
      </c>
    </row>
    <row r="163" spans="1:12">
      <c r="A163" s="105">
        <v>165</v>
      </c>
      <c r="B163" s="68">
        <v>9.033824515764433</v>
      </c>
      <c r="C163" s="68">
        <v>0</v>
      </c>
      <c r="D163" s="68">
        <v>0</v>
      </c>
      <c r="E163" s="68">
        <v>6.683313207981139</v>
      </c>
      <c r="F163" s="68">
        <v>1.019752259792434</v>
      </c>
      <c r="G163" s="68">
        <v>0</v>
      </c>
      <c r="H163" s="68">
        <v>0</v>
      </c>
      <c r="I163" s="68">
        <v>0</v>
      </c>
      <c r="J163" s="68">
        <v>0</v>
      </c>
      <c r="K163" s="68">
        <v>0</v>
      </c>
      <c r="L163" s="68">
        <f>SUM(Tableau_DB_PDE_2017.accdb_R_DATA_modeVSdistance2017[[#This Row],[car]:[walk]])</f>
        <v>16.736889983538006</v>
      </c>
    </row>
    <row r="164" spans="1:12">
      <c r="A164" s="105">
        <v>166</v>
      </c>
      <c r="B164" s="68">
        <v>1</v>
      </c>
      <c r="C164" s="68">
        <v>0</v>
      </c>
      <c r="D164" s="68">
        <v>0</v>
      </c>
      <c r="E164" s="68">
        <v>2.2746904253922908</v>
      </c>
      <c r="F164" s="68">
        <v>0</v>
      </c>
      <c r="G164" s="68">
        <v>0</v>
      </c>
      <c r="H164" s="68">
        <v>0</v>
      </c>
      <c r="I164" s="68">
        <v>0</v>
      </c>
      <c r="J164" s="68">
        <v>0</v>
      </c>
      <c r="K164" s="68">
        <v>0</v>
      </c>
      <c r="L164" s="68">
        <f>SUM(Tableau_DB_PDE_2017.accdb_R_DATA_modeVSdistance2017[[#This Row],[car]:[walk]])</f>
        <v>3.2746904253922908</v>
      </c>
    </row>
    <row r="165" spans="1:12">
      <c r="A165" s="105">
        <v>167</v>
      </c>
      <c r="B165" s="68">
        <v>1.7461706783369801</v>
      </c>
      <c r="C165" s="68">
        <v>0</v>
      </c>
      <c r="D165" s="68">
        <v>0</v>
      </c>
      <c r="E165" s="68">
        <v>3.3789232897116719</v>
      </c>
      <c r="F165" s="68">
        <v>0</v>
      </c>
      <c r="G165" s="68">
        <v>0</v>
      </c>
      <c r="H165" s="68">
        <v>0</v>
      </c>
      <c r="I165" s="68">
        <v>0</v>
      </c>
      <c r="J165" s="68">
        <v>0</v>
      </c>
      <c r="K165" s="68">
        <v>0</v>
      </c>
      <c r="L165" s="68">
        <f>SUM(Tableau_DB_PDE_2017.accdb_R_DATA_modeVSdistance2017[[#This Row],[car]:[walk]])</f>
        <v>5.1250939680486525</v>
      </c>
    </row>
    <row r="166" spans="1:12">
      <c r="A166" s="105">
        <v>168</v>
      </c>
      <c r="B166" s="68">
        <v>2</v>
      </c>
      <c r="C166" s="68">
        <v>0</v>
      </c>
      <c r="D166" s="68">
        <v>0</v>
      </c>
      <c r="E166" s="68">
        <v>0</v>
      </c>
      <c r="F166" s="68">
        <v>0</v>
      </c>
      <c r="G166" s="68">
        <v>0</v>
      </c>
      <c r="H166" s="68">
        <v>0</v>
      </c>
      <c r="I166" s="68">
        <v>0</v>
      </c>
      <c r="J166" s="68">
        <v>0</v>
      </c>
      <c r="K166" s="68">
        <v>0</v>
      </c>
      <c r="L166" s="68">
        <f>SUM(Tableau_DB_PDE_2017.accdb_R_DATA_modeVSdistance2017[[#This Row],[car]:[walk]])</f>
        <v>2</v>
      </c>
    </row>
    <row r="167" spans="1:12">
      <c r="A167" s="105">
        <v>169</v>
      </c>
      <c r="B167" s="68">
        <v>2.0034982033022404</v>
      </c>
      <c r="C167" s="68">
        <v>0</v>
      </c>
      <c r="D167" s="68">
        <v>0</v>
      </c>
      <c r="E167" s="68">
        <v>0</v>
      </c>
      <c r="F167" s="68">
        <v>1</v>
      </c>
      <c r="G167" s="68">
        <v>0</v>
      </c>
      <c r="H167" s="68">
        <v>0</v>
      </c>
      <c r="I167" s="68">
        <v>0</v>
      </c>
      <c r="J167" s="68">
        <v>0</v>
      </c>
      <c r="K167" s="68">
        <v>0</v>
      </c>
      <c r="L167" s="68">
        <f>SUM(Tableau_DB_PDE_2017.accdb_R_DATA_modeVSdistance2017[[#This Row],[car]:[walk]])</f>
        <v>3.0034982033022404</v>
      </c>
    </row>
    <row r="168" spans="1:12">
      <c r="A168" s="105">
        <v>170</v>
      </c>
      <c r="B168" s="68">
        <v>1.4408602150537635</v>
      </c>
      <c r="C168" s="68">
        <v>0</v>
      </c>
      <c r="D168" s="68">
        <v>0</v>
      </c>
      <c r="E168" s="68">
        <v>0</v>
      </c>
      <c r="F168" s="68">
        <v>0</v>
      </c>
      <c r="G168" s="68">
        <v>0</v>
      </c>
      <c r="H168" s="68">
        <v>0</v>
      </c>
      <c r="I168" s="68">
        <v>0</v>
      </c>
      <c r="J168" s="68">
        <v>0</v>
      </c>
      <c r="K168" s="68">
        <v>0</v>
      </c>
      <c r="L168" s="68">
        <f>SUM(Tableau_DB_PDE_2017.accdb_R_DATA_modeVSdistance2017[[#This Row],[car]:[walk]])</f>
        <v>1.4408602150537635</v>
      </c>
    </row>
    <row r="169" spans="1:12">
      <c r="A169" s="105">
        <v>171</v>
      </c>
      <c r="B169" s="68">
        <v>0</v>
      </c>
      <c r="C169" s="68">
        <v>0</v>
      </c>
      <c r="D169" s="68">
        <v>0</v>
      </c>
      <c r="E169" s="68">
        <v>1.6059113300492611</v>
      </c>
      <c r="F169" s="68">
        <v>0</v>
      </c>
      <c r="G169" s="68">
        <v>0</v>
      </c>
      <c r="H169" s="68">
        <v>0</v>
      </c>
      <c r="I169" s="68">
        <v>0</v>
      </c>
      <c r="J169" s="68">
        <v>0</v>
      </c>
      <c r="K169" s="68">
        <v>0</v>
      </c>
      <c r="L169" s="68">
        <f>SUM(Tableau_DB_PDE_2017.accdb_R_DATA_modeVSdistance2017[[#This Row],[car]:[walk]])</f>
        <v>1.6059113300492611</v>
      </c>
    </row>
    <row r="170" spans="1:12">
      <c r="A170" s="105">
        <v>172</v>
      </c>
      <c r="B170" s="68">
        <v>0</v>
      </c>
      <c r="C170" s="68">
        <v>0</v>
      </c>
      <c r="D170" s="68">
        <v>0</v>
      </c>
      <c r="E170" s="68">
        <v>1.9999999999999998</v>
      </c>
      <c r="F170" s="68">
        <v>0</v>
      </c>
      <c r="G170" s="68">
        <v>0</v>
      </c>
      <c r="H170" s="68">
        <v>0</v>
      </c>
      <c r="I170" s="68">
        <v>0</v>
      </c>
      <c r="J170" s="68">
        <v>0</v>
      </c>
      <c r="K170" s="68">
        <v>0</v>
      </c>
      <c r="L170" s="68">
        <f>SUM(Tableau_DB_PDE_2017.accdb_R_DATA_modeVSdistance2017[[#This Row],[car]:[walk]])</f>
        <v>1.9999999999999998</v>
      </c>
    </row>
    <row r="171" spans="1:12">
      <c r="A171" s="105">
        <v>173</v>
      </c>
      <c r="B171" s="68">
        <v>0</v>
      </c>
      <c r="C171" s="68">
        <v>0</v>
      </c>
      <c r="D171" s="68">
        <v>0</v>
      </c>
      <c r="E171" s="68">
        <v>1.0030075187969925</v>
      </c>
      <c r="F171" s="68">
        <v>0</v>
      </c>
      <c r="G171" s="68">
        <v>0</v>
      </c>
      <c r="H171" s="68">
        <v>0</v>
      </c>
      <c r="I171" s="68">
        <v>0</v>
      </c>
      <c r="J171" s="68">
        <v>0</v>
      </c>
      <c r="K171" s="68">
        <v>0</v>
      </c>
      <c r="L171" s="68">
        <f>SUM(Tableau_DB_PDE_2017.accdb_R_DATA_modeVSdistance2017[[#This Row],[car]:[walk]])</f>
        <v>1.0030075187969925</v>
      </c>
    </row>
    <row r="172" spans="1:12">
      <c r="A172" s="105">
        <v>175</v>
      </c>
      <c r="B172" s="68">
        <v>0</v>
      </c>
      <c r="C172" s="68">
        <v>0</v>
      </c>
      <c r="D172" s="68">
        <v>0</v>
      </c>
      <c r="E172" s="68">
        <v>0</v>
      </c>
      <c r="F172" s="68">
        <v>1</v>
      </c>
      <c r="G172" s="68">
        <v>0</v>
      </c>
      <c r="H172" s="68">
        <v>0</v>
      </c>
      <c r="I172" s="68">
        <v>0</v>
      </c>
      <c r="J172" s="68">
        <v>0</v>
      </c>
      <c r="K172" s="68">
        <v>0</v>
      </c>
      <c r="L172" s="68">
        <f>SUM(Tableau_DB_PDE_2017.accdb_R_DATA_modeVSdistance2017[[#This Row],[car]:[walk]])</f>
        <v>1</v>
      </c>
    </row>
    <row r="173" spans="1:12">
      <c r="A173" t="s">
        <v>51</v>
      </c>
      <c r="B173" s="68">
        <f>SUBTOTAL(109,Tableau_DB_PDE_2017.accdb_R_DATA_modeVSdistance2017[car])</f>
        <v>93997.837584352528</v>
      </c>
      <c r="C173" s="68">
        <f>SUBTOTAL(109,Tableau_DB_PDE_2017.accdb_R_DATA_modeVSdistance2017[carpool])</f>
        <v>3354.5778686017015</v>
      </c>
      <c r="D173" s="68">
        <f>SUBTOTAL(109,Tableau_DB_PDE_2017.accdb_R_DATA_modeVSdistance2017[motorbike])</f>
        <v>4109.9536031637481</v>
      </c>
      <c r="E173" s="68">
        <f>SUBTOTAL(109,Tableau_DB_PDE_2017.accdb_R_DATA_modeVSdistance2017[train])</f>
        <v>96239.200522658226</v>
      </c>
      <c r="F173" s="68">
        <f>SUBTOTAL(109,Tableau_DB_PDE_2017.accdb_R_DATA_modeVSdistance2017[stib])</f>
        <v>47231.370911501792</v>
      </c>
      <c r="G173" s="68">
        <f>SUBTOTAL(109,Tableau_DB_PDE_2017.accdb_R_DATA_modeVSdistance2017[delijn])</f>
        <v>3124.1505062127048</v>
      </c>
      <c r="H173" s="68">
        <f>SUBTOTAL(109,Tableau_DB_PDE_2017.accdb_R_DATA_modeVSdistance2017[tec])</f>
        <v>868.75349640072227</v>
      </c>
      <c r="I173" s="68">
        <f>SUBTOTAL(109,Tableau_DB_PDE_2017.accdb_R_DATA_modeVSdistance2017[shuttle])</f>
        <v>665.65209920074733</v>
      </c>
      <c r="J173" s="68">
        <f>SUBTOTAL(109,Tableau_DB_PDE_2017.accdb_R_DATA_modeVSdistance2017[bicycle])</f>
        <v>12031.033116910488</v>
      </c>
      <c r="K173" s="68">
        <f>SUBTOTAL(109,Tableau_DB_PDE_2017.accdb_R_DATA_modeVSdistance2017[walk])</f>
        <v>8991.9567806702016</v>
      </c>
      <c r="L173" s="68">
        <f>SUBTOTAL(109,Tableau_DB_PDE_2017.accdb_R_DATA_modeVSdistance2017[total])</f>
        <v>270614.48648967297</v>
      </c>
    </row>
  </sheetData>
  <hyperlinks>
    <hyperlink ref="I2" location="'2.6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M526"/>
  <sheetViews>
    <sheetView zoomScaleNormal="100" workbookViewId="0">
      <pane ySplit="2" topLeftCell="A3" activePane="bottomLeft" state="frozen"/>
      <selection activeCell="G7" sqref="G7"/>
      <selection pane="bottomLeft" activeCell="C38" sqref="C38"/>
    </sheetView>
  </sheetViews>
  <sheetFormatPr baseColWidth="10" defaultRowHeight="15"/>
  <cols>
    <col min="1" max="12" width="11.42578125" customWidth="1"/>
  </cols>
  <sheetData>
    <row r="1" spans="1:13" s="1" customFormat="1" ht="15.75">
      <c r="A1" s="38" t="s">
        <v>1364</v>
      </c>
      <c r="B1" s="39"/>
      <c r="C1" s="39"/>
      <c r="D1" s="39"/>
      <c r="E1" s="39"/>
      <c r="F1" s="39"/>
      <c r="G1" s="41"/>
      <c r="H1" s="41"/>
      <c r="I1" s="37" t="s">
        <v>1344</v>
      </c>
      <c r="J1" s="41"/>
      <c r="K1" s="44"/>
    </row>
    <row r="2" spans="1:13" s="1" customFormat="1">
      <c r="A2" s="52" t="s">
        <v>3</v>
      </c>
      <c r="B2" s="40"/>
      <c r="C2" s="40"/>
      <c r="D2" s="41"/>
      <c r="E2" s="41"/>
      <c r="F2" s="41"/>
      <c r="G2" s="41"/>
      <c r="H2" s="41"/>
      <c r="I2" s="37" t="s">
        <v>1334</v>
      </c>
      <c r="J2" s="41"/>
    </row>
    <row r="4" spans="1:13">
      <c r="A4" s="32" t="s">
        <v>1227</v>
      </c>
      <c r="B4" s="32" t="s">
        <v>29</v>
      </c>
      <c r="C4" s="68" t="s">
        <v>1169</v>
      </c>
      <c r="D4" s="68" t="s">
        <v>1170</v>
      </c>
      <c r="E4" s="68" t="s">
        <v>1171</v>
      </c>
      <c r="F4" s="68" t="s">
        <v>1172</v>
      </c>
      <c r="G4" s="68" t="s">
        <v>1173</v>
      </c>
      <c r="H4" s="68" t="s">
        <v>1174</v>
      </c>
      <c r="I4" s="68" t="s">
        <v>1175</v>
      </c>
      <c r="J4" s="68" t="s">
        <v>1176</v>
      </c>
      <c r="K4" s="68" t="s">
        <v>1177</v>
      </c>
      <c r="L4" s="68" t="s">
        <v>1178</v>
      </c>
      <c r="M4" s="68" t="s">
        <v>1228</v>
      </c>
    </row>
    <row r="5" spans="1:13">
      <c r="A5" s="105">
        <v>0</v>
      </c>
      <c r="B5">
        <v>2011</v>
      </c>
      <c r="C5" s="68">
        <v>1025.8037984101443</v>
      </c>
      <c r="D5" s="68">
        <v>49.901068458674445</v>
      </c>
      <c r="E5" s="68">
        <v>34.626302366091103</v>
      </c>
      <c r="F5" s="68">
        <v>66.633477406126474</v>
      </c>
      <c r="G5" s="68">
        <v>1119.3760011351264</v>
      </c>
      <c r="H5" s="68">
        <v>25.609086982094702</v>
      </c>
      <c r="I5" s="68">
        <v>3.1706263779016988</v>
      </c>
      <c r="J5" s="68">
        <v>0</v>
      </c>
      <c r="K5" s="68">
        <v>205.29520132070328</v>
      </c>
      <c r="L5" s="68">
        <v>1560.2081102122402</v>
      </c>
      <c r="M5" s="68">
        <v>4090.6236726691022</v>
      </c>
    </row>
    <row r="6" spans="1:13">
      <c r="A6" s="105"/>
      <c r="B6">
        <v>2014</v>
      </c>
      <c r="C6" s="68">
        <v>985.55861481780119</v>
      </c>
      <c r="D6" s="68">
        <v>14.244515228233805</v>
      </c>
      <c r="E6" s="68">
        <v>50.224928683979151</v>
      </c>
      <c r="F6" s="68">
        <v>169.70229556859428</v>
      </c>
      <c r="G6" s="68">
        <v>1633.9153963440356</v>
      </c>
      <c r="H6" s="68">
        <v>23.208360734455184</v>
      </c>
      <c r="I6" s="68">
        <v>6.9808032200149679</v>
      </c>
      <c r="J6" s="68">
        <v>7.2398523985239853</v>
      </c>
      <c r="K6" s="68">
        <v>222.29282365966384</v>
      </c>
      <c r="L6" s="68">
        <v>1267.6370815871715</v>
      </c>
      <c r="M6" s="68">
        <v>4381.004672242474</v>
      </c>
    </row>
    <row r="7" spans="1:13">
      <c r="A7" s="105"/>
      <c r="B7">
        <v>2017</v>
      </c>
      <c r="C7" s="68">
        <v>903.28093352055475</v>
      </c>
      <c r="D7" s="68">
        <v>28.673551248516262</v>
      </c>
      <c r="E7" s="68">
        <v>38.681001222005669</v>
      </c>
      <c r="F7" s="68">
        <v>60.248696133894903</v>
      </c>
      <c r="G7" s="68">
        <v>1451.1883798504625</v>
      </c>
      <c r="H7" s="68">
        <v>8</v>
      </c>
      <c r="I7" s="68">
        <v>9.0145867098865491</v>
      </c>
      <c r="J7" s="68">
        <v>10.990049019607842</v>
      </c>
      <c r="K7" s="68">
        <v>229.30851723318736</v>
      </c>
      <c r="L7" s="68">
        <v>1143.5485320215264</v>
      </c>
      <c r="M7" s="68">
        <v>3882.9342469596422</v>
      </c>
    </row>
    <row r="8" spans="1:13">
      <c r="A8" s="105">
        <v>1</v>
      </c>
      <c r="B8">
        <v>2011</v>
      </c>
      <c r="C8" s="68">
        <v>2900.1990716241362</v>
      </c>
      <c r="D8" s="68">
        <v>59.153817228100806</v>
      </c>
      <c r="E8" s="68">
        <v>100.67886251782565</v>
      </c>
      <c r="F8" s="68">
        <v>370.8224396974573</v>
      </c>
      <c r="G8" s="68">
        <v>3553.455187443778</v>
      </c>
      <c r="H8" s="68">
        <v>60.469169466338975</v>
      </c>
      <c r="I8" s="68">
        <v>11.967953781153357</v>
      </c>
      <c r="J8" s="68">
        <v>64.608557844690978</v>
      </c>
      <c r="K8" s="68">
        <v>947.92862882688246</v>
      </c>
      <c r="L8" s="68">
        <v>3810.7331849530947</v>
      </c>
      <c r="M8" s="68">
        <v>11880.016873383458</v>
      </c>
    </row>
    <row r="9" spans="1:13">
      <c r="A9" s="105"/>
      <c r="B9">
        <v>2014</v>
      </c>
      <c r="C9" s="68">
        <v>2255.0849287148753</v>
      </c>
      <c r="D9" s="68">
        <v>44.947958663163128</v>
      </c>
      <c r="E9" s="68">
        <v>119.75474831823237</v>
      </c>
      <c r="F9" s="68">
        <v>475.61248314567035</v>
      </c>
      <c r="G9" s="68">
        <v>3835.5282732961873</v>
      </c>
      <c r="H9" s="68">
        <v>96.342457507489755</v>
      </c>
      <c r="I9" s="68">
        <v>30.834776658562713</v>
      </c>
      <c r="J9" s="68">
        <v>30.614656717605012</v>
      </c>
      <c r="K9" s="68">
        <v>1041.7924964962001</v>
      </c>
      <c r="L9" s="68">
        <v>3318.2588492711789</v>
      </c>
      <c r="M9" s="68">
        <v>11248.771628789165</v>
      </c>
    </row>
    <row r="10" spans="1:13">
      <c r="A10" s="105"/>
      <c r="B10">
        <v>2017</v>
      </c>
      <c r="C10" s="68">
        <v>2193.4503907520334</v>
      </c>
      <c r="D10" s="68">
        <v>29.039442446812668</v>
      </c>
      <c r="E10" s="68">
        <v>183.52349572603558</v>
      </c>
      <c r="F10" s="68">
        <v>337.86688889923761</v>
      </c>
      <c r="G10" s="68">
        <v>3958.2059714364109</v>
      </c>
      <c r="H10" s="68">
        <v>59.551004033701602</v>
      </c>
      <c r="I10" s="68">
        <v>9.8513732422930005</v>
      </c>
      <c r="J10" s="68">
        <v>31.428119128830655</v>
      </c>
      <c r="K10" s="68">
        <v>1207.0724758016095</v>
      </c>
      <c r="L10" s="68">
        <v>3005.1731213392245</v>
      </c>
      <c r="M10" s="68">
        <v>11015.16228280619</v>
      </c>
    </row>
    <row r="11" spans="1:13">
      <c r="A11" s="105">
        <v>2</v>
      </c>
      <c r="B11">
        <v>2011</v>
      </c>
      <c r="C11" s="68">
        <v>4348.1090373399838</v>
      </c>
      <c r="D11" s="68">
        <v>90.818712779545478</v>
      </c>
      <c r="E11" s="68">
        <v>114.30848580450242</v>
      </c>
      <c r="F11" s="68">
        <v>382.18897384556141</v>
      </c>
      <c r="G11" s="68">
        <v>5578.4711254708955</v>
      </c>
      <c r="H11" s="68">
        <v>94.556748269102883</v>
      </c>
      <c r="I11" s="68">
        <v>10.434292528530671</v>
      </c>
      <c r="J11" s="68">
        <v>120.5738596469546</v>
      </c>
      <c r="K11" s="68">
        <v>1374.1575630542643</v>
      </c>
      <c r="L11" s="68">
        <v>1619.8024478412658</v>
      </c>
      <c r="M11" s="68">
        <v>13733.421246580607</v>
      </c>
    </row>
    <row r="12" spans="1:13">
      <c r="A12" s="105"/>
      <c r="B12">
        <v>2014</v>
      </c>
      <c r="C12" s="68">
        <v>3850.917894354212</v>
      </c>
      <c r="D12" s="68">
        <v>55.966339661795679</v>
      </c>
      <c r="E12" s="68">
        <v>162.63507930917626</v>
      </c>
      <c r="F12" s="68">
        <v>311.10449035393458</v>
      </c>
      <c r="G12" s="68">
        <v>5651.0309084191786</v>
      </c>
      <c r="H12" s="68">
        <v>95.138052481164806</v>
      </c>
      <c r="I12" s="68">
        <v>33.986265198747482</v>
      </c>
      <c r="J12" s="68">
        <v>41.677037726144277</v>
      </c>
      <c r="K12" s="68">
        <v>1497.13022024526</v>
      </c>
      <c r="L12" s="68">
        <v>1487.6909975851938</v>
      </c>
      <c r="M12" s="68">
        <v>13187.277285334809</v>
      </c>
    </row>
    <row r="13" spans="1:13">
      <c r="A13" s="105"/>
      <c r="B13">
        <v>2017</v>
      </c>
      <c r="C13" s="68">
        <v>3658.6055718101629</v>
      </c>
      <c r="D13" s="68">
        <v>57.100988514384625</v>
      </c>
      <c r="E13" s="68">
        <v>196.86631659118876</v>
      </c>
      <c r="F13" s="68">
        <v>288.86344050486861</v>
      </c>
      <c r="G13" s="68">
        <v>5520.6978561685946</v>
      </c>
      <c r="H13" s="68">
        <v>85.569949286486718</v>
      </c>
      <c r="I13" s="68">
        <v>59.098273044591579</v>
      </c>
      <c r="J13" s="68">
        <v>24.237967836257312</v>
      </c>
      <c r="K13" s="68">
        <v>1891.9274514254168</v>
      </c>
      <c r="L13" s="68">
        <v>1391.1189327160832</v>
      </c>
      <c r="M13" s="68">
        <v>13174.086747898034</v>
      </c>
    </row>
    <row r="14" spans="1:13">
      <c r="A14" s="105">
        <v>3</v>
      </c>
      <c r="B14">
        <v>2011</v>
      </c>
      <c r="C14" s="68">
        <v>4719.8603854484281</v>
      </c>
      <c r="D14" s="68">
        <v>78.178678462805209</v>
      </c>
      <c r="E14" s="68">
        <v>137.42749047872559</v>
      </c>
      <c r="F14" s="68">
        <v>387.17296711655843</v>
      </c>
      <c r="G14" s="68">
        <v>6207.1703967016347</v>
      </c>
      <c r="H14" s="68">
        <v>126.24108674373547</v>
      </c>
      <c r="I14" s="68">
        <v>13.617481370140098</v>
      </c>
      <c r="J14" s="68">
        <v>98.634198870332</v>
      </c>
      <c r="K14" s="68">
        <v>867.65636417307087</v>
      </c>
      <c r="L14" s="68">
        <v>605.32927991368251</v>
      </c>
      <c r="M14" s="68">
        <v>13241.288329279112</v>
      </c>
    </row>
    <row r="15" spans="1:13">
      <c r="A15" s="105"/>
      <c r="B15">
        <v>2014</v>
      </c>
      <c r="C15" s="68">
        <v>3849.2186173257096</v>
      </c>
      <c r="D15" s="68">
        <v>54.943604139344892</v>
      </c>
      <c r="E15" s="68">
        <v>168.37140113024807</v>
      </c>
      <c r="F15" s="68">
        <v>305.19839586427355</v>
      </c>
      <c r="G15" s="68">
        <v>5834.8092229804752</v>
      </c>
      <c r="H15" s="68">
        <v>108.96092664207633</v>
      </c>
      <c r="I15" s="68">
        <v>17.987154415393775</v>
      </c>
      <c r="J15" s="68">
        <v>37.997707964500059</v>
      </c>
      <c r="K15" s="68">
        <v>841.22564573740726</v>
      </c>
      <c r="L15" s="68">
        <v>319.89564920701685</v>
      </c>
      <c r="M15" s="68">
        <v>11538.608325406447</v>
      </c>
    </row>
    <row r="16" spans="1:13">
      <c r="A16" s="105"/>
      <c r="B16">
        <v>2017</v>
      </c>
      <c r="C16" s="68">
        <v>3765.8137645463248</v>
      </c>
      <c r="D16" s="68">
        <v>96.709853937037295</v>
      </c>
      <c r="E16" s="68">
        <v>206.9076335456397</v>
      </c>
      <c r="F16" s="68">
        <v>265.49985497708849</v>
      </c>
      <c r="G16" s="68">
        <v>5888.0533708969242</v>
      </c>
      <c r="H16" s="68">
        <v>134.60374224179091</v>
      </c>
      <c r="I16" s="68">
        <v>88.23113335529365</v>
      </c>
      <c r="J16" s="68">
        <v>18.918131039883061</v>
      </c>
      <c r="K16" s="68">
        <v>1241.6782431395695</v>
      </c>
      <c r="L16" s="68">
        <v>409.17358907307164</v>
      </c>
      <c r="M16" s="68">
        <v>12115.589316752623</v>
      </c>
    </row>
    <row r="17" spans="1:13">
      <c r="A17" s="105">
        <v>4</v>
      </c>
      <c r="B17">
        <v>2011</v>
      </c>
      <c r="C17" s="68">
        <v>4747.0836164096099</v>
      </c>
      <c r="D17" s="68">
        <v>78.289207781189901</v>
      </c>
      <c r="E17" s="68">
        <v>200.18082533389017</v>
      </c>
      <c r="F17" s="68">
        <v>648.13150875941994</v>
      </c>
      <c r="G17" s="68">
        <v>5502.029715434699</v>
      </c>
      <c r="H17" s="68">
        <v>107.68192300691979</v>
      </c>
      <c r="I17" s="68">
        <v>7.0416227136906908</v>
      </c>
      <c r="J17" s="68">
        <v>68.549426571888603</v>
      </c>
      <c r="K17" s="68">
        <v>653.87570074061068</v>
      </c>
      <c r="L17" s="68">
        <v>153.70572603032502</v>
      </c>
      <c r="M17" s="68">
        <v>12166.569272782244</v>
      </c>
    </row>
    <row r="18" spans="1:13">
      <c r="A18" s="105"/>
      <c r="B18">
        <v>2014</v>
      </c>
      <c r="C18" s="68">
        <v>3917.5835984522587</v>
      </c>
      <c r="D18" s="68">
        <v>58.309725545399431</v>
      </c>
      <c r="E18" s="68">
        <v>179.61701027893707</v>
      </c>
      <c r="F18" s="68">
        <v>429.09246892045581</v>
      </c>
      <c r="G18" s="68">
        <v>5856.2318411297374</v>
      </c>
      <c r="H18" s="68">
        <v>96.589992233888282</v>
      </c>
      <c r="I18" s="68">
        <v>14.573411257763242</v>
      </c>
      <c r="J18" s="68">
        <v>19.867266061405054</v>
      </c>
      <c r="K18" s="68">
        <v>804.06052125575047</v>
      </c>
      <c r="L18" s="68">
        <v>132.57726520602253</v>
      </c>
      <c r="M18" s="68">
        <v>11508.503100341617</v>
      </c>
    </row>
    <row r="19" spans="1:13">
      <c r="A19" s="105"/>
      <c r="B19">
        <v>2017</v>
      </c>
      <c r="C19" s="68">
        <v>3962.1901843733449</v>
      </c>
      <c r="D19" s="68">
        <v>58.470665220498077</v>
      </c>
      <c r="E19" s="68">
        <v>251.97219013781296</v>
      </c>
      <c r="F19" s="68">
        <v>438.35844750793217</v>
      </c>
      <c r="G19" s="68">
        <v>6024.8644987465768</v>
      </c>
      <c r="H19" s="68">
        <v>62.260130850836276</v>
      </c>
      <c r="I19" s="68">
        <v>62.965376892863489</v>
      </c>
      <c r="J19" s="68">
        <v>33.691579109814668</v>
      </c>
      <c r="K19" s="68">
        <v>1060.944683645338</v>
      </c>
      <c r="L19" s="68">
        <v>165.17939131782268</v>
      </c>
      <c r="M19" s="68">
        <v>12120.89714780284</v>
      </c>
    </row>
    <row r="20" spans="1:13">
      <c r="A20" s="105">
        <v>5</v>
      </c>
      <c r="B20">
        <v>2011</v>
      </c>
      <c r="C20" s="68">
        <v>4503.7922860410863</v>
      </c>
      <c r="D20" s="68">
        <v>70.273041055236234</v>
      </c>
      <c r="E20" s="68">
        <v>161.3611183652614</v>
      </c>
      <c r="F20" s="68">
        <v>609.89416005010844</v>
      </c>
      <c r="G20" s="68">
        <v>4026.9880154999805</v>
      </c>
      <c r="H20" s="68">
        <v>114.06346922896485</v>
      </c>
      <c r="I20" s="68">
        <v>2.0307328605200947</v>
      </c>
      <c r="J20" s="68">
        <v>16.006590061384586</v>
      </c>
      <c r="K20" s="68">
        <v>435.52880758544683</v>
      </c>
      <c r="L20" s="68">
        <v>42.291034142004811</v>
      </c>
      <c r="M20" s="68">
        <v>9982.2292548899914</v>
      </c>
    </row>
    <row r="21" spans="1:13">
      <c r="A21" s="105"/>
      <c r="B21">
        <v>2014</v>
      </c>
      <c r="C21" s="68">
        <v>4076.1485248798981</v>
      </c>
      <c r="D21" s="68">
        <v>75.470575461568373</v>
      </c>
      <c r="E21" s="68">
        <v>176.48421796743153</v>
      </c>
      <c r="F21" s="68">
        <v>591.42921017722074</v>
      </c>
      <c r="G21" s="68">
        <v>4271.5528400224184</v>
      </c>
      <c r="H21" s="68">
        <v>105.26374411083991</v>
      </c>
      <c r="I21" s="68">
        <v>19.402022518104086</v>
      </c>
      <c r="J21" s="68">
        <v>18.434268966680484</v>
      </c>
      <c r="K21" s="68">
        <v>529.35128302857913</v>
      </c>
      <c r="L21" s="68">
        <v>30.77285219864746</v>
      </c>
      <c r="M21" s="68">
        <v>9894.3095393313906</v>
      </c>
    </row>
    <row r="22" spans="1:13">
      <c r="A22" s="105"/>
      <c r="B22">
        <v>2017</v>
      </c>
      <c r="C22" s="68">
        <v>4174.2713896310397</v>
      </c>
      <c r="D22" s="68">
        <v>57.207113911621143</v>
      </c>
      <c r="E22" s="68">
        <v>239.69835952087948</v>
      </c>
      <c r="F22" s="68">
        <v>594.90602787496653</v>
      </c>
      <c r="G22" s="68">
        <v>4227.9327721623231</v>
      </c>
      <c r="H22" s="68">
        <v>128.7227149575123</v>
      </c>
      <c r="I22" s="68">
        <v>43.591618039175067</v>
      </c>
      <c r="J22" s="68">
        <v>28.34226175714355</v>
      </c>
      <c r="K22" s="68">
        <v>774.54948452667679</v>
      </c>
      <c r="L22" s="68">
        <v>108.98022079216523</v>
      </c>
      <c r="M22" s="68">
        <v>10378.201963173504</v>
      </c>
    </row>
    <row r="23" spans="1:13">
      <c r="A23" s="105">
        <v>6</v>
      </c>
      <c r="B23">
        <v>2011</v>
      </c>
      <c r="C23" s="68">
        <v>3550.4941655716111</v>
      </c>
      <c r="D23" s="68">
        <v>71.830497996247516</v>
      </c>
      <c r="E23" s="68">
        <v>87.895523038346383</v>
      </c>
      <c r="F23" s="68">
        <v>477.90105873085798</v>
      </c>
      <c r="G23" s="68">
        <v>2400.8167823798231</v>
      </c>
      <c r="H23" s="68">
        <v>113.88002683203295</v>
      </c>
      <c r="I23" s="68">
        <v>4.0616438356164384</v>
      </c>
      <c r="J23" s="68">
        <v>4</v>
      </c>
      <c r="K23" s="68">
        <v>193.98338941001052</v>
      </c>
      <c r="L23" s="68">
        <v>24.92749675649511</v>
      </c>
      <c r="M23" s="68">
        <v>6929.7905845510404</v>
      </c>
    </row>
    <row r="24" spans="1:13">
      <c r="A24" s="105"/>
      <c r="B24">
        <v>2014</v>
      </c>
      <c r="C24" s="68">
        <v>3197.0426149713144</v>
      </c>
      <c r="D24" s="68">
        <v>42.379272880945898</v>
      </c>
      <c r="E24" s="68">
        <v>128.22439398531634</v>
      </c>
      <c r="F24" s="68">
        <v>346.17175013577179</v>
      </c>
      <c r="G24" s="68">
        <v>2681.1535597260931</v>
      </c>
      <c r="H24" s="68">
        <v>170.58259920080138</v>
      </c>
      <c r="I24" s="68">
        <v>13.335535717423804</v>
      </c>
      <c r="J24" s="68">
        <v>6.2431664154883943</v>
      </c>
      <c r="K24" s="68">
        <v>265.19654587649251</v>
      </c>
      <c r="L24" s="68">
        <v>25.457236803050048</v>
      </c>
      <c r="M24" s="68">
        <v>6875.7866757126976</v>
      </c>
    </row>
    <row r="25" spans="1:13">
      <c r="A25" s="105"/>
      <c r="B25">
        <v>2017</v>
      </c>
      <c r="C25" s="68">
        <v>3176.5385547351484</v>
      </c>
      <c r="D25" s="68">
        <v>54.443510762588986</v>
      </c>
      <c r="E25" s="68">
        <v>133.68599633778047</v>
      </c>
      <c r="F25" s="68">
        <v>447.15101460248786</v>
      </c>
      <c r="G25" s="68">
        <v>2712.4010811106582</v>
      </c>
      <c r="H25" s="68">
        <v>191.46975580877552</v>
      </c>
      <c r="I25" s="68">
        <v>21.715474871566162</v>
      </c>
      <c r="J25" s="68">
        <v>8.9890533001360158</v>
      </c>
      <c r="K25" s="68">
        <v>446.74508450173857</v>
      </c>
      <c r="L25" s="68">
        <v>29.034744119467813</v>
      </c>
      <c r="M25" s="68">
        <v>7222.174270150349</v>
      </c>
    </row>
    <row r="26" spans="1:13">
      <c r="A26" s="105">
        <v>7</v>
      </c>
      <c r="B26">
        <v>2011</v>
      </c>
      <c r="C26" s="68">
        <v>2874.0991429617743</v>
      </c>
      <c r="D26" s="68">
        <v>76.779737064745376</v>
      </c>
      <c r="E26" s="68">
        <v>91.306093308029816</v>
      </c>
      <c r="F26" s="68">
        <v>462.94892360542798</v>
      </c>
      <c r="G26" s="68">
        <v>1491.1898871089354</v>
      </c>
      <c r="H26" s="68">
        <v>199.4509087191241</v>
      </c>
      <c r="I26" s="68">
        <v>2</v>
      </c>
      <c r="J26" s="68">
        <v>14.730027550186868</v>
      </c>
      <c r="K26" s="68">
        <v>147.7872470230769</v>
      </c>
      <c r="L26" s="68">
        <v>0</v>
      </c>
      <c r="M26" s="68">
        <v>5360.2919673413007</v>
      </c>
    </row>
    <row r="27" spans="1:13">
      <c r="A27" s="105"/>
      <c r="B27">
        <v>2014</v>
      </c>
      <c r="C27" s="68">
        <v>2559.1824527749682</v>
      </c>
      <c r="D27" s="68">
        <v>36.431674245426201</v>
      </c>
      <c r="E27" s="68">
        <v>70.105269736407848</v>
      </c>
      <c r="F27" s="68">
        <v>436.77711744490938</v>
      </c>
      <c r="G27" s="68">
        <v>1562.1631631714147</v>
      </c>
      <c r="H27" s="68">
        <v>153.8222467689036</v>
      </c>
      <c r="I27" s="68">
        <v>7.4257446296475669</v>
      </c>
      <c r="J27" s="68">
        <v>10.479043471294904</v>
      </c>
      <c r="K27" s="68">
        <v>188.8535480708135</v>
      </c>
      <c r="L27" s="68">
        <v>0</v>
      </c>
      <c r="M27" s="68">
        <v>5025.2402603137862</v>
      </c>
    </row>
    <row r="28" spans="1:13">
      <c r="A28" s="105"/>
      <c r="B28">
        <v>2017</v>
      </c>
      <c r="C28" s="68">
        <v>2338.6935091585733</v>
      </c>
      <c r="D28" s="68">
        <v>37.702216011901953</v>
      </c>
      <c r="E28" s="68">
        <v>83.397206649527021</v>
      </c>
      <c r="F28" s="68">
        <v>422.50103730729353</v>
      </c>
      <c r="G28" s="68">
        <v>1519.0050961645757</v>
      </c>
      <c r="H28" s="68">
        <v>150.33289080567621</v>
      </c>
      <c r="I28" s="68">
        <v>5.00162074554295</v>
      </c>
      <c r="J28" s="68">
        <v>32.391041058635913</v>
      </c>
      <c r="K28" s="68">
        <v>297.18226065999494</v>
      </c>
      <c r="L28" s="68">
        <v>0</v>
      </c>
      <c r="M28" s="68">
        <v>4886.2068785617221</v>
      </c>
    </row>
    <row r="29" spans="1:13">
      <c r="A29" s="105">
        <v>8</v>
      </c>
      <c r="B29">
        <v>2011</v>
      </c>
      <c r="C29" s="68">
        <v>2563.8860756892514</v>
      </c>
      <c r="D29" s="68">
        <v>67.457184990625564</v>
      </c>
      <c r="E29" s="68">
        <v>80.245149230091641</v>
      </c>
      <c r="F29" s="68">
        <v>617.55319245647524</v>
      </c>
      <c r="G29" s="68">
        <v>1037.5754721121427</v>
      </c>
      <c r="H29" s="68">
        <v>203.42522503115939</v>
      </c>
      <c r="I29" s="68">
        <v>2.011594202898551</v>
      </c>
      <c r="J29" s="68">
        <v>0.99321746502755404</v>
      </c>
      <c r="K29" s="68">
        <v>90.637379904576946</v>
      </c>
      <c r="L29" s="68">
        <v>0</v>
      </c>
      <c r="M29" s="68">
        <v>4663.7844910822487</v>
      </c>
    </row>
    <row r="30" spans="1:13">
      <c r="A30" s="105"/>
      <c r="B30">
        <v>2014</v>
      </c>
      <c r="C30" s="68">
        <v>2497.9981016760412</v>
      </c>
      <c r="D30" s="68">
        <v>48.055946943296647</v>
      </c>
      <c r="E30" s="68">
        <v>49.492003431279919</v>
      </c>
      <c r="F30" s="68">
        <v>649.20326004383401</v>
      </c>
      <c r="G30" s="68">
        <v>1023.0626088190194</v>
      </c>
      <c r="H30" s="68">
        <v>151.87546557851243</v>
      </c>
      <c r="I30" s="68">
        <v>11.656835987316247</v>
      </c>
      <c r="J30" s="68">
        <v>2.6167667463653927</v>
      </c>
      <c r="K30" s="68">
        <v>150.06048108322716</v>
      </c>
      <c r="L30" s="68">
        <v>0</v>
      </c>
      <c r="M30" s="68">
        <v>4584.0214703088923</v>
      </c>
    </row>
    <row r="31" spans="1:13">
      <c r="A31" s="105"/>
      <c r="B31">
        <v>2017</v>
      </c>
      <c r="C31" s="68">
        <v>2500.482834703741</v>
      </c>
      <c r="D31" s="68">
        <v>48.068311173092397</v>
      </c>
      <c r="E31" s="68">
        <v>104.91421662047053</v>
      </c>
      <c r="F31" s="68">
        <v>596.20183112264726</v>
      </c>
      <c r="G31" s="68">
        <v>1038.3316316640517</v>
      </c>
      <c r="H31" s="68">
        <v>164.59288839410351</v>
      </c>
      <c r="I31" s="68">
        <v>7.3761708447687155</v>
      </c>
      <c r="J31" s="68">
        <v>20.56585179898622</v>
      </c>
      <c r="K31" s="68">
        <v>206.53782498765173</v>
      </c>
      <c r="L31" s="68">
        <v>0</v>
      </c>
      <c r="M31" s="68">
        <v>4687.0715613095135</v>
      </c>
    </row>
    <row r="32" spans="1:13">
      <c r="A32" s="105">
        <v>9</v>
      </c>
      <c r="B32">
        <v>2011</v>
      </c>
      <c r="C32" s="68">
        <v>2581.2241602919212</v>
      </c>
      <c r="D32" s="68">
        <v>51.473341858134361</v>
      </c>
      <c r="E32" s="68">
        <v>78.718277096000335</v>
      </c>
      <c r="F32" s="68">
        <v>520.51128374128552</v>
      </c>
      <c r="G32" s="68">
        <v>1016.4140002469418</v>
      </c>
      <c r="H32" s="68">
        <v>198.99671412939981</v>
      </c>
      <c r="I32" s="68">
        <v>1.021505376344086</v>
      </c>
      <c r="J32" s="68">
        <v>0.99321746502755404</v>
      </c>
      <c r="K32" s="68">
        <v>115.25218077381084</v>
      </c>
      <c r="L32" s="68">
        <v>0</v>
      </c>
      <c r="M32" s="68">
        <v>4564.6046809788668</v>
      </c>
    </row>
    <row r="33" spans="1:13">
      <c r="A33" s="105"/>
      <c r="B33">
        <v>2014</v>
      </c>
      <c r="C33" s="68">
        <v>2362.9176843267842</v>
      </c>
      <c r="D33" s="68">
        <v>38.027772444565983</v>
      </c>
      <c r="E33" s="68">
        <v>76.409156269084747</v>
      </c>
      <c r="F33" s="68">
        <v>506.32889217600075</v>
      </c>
      <c r="G33" s="68">
        <v>1003.0519244026241</v>
      </c>
      <c r="H33" s="68">
        <v>152.96701224732038</v>
      </c>
      <c r="I33" s="68">
        <v>3.0871718605849301</v>
      </c>
      <c r="J33" s="68">
        <v>2.8659046557011427</v>
      </c>
      <c r="K33" s="68">
        <v>150.27749818814684</v>
      </c>
      <c r="L33" s="68">
        <v>0</v>
      </c>
      <c r="M33" s="68">
        <v>4295.9330165708134</v>
      </c>
    </row>
    <row r="34" spans="1:13">
      <c r="A34" s="105"/>
      <c r="B34">
        <v>2017</v>
      </c>
      <c r="C34" s="68">
        <v>2338.1754494581719</v>
      </c>
      <c r="D34" s="68">
        <v>33.139606317026903</v>
      </c>
      <c r="E34" s="68">
        <v>81.473496743746608</v>
      </c>
      <c r="F34" s="68">
        <v>624.85116199863137</v>
      </c>
      <c r="G34" s="68">
        <v>988.38699417077407</v>
      </c>
      <c r="H34" s="68">
        <v>162.7471660018378</v>
      </c>
      <c r="I34" s="68">
        <v>5.510095321814136</v>
      </c>
      <c r="J34" s="68">
        <v>8.9790313002165867</v>
      </c>
      <c r="K34" s="68">
        <v>228.81955882677897</v>
      </c>
      <c r="L34" s="68">
        <v>0</v>
      </c>
      <c r="M34" s="68">
        <v>4472.0825601389988</v>
      </c>
    </row>
    <row r="35" spans="1:13">
      <c r="A35" s="105">
        <v>10</v>
      </c>
      <c r="B35">
        <v>2011</v>
      </c>
      <c r="C35" s="68">
        <v>1962.9494648493735</v>
      </c>
      <c r="D35" s="68">
        <v>40.455009950787641</v>
      </c>
      <c r="E35" s="68">
        <v>40.156894910667319</v>
      </c>
      <c r="F35" s="68">
        <v>603.58380261436196</v>
      </c>
      <c r="G35" s="68">
        <v>536.52781281866237</v>
      </c>
      <c r="H35" s="68">
        <v>137.89036803825672</v>
      </c>
      <c r="I35" s="68">
        <v>3.088824884792627</v>
      </c>
      <c r="J35" s="68">
        <v>20.047738693467338</v>
      </c>
      <c r="K35" s="68">
        <v>71.59708907882154</v>
      </c>
      <c r="L35" s="68">
        <v>0</v>
      </c>
      <c r="M35" s="68">
        <v>3416.2970058391911</v>
      </c>
    </row>
    <row r="36" spans="1:13">
      <c r="A36" s="105"/>
      <c r="B36">
        <v>2014</v>
      </c>
      <c r="C36" s="68">
        <v>1798.0993590922055</v>
      </c>
      <c r="D36" s="68">
        <v>18.395572003068082</v>
      </c>
      <c r="E36" s="68">
        <v>47.781027480713924</v>
      </c>
      <c r="F36" s="68">
        <v>577.66939838473274</v>
      </c>
      <c r="G36" s="68">
        <v>532.87285367266372</v>
      </c>
      <c r="H36" s="68">
        <v>92.625558119084062</v>
      </c>
      <c r="I36" s="68">
        <v>10.087697116257878</v>
      </c>
      <c r="J36" s="68">
        <v>10.934333646730753</v>
      </c>
      <c r="K36" s="68">
        <v>87.523361132524542</v>
      </c>
      <c r="L36" s="68">
        <v>0</v>
      </c>
      <c r="M36" s="68">
        <v>3175.9891606479814</v>
      </c>
    </row>
    <row r="37" spans="1:13">
      <c r="A37" s="105"/>
      <c r="B37">
        <v>2017</v>
      </c>
      <c r="C37" s="68">
        <v>1716.4027839601592</v>
      </c>
      <c r="D37" s="68">
        <v>37.482174795999718</v>
      </c>
      <c r="E37" s="68">
        <v>69.482598271438036</v>
      </c>
      <c r="F37" s="68">
        <v>665.12140751681284</v>
      </c>
      <c r="G37" s="68">
        <v>541.83680790519384</v>
      </c>
      <c r="H37" s="68">
        <v>91.148569840530755</v>
      </c>
      <c r="I37" s="68">
        <v>2.2424242424242422</v>
      </c>
      <c r="J37" s="68">
        <v>4.6725267515811515</v>
      </c>
      <c r="K37" s="68">
        <v>142.31876247850337</v>
      </c>
      <c r="L37" s="68">
        <v>0</v>
      </c>
      <c r="M37" s="68">
        <v>3270.7080557626432</v>
      </c>
    </row>
    <row r="38" spans="1:13">
      <c r="A38" s="105">
        <v>11</v>
      </c>
      <c r="B38">
        <v>2011</v>
      </c>
      <c r="C38" s="68">
        <v>1954.3091836578174</v>
      </c>
      <c r="D38" s="68">
        <v>58.202111992693425</v>
      </c>
      <c r="E38" s="68">
        <v>38.106499320129714</v>
      </c>
      <c r="F38" s="68">
        <v>762.22797454019747</v>
      </c>
      <c r="G38" s="68">
        <v>501.4816920962582</v>
      </c>
      <c r="H38" s="68">
        <v>198.81751671287384</v>
      </c>
      <c r="I38" s="68">
        <v>5.9626609956079717</v>
      </c>
      <c r="J38" s="68">
        <v>0</v>
      </c>
      <c r="K38" s="68">
        <v>83.028668391159158</v>
      </c>
      <c r="L38" s="68">
        <v>0</v>
      </c>
      <c r="M38" s="68">
        <v>3602.1363077067372</v>
      </c>
    </row>
    <row r="39" spans="1:13">
      <c r="A39" s="105"/>
      <c r="B39">
        <v>2014</v>
      </c>
      <c r="C39" s="68">
        <v>1732.4893782113497</v>
      </c>
      <c r="D39" s="68">
        <v>32.915414334700039</v>
      </c>
      <c r="E39" s="68">
        <v>60.28584618251957</v>
      </c>
      <c r="F39" s="68">
        <v>695.1068215210546</v>
      </c>
      <c r="G39" s="68">
        <v>506.11007749002289</v>
      </c>
      <c r="H39" s="68">
        <v>164.96122435623104</v>
      </c>
      <c r="I39" s="68">
        <v>5.9719012454715701</v>
      </c>
      <c r="J39" s="68">
        <v>0</v>
      </c>
      <c r="K39" s="68">
        <v>113.98975631006405</v>
      </c>
      <c r="L39" s="68">
        <v>0</v>
      </c>
      <c r="M39" s="68">
        <v>3311.8304196514136</v>
      </c>
    </row>
    <row r="40" spans="1:13">
      <c r="A40" s="105"/>
      <c r="B40">
        <v>2017</v>
      </c>
      <c r="C40" s="68">
        <v>1569.5465565705463</v>
      </c>
      <c r="D40" s="68">
        <v>39.940687318602386</v>
      </c>
      <c r="E40" s="68">
        <v>39.486283808638809</v>
      </c>
      <c r="F40" s="68">
        <v>767.47221211205044</v>
      </c>
      <c r="G40" s="68">
        <v>546.06496070774097</v>
      </c>
      <c r="H40" s="68">
        <v>140.02093457106338</v>
      </c>
      <c r="I40" s="68">
        <v>6.8556437340486971</v>
      </c>
      <c r="J40" s="68">
        <v>0</v>
      </c>
      <c r="K40" s="68">
        <v>171.50441381019505</v>
      </c>
      <c r="L40" s="68">
        <v>0</v>
      </c>
      <c r="M40" s="68">
        <v>3280.8916926328857</v>
      </c>
    </row>
    <row r="41" spans="1:13">
      <c r="A41" s="105">
        <v>12</v>
      </c>
      <c r="B41">
        <v>2011</v>
      </c>
      <c r="C41" s="68">
        <v>1728.2042241735692</v>
      </c>
      <c r="D41" s="68">
        <v>51.416539553756685</v>
      </c>
      <c r="E41" s="68">
        <v>32.520645181438738</v>
      </c>
      <c r="F41" s="68">
        <v>911.69035580315585</v>
      </c>
      <c r="G41" s="68">
        <v>297.98772866548921</v>
      </c>
      <c r="H41" s="68">
        <v>127.21677885137849</v>
      </c>
      <c r="I41" s="68">
        <v>1</v>
      </c>
      <c r="J41" s="68">
        <v>0</v>
      </c>
      <c r="K41" s="68">
        <v>70.404668406734956</v>
      </c>
      <c r="L41" s="68">
        <v>0</v>
      </c>
      <c r="M41" s="68">
        <v>3220.4409406355226</v>
      </c>
    </row>
    <row r="42" spans="1:13">
      <c r="A42" s="105"/>
      <c r="B42">
        <v>2014</v>
      </c>
      <c r="C42" s="68">
        <v>1539.2554206291843</v>
      </c>
      <c r="D42" s="68">
        <v>33.876066028531795</v>
      </c>
      <c r="E42" s="68">
        <v>34.386388420263643</v>
      </c>
      <c r="F42" s="68">
        <v>819.25690732546775</v>
      </c>
      <c r="G42" s="68">
        <v>286.66703014334485</v>
      </c>
      <c r="H42" s="68">
        <v>119.00563743984554</v>
      </c>
      <c r="I42" s="68">
        <v>6.0457898871172207</v>
      </c>
      <c r="J42" s="68">
        <v>0</v>
      </c>
      <c r="K42" s="68">
        <v>104.73187823843398</v>
      </c>
      <c r="L42" s="68">
        <v>0</v>
      </c>
      <c r="M42" s="68">
        <v>2943.2251181121887</v>
      </c>
    </row>
    <row r="43" spans="1:13">
      <c r="A43" s="105"/>
      <c r="B43">
        <v>2017</v>
      </c>
      <c r="C43" s="68">
        <v>1577.1169465031619</v>
      </c>
      <c r="D43" s="68">
        <v>40.980988351332456</v>
      </c>
      <c r="E43" s="68">
        <v>52.22538402660647</v>
      </c>
      <c r="F43" s="68">
        <v>826.9127236452531</v>
      </c>
      <c r="G43" s="68">
        <v>276.09289678964183</v>
      </c>
      <c r="H43" s="68">
        <v>101.04226080788115</v>
      </c>
      <c r="I43" s="68">
        <v>1.0016207455429498</v>
      </c>
      <c r="J43" s="68">
        <v>2.5555555555555558</v>
      </c>
      <c r="K43" s="68">
        <v>134.17219993772753</v>
      </c>
      <c r="L43" s="68">
        <v>0</v>
      </c>
      <c r="M43" s="68">
        <v>3012.1005763627027</v>
      </c>
    </row>
    <row r="44" spans="1:13">
      <c r="A44" s="105">
        <v>13</v>
      </c>
      <c r="B44">
        <v>2011</v>
      </c>
      <c r="C44" s="68">
        <v>1549.0150859649316</v>
      </c>
      <c r="D44" s="68">
        <v>44.334291955435667</v>
      </c>
      <c r="E44" s="68">
        <v>94.164640813183425</v>
      </c>
      <c r="F44" s="68">
        <v>961.418327908121</v>
      </c>
      <c r="G44" s="68">
        <v>182.69942563258033</v>
      </c>
      <c r="H44" s="68">
        <v>98.246055912935205</v>
      </c>
      <c r="I44" s="68">
        <v>14.11912049260814</v>
      </c>
      <c r="J44" s="68">
        <v>2.1231194258118675</v>
      </c>
      <c r="K44" s="68">
        <v>41.676659396029031</v>
      </c>
      <c r="L44" s="68">
        <v>0</v>
      </c>
      <c r="M44" s="68">
        <v>2987.7967275016367</v>
      </c>
    </row>
    <row r="45" spans="1:13">
      <c r="A45" s="105"/>
      <c r="B45">
        <v>2014</v>
      </c>
      <c r="C45" s="68">
        <v>1598.0001146009724</v>
      </c>
      <c r="D45" s="68">
        <v>23.773528890056717</v>
      </c>
      <c r="E45" s="68">
        <v>51.588266276908243</v>
      </c>
      <c r="F45" s="68">
        <v>930.22889934284422</v>
      </c>
      <c r="G45" s="68">
        <v>157.74422156344747</v>
      </c>
      <c r="H45" s="68">
        <v>99.72644731296144</v>
      </c>
      <c r="I45" s="68">
        <v>3.9359645082305028</v>
      </c>
      <c r="J45" s="68">
        <v>2.2976040021063717</v>
      </c>
      <c r="K45" s="68">
        <v>73.96440272516395</v>
      </c>
      <c r="L45" s="68">
        <v>0</v>
      </c>
      <c r="M45" s="68">
        <v>2941.2594492226904</v>
      </c>
    </row>
    <row r="46" spans="1:13">
      <c r="A46" s="105"/>
      <c r="B46">
        <v>2017</v>
      </c>
      <c r="C46" s="68">
        <v>1428.4720280573724</v>
      </c>
      <c r="D46" s="68">
        <v>27.743640525939458</v>
      </c>
      <c r="E46" s="68">
        <v>56.706480738004991</v>
      </c>
      <c r="F46" s="68">
        <v>981.39355577872004</v>
      </c>
      <c r="G46" s="68">
        <v>135.58525860853476</v>
      </c>
      <c r="H46" s="68">
        <v>114.05806401189447</v>
      </c>
      <c r="I46" s="68">
        <v>5.3333390090243489</v>
      </c>
      <c r="J46" s="68">
        <v>2.6565011105555101</v>
      </c>
      <c r="K46" s="68">
        <v>93.764854389841332</v>
      </c>
      <c r="L46" s="68">
        <v>0</v>
      </c>
      <c r="M46" s="68">
        <v>2845.7137222298875</v>
      </c>
    </row>
    <row r="47" spans="1:13">
      <c r="A47" s="105">
        <v>14</v>
      </c>
      <c r="B47">
        <v>2011</v>
      </c>
      <c r="C47" s="68">
        <v>1482.7997972455694</v>
      </c>
      <c r="D47" s="68">
        <v>50.808862774320644</v>
      </c>
      <c r="E47" s="68">
        <v>33.668210024367873</v>
      </c>
      <c r="F47" s="68">
        <v>964.72794180687879</v>
      </c>
      <c r="G47" s="68">
        <v>150.7964367178397</v>
      </c>
      <c r="H47" s="68">
        <v>76.019125482647311</v>
      </c>
      <c r="I47" s="68">
        <v>8.3856850144467678</v>
      </c>
      <c r="J47" s="68">
        <v>0.99321746502755404</v>
      </c>
      <c r="K47" s="68">
        <v>34.701318767064699</v>
      </c>
      <c r="L47" s="68">
        <v>0</v>
      </c>
      <c r="M47" s="68">
        <v>2802.9005952981624</v>
      </c>
    </row>
    <row r="48" spans="1:13">
      <c r="A48" s="105"/>
      <c r="B48">
        <v>2014</v>
      </c>
      <c r="C48" s="68">
        <v>1368.5167044216228</v>
      </c>
      <c r="D48" s="68">
        <v>35.539172179647878</v>
      </c>
      <c r="E48" s="68">
        <v>44.688768909466788</v>
      </c>
      <c r="F48" s="68">
        <v>915.1767049180047</v>
      </c>
      <c r="G48" s="68">
        <v>125.78458037977012</v>
      </c>
      <c r="H48" s="68">
        <v>74.320981022346331</v>
      </c>
      <c r="I48" s="68">
        <v>9.4650159095936832</v>
      </c>
      <c r="J48" s="68">
        <v>1.0031595576619272</v>
      </c>
      <c r="K48" s="68">
        <v>64.959928059391316</v>
      </c>
      <c r="L48" s="68">
        <v>0</v>
      </c>
      <c r="M48" s="68">
        <v>2639.4550153575051</v>
      </c>
    </row>
    <row r="49" spans="1:13">
      <c r="A49" s="105"/>
      <c r="B49">
        <v>2017</v>
      </c>
      <c r="C49" s="68">
        <v>1443.1132999536551</v>
      </c>
      <c r="D49" s="68">
        <v>45.177424682635987</v>
      </c>
      <c r="E49" s="68">
        <v>38.726746178520493</v>
      </c>
      <c r="F49" s="68">
        <v>979.81286274484421</v>
      </c>
      <c r="G49" s="68">
        <v>176.33052845199967</v>
      </c>
      <c r="H49" s="68">
        <v>69.407799994424906</v>
      </c>
      <c r="I49" s="68">
        <v>5.5091507075196935</v>
      </c>
      <c r="J49" s="68">
        <v>1</v>
      </c>
      <c r="K49" s="68">
        <v>80.381569133888675</v>
      </c>
      <c r="L49" s="68">
        <v>0</v>
      </c>
      <c r="M49" s="68">
        <v>2839.4593818474887</v>
      </c>
    </row>
    <row r="50" spans="1:13">
      <c r="A50" s="105">
        <v>15</v>
      </c>
      <c r="B50">
        <v>2011</v>
      </c>
      <c r="C50" s="68">
        <v>1431.4321642014738</v>
      </c>
      <c r="D50" s="68">
        <v>83.124244389128506</v>
      </c>
      <c r="E50" s="68">
        <v>75.834072708953983</v>
      </c>
      <c r="F50" s="68">
        <v>1360.5481891626034</v>
      </c>
      <c r="G50" s="68">
        <v>116.09598353845765</v>
      </c>
      <c r="H50" s="68">
        <v>72.318439075650204</v>
      </c>
      <c r="I50" s="68">
        <v>3.2655206886975843</v>
      </c>
      <c r="J50" s="68">
        <v>0.99321746502755404</v>
      </c>
      <c r="K50" s="68">
        <v>50.909944351117431</v>
      </c>
      <c r="L50" s="68">
        <v>0</v>
      </c>
      <c r="M50" s="68">
        <v>3194.52177558111</v>
      </c>
    </row>
    <row r="51" spans="1:13">
      <c r="A51" s="105"/>
      <c r="B51">
        <v>2014</v>
      </c>
      <c r="C51" s="68">
        <v>1286.8590229791698</v>
      </c>
      <c r="D51" s="68">
        <v>29.925695795799662</v>
      </c>
      <c r="E51" s="68">
        <v>32.831095418574392</v>
      </c>
      <c r="F51" s="68">
        <v>1263.5264284865998</v>
      </c>
      <c r="G51" s="68">
        <v>94.7374109058144</v>
      </c>
      <c r="H51" s="68">
        <v>69.026964445727344</v>
      </c>
      <c r="I51" s="68">
        <v>5.4723624045765948</v>
      </c>
      <c r="J51" s="68">
        <v>3.0250329380764165</v>
      </c>
      <c r="K51" s="68">
        <v>55.577081434164704</v>
      </c>
      <c r="L51" s="68">
        <v>0</v>
      </c>
      <c r="M51" s="68">
        <v>2840.9810948085033</v>
      </c>
    </row>
    <row r="52" spans="1:13">
      <c r="A52" s="105"/>
      <c r="B52">
        <v>2017</v>
      </c>
      <c r="C52" s="68">
        <v>1369.5926566865696</v>
      </c>
      <c r="D52" s="68">
        <v>46.440598283405919</v>
      </c>
      <c r="E52" s="68">
        <v>65.572416715463532</v>
      </c>
      <c r="F52" s="68">
        <v>1343.7975395372114</v>
      </c>
      <c r="G52" s="68">
        <v>121.45087290103091</v>
      </c>
      <c r="H52" s="68">
        <v>73.980589904928635</v>
      </c>
      <c r="I52" s="68">
        <v>3.6511627906976747</v>
      </c>
      <c r="J52" s="68">
        <v>2.016025641025641</v>
      </c>
      <c r="K52" s="68">
        <v>79.793482385915482</v>
      </c>
      <c r="L52" s="68">
        <v>0</v>
      </c>
      <c r="M52" s="68">
        <v>3106.295344846249</v>
      </c>
    </row>
    <row r="53" spans="1:13">
      <c r="A53" s="105">
        <v>16</v>
      </c>
      <c r="B53">
        <v>2011</v>
      </c>
      <c r="C53" s="68">
        <v>1474.7543710168484</v>
      </c>
      <c r="D53" s="68">
        <v>45.372146649424067</v>
      </c>
      <c r="E53" s="68">
        <v>19.421393320281428</v>
      </c>
      <c r="F53" s="68">
        <v>1023.9891744685814</v>
      </c>
      <c r="G53" s="68">
        <v>89.660003004773642</v>
      </c>
      <c r="H53" s="68">
        <v>51.807668937748865</v>
      </c>
      <c r="I53" s="68">
        <v>6.7258655806185796</v>
      </c>
      <c r="J53" s="68">
        <v>7.9457397202204323</v>
      </c>
      <c r="K53" s="68">
        <v>53.548385166163037</v>
      </c>
      <c r="L53" s="68">
        <v>0</v>
      </c>
      <c r="M53" s="68">
        <v>2773.2247478646595</v>
      </c>
    </row>
    <row r="54" spans="1:13">
      <c r="A54" s="105"/>
      <c r="B54">
        <v>2014</v>
      </c>
      <c r="C54" s="68">
        <v>1435.6856884781707</v>
      </c>
      <c r="D54" s="68">
        <v>31.716605886590717</v>
      </c>
      <c r="E54" s="68">
        <v>32.729322296371862</v>
      </c>
      <c r="F54" s="68">
        <v>1082.215650962753</v>
      </c>
      <c r="G54" s="68">
        <v>73.444509103441973</v>
      </c>
      <c r="H54" s="68">
        <v>43.919707026626035</v>
      </c>
      <c r="I54" s="68">
        <v>8.6480894349472024</v>
      </c>
      <c r="J54" s="68">
        <v>8.0252764612954177</v>
      </c>
      <c r="K54" s="68">
        <v>48.78756525003687</v>
      </c>
      <c r="L54" s="68">
        <v>0</v>
      </c>
      <c r="M54" s="68">
        <v>2765.1724149002334</v>
      </c>
    </row>
    <row r="55" spans="1:13">
      <c r="A55" s="105"/>
      <c r="B55">
        <v>2017</v>
      </c>
      <c r="C55" s="68">
        <v>1322.4446468716874</v>
      </c>
      <c r="D55" s="68">
        <v>29.632063265934136</v>
      </c>
      <c r="E55" s="68">
        <v>41.46501160504944</v>
      </c>
      <c r="F55" s="68">
        <v>1118.1753918514983</v>
      </c>
      <c r="G55" s="68">
        <v>109.43944753096359</v>
      </c>
      <c r="H55" s="68">
        <v>44.620068818650871</v>
      </c>
      <c r="I55" s="68">
        <v>6.5406643990270474</v>
      </c>
      <c r="J55" s="68">
        <v>9.1442307692307683</v>
      </c>
      <c r="K55" s="68">
        <v>85.97390505376336</v>
      </c>
      <c r="L55" s="68">
        <v>0</v>
      </c>
      <c r="M55" s="68">
        <v>2767.4354301658054</v>
      </c>
    </row>
    <row r="56" spans="1:13">
      <c r="A56" s="105">
        <v>17</v>
      </c>
      <c r="B56">
        <v>2011</v>
      </c>
      <c r="C56" s="68">
        <v>1395.1985686363009</v>
      </c>
      <c r="D56" s="68">
        <v>49.827823877972506</v>
      </c>
      <c r="E56" s="68">
        <v>47.09144668311184</v>
      </c>
      <c r="F56" s="68">
        <v>1312.1402045763041</v>
      </c>
      <c r="G56" s="68">
        <v>76.836071134997113</v>
      </c>
      <c r="H56" s="68">
        <v>99.059728253205179</v>
      </c>
      <c r="I56" s="68">
        <v>7.0351437699680508</v>
      </c>
      <c r="J56" s="68">
        <v>8.010805404726046</v>
      </c>
      <c r="K56" s="68">
        <v>38.659209417408206</v>
      </c>
      <c r="L56" s="68">
        <v>0</v>
      </c>
      <c r="M56" s="68">
        <v>3033.8590017539946</v>
      </c>
    </row>
    <row r="57" spans="1:13">
      <c r="A57" s="105"/>
      <c r="B57">
        <v>2014</v>
      </c>
      <c r="C57" s="68">
        <v>1200.2604543355606</v>
      </c>
      <c r="D57" s="68">
        <v>26.559233184101156</v>
      </c>
      <c r="E57" s="68">
        <v>17.742397636546894</v>
      </c>
      <c r="F57" s="68">
        <v>1236.1966981686712</v>
      </c>
      <c r="G57" s="68">
        <v>65.266197167741254</v>
      </c>
      <c r="H57" s="68">
        <v>72.466894401709837</v>
      </c>
      <c r="I57" s="68">
        <v>10.992192805267399</v>
      </c>
      <c r="J57" s="68">
        <v>4.0031595576619274</v>
      </c>
      <c r="K57" s="68">
        <v>44.734897035849755</v>
      </c>
      <c r="L57" s="68">
        <v>0</v>
      </c>
      <c r="M57" s="68">
        <v>2678.22212429311</v>
      </c>
    </row>
    <row r="58" spans="1:13">
      <c r="A58" s="105"/>
      <c r="B58">
        <v>2017</v>
      </c>
      <c r="C58" s="68">
        <v>1237.5641623957388</v>
      </c>
      <c r="D58" s="68">
        <v>55.554699087448725</v>
      </c>
      <c r="E58" s="68">
        <v>31.183952241100059</v>
      </c>
      <c r="F58" s="68">
        <v>1284.512836002436</v>
      </c>
      <c r="G58" s="68">
        <v>66.317905894576668</v>
      </c>
      <c r="H58" s="68">
        <v>53.15434498210476</v>
      </c>
      <c r="I58" s="68">
        <v>16.203950337594851</v>
      </c>
      <c r="J58" s="68">
        <v>0</v>
      </c>
      <c r="K58" s="68">
        <v>62.423269014562784</v>
      </c>
      <c r="L58" s="68">
        <v>0</v>
      </c>
      <c r="M58" s="68">
        <v>2806.9151199555627</v>
      </c>
    </row>
    <row r="59" spans="1:13">
      <c r="A59" s="105">
        <v>18</v>
      </c>
      <c r="B59">
        <v>2011</v>
      </c>
      <c r="C59" s="68">
        <v>1413.2503223529864</v>
      </c>
      <c r="D59" s="68">
        <v>55.980665762433475</v>
      </c>
      <c r="E59" s="68">
        <v>29.076540517084581</v>
      </c>
      <c r="F59" s="68">
        <v>1342.2536447865045</v>
      </c>
      <c r="G59" s="68">
        <v>73.226842370765553</v>
      </c>
      <c r="H59" s="68">
        <v>68.143448487357361</v>
      </c>
      <c r="I59" s="68">
        <v>19.773178290631947</v>
      </c>
      <c r="J59" s="68">
        <v>3.9728698601102161</v>
      </c>
      <c r="K59" s="68">
        <v>32.019843292325284</v>
      </c>
      <c r="L59" s="68">
        <v>0</v>
      </c>
      <c r="M59" s="68">
        <v>3037.6973557201995</v>
      </c>
    </row>
    <row r="60" spans="1:13">
      <c r="A60" s="105"/>
      <c r="B60">
        <v>2014</v>
      </c>
      <c r="C60" s="68">
        <v>1288.1184044608685</v>
      </c>
      <c r="D60" s="68">
        <v>36.341654489588464</v>
      </c>
      <c r="E60" s="68">
        <v>29.497427918345092</v>
      </c>
      <c r="F60" s="68">
        <v>1380.5125427320859</v>
      </c>
      <c r="G60" s="68">
        <v>57.69275488397107</v>
      </c>
      <c r="H60" s="68">
        <v>58.909297003827177</v>
      </c>
      <c r="I60" s="68">
        <v>39.232161453608526</v>
      </c>
      <c r="J60" s="68">
        <v>6.0189573459715646</v>
      </c>
      <c r="K60" s="68">
        <v>37.369922789527308</v>
      </c>
      <c r="L60" s="68">
        <v>0</v>
      </c>
      <c r="M60" s="68">
        <v>2933.6931230777936</v>
      </c>
    </row>
    <row r="61" spans="1:13">
      <c r="A61" s="105"/>
      <c r="B61">
        <v>2017</v>
      </c>
      <c r="C61" s="68">
        <v>1380.408446965301</v>
      </c>
      <c r="D61" s="68">
        <v>46.589539580293732</v>
      </c>
      <c r="E61" s="68">
        <v>52.36311454427009</v>
      </c>
      <c r="F61" s="68">
        <v>1356.0613581842917</v>
      </c>
      <c r="G61" s="68">
        <v>43.23801000449194</v>
      </c>
      <c r="H61" s="68">
        <v>60.988443130102127</v>
      </c>
      <c r="I61" s="68">
        <v>29.041896074871335</v>
      </c>
      <c r="J61" s="68">
        <v>16.096153846153847</v>
      </c>
      <c r="K61" s="68">
        <v>69.07583342824995</v>
      </c>
      <c r="L61" s="68">
        <v>0</v>
      </c>
      <c r="M61" s="68">
        <v>3053.8627957580256</v>
      </c>
    </row>
    <row r="62" spans="1:13">
      <c r="A62" s="105">
        <v>19</v>
      </c>
      <c r="B62">
        <v>2011</v>
      </c>
      <c r="C62" s="68">
        <v>1377.6056203818207</v>
      </c>
      <c r="D62" s="68">
        <v>60.693834001546499</v>
      </c>
      <c r="E62" s="68">
        <v>35.228180924444217</v>
      </c>
      <c r="F62" s="68">
        <v>1126.0820986379576</v>
      </c>
      <c r="G62" s="68">
        <v>74.223553584645643</v>
      </c>
      <c r="H62" s="68">
        <v>56.482183822271423</v>
      </c>
      <c r="I62" s="68">
        <v>6.1129798015073638</v>
      </c>
      <c r="J62" s="68">
        <v>7.4992602382199172</v>
      </c>
      <c r="K62" s="68">
        <v>37.571971860795841</v>
      </c>
      <c r="L62" s="68">
        <v>0</v>
      </c>
      <c r="M62" s="68">
        <v>2781.4996832532092</v>
      </c>
    </row>
    <row r="63" spans="1:13">
      <c r="A63" s="105"/>
      <c r="B63">
        <v>2014</v>
      </c>
      <c r="C63" s="68">
        <v>1231.6200569562463</v>
      </c>
      <c r="D63" s="68">
        <v>48.292293089117578</v>
      </c>
      <c r="E63" s="68">
        <v>23.528785494759418</v>
      </c>
      <c r="F63" s="68">
        <v>1135.6953531365934</v>
      </c>
      <c r="G63" s="68">
        <v>75.346480746483905</v>
      </c>
      <c r="H63" s="68">
        <v>54.415840066093551</v>
      </c>
      <c r="I63" s="68">
        <v>13.621223556148809</v>
      </c>
      <c r="J63" s="68">
        <v>6.6015271195365983</v>
      </c>
      <c r="K63" s="68">
        <v>33.909179883794849</v>
      </c>
      <c r="L63" s="68">
        <v>0</v>
      </c>
      <c r="M63" s="68">
        <v>2623.0307400487745</v>
      </c>
    </row>
    <row r="64" spans="1:13">
      <c r="A64" s="105"/>
      <c r="B64">
        <v>2017</v>
      </c>
      <c r="C64" s="68">
        <v>1237.7595759743788</v>
      </c>
      <c r="D64" s="68">
        <v>42.679810255525723</v>
      </c>
      <c r="E64" s="68">
        <v>46.044577888535535</v>
      </c>
      <c r="F64" s="68">
        <v>1157.8681315775912</v>
      </c>
      <c r="G64" s="68">
        <v>93.528313189124646</v>
      </c>
      <c r="H64" s="68">
        <v>63.826139133501194</v>
      </c>
      <c r="I64" s="68">
        <v>20.083618166058933</v>
      </c>
      <c r="J64" s="68">
        <v>2.233924473710466</v>
      </c>
      <c r="K64" s="68">
        <v>48.655348525725287</v>
      </c>
      <c r="L64" s="68">
        <v>0</v>
      </c>
      <c r="M64" s="68">
        <v>2712.6794391841518</v>
      </c>
    </row>
    <row r="65" spans="1:13">
      <c r="A65" s="105">
        <v>20</v>
      </c>
      <c r="B65">
        <v>2011</v>
      </c>
      <c r="C65" s="68">
        <v>1124.7833017194448</v>
      </c>
      <c r="D65" s="68">
        <v>52.310309550132658</v>
      </c>
      <c r="E65" s="68">
        <v>23.433055262761506</v>
      </c>
      <c r="F65" s="68">
        <v>1290.7545536599596</v>
      </c>
      <c r="G65" s="68">
        <v>43.00801515677508</v>
      </c>
      <c r="H65" s="68">
        <v>42.027377209516928</v>
      </c>
      <c r="I65" s="68">
        <v>8.1215764333148659</v>
      </c>
      <c r="J65" s="68">
        <v>2.9796523950826623</v>
      </c>
      <c r="K65" s="68">
        <v>42.668899025335165</v>
      </c>
      <c r="L65" s="68">
        <v>0</v>
      </c>
      <c r="M65" s="68">
        <v>2630.0867404123228</v>
      </c>
    </row>
    <row r="66" spans="1:13">
      <c r="A66" s="105"/>
      <c r="B66">
        <v>2014</v>
      </c>
      <c r="C66" s="68">
        <v>990.87776419267573</v>
      </c>
      <c r="D66" s="68">
        <v>36.335891582959896</v>
      </c>
      <c r="E66" s="68">
        <v>23.357181631970185</v>
      </c>
      <c r="F66" s="68">
        <v>1349.9599495405362</v>
      </c>
      <c r="G66" s="68">
        <v>47.457657658189639</v>
      </c>
      <c r="H66" s="68">
        <v>25.725825756382005</v>
      </c>
      <c r="I66" s="68">
        <v>13.44968691658249</v>
      </c>
      <c r="J66" s="68">
        <v>5.0126382306477089</v>
      </c>
      <c r="K66" s="68">
        <v>41.747817907620636</v>
      </c>
      <c r="L66" s="68">
        <v>0</v>
      </c>
      <c r="M66" s="68">
        <v>2533.9244134175642</v>
      </c>
    </row>
    <row r="67" spans="1:13">
      <c r="A67" s="105"/>
      <c r="B67">
        <v>2017</v>
      </c>
      <c r="C67" s="68">
        <v>1011.3706041351561</v>
      </c>
      <c r="D67" s="68">
        <v>45.380311499218038</v>
      </c>
      <c r="E67" s="68">
        <v>18.291666843051434</v>
      </c>
      <c r="F67" s="68">
        <v>1378.9054129660442</v>
      </c>
      <c r="G67" s="68">
        <v>51.816103061594269</v>
      </c>
      <c r="H67" s="68">
        <v>36.433953928133398</v>
      </c>
      <c r="I67" s="68">
        <v>29.76124813412099</v>
      </c>
      <c r="J67" s="68">
        <v>5.0641025641025639</v>
      </c>
      <c r="K67" s="68">
        <v>43.479600099494924</v>
      </c>
      <c r="L67" s="68">
        <v>0</v>
      </c>
      <c r="M67" s="68">
        <v>2620.503003230916</v>
      </c>
    </row>
    <row r="68" spans="1:13">
      <c r="A68" s="105">
        <v>21</v>
      </c>
      <c r="B68">
        <v>2011</v>
      </c>
      <c r="C68" s="68">
        <v>1276.9176681615329</v>
      </c>
      <c r="D68" s="68">
        <v>65.664448823075617</v>
      </c>
      <c r="E68" s="68">
        <v>54.161753795357747</v>
      </c>
      <c r="F68" s="68">
        <v>1729.2358491328498</v>
      </c>
      <c r="G68" s="68">
        <v>50.208341544196074</v>
      </c>
      <c r="H68" s="68">
        <v>38.227260609136913</v>
      </c>
      <c r="I68" s="68">
        <v>19.474982042160882</v>
      </c>
      <c r="J68" s="68">
        <v>2.1231194258118675</v>
      </c>
      <c r="K68" s="68">
        <v>25.973509264581491</v>
      </c>
      <c r="L68" s="68">
        <v>0</v>
      </c>
      <c r="M68" s="68">
        <v>3261.9869327987035</v>
      </c>
    </row>
    <row r="69" spans="1:13">
      <c r="A69" s="105"/>
      <c r="B69">
        <v>2014</v>
      </c>
      <c r="C69" s="68">
        <v>1074.2276608182535</v>
      </c>
      <c r="D69" s="68">
        <v>40.034353311724139</v>
      </c>
      <c r="E69" s="68">
        <v>32.38820698277793</v>
      </c>
      <c r="F69" s="68">
        <v>1685.4516230013573</v>
      </c>
      <c r="G69" s="68">
        <v>38.069619856902563</v>
      </c>
      <c r="H69" s="68">
        <v>25.631467483786555</v>
      </c>
      <c r="I69" s="68">
        <v>18.376153163162705</v>
      </c>
      <c r="J69" s="68">
        <v>1.0031595576619272</v>
      </c>
      <c r="K69" s="68">
        <v>38.466967104519966</v>
      </c>
      <c r="L69" s="68">
        <v>0</v>
      </c>
      <c r="M69" s="68">
        <v>2953.649211280147</v>
      </c>
    </row>
    <row r="70" spans="1:13">
      <c r="A70" s="105"/>
      <c r="B70">
        <v>2017</v>
      </c>
      <c r="C70" s="68">
        <v>1026.6288284479822</v>
      </c>
      <c r="D70" s="68">
        <v>35.365022977985028</v>
      </c>
      <c r="E70" s="68">
        <v>40.03997092959743</v>
      </c>
      <c r="F70" s="68">
        <v>1647.6479216843391</v>
      </c>
      <c r="G70" s="68">
        <v>59.811371269817847</v>
      </c>
      <c r="H70" s="68">
        <v>19.983849994189754</v>
      </c>
      <c r="I70" s="68">
        <v>20.75328420372923</v>
      </c>
      <c r="J70" s="68">
        <v>1.217898832684825</v>
      </c>
      <c r="K70" s="68">
        <v>64.843751496897241</v>
      </c>
      <c r="L70" s="68">
        <v>0</v>
      </c>
      <c r="M70" s="68">
        <v>2916.2918998372229</v>
      </c>
    </row>
    <row r="71" spans="1:13">
      <c r="A71" s="105">
        <v>22</v>
      </c>
      <c r="B71">
        <v>2011</v>
      </c>
      <c r="C71" s="68">
        <v>990.93132192130327</v>
      </c>
      <c r="D71" s="68">
        <v>41.575242579902898</v>
      </c>
      <c r="E71" s="68">
        <v>19.960768199922786</v>
      </c>
      <c r="F71" s="68">
        <v>1621.4232239534474</v>
      </c>
      <c r="G71" s="68">
        <v>69.488258861894565</v>
      </c>
      <c r="H71" s="68">
        <v>36.507267354035186</v>
      </c>
      <c r="I71" s="68">
        <v>11.917623674573672</v>
      </c>
      <c r="J71" s="68">
        <v>38.735481136074611</v>
      </c>
      <c r="K71" s="68">
        <v>25.933985428252537</v>
      </c>
      <c r="L71" s="68">
        <v>0</v>
      </c>
      <c r="M71" s="68">
        <v>2856.4731731094075</v>
      </c>
    </row>
    <row r="72" spans="1:13">
      <c r="A72" s="105"/>
      <c r="B72">
        <v>2014</v>
      </c>
      <c r="C72" s="68">
        <v>935.83569971951727</v>
      </c>
      <c r="D72" s="68">
        <v>33.680168366947058</v>
      </c>
      <c r="E72" s="68">
        <v>17.138136450420532</v>
      </c>
      <c r="F72" s="68">
        <v>1726.5447206340345</v>
      </c>
      <c r="G72" s="68">
        <v>57.353864895648911</v>
      </c>
      <c r="H72" s="68">
        <v>46.077496912308234</v>
      </c>
      <c r="I72" s="68">
        <v>17.470823518324949</v>
      </c>
      <c r="J72" s="68">
        <v>36.113744075829381</v>
      </c>
      <c r="K72" s="68">
        <v>20.632507117598301</v>
      </c>
      <c r="L72" s="68">
        <v>0</v>
      </c>
      <c r="M72" s="68">
        <v>2890.847161690629</v>
      </c>
    </row>
    <row r="73" spans="1:13">
      <c r="A73" s="105"/>
      <c r="B73">
        <v>2017</v>
      </c>
      <c r="C73" s="68">
        <v>980.98890693296357</v>
      </c>
      <c r="D73" s="68">
        <v>64.972262943127177</v>
      </c>
      <c r="E73" s="68">
        <v>37.024345572777875</v>
      </c>
      <c r="F73" s="68">
        <v>1616.638979012999</v>
      </c>
      <c r="G73" s="68">
        <v>42.317693259460576</v>
      </c>
      <c r="H73" s="68">
        <v>35.32575624921266</v>
      </c>
      <c r="I73" s="68">
        <v>36.528659238225138</v>
      </c>
      <c r="J73" s="68">
        <v>28.448717948717949</v>
      </c>
      <c r="K73" s="68">
        <v>40.874636900738921</v>
      </c>
      <c r="L73" s="68">
        <v>0</v>
      </c>
      <c r="M73" s="68">
        <v>2883.1199580582224</v>
      </c>
    </row>
    <row r="74" spans="1:13">
      <c r="A74" s="105">
        <v>23</v>
      </c>
      <c r="B74">
        <v>2011</v>
      </c>
      <c r="C74" s="68">
        <v>1188.540477599563</v>
      </c>
      <c r="D74" s="68">
        <v>82.746202258892893</v>
      </c>
      <c r="E74" s="68">
        <v>24.14902494371406</v>
      </c>
      <c r="F74" s="68">
        <v>2418.097360572584</v>
      </c>
      <c r="G74" s="68">
        <v>45.124416763756791</v>
      </c>
      <c r="H74" s="68">
        <v>30.280447800728375</v>
      </c>
      <c r="I74" s="68">
        <v>35.77969585676184</v>
      </c>
      <c r="J74" s="68">
        <v>0</v>
      </c>
      <c r="K74" s="68">
        <v>29.019662962562222</v>
      </c>
      <c r="L74" s="68">
        <v>0</v>
      </c>
      <c r="M74" s="68">
        <v>3853.7372887585634</v>
      </c>
    </row>
    <row r="75" spans="1:13">
      <c r="A75" s="105"/>
      <c r="B75">
        <v>2014</v>
      </c>
      <c r="C75" s="68">
        <v>1213.3009868630782</v>
      </c>
      <c r="D75" s="68">
        <v>30.825772154794556</v>
      </c>
      <c r="E75" s="68">
        <v>45.209878889422761</v>
      </c>
      <c r="F75" s="68">
        <v>2215.4373147740394</v>
      </c>
      <c r="G75" s="68">
        <v>37.831628986707415</v>
      </c>
      <c r="H75" s="68">
        <v>20.10996571608969</v>
      </c>
      <c r="I75" s="68">
        <v>65.1731855406682</v>
      </c>
      <c r="J75" s="68">
        <v>0</v>
      </c>
      <c r="K75" s="68">
        <v>32.293486837526089</v>
      </c>
      <c r="L75" s="68">
        <v>0</v>
      </c>
      <c r="M75" s="68">
        <v>3660.1822197623264</v>
      </c>
    </row>
    <row r="76" spans="1:13">
      <c r="A76" s="105"/>
      <c r="B76">
        <v>2017</v>
      </c>
      <c r="C76" s="68">
        <v>1172.9571693388452</v>
      </c>
      <c r="D76" s="68">
        <v>42.299174157082177</v>
      </c>
      <c r="E76" s="68">
        <v>44.845144006570088</v>
      </c>
      <c r="F76" s="68">
        <v>2206.751566107183</v>
      </c>
      <c r="G76" s="68">
        <v>63.112052583001393</v>
      </c>
      <c r="H76" s="68">
        <v>20.350365984660524</v>
      </c>
      <c r="I76" s="68">
        <v>55.154275714625825</v>
      </c>
      <c r="J76" s="68">
        <v>0</v>
      </c>
      <c r="K76" s="68">
        <v>51.888065930824858</v>
      </c>
      <c r="L76" s="68">
        <v>0</v>
      </c>
      <c r="M76" s="68">
        <v>3657.3578138227931</v>
      </c>
    </row>
    <row r="77" spans="1:13">
      <c r="A77" s="105">
        <v>24</v>
      </c>
      <c r="B77">
        <v>2011</v>
      </c>
      <c r="C77" s="68">
        <v>977.33801650980922</v>
      </c>
      <c r="D77" s="68">
        <v>67.94642204990835</v>
      </c>
      <c r="E77" s="68">
        <v>28.042457420053154</v>
      </c>
      <c r="F77" s="68">
        <v>2033.1016246904055</v>
      </c>
      <c r="G77" s="68">
        <v>34.837177145630108</v>
      </c>
      <c r="H77" s="68">
        <v>22.671224318314007</v>
      </c>
      <c r="I77" s="68">
        <v>5.7433457668250476</v>
      </c>
      <c r="J77" s="68">
        <v>17.877914370495972</v>
      </c>
      <c r="K77" s="68">
        <v>28.846367156405023</v>
      </c>
      <c r="L77" s="68">
        <v>0</v>
      </c>
      <c r="M77" s="68">
        <v>3216.4045494278462</v>
      </c>
    </row>
    <row r="78" spans="1:13">
      <c r="A78" s="105"/>
      <c r="B78">
        <v>2014</v>
      </c>
      <c r="C78" s="68">
        <v>957.88307799058589</v>
      </c>
      <c r="D78" s="68">
        <v>17.706099377337281</v>
      </c>
      <c r="E78" s="68">
        <v>20.554304258522539</v>
      </c>
      <c r="F78" s="68">
        <v>1939.6371841998973</v>
      </c>
      <c r="G78" s="68">
        <v>34.302523350062735</v>
      </c>
      <c r="H78" s="68">
        <v>14.241866727144345</v>
      </c>
      <c r="I78" s="68">
        <v>3.2656339795740994</v>
      </c>
      <c r="J78" s="68">
        <v>25.099684044233808</v>
      </c>
      <c r="K78" s="68">
        <v>38.839244833784797</v>
      </c>
      <c r="L78" s="68">
        <v>0</v>
      </c>
      <c r="M78" s="68">
        <v>3051.529618761143</v>
      </c>
    </row>
    <row r="79" spans="1:13">
      <c r="A79" s="105"/>
      <c r="B79">
        <v>2017</v>
      </c>
      <c r="C79" s="68">
        <v>929.28239010168238</v>
      </c>
      <c r="D79" s="68">
        <v>32.686411224035076</v>
      </c>
      <c r="E79" s="68">
        <v>62.234959809169375</v>
      </c>
      <c r="F79" s="68">
        <v>1782.1963830951504</v>
      </c>
      <c r="G79" s="68">
        <v>26.002865108105553</v>
      </c>
      <c r="H79" s="68">
        <v>17.638564856566383</v>
      </c>
      <c r="I79" s="68">
        <v>5.30738379022646</v>
      </c>
      <c r="J79" s="68">
        <v>21.320512820512818</v>
      </c>
      <c r="K79" s="68">
        <v>50.432623358529987</v>
      </c>
      <c r="L79" s="68">
        <v>0</v>
      </c>
      <c r="M79" s="68">
        <v>2927.1020941639786</v>
      </c>
    </row>
    <row r="80" spans="1:13">
      <c r="A80" s="105">
        <v>25</v>
      </c>
      <c r="B80">
        <v>2011</v>
      </c>
      <c r="C80" s="68">
        <v>994.40934810867861</v>
      </c>
      <c r="D80" s="68">
        <v>84.352473895321737</v>
      </c>
      <c r="E80" s="68">
        <v>31.445284229500807</v>
      </c>
      <c r="F80" s="68">
        <v>1777.1159801281533</v>
      </c>
      <c r="G80" s="68">
        <v>42.615145684131349</v>
      </c>
      <c r="H80" s="68">
        <v>49.643932993361119</v>
      </c>
      <c r="I80" s="68">
        <v>16.962367394360765</v>
      </c>
      <c r="J80" s="68">
        <v>3.1163368908394218</v>
      </c>
      <c r="K80" s="68">
        <v>13.903911579939788</v>
      </c>
      <c r="L80" s="68">
        <v>0</v>
      </c>
      <c r="M80" s="68">
        <v>3013.5647809042866</v>
      </c>
    </row>
    <row r="81" spans="1:13">
      <c r="A81" s="105"/>
      <c r="B81">
        <v>2014</v>
      </c>
      <c r="C81" s="68">
        <v>927.80661788484167</v>
      </c>
      <c r="D81" s="68">
        <v>45.998214570207118</v>
      </c>
      <c r="E81" s="68">
        <v>34.382543639354296</v>
      </c>
      <c r="F81" s="68">
        <v>1671.2418287285343</v>
      </c>
      <c r="G81" s="68">
        <v>30.247996832528752</v>
      </c>
      <c r="H81" s="68">
        <v>24.043839698712461</v>
      </c>
      <c r="I81" s="68">
        <v>30.015131042036515</v>
      </c>
      <c r="J81" s="68">
        <v>1.0031595576619272</v>
      </c>
      <c r="K81" s="68">
        <v>45.566638417998469</v>
      </c>
      <c r="L81" s="68">
        <v>0</v>
      </c>
      <c r="M81" s="68">
        <v>2810.3059703718754</v>
      </c>
    </row>
    <row r="82" spans="1:13">
      <c r="A82" s="105"/>
      <c r="B82">
        <v>2017</v>
      </c>
      <c r="C82" s="68">
        <v>953.63319041618172</v>
      </c>
      <c r="D82" s="68">
        <v>55.0852396891095</v>
      </c>
      <c r="E82" s="68">
        <v>18.709267728323596</v>
      </c>
      <c r="F82" s="68">
        <v>1666.5598500166966</v>
      </c>
      <c r="G82" s="68">
        <v>22.930413015100989</v>
      </c>
      <c r="H82" s="68">
        <v>14.150235773384807</v>
      </c>
      <c r="I82" s="68">
        <v>11.331028278459643</v>
      </c>
      <c r="J82" s="68">
        <v>2.0320512820512819</v>
      </c>
      <c r="K82" s="68">
        <v>37.056842972878307</v>
      </c>
      <c r="L82" s="68">
        <v>0</v>
      </c>
      <c r="M82" s="68">
        <v>2781.4881191721861</v>
      </c>
    </row>
    <row r="83" spans="1:13">
      <c r="A83" s="105">
        <v>26</v>
      </c>
      <c r="B83">
        <v>2011</v>
      </c>
      <c r="C83" s="68">
        <v>885.49050981167954</v>
      </c>
      <c r="D83" s="68">
        <v>53.718574312372134</v>
      </c>
      <c r="E83" s="68">
        <v>22.515244636798435</v>
      </c>
      <c r="F83" s="68">
        <v>1694.7406427153842</v>
      </c>
      <c r="G83" s="68">
        <v>31.573586224373226</v>
      </c>
      <c r="H83" s="68">
        <v>28.502864468686912</v>
      </c>
      <c r="I83" s="68">
        <v>17.072482688741324</v>
      </c>
      <c r="J83" s="68">
        <v>11.062076611059855</v>
      </c>
      <c r="K83" s="68">
        <v>18.751546288945811</v>
      </c>
      <c r="L83" s="68">
        <v>0</v>
      </c>
      <c r="M83" s="68">
        <v>2763.4275277580414</v>
      </c>
    </row>
    <row r="84" spans="1:13">
      <c r="A84" s="105"/>
      <c r="B84">
        <v>2014</v>
      </c>
      <c r="C84" s="68">
        <v>827.28779937393404</v>
      </c>
      <c r="D84" s="68">
        <v>45.644402658187765</v>
      </c>
      <c r="E84" s="68">
        <v>22.611238839517089</v>
      </c>
      <c r="F84" s="68">
        <v>1625.152913038406</v>
      </c>
      <c r="G84" s="68">
        <v>39.701989637077062</v>
      </c>
      <c r="H84" s="68">
        <v>18.173084419966749</v>
      </c>
      <c r="I84" s="68">
        <v>10.905078481226017</v>
      </c>
      <c r="J84" s="68">
        <v>10.031595576619273</v>
      </c>
      <c r="K84" s="68">
        <v>22.762866886211118</v>
      </c>
      <c r="L84" s="68">
        <v>0</v>
      </c>
      <c r="M84" s="68">
        <v>2622.2709689111457</v>
      </c>
    </row>
    <row r="85" spans="1:13">
      <c r="A85" s="105"/>
      <c r="B85">
        <v>2017</v>
      </c>
      <c r="C85" s="68">
        <v>835.86391558532</v>
      </c>
      <c r="D85" s="68">
        <v>48.320160398143599</v>
      </c>
      <c r="E85" s="68">
        <v>24.792249591337626</v>
      </c>
      <c r="F85" s="68">
        <v>1486.9621066367665</v>
      </c>
      <c r="G85" s="68">
        <v>27.990421961135457</v>
      </c>
      <c r="H85" s="68">
        <v>21.200467544670801</v>
      </c>
      <c r="I85" s="68">
        <v>17.80707478599393</v>
      </c>
      <c r="J85" s="68">
        <v>5.0801282051282053</v>
      </c>
      <c r="K85" s="68">
        <v>37.021850791857609</v>
      </c>
      <c r="L85" s="68">
        <v>0</v>
      </c>
      <c r="M85" s="68">
        <v>2505.0383755003531</v>
      </c>
    </row>
    <row r="86" spans="1:13">
      <c r="A86" s="105">
        <v>27</v>
      </c>
      <c r="B86">
        <v>2011</v>
      </c>
      <c r="C86" s="68">
        <v>804.22351606813743</v>
      </c>
      <c r="D86" s="68">
        <v>47.939975019374444</v>
      </c>
      <c r="E86" s="68">
        <v>28.895543584509863</v>
      </c>
      <c r="F86" s="68">
        <v>1794.64781168487</v>
      </c>
      <c r="G86" s="68">
        <v>21.123997092880746</v>
      </c>
      <c r="H86" s="68">
        <v>26.709437760949196</v>
      </c>
      <c r="I86" s="68">
        <v>11.360753124945084</v>
      </c>
      <c r="J86" s="68">
        <v>0</v>
      </c>
      <c r="K86" s="68">
        <v>16.533494182556382</v>
      </c>
      <c r="L86" s="68">
        <v>0</v>
      </c>
      <c r="M86" s="68">
        <v>2751.434528518223</v>
      </c>
    </row>
    <row r="87" spans="1:13">
      <c r="A87" s="105"/>
      <c r="B87">
        <v>2014</v>
      </c>
      <c r="C87" s="68">
        <v>755.51307316130612</v>
      </c>
      <c r="D87" s="68">
        <v>24.583035019168413</v>
      </c>
      <c r="E87" s="68">
        <v>21.762503357175415</v>
      </c>
      <c r="F87" s="68">
        <v>1650.022030313293</v>
      </c>
      <c r="G87" s="68">
        <v>18.871243698200669</v>
      </c>
      <c r="H87" s="68">
        <v>17.074662881428658</v>
      </c>
      <c r="I87" s="68">
        <v>17.313261571158691</v>
      </c>
      <c r="J87" s="68">
        <v>4.025032938076416</v>
      </c>
      <c r="K87" s="68">
        <v>20.600428930838216</v>
      </c>
      <c r="L87" s="68">
        <v>0</v>
      </c>
      <c r="M87" s="68">
        <v>2529.7652718706454</v>
      </c>
    </row>
    <row r="88" spans="1:13">
      <c r="A88" s="105"/>
      <c r="B88">
        <v>2017</v>
      </c>
      <c r="C88" s="68">
        <v>716.33406917451578</v>
      </c>
      <c r="D88" s="68">
        <v>51.769283427956253</v>
      </c>
      <c r="E88" s="68">
        <v>27.251886485114866</v>
      </c>
      <c r="F88" s="68">
        <v>1649.1315695047281</v>
      </c>
      <c r="G88" s="68">
        <v>29.534481902918792</v>
      </c>
      <c r="H88" s="68">
        <v>11.779783826823776</v>
      </c>
      <c r="I88" s="68">
        <v>21.943227442045053</v>
      </c>
      <c r="J88" s="68">
        <v>0</v>
      </c>
      <c r="K88" s="68">
        <v>30.758017408017793</v>
      </c>
      <c r="L88" s="68">
        <v>0</v>
      </c>
      <c r="M88" s="68">
        <v>2538.5023191721202</v>
      </c>
    </row>
    <row r="89" spans="1:13">
      <c r="A89" s="105">
        <v>28</v>
      </c>
      <c r="B89">
        <v>2011</v>
      </c>
      <c r="C89" s="68">
        <v>683.41768245823812</v>
      </c>
      <c r="D89" s="68">
        <v>20.561359343431754</v>
      </c>
      <c r="E89" s="68">
        <v>11.092841967092678</v>
      </c>
      <c r="F89" s="68">
        <v>1510.2121182035764</v>
      </c>
      <c r="G89" s="68">
        <v>30.661773918356282</v>
      </c>
      <c r="H89" s="68">
        <v>9.0633862554401645</v>
      </c>
      <c r="I89" s="68">
        <v>6.0096526919018345</v>
      </c>
      <c r="J89" s="68">
        <v>23.846514258447812</v>
      </c>
      <c r="K89" s="68">
        <v>4.642427953342156</v>
      </c>
      <c r="L89" s="68">
        <v>0</v>
      </c>
      <c r="M89" s="68">
        <v>2299.507757049827</v>
      </c>
    </row>
    <row r="90" spans="1:13">
      <c r="A90" s="105"/>
      <c r="B90">
        <v>2014</v>
      </c>
      <c r="C90" s="68">
        <v>733.93031923771036</v>
      </c>
      <c r="D90" s="68">
        <v>37.213270363123051</v>
      </c>
      <c r="E90" s="68">
        <v>23.506145100772653</v>
      </c>
      <c r="F90" s="68">
        <v>1406.8073309567624</v>
      </c>
      <c r="G90" s="68">
        <v>22.506738244942323</v>
      </c>
      <c r="H90" s="68">
        <v>10.440781291353224</v>
      </c>
      <c r="I90" s="68">
        <v>0</v>
      </c>
      <c r="J90" s="68">
        <v>23.0695102685624</v>
      </c>
      <c r="K90" s="68">
        <v>17.873122087097208</v>
      </c>
      <c r="L90" s="68">
        <v>0</v>
      </c>
      <c r="M90" s="68">
        <v>2275.3472175503234</v>
      </c>
    </row>
    <row r="91" spans="1:13">
      <c r="A91" s="105"/>
      <c r="B91">
        <v>2017</v>
      </c>
      <c r="C91" s="68">
        <v>756.48273957905189</v>
      </c>
      <c r="D91" s="68">
        <v>30.564394245615247</v>
      </c>
      <c r="E91" s="68">
        <v>27.174930682428865</v>
      </c>
      <c r="F91" s="68">
        <v>1337.8505180529671</v>
      </c>
      <c r="G91" s="68">
        <v>27.9987989248222</v>
      </c>
      <c r="H91" s="68">
        <v>3.4205803765612379</v>
      </c>
      <c r="I91" s="68">
        <v>8.0012908539926251</v>
      </c>
      <c r="J91" s="68">
        <v>20.320512820512818</v>
      </c>
      <c r="K91" s="68">
        <v>28.131046192242032</v>
      </c>
      <c r="L91" s="68">
        <v>0</v>
      </c>
      <c r="M91" s="68">
        <v>2239.9448117281936</v>
      </c>
    </row>
    <row r="92" spans="1:13">
      <c r="A92" s="105">
        <v>29</v>
      </c>
      <c r="B92">
        <v>2011</v>
      </c>
      <c r="C92" s="68">
        <v>805.91508001471675</v>
      </c>
      <c r="D92" s="68">
        <v>33.22825275058792</v>
      </c>
      <c r="E92" s="68">
        <v>12.33228485275608</v>
      </c>
      <c r="F92" s="68">
        <v>1295.0885495418179</v>
      </c>
      <c r="G92" s="68">
        <v>26.954270227474545</v>
      </c>
      <c r="H92" s="68">
        <v>8.524923265808205</v>
      </c>
      <c r="I92" s="68">
        <v>3.8860498758225157</v>
      </c>
      <c r="J92" s="68">
        <v>0</v>
      </c>
      <c r="K92" s="68">
        <v>8.1761989161088646</v>
      </c>
      <c r="L92" s="68">
        <v>0</v>
      </c>
      <c r="M92" s="68">
        <v>2194.1056094450928</v>
      </c>
    </row>
    <row r="93" spans="1:13">
      <c r="A93" s="105"/>
      <c r="B93">
        <v>2014</v>
      </c>
      <c r="C93" s="68">
        <v>687.921635115904</v>
      </c>
      <c r="D93" s="68">
        <v>29.535438112132681</v>
      </c>
      <c r="E93" s="68">
        <v>19.678548099103516</v>
      </c>
      <c r="F93" s="68">
        <v>1240.6084237432935</v>
      </c>
      <c r="G93" s="68">
        <v>32.224631173281857</v>
      </c>
      <c r="H93" s="68">
        <v>5.4818136690729773</v>
      </c>
      <c r="I93" s="68">
        <v>14.988670405846976</v>
      </c>
      <c r="J93" s="68">
        <v>0</v>
      </c>
      <c r="K93" s="68">
        <v>8.9422005252374195</v>
      </c>
      <c r="L93" s="68">
        <v>0</v>
      </c>
      <c r="M93" s="68">
        <v>2039.3813608438732</v>
      </c>
    </row>
    <row r="94" spans="1:13">
      <c r="A94" s="105"/>
      <c r="B94">
        <v>2017</v>
      </c>
      <c r="C94" s="68">
        <v>674.0427441820101</v>
      </c>
      <c r="D94" s="68">
        <v>27.587239352828828</v>
      </c>
      <c r="E94" s="68">
        <v>34.115178209925375</v>
      </c>
      <c r="F94" s="68">
        <v>1158.4575445351238</v>
      </c>
      <c r="G94" s="68">
        <v>15.535739291300146</v>
      </c>
      <c r="H94" s="68">
        <v>11.046792751739849</v>
      </c>
      <c r="I94" s="68">
        <v>13.856271012059889</v>
      </c>
      <c r="J94" s="68">
        <v>0</v>
      </c>
      <c r="K94" s="68">
        <v>15.479909138518998</v>
      </c>
      <c r="L94" s="68">
        <v>0</v>
      </c>
      <c r="M94" s="68">
        <v>1950.1214184735068</v>
      </c>
    </row>
    <row r="95" spans="1:13">
      <c r="A95" s="105">
        <v>30</v>
      </c>
      <c r="B95">
        <v>2011</v>
      </c>
      <c r="C95" s="68">
        <v>767.62881792300288</v>
      </c>
      <c r="D95" s="68">
        <v>65.551896812813425</v>
      </c>
      <c r="E95" s="68">
        <v>9.7406722121647764</v>
      </c>
      <c r="F95" s="68">
        <v>1306.3847079084117</v>
      </c>
      <c r="G95" s="68">
        <v>36.3009617744043</v>
      </c>
      <c r="H95" s="68">
        <v>7.2877451142508818</v>
      </c>
      <c r="I95" s="68">
        <v>4.9087140593278145</v>
      </c>
      <c r="J95" s="68">
        <v>30.789741415854174</v>
      </c>
      <c r="K95" s="68">
        <v>14.639318608147439</v>
      </c>
      <c r="L95" s="68">
        <v>0</v>
      </c>
      <c r="M95" s="68">
        <v>2243.2325758283769</v>
      </c>
    </row>
    <row r="96" spans="1:13">
      <c r="A96" s="105"/>
      <c r="B96">
        <v>2014</v>
      </c>
      <c r="C96" s="68">
        <v>727.9752422890864</v>
      </c>
      <c r="D96" s="68">
        <v>32.904288514640413</v>
      </c>
      <c r="E96" s="68">
        <v>13.344349713532578</v>
      </c>
      <c r="F96" s="68">
        <v>1326.8238914119788</v>
      </c>
      <c r="G96" s="68">
        <v>19.775245854475855</v>
      </c>
      <c r="H96" s="68">
        <v>5.1088155044195336</v>
      </c>
      <c r="I96" s="68">
        <v>7.4774224243368703</v>
      </c>
      <c r="J96" s="68">
        <v>29.091627172195892</v>
      </c>
      <c r="K96" s="68">
        <v>12.323680442938732</v>
      </c>
      <c r="L96" s="68">
        <v>0</v>
      </c>
      <c r="M96" s="68">
        <v>2174.8245633276051</v>
      </c>
    </row>
    <row r="97" spans="1:13">
      <c r="A97" s="105"/>
      <c r="B97">
        <v>2017</v>
      </c>
      <c r="C97" s="68">
        <v>708.26056926447404</v>
      </c>
      <c r="D97" s="68">
        <v>55.857135990618602</v>
      </c>
      <c r="E97" s="68">
        <v>34.818191398398497</v>
      </c>
      <c r="F97" s="68">
        <v>1300.4628011854927</v>
      </c>
      <c r="G97" s="68">
        <v>30.195938484164763</v>
      </c>
      <c r="H97" s="68">
        <v>6.6746745395851805</v>
      </c>
      <c r="I97" s="68">
        <v>13.729109305251079</v>
      </c>
      <c r="J97" s="68">
        <v>26.400641025641026</v>
      </c>
      <c r="K97" s="68">
        <v>33.891715027958838</v>
      </c>
      <c r="L97" s="68">
        <v>0</v>
      </c>
      <c r="M97" s="68">
        <v>2210.290776221585</v>
      </c>
    </row>
    <row r="98" spans="1:13">
      <c r="A98" s="105">
        <v>31</v>
      </c>
      <c r="B98">
        <v>2011</v>
      </c>
      <c r="C98" s="68">
        <v>558.22346096422325</v>
      </c>
      <c r="D98" s="68">
        <v>13.82334294427114</v>
      </c>
      <c r="E98" s="68">
        <v>10.988158508158508</v>
      </c>
      <c r="F98" s="68">
        <v>1009.9111789994198</v>
      </c>
      <c r="G98" s="68">
        <v>2.3679999999999999</v>
      </c>
      <c r="H98" s="68">
        <v>3.4842634473080114</v>
      </c>
      <c r="I98" s="68">
        <v>4.5583038869257955</v>
      </c>
      <c r="J98" s="68">
        <v>19.873644398337596</v>
      </c>
      <c r="K98" s="68">
        <v>6.3684665343433124</v>
      </c>
      <c r="L98" s="68">
        <v>0</v>
      </c>
      <c r="M98" s="68">
        <v>1629.5988196829874</v>
      </c>
    </row>
    <row r="99" spans="1:13">
      <c r="A99" s="105"/>
      <c r="B99">
        <v>2014</v>
      </c>
      <c r="C99" s="68">
        <v>506.29779609302324</v>
      </c>
      <c r="D99" s="68">
        <v>21.096452477083186</v>
      </c>
      <c r="E99" s="68">
        <v>9.0413824220702903</v>
      </c>
      <c r="F99" s="68">
        <v>1004.3788167873843</v>
      </c>
      <c r="G99" s="68">
        <v>7.0928498782650715</v>
      </c>
      <c r="H99" s="68">
        <v>3.7348287980540502</v>
      </c>
      <c r="I99" s="68">
        <v>3.4669453612027867</v>
      </c>
      <c r="J99" s="68">
        <v>19.05687203791469</v>
      </c>
      <c r="K99" s="68">
        <v>8.7679162568308779</v>
      </c>
      <c r="L99" s="68">
        <v>0</v>
      </c>
      <c r="M99" s="68">
        <v>1582.9338601118284</v>
      </c>
    </row>
    <row r="100" spans="1:13">
      <c r="A100" s="105"/>
      <c r="B100">
        <v>2017</v>
      </c>
      <c r="C100" s="68">
        <v>522.01802991374882</v>
      </c>
      <c r="D100" s="68">
        <v>26.308475007363306</v>
      </c>
      <c r="E100" s="68">
        <v>27.402674674155353</v>
      </c>
      <c r="F100" s="68">
        <v>900.75548449216399</v>
      </c>
      <c r="G100" s="68">
        <v>13.785881270619255</v>
      </c>
      <c r="H100" s="68">
        <v>0</v>
      </c>
      <c r="I100" s="68">
        <v>2.9647887323943665</v>
      </c>
      <c r="J100" s="68">
        <v>16.256410256410255</v>
      </c>
      <c r="K100" s="68">
        <v>8.1511840913553311</v>
      </c>
      <c r="L100" s="68">
        <v>0</v>
      </c>
      <c r="M100" s="68">
        <v>1517.6429284382107</v>
      </c>
    </row>
    <row r="101" spans="1:13">
      <c r="A101" s="105">
        <v>32</v>
      </c>
      <c r="B101">
        <v>2011</v>
      </c>
      <c r="C101" s="68">
        <v>699.73261436844598</v>
      </c>
      <c r="D101" s="68">
        <v>57.967859337434653</v>
      </c>
      <c r="E101" s="68">
        <v>24.901180693968406</v>
      </c>
      <c r="F101" s="68">
        <v>1476.7298369033113</v>
      </c>
      <c r="G101" s="68">
        <v>30.145405902203521</v>
      </c>
      <c r="H101" s="68">
        <v>6.7039106145251397</v>
      </c>
      <c r="I101" s="68">
        <v>1</v>
      </c>
      <c r="J101" s="68">
        <v>42.708350996184826</v>
      </c>
      <c r="K101" s="68">
        <v>7.8344498478944296</v>
      </c>
      <c r="L101" s="68">
        <v>0</v>
      </c>
      <c r="M101" s="68">
        <v>2347.7236086639687</v>
      </c>
    </row>
    <row r="102" spans="1:13">
      <c r="A102" s="105"/>
      <c r="B102">
        <v>2014</v>
      </c>
      <c r="C102" s="68">
        <v>651.16628242290255</v>
      </c>
      <c r="D102" s="68">
        <v>19.479791561277192</v>
      </c>
      <c r="E102" s="68">
        <v>10.726994034339699</v>
      </c>
      <c r="F102" s="68">
        <v>1487.0618948073641</v>
      </c>
      <c r="G102" s="68">
        <v>23.977228793165377</v>
      </c>
      <c r="H102" s="68">
        <v>9.0723635910205047</v>
      </c>
      <c r="I102" s="68">
        <v>1.0033840947546531</v>
      </c>
      <c r="J102" s="68">
        <v>37.116903633491312</v>
      </c>
      <c r="K102" s="68">
        <v>11.562658794509845</v>
      </c>
      <c r="L102" s="68">
        <v>0</v>
      </c>
      <c r="M102" s="68">
        <v>2251.1675017328248</v>
      </c>
    </row>
    <row r="103" spans="1:13">
      <c r="A103" s="105"/>
      <c r="B103">
        <v>2017</v>
      </c>
      <c r="C103" s="68">
        <v>617.66667342517485</v>
      </c>
      <c r="D103" s="68">
        <v>36.687355375975514</v>
      </c>
      <c r="E103" s="68">
        <v>32.767392788342441</v>
      </c>
      <c r="F103" s="68">
        <v>1368.4011652208981</v>
      </c>
      <c r="G103" s="68">
        <v>19.910223363709516</v>
      </c>
      <c r="H103" s="68">
        <v>1.0018450184501844</v>
      </c>
      <c r="I103" s="68">
        <v>3.3141153081510932</v>
      </c>
      <c r="J103" s="68">
        <v>32.512820512820511</v>
      </c>
      <c r="K103" s="68">
        <v>15.683613113237978</v>
      </c>
      <c r="L103" s="68">
        <v>0</v>
      </c>
      <c r="M103" s="68">
        <v>2127.94520412676</v>
      </c>
    </row>
    <row r="104" spans="1:13">
      <c r="A104" s="105">
        <v>33</v>
      </c>
      <c r="B104">
        <v>2011</v>
      </c>
      <c r="C104" s="68">
        <v>710.2976712997654</v>
      </c>
      <c r="D104" s="68">
        <v>34.880044682154768</v>
      </c>
      <c r="E104" s="68">
        <v>12.133258685620023</v>
      </c>
      <c r="F104" s="68">
        <v>1363.6808104893037</v>
      </c>
      <c r="G104" s="68">
        <v>11.757437424862115</v>
      </c>
      <c r="H104" s="68">
        <v>1.8285714285714285</v>
      </c>
      <c r="I104" s="68">
        <v>1.2401500938086303</v>
      </c>
      <c r="J104" s="68">
        <v>3.9796523950826623</v>
      </c>
      <c r="K104" s="68">
        <v>16.396527984037292</v>
      </c>
      <c r="L104" s="68">
        <v>0</v>
      </c>
      <c r="M104" s="68">
        <v>2156.194124483206</v>
      </c>
    </row>
    <row r="105" spans="1:13">
      <c r="A105" s="105"/>
      <c r="B105">
        <v>2014</v>
      </c>
      <c r="C105" s="68">
        <v>656.15626789595092</v>
      </c>
      <c r="D105" s="68">
        <v>29.666256359702011</v>
      </c>
      <c r="E105" s="68">
        <v>18.61056545014613</v>
      </c>
      <c r="F105" s="68">
        <v>1215.3755376351332</v>
      </c>
      <c r="G105" s="68">
        <v>20.837381934722472</v>
      </c>
      <c r="H105" s="68">
        <v>3.3512662947956962</v>
      </c>
      <c r="I105" s="68">
        <v>1.142857142857143</v>
      </c>
      <c r="J105" s="68">
        <v>3.0094786729857823</v>
      </c>
      <c r="K105" s="68">
        <v>6.4716576948573552</v>
      </c>
      <c r="L105" s="68">
        <v>0</v>
      </c>
      <c r="M105" s="68">
        <v>1954.621269081151</v>
      </c>
    </row>
    <row r="106" spans="1:13">
      <c r="A106" s="105"/>
      <c r="B106">
        <v>2017</v>
      </c>
      <c r="C106" s="68">
        <v>709.0812817223682</v>
      </c>
      <c r="D106" s="68">
        <v>29.857029613573225</v>
      </c>
      <c r="E106" s="68">
        <v>12.732434705479378</v>
      </c>
      <c r="F106" s="68">
        <v>1229.1556218964847</v>
      </c>
      <c r="G106" s="68">
        <v>21.213740999024665</v>
      </c>
      <c r="H106" s="68">
        <v>5.9467020304797495</v>
      </c>
      <c r="I106" s="68">
        <v>4.4470513754700347</v>
      </c>
      <c r="J106" s="68">
        <v>3.0480769230769234</v>
      </c>
      <c r="K106" s="68">
        <v>12.298992594774724</v>
      </c>
      <c r="L106" s="68">
        <v>0</v>
      </c>
      <c r="M106" s="68">
        <v>2027.7809318607317</v>
      </c>
    </row>
    <row r="107" spans="1:13">
      <c r="A107" s="105">
        <v>34</v>
      </c>
      <c r="B107">
        <v>2011</v>
      </c>
      <c r="C107" s="68">
        <v>628.99332284614434</v>
      </c>
      <c r="D107" s="68">
        <v>29.897760280363883</v>
      </c>
      <c r="E107" s="68">
        <v>15.569290458925458</v>
      </c>
      <c r="F107" s="68">
        <v>1364.428780989942</v>
      </c>
      <c r="G107" s="68">
        <v>7.8491717202273934</v>
      </c>
      <c r="H107" s="68">
        <v>3.9928890489845608</v>
      </c>
      <c r="I107" s="68">
        <v>7.5698093282487537</v>
      </c>
      <c r="J107" s="68">
        <v>8.0091260287777839</v>
      </c>
      <c r="K107" s="68">
        <v>11.421198470509189</v>
      </c>
      <c r="L107" s="68">
        <v>0</v>
      </c>
      <c r="M107" s="68">
        <v>2077.7313491721229</v>
      </c>
    </row>
    <row r="108" spans="1:13">
      <c r="A108" s="105"/>
      <c r="B108">
        <v>2014</v>
      </c>
      <c r="C108" s="68">
        <v>587.85485398592084</v>
      </c>
      <c r="D108" s="68">
        <v>14.223230698733268</v>
      </c>
      <c r="E108" s="68">
        <v>16.697408378123772</v>
      </c>
      <c r="F108" s="68">
        <v>1382.782865884019</v>
      </c>
      <c r="G108" s="68">
        <v>13.042808307183712</v>
      </c>
      <c r="H108" s="68">
        <v>5.0892982879661206</v>
      </c>
      <c r="I108" s="68">
        <v>5.5253642709895052</v>
      </c>
      <c r="J108" s="68">
        <v>10.028436018957347</v>
      </c>
      <c r="K108" s="68">
        <v>10.706410961175839</v>
      </c>
      <c r="L108" s="68">
        <v>0</v>
      </c>
      <c r="M108" s="68">
        <v>2045.9506767930695</v>
      </c>
    </row>
    <row r="109" spans="1:13">
      <c r="A109" s="105"/>
      <c r="B109">
        <v>2017</v>
      </c>
      <c r="C109" s="68">
        <v>593.58897346301501</v>
      </c>
      <c r="D109" s="68">
        <v>31.730713450950088</v>
      </c>
      <c r="E109" s="68">
        <v>25.489350423610468</v>
      </c>
      <c r="F109" s="68">
        <v>1346.3480731316342</v>
      </c>
      <c r="G109" s="68">
        <v>13.215305279888051</v>
      </c>
      <c r="H109" s="68">
        <v>0</v>
      </c>
      <c r="I109" s="68">
        <v>3.9829792848660777</v>
      </c>
      <c r="J109" s="68">
        <v>11.827687423034758</v>
      </c>
      <c r="K109" s="68">
        <v>23.630867330748281</v>
      </c>
      <c r="L109" s="68">
        <v>0</v>
      </c>
      <c r="M109" s="68">
        <v>2049.8139497877469</v>
      </c>
    </row>
    <row r="110" spans="1:13">
      <c r="A110" s="105">
        <v>35</v>
      </c>
      <c r="B110">
        <v>2011</v>
      </c>
      <c r="C110" s="68">
        <v>548.05160009662961</v>
      </c>
      <c r="D110" s="68">
        <v>9.7804765349087077</v>
      </c>
      <c r="E110" s="68">
        <v>18.230820944681984</v>
      </c>
      <c r="F110" s="68">
        <v>1013.3761304986663</v>
      </c>
      <c r="G110" s="68">
        <v>33.737610703611814</v>
      </c>
      <c r="H110" s="68">
        <v>4.0790729630849789</v>
      </c>
      <c r="I110" s="68">
        <v>1.021505376344086</v>
      </c>
      <c r="J110" s="68">
        <v>0</v>
      </c>
      <c r="K110" s="68">
        <v>6.1790462170436395</v>
      </c>
      <c r="L110" s="68">
        <v>0</v>
      </c>
      <c r="M110" s="68">
        <v>1634.4562633349713</v>
      </c>
    </row>
    <row r="111" spans="1:13">
      <c r="A111" s="105"/>
      <c r="B111">
        <v>2014</v>
      </c>
      <c r="C111" s="68">
        <v>479.12707669773613</v>
      </c>
      <c r="D111" s="68">
        <v>19.29006442988123</v>
      </c>
      <c r="E111" s="68">
        <v>12.793488751257199</v>
      </c>
      <c r="F111" s="68">
        <v>1089.289859265363</v>
      </c>
      <c r="G111" s="68">
        <v>16.698907283957482</v>
      </c>
      <c r="H111" s="68">
        <v>5.5179145571665549</v>
      </c>
      <c r="I111" s="68">
        <v>1.707714083510262</v>
      </c>
      <c r="J111" s="68">
        <v>0</v>
      </c>
      <c r="K111" s="68">
        <v>10.087713446170234</v>
      </c>
      <c r="L111" s="68">
        <v>0</v>
      </c>
      <c r="M111" s="68">
        <v>1634.512738515042</v>
      </c>
    </row>
    <row r="112" spans="1:13">
      <c r="A112" s="105"/>
      <c r="B112">
        <v>2017</v>
      </c>
      <c r="C112" s="68">
        <v>507.30365765271063</v>
      </c>
      <c r="D112" s="68">
        <v>33.629608302205639</v>
      </c>
      <c r="E112" s="68">
        <v>39.755215101409242</v>
      </c>
      <c r="F112" s="68">
        <v>1123.9781434327062</v>
      </c>
      <c r="G112" s="68">
        <v>16.021293831057243</v>
      </c>
      <c r="H112" s="68">
        <v>3</v>
      </c>
      <c r="I112" s="68">
        <v>2.5118679050567594</v>
      </c>
      <c r="J112" s="68">
        <v>0</v>
      </c>
      <c r="K112" s="68">
        <v>7.0446148215076789</v>
      </c>
      <c r="L112" s="68">
        <v>0</v>
      </c>
      <c r="M112" s="68">
        <v>1733.2444010466531</v>
      </c>
    </row>
    <row r="113" spans="1:13">
      <c r="A113" s="105">
        <v>36</v>
      </c>
      <c r="B113">
        <v>2011</v>
      </c>
      <c r="C113" s="68">
        <v>599.30003729914563</v>
      </c>
      <c r="D113" s="68">
        <v>34.338372640804458</v>
      </c>
      <c r="E113" s="68">
        <v>9.2104055302664349</v>
      </c>
      <c r="F113" s="68">
        <v>1003.6672736107681</v>
      </c>
      <c r="G113" s="68">
        <v>20.601292037358018</v>
      </c>
      <c r="H113" s="68">
        <v>3.6217008797653958</v>
      </c>
      <c r="I113" s="68">
        <v>2.1704545454545454</v>
      </c>
      <c r="J113" s="68">
        <v>24.830436625688851</v>
      </c>
      <c r="K113" s="68">
        <v>3.3820116149515389</v>
      </c>
      <c r="L113" s="68">
        <v>0</v>
      </c>
      <c r="M113" s="68">
        <v>1701.1219847842031</v>
      </c>
    </row>
    <row r="114" spans="1:13">
      <c r="A114" s="105"/>
      <c r="B114">
        <v>2014</v>
      </c>
      <c r="C114" s="68">
        <v>581.55610707186963</v>
      </c>
      <c r="D114" s="68">
        <v>26.585430996471111</v>
      </c>
      <c r="E114" s="68">
        <v>8.591411170811428</v>
      </c>
      <c r="F114" s="68">
        <v>1000.7702395795153</v>
      </c>
      <c r="G114" s="68">
        <v>15.549984645650026</v>
      </c>
      <c r="H114" s="68">
        <v>3.0064698527859166</v>
      </c>
      <c r="I114" s="68">
        <v>2.4433970370879594</v>
      </c>
      <c r="J114" s="68">
        <v>25.078988941548186</v>
      </c>
      <c r="K114" s="68">
        <v>8.02008638062728</v>
      </c>
      <c r="L114" s="68">
        <v>0</v>
      </c>
      <c r="M114" s="68">
        <v>1671.602115676367</v>
      </c>
    </row>
    <row r="115" spans="1:13">
      <c r="A115" s="105"/>
      <c r="B115">
        <v>2017</v>
      </c>
      <c r="C115" s="68">
        <v>579.93947007712768</v>
      </c>
      <c r="D115" s="68">
        <v>28.900271445567622</v>
      </c>
      <c r="E115" s="68">
        <v>10.897599286117318</v>
      </c>
      <c r="F115" s="68">
        <v>1011.4005551557391</v>
      </c>
      <c r="G115" s="68">
        <v>12.488828809348387</v>
      </c>
      <c r="H115" s="68">
        <v>4.1299773116706557</v>
      </c>
      <c r="I115" s="68">
        <v>1.3285714285714285</v>
      </c>
      <c r="J115" s="68">
        <v>22.76295107651875</v>
      </c>
      <c r="K115" s="68">
        <v>9.0545052220984026</v>
      </c>
      <c r="L115" s="68">
        <v>0</v>
      </c>
      <c r="M115" s="68">
        <v>1680.9027298127594</v>
      </c>
    </row>
    <row r="116" spans="1:13">
      <c r="A116" s="105">
        <v>37</v>
      </c>
      <c r="B116">
        <v>2011</v>
      </c>
      <c r="C116" s="68">
        <v>686.28117712421397</v>
      </c>
      <c r="D116" s="68">
        <v>35.458286467940496</v>
      </c>
      <c r="E116" s="68">
        <v>19.518287155823295</v>
      </c>
      <c r="F116" s="68">
        <v>1450.6201582009519</v>
      </c>
      <c r="G116" s="68">
        <v>20.75785766296832</v>
      </c>
      <c r="H116" s="68">
        <v>15.376359395720886</v>
      </c>
      <c r="I116" s="68">
        <v>6.5364593301435399</v>
      </c>
      <c r="J116" s="68">
        <v>19.864349300551083</v>
      </c>
      <c r="K116" s="68">
        <v>8.5843624004772288</v>
      </c>
      <c r="L116" s="68">
        <v>0</v>
      </c>
      <c r="M116" s="68">
        <v>2262.9972970387912</v>
      </c>
    </row>
    <row r="117" spans="1:13">
      <c r="A117" s="105"/>
      <c r="B117">
        <v>2014</v>
      </c>
      <c r="C117" s="68">
        <v>620.30740889089157</v>
      </c>
      <c r="D117" s="68">
        <v>19.09455987764489</v>
      </c>
      <c r="E117" s="68">
        <v>10.673732347734219</v>
      </c>
      <c r="F117" s="68">
        <v>1388.5838952958998</v>
      </c>
      <c r="G117" s="68">
        <v>8.3523790501501445</v>
      </c>
      <c r="H117" s="68">
        <v>0</v>
      </c>
      <c r="I117" s="68">
        <v>0</v>
      </c>
      <c r="J117" s="68">
        <v>17.053712480252766</v>
      </c>
      <c r="K117" s="68">
        <v>10.514649744238042</v>
      </c>
      <c r="L117" s="68">
        <v>0</v>
      </c>
      <c r="M117" s="68">
        <v>2074.5803376868112</v>
      </c>
    </row>
    <row r="118" spans="1:13">
      <c r="A118" s="105"/>
      <c r="B118">
        <v>2017</v>
      </c>
      <c r="C118" s="68">
        <v>664.95967238029027</v>
      </c>
      <c r="D118" s="68">
        <v>26.578444462712937</v>
      </c>
      <c r="E118" s="68">
        <v>17.303957448663478</v>
      </c>
      <c r="F118" s="68">
        <v>1395.4483168135841</v>
      </c>
      <c r="G118" s="68">
        <v>6.2676084926727134</v>
      </c>
      <c r="H118" s="68">
        <v>7.740688814361155</v>
      </c>
      <c r="I118" s="68">
        <v>0</v>
      </c>
      <c r="J118" s="68">
        <v>13.208333333333332</v>
      </c>
      <c r="K118" s="68">
        <v>8.2252168090217168</v>
      </c>
      <c r="L118" s="68">
        <v>0</v>
      </c>
      <c r="M118" s="68">
        <v>2139.7322385546399</v>
      </c>
    </row>
    <row r="119" spans="1:13">
      <c r="A119" s="105">
        <v>38</v>
      </c>
      <c r="B119">
        <v>2011</v>
      </c>
      <c r="C119" s="68">
        <v>659.71023843133855</v>
      </c>
      <c r="D119" s="68">
        <v>53.149352662315493</v>
      </c>
      <c r="E119" s="68">
        <v>18.012690616974339</v>
      </c>
      <c r="F119" s="68">
        <v>1588.2905092548715</v>
      </c>
      <c r="G119" s="68">
        <v>13.256666362902806</v>
      </c>
      <c r="H119" s="68">
        <v>8.4376992145881573</v>
      </c>
      <c r="I119" s="68">
        <v>2.1468711083437109</v>
      </c>
      <c r="J119" s="68">
        <v>3.0430387036400139</v>
      </c>
      <c r="K119" s="68">
        <v>9.3334578601525049</v>
      </c>
      <c r="L119" s="68">
        <v>0</v>
      </c>
      <c r="M119" s="68">
        <v>2355.380524215127</v>
      </c>
    </row>
    <row r="120" spans="1:13">
      <c r="A120" s="105"/>
      <c r="B120">
        <v>2014</v>
      </c>
      <c r="C120" s="68">
        <v>583.8245768763079</v>
      </c>
      <c r="D120" s="68">
        <v>17.865497878064367</v>
      </c>
      <c r="E120" s="68">
        <v>10.033324674700438</v>
      </c>
      <c r="F120" s="68">
        <v>1492.0689844470744</v>
      </c>
      <c r="G120" s="68">
        <v>17.192873320167759</v>
      </c>
      <c r="H120" s="68">
        <v>4.9036023810495672</v>
      </c>
      <c r="I120" s="68">
        <v>3.0281320330082524</v>
      </c>
      <c r="J120" s="68">
        <v>3.0063191153238549</v>
      </c>
      <c r="K120" s="68">
        <v>12.45647472365143</v>
      </c>
      <c r="L120" s="68">
        <v>0</v>
      </c>
      <c r="M120" s="68">
        <v>2144.3797854493478</v>
      </c>
    </row>
    <row r="121" spans="1:13">
      <c r="A121" s="105"/>
      <c r="B121">
        <v>2017</v>
      </c>
      <c r="C121" s="68">
        <v>534.65082976277142</v>
      </c>
      <c r="D121" s="68">
        <v>24.537658736060727</v>
      </c>
      <c r="E121" s="68">
        <v>19.507477492269381</v>
      </c>
      <c r="F121" s="68">
        <v>1473.2895098274516</v>
      </c>
      <c r="G121" s="68">
        <v>14.699857610710248</v>
      </c>
      <c r="H121" s="68">
        <v>3.006566214274689</v>
      </c>
      <c r="I121" s="68">
        <v>1.0085470085470085</v>
      </c>
      <c r="J121" s="68">
        <v>4.4584638970315709</v>
      </c>
      <c r="K121" s="68">
        <v>16.530116821683734</v>
      </c>
      <c r="L121" s="68">
        <v>0</v>
      </c>
      <c r="M121" s="68">
        <v>2091.6890273708</v>
      </c>
    </row>
    <row r="122" spans="1:13">
      <c r="A122" s="105">
        <v>39</v>
      </c>
      <c r="B122">
        <v>2011</v>
      </c>
      <c r="C122" s="68">
        <v>551.82775334055736</v>
      </c>
      <c r="D122" s="68">
        <v>30.496219134830472</v>
      </c>
      <c r="E122" s="68">
        <v>15.457981137243035</v>
      </c>
      <c r="F122" s="68">
        <v>1329.9778136655045</v>
      </c>
      <c r="G122" s="68">
        <v>16.521105798084228</v>
      </c>
      <c r="H122" s="68">
        <v>7.0676933803815274</v>
      </c>
      <c r="I122" s="68">
        <v>1</v>
      </c>
      <c r="J122" s="68">
        <v>27.810089020771514</v>
      </c>
      <c r="K122" s="68">
        <v>9.7170127249985647</v>
      </c>
      <c r="L122" s="68">
        <v>0</v>
      </c>
      <c r="M122" s="68">
        <v>1989.8756682023711</v>
      </c>
    </row>
    <row r="123" spans="1:13">
      <c r="A123" s="105"/>
      <c r="B123">
        <v>2014</v>
      </c>
      <c r="C123" s="68">
        <v>511.53615954953324</v>
      </c>
      <c r="D123" s="68">
        <v>22.406980983280938</v>
      </c>
      <c r="E123" s="68">
        <v>7.4561985455137885</v>
      </c>
      <c r="F123" s="68">
        <v>1200.8347057174174</v>
      </c>
      <c r="G123" s="68">
        <v>16.755146241959494</v>
      </c>
      <c r="H123" s="68">
        <v>0</v>
      </c>
      <c r="I123" s="68">
        <v>2.0839580209895052</v>
      </c>
      <c r="J123" s="68">
        <v>26.08214849921011</v>
      </c>
      <c r="K123" s="68">
        <v>4.5664985755640011</v>
      </c>
      <c r="L123" s="68">
        <v>0</v>
      </c>
      <c r="M123" s="68">
        <v>1791.7217961334684</v>
      </c>
    </row>
    <row r="124" spans="1:13">
      <c r="A124" s="105"/>
      <c r="B124">
        <v>2017</v>
      </c>
      <c r="C124" s="68">
        <v>533.06746356692383</v>
      </c>
      <c r="D124" s="68">
        <v>32.625825087809112</v>
      </c>
      <c r="E124" s="68">
        <v>26.278584005204863</v>
      </c>
      <c r="F124" s="68">
        <v>1245.3627975593449</v>
      </c>
      <c r="G124" s="68">
        <v>20.091529816186508</v>
      </c>
      <c r="H124" s="68">
        <v>5.6320294862609117</v>
      </c>
      <c r="I124" s="68">
        <v>1.6300000000000001</v>
      </c>
      <c r="J124" s="68">
        <v>22.304487179487179</v>
      </c>
      <c r="K124" s="68">
        <v>11.370719097163802</v>
      </c>
      <c r="L124" s="68">
        <v>0</v>
      </c>
      <c r="M124" s="68">
        <v>1898.363435798381</v>
      </c>
    </row>
    <row r="125" spans="1:13">
      <c r="A125" s="105">
        <v>40</v>
      </c>
      <c r="B125">
        <v>2011</v>
      </c>
      <c r="C125" s="68">
        <v>603.52273484532088</v>
      </c>
      <c r="D125" s="68">
        <v>30.536100357439114</v>
      </c>
      <c r="E125" s="68">
        <v>11.72674838022364</v>
      </c>
      <c r="F125" s="68">
        <v>1318.0594678235996</v>
      </c>
      <c r="G125" s="68">
        <v>32.090108654613744</v>
      </c>
      <c r="H125" s="68">
        <v>19.568919022456392</v>
      </c>
      <c r="I125" s="68">
        <v>2.2139800285306706</v>
      </c>
      <c r="J125" s="68">
        <v>0.99321746502755404</v>
      </c>
      <c r="K125" s="68">
        <v>6.9156670253523949</v>
      </c>
      <c r="L125" s="68">
        <v>0</v>
      </c>
      <c r="M125" s="68">
        <v>2025.6269436025636</v>
      </c>
    </row>
    <row r="126" spans="1:13">
      <c r="A126" s="105"/>
      <c r="B126">
        <v>2014</v>
      </c>
      <c r="C126" s="68">
        <v>503.87929125927536</v>
      </c>
      <c r="D126" s="68">
        <v>21.218878035526568</v>
      </c>
      <c r="E126" s="68">
        <v>13.477830580495903</v>
      </c>
      <c r="F126" s="68">
        <v>1318.7494395217734</v>
      </c>
      <c r="G126" s="68">
        <v>8.6266563032546006</v>
      </c>
      <c r="H126" s="68">
        <v>1.0725233644859813</v>
      </c>
      <c r="I126" s="68">
        <v>1.0096330275229359</v>
      </c>
      <c r="J126" s="68">
        <v>0</v>
      </c>
      <c r="K126" s="68">
        <v>12.074568071095934</v>
      </c>
      <c r="L126" s="68">
        <v>0</v>
      </c>
      <c r="M126" s="68">
        <v>1880.1088201634307</v>
      </c>
    </row>
    <row r="127" spans="1:13">
      <c r="A127" s="105"/>
      <c r="B127">
        <v>2017</v>
      </c>
      <c r="C127" s="68">
        <v>578.53167089036685</v>
      </c>
      <c r="D127" s="68">
        <v>24.339626248261393</v>
      </c>
      <c r="E127" s="68">
        <v>25.772727058415629</v>
      </c>
      <c r="F127" s="68">
        <v>1246.9142148491783</v>
      </c>
      <c r="G127" s="68">
        <v>5.0348649272685293</v>
      </c>
      <c r="H127" s="68">
        <v>5.5567621959366607</v>
      </c>
      <c r="I127" s="68">
        <v>1.2507645259938838</v>
      </c>
      <c r="J127" s="68">
        <v>0</v>
      </c>
      <c r="K127" s="68">
        <v>19.202551252320553</v>
      </c>
      <c r="L127" s="68">
        <v>0</v>
      </c>
      <c r="M127" s="68">
        <v>1906.6031819477419</v>
      </c>
    </row>
    <row r="128" spans="1:13">
      <c r="A128" s="105">
        <v>41</v>
      </c>
      <c r="B128">
        <v>2011</v>
      </c>
      <c r="C128" s="68">
        <v>571.651967272501</v>
      </c>
      <c r="D128" s="68">
        <v>35.383657278153215</v>
      </c>
      <c r="E128" s="68">
        <v>1.0307328605200945</v>
      </c>
      <c r="F128" s="68">
        <v>1178.2384000778679</v>
      </c>
      <c r="G128" s="68">
        <v>27.136943469718116</v>
      </c>
      <c r="H128" s="68">
        <v>10.060623355540782</v>
      </c>
      <c r="I128" s="68">
        <v>0</v>
      </c>
      <c r="J128" s="68">
        <v>6.9525222551928785</v>
      </c>
      <c r="K128" s="68">
        <v>1.0085836909871244</v>
      </c>
      <c r="L128" s="68">
        <v>0</v>
      </c>
      <c r="M128" s="68">
        <v>1831.4634302604811</v>
      </c>
    </row>
    <row r="129" spans="1:13">
      <c r="A129" s="105"/>
      <c r="B129">
        <v>2014</v>
      </c>
      <c r="C129" s="68">
        <v>528.46088954541312</v>
      </c>
      <c r="D129" s="68">
        <v>11.183516477603924</v>
      </c>
      <c r="E129" s="68">
        <v>9.0097390180052486</v>
      </c>
      <c r="F129" s="68">
        <v>1217.6797292926947</v>
      </c>
      <c r="G129" s="68">
        <v>12.313740939891535</v>
      </c>
      <c r="H129" s="68">
        <v>7.2109921150937568</v>
      </c>
      <c r="I129" s="68">
        <v>0</v>
      </c>
      <c r="J129" s="68">
        <v>7.0221169036334912</v>
      </c>
      <c r="K129" s="68">
        <v>7.463928809612427</v>
      </c>
      <c r="L129" s="68">
        <v>0</v>
      </c>
      <c r="M129" s="68">
        <v>1800.3446531019483</v>
      </c>
    </row>
    <row r="130" spans="1:13">
      <c r="A130" s="105"/>
      <c r="B130">
        <v>2017</v>
      </c>
      <c r="C130" s="68">
        <v>472.78925995645204</v>
      </c>
      <c r="D130" s="68">
        <v>43.835973532368484</v>
      </c>
      <c r="E130" s="68">
        <v>24.270703870534966</v>
      </c>
      <c r="F130" s="68">
        <v>1178.9341416397076</v>
      </c>
      <c r="G130" s="68">
        <v>9.8681838868946166</v>
      </c>
      <c r="H130" s="68">
        <v>2.8123200546773353</v>
      </c>
      <c r="I130" s="68">
        <v>1.8191881918819188</v>
      </c>
      <c r="J130" s="68">
        <v>5.0801282051282053</v>
      </c>
      <c r="K130" s="68">
        <v>12.080326746500898</v>
      </c>
      <c r="L130" s="68">
        <v>0</v>
      </c>
      <c r="M130" s="68">
        <v>1751.4902260841461</v>
      </c>
    </row>
    <row r="131" spans="1:13">
      <c r="A131" s="105">
        <v>42</v>
      </c>
      <c r="B131">
        <v>2011</v>
      </c>
      <c r="C131" s="68">
        <v>505.2481816665312</v>
      </c>
      <c r="D131" s="68">
        <v>30.74959974615599</v>
      </c>
      <c r="E131" s="68">
        <v>3.7453027139874737</v>
      </c>
      <c r="F131" s="68">
        <v>1188.4613006154511</v>
      </c>
      <c r="G131" s="68">
        <v>15.67421670010804</v>
      </c>
      <c r="H131" s="68">
        <v>5.0099339211020908</v>
      </c>
      <c r="I131" s="68">
        <v>2.0852272727272725</v>
      </c>
      <c r="J131" s="68">
        <v>4.9525276211224458</v>
      </c>
      <c r="K131" s="68">
        <v>5.4617741461777296</v>
      </c>
      <c r="L131" s="68">
        <v>0</v>
      </c>
      <c r="M131" s="68">
        <v>1761.3880644033636</v>
      </c>
    </row>
    <row r="132" spans="1:13">
      <c r="A132" s="105"/>
      <c r="B132">
        <v>2014</v>
      </c>
      <c r="C132" s="68">
        <v>490.79014764246085</v>
      </c>
      <c r="D132" s="68">
        <v>20.508955170787971</v>
      </c>
      <c r="E132" s="68">
        <v>12.234820315628946</v>
      </c>
      <c r="F132" s="68">
        <v>1099.0810794125921</v>
      </c>
      <c r="G132" s="68">
        <v>6.8935774707977107</v>
      </c>
      <c r="H132" s="68">
        <v>6.1266552344345664</v>
      </c>
      <c r="I132" s="68">
        <v>6.3301657462693761</v>
      </c>
      <c r="J132" s="68">
        <v>6.0157977883096372</v>
      </c>
      <c r="K132" s="68">
        <v>3.4396286541150456</v>
      </c>
      <c r="L132" s="68">
        <v>0</v>
      </c>
      <c r="M132" s="68">
        <v>1651.4208274353962</v>
      </c>
    </row>
    <row r="133" spans="1:13">
      <c r="A133" s="105"/>
      <c r="B133">
        <v>2017</v>
      </c>
      <c r="C133" s="68">
        <v>424.88321409853319</v>
      </c>
      <c r="D133" s="68">
        <v>39.678917700379593</v>
      </c>
      <c r="E133" s="68">
        <v>25.679205521032866</v>
      </c>
      <c r="F133" s="68">
        <v>1081.7870169468038</v>
      </c>
      <c r="G133" s="68">
        <v>10.283103080157519</v>
      </c>
      <c r="H133" s="68">
        <v>3.0256913326165122</v>
      </c>
      <c r="I133" s="68">
        <v>9.8427680988795192</v>
      </c>
      <c r="J133" s="68">
        <v>4.0641025641025639</v>
      </c>
      <c r="K133" s="68">
        <v>10.155876650036916</v>
      </c>
      <c r="L133" s="68">
        <v>0</v>
      </c>
      <c r="M133" s="68">
        <v>1609.3998959925425</v>
      </c>
    </row>
    <row r="134" spans="1:13">
      <c r="A134" s="105">
        <v>43</v>
      </c>
      <c r="B134">
        <v>2011</v>
      </c>
      <c r="C134" s="68">
        <v>436.05150879847713</v>
      </c>
      <c r="D134" s="68">
        <v>38.895111088028436</v>
      </c>
      <c r="E134" s="68">
        <v>7.2963519230822635</v>
      </c>
      <c r="F134" s="68">
        <v>842.91213867235206</v>
      </c>
      <c r="G134" s="68">
        <v>21.796256616242232</v>
      </c>
      <c r="H134" s="68">
        <v>5.4701972201315838</v>
      </c>
      <c r="I134" s="68">
        <v>3.9252497396271893</v>
      </c>
      <c r="J134" s="68">
        <v>4.0996424772249194</v>
      </c>
      <c r="K134" s="68">
        <v>1.1791666666666667</v>
      </c>
      <c r="L134" s="68">
        <v>0</v>
      </c>
      <c r="M134" s="68">
        <v>1361.6256232018327</v>
      </c>
    </row>
    <row r="135" spans="1:13">
      <c r="A135" s="105"/>
      <c r="B135">
        <v>2014</v>
      </c>
      <c r="C135" s="68">
        <v>432.36973554032568</v>
      </c>
      <c r="D135" s="68">
        <v>24.79897223608879</v>
      </c>
      <c r="E135" s="68">
        <v>11.310612320322598</v>
      </c>
      <c r="F135" s="68">
        <v>855.5337768573944</v>
      </c>
      <c r="G135" s="68">
        <v>15.022227486559958</v>
      </c>
      <c r="H135" s="68">
        <v>2.9526772705196698</v>
      </c>
      <c r="I135" s="68">
        <v>0</v>
      </c>
      <c r="J135" s="68">
        <v>7.0157977883096372</v>
      </c>
      <c r="K135" s="68">
        <v>2.6590623709188508</v>
      </c>
      <c r="L135" s="68">
        <v>0</v>
      </c>
      <c r="M135" s="68">
        <v>1351.6628618704397</v>
      </c>
    </row>
    <row r="136" spans="1:13">
      <c r="A136" s="105"/>
      <c r="B136">
        <v>2017</v>
      </c>
      <c r="C136" s="68">
        <v>427.57034917458378</v>
      </c>
      <c r="D136" s="68">
        <v>30.149013315786529</v>
      </c>
      <c r="E136" s="68">
        <v>21.678915938722351</v>
      </c>
      <c r="F136" s="68">
        <v>847.25895346444156</v>
      </c>
      <c r="G136" s="68">
        <v>16.949765759357167</v>
      </c>
      <c r="H136" s="68">
        <v>3.7772558770409947</v>
      </c>
      <c r="I136" s="68">
        <v>1.2424242424242424</v>
      </c>
      <c r="J136" s="68">
        <v>6.0641025641025639</v>
      </c>
      <c r="K136" s="68">
        <v>2.2111022300096685</v>
      </c>
      <c r="L136" s="68">
        <v>0</v>
      </c>
      <c r="M136" s="68">
        <v>1356.9018825664687</v>
      </c>
    </row>
    <row r="137" spans="1:13">
      <c r="A137" s="105">
        <v>44</v>
      </c>
      <c r="B137">
        <v>2011</v>
      </c>
      <c r="C137" s="68">
        <v>489.97820287001929</v>
      </c>
      <c r="D137" s="68">
        <v>31.078958859709289</v>
      </c>
      <c r="E137" s="68">
        <v>39.912809420355487</v>
      </c>
      <c r="F137" s="68">
        <v>936.43936999508344</v>
      </c>
      <c r="G137" s="68">
        <v>18.492108484879644</v>
      </c>
      <c r="H137" s="68">
        <v>6.9362019683674374</v>
      </c>
      <c r="I137" s="68">
        <v>3.054744525547445</v>
      </c>
      <c r="J137" s="68">
        <v>1.9864349300551081</v>
      </c>
      <c r="K137" s="68">
        <v>0</v>
      </c>
      <c r="L137" s="68">
        <v>0</v>
      </c>
      <c r="M137" s="68">
        <v>1527.8788310540174</v>
      </c>
    </row>
    <row r="138" spans="1:13">
      <c r="A138" s="105"/>
      <c r="B138">
        <v>2014</v>
      </c>
      <c r="C138" s="68">
        <v>385.58850381124489</v>
      </c>
      <c r="D138" s="68">
        <v>23.65505216929154</v>
      </c>
      <c r="E138" s="68">
        <v>8.09005008755625</v>
      </c>
      <c r="F138" s="68">
        <v>922.6196993702805</v>
      </c>
      <c r="G138" s="68">
        <v>5.008633895919635</v>
      </c>
      <c r="H138" s="68">
        <v>0</v>
      </c>
      <c r="I138" s="68">
        <v>1.0033840947546531</v>
      </c>
      <c r="J138" s="68">
        <v>2.0063191153238544</v>
      </c>
      <c r="K138" s="68">
        <v>4.5381229485316474</v>
      </c>
      <c r="L138" s="68">
        <v>0</v>
      </c>
      <c r="M138" s="68">
        <v>1352.5097654929032</v>
      </c>
    </row>
    <row r="139" spans="1:13">
      <c r="A139" s="105"/>
      <c r="B139">
        <v>2017</v>
      </c>
      <c r="C139" s="68">
        <v>451.35995392475604</v>
      </c>
      <c r="D139" s="68">
        <v>61.055491319936792</v>
      </c>
      <c r="E139" s="68">
        <v>18.324548641310962</v>
      </c>
      <c r="F139" s="68">
        <v>952.15281647714062</v>
      </c>
      <c r="G139" s="68">
        <v>16.196100004343666</v>
      </c>
      <c r="H139" s="68">
        <v>0</v>
      </c>
      <c r="I139" s="68">
        <v>3.2692219787365895</v>
      </c>
      <c r="J139" s="68">
        <v>3.0480769230769229</v>
      </c>
      <c r="K139" s="68">
        <v>3.0025974025974023</v>
      </c>
      <c r="L139" s="68">
        <v>0</v>
      </c>
      <c r="M139" s="68">
        <v>1508.4088066718987</v>
      </c>
    </row>
    <row r="140" spans="1:13">
      <c r="A140" s="105">
        <v>45</v>
      </c>
      <c r="B140">
        <v>2011</v>
      </c>
      <c r="C140" s="68">
        <v>422.7197055876992</v>
      </c>
      <c r="D140" s="68">
        <v>39.745005198203472</v>
      </c>
      <c r="E140" s="68">
        <v>0</v>
      </c>
      <c r="F140" s="68">
        <v>854.24637568123774</v>
      </c>
      <c r="G140" s="68">
        <v>18.208014961458819</v>
      </c>
      <c r="H140" s="68">
        <v>5.2058400719296989</v>
      </c>
      <c r="I140" s="68">
        <v>1.5555944055944055</v>
      </c>
      <c r="J140" s="68">
        <v>6.1494637158373795</v>
      </c>
      <c r="K140" s="68">
        <v>4.9168167656999415</v>
      </c>
      <c r="L140" s="68">
        <v>0</v>
      </c>
      <c r="M140" s="68">
        <v>1352.7468163876604</v>
      </c>
    </row>
    <row r="141" spans="1:13">
      <c r="A141" s="105"/>
      <c r="B141">
        <v>2014</v>
      </c>
      <c r="C141" s="68">
        <v>418.4008769586315</v>
      </c>
      <c r="D141" s="68">
        <v>21.339778576298681</v>
      </c>
      <c r="E141" s="68">
        <v>6.2642392832555434</v>
      </c>
      <c r="F141" s="68">
        <v>865.560154591132</v>
      </c>
      <c r="G141" s="68">
        <v>10.064949647891378</v>
      </c>
      <c r="H141" s="68">
        <v>2.0104762933362132</v>
      </c>
      <c r="I141" s="68">
        <v>1.0725233644859813</v>
      </c>
      <c r="J141" s="68">
        <v>3.0063191153238544</v>
      </c>
      <c r="K141" s="68">
        <v>3.959788084241771</v>
      </c>
      <c r="L141" s="68">
        <v>0</v>
      </c>
      <c r="M141" s="68">
        <v>1331.6791059145969</v>
      </c>
    </row>
    <row r="142" spans="1:13">
      <c r="A142" s="105"/>
      <c r="B142">
        <v>2017</v>
      </c>
      <c r="C142" s="68">
        <v>434.44117446402709</v>
      </c>
      <c r="D142" s="68">
        <v>31.743931786750441</v>
      </c>
      <c r="E142" s="68">
        <v>21.986211413852963</v>
      </c>
      <c r="F142" s="68">
        <v>874.29954869816538</v>
      </c>
      <c r="G142" s="68">
        <v>11.84143643089007</v>
      </c>
      <c r="H142" s="68">
        <v>2.3812325251153235</v>
      </c>
      <c r="I142" s="68">
        <v>2.6818047877550342</v>
      </c>
      <c r="J142" s="68">
        <v>5.0320512820512819</v>
      </c>
      <c r="K142" s="68">
        <v>5.7986008521225294</v>
      </c>
      <c r="L142" s="68">
        <v>0</v>
      </c>
      <c r="M142" s="68">
        <v>1390.2059922407302</v>
      </c>
    </row>
    <row r="143" spans="1:13">
      <c r="A143" s="105">
        <v>46</v>
      </c>
      <c r="B143">
        <v>2011</v>
      </c>
      <c r="C143" s="68">
        <v>493.32699675940972</v>
      </c>
      <c r="D143" s="68">
        <v>25.868661935622214</v>
      </c>
      <c r="E143" s="68">
        <v>8.607010157427073</v>
      </c>
      <c r="F143" s="68">
        <v>1058.7087407265858</v>
      </c>
      <c r="G143" s="68">
        <v>22.457821490443603</v>
      </c>
      <c r="H143" s="68">
        <v>7.1243165508044992</v>
      </c>
      <c r="I143" s="68">
        <v>1.852836879432624</v>
      </c>
      <c r="J143" s="68">
        <v>13.16537227958761</v>
      </c>
      <c r="K143" s="68">
        <v>1</v>
      </c>
      <c r="L143" s="68">
        <v>0</v>
      </c>
      <c r="M143" s="68">
        <v>1632.1117567793133</v>
      </c>
    </row>
    <row r="144" spans="1:13">
      <c r="A144" s="105"/>
      <c r="B144">
        <v>2014</v>
      </c>
      <c r="C144" s="68">
        <v>476.1569213461288</v>
      </c>
      <c r="D144" s="68">
        <v>30.048940587921731</v>
      </c>
      <c r="E144" s="68">
        <v>14.546110727298863</v>
      </c>
      <c r="F144" s="68">
        <v>1086.5039750308129</v>
      </c>
      <c r="G144" s="68">
        <v>10.765564832220031</v>
      </c>
      <c r="H144" s="68">
        <v>0.96285979572887648</v>
      </c>
      <c r="I144" s="68">
        <v>2.5881441622733412</v>
      </c>
      <c r="J144" s="68">
        <v>13.025276461295419</v>
      </c>
      <c r="K144" s="68">
        <v>5.7992197044283742</v>
      </c>
      <c r="L144" s="68">
        <v>0</v>
      </c>
      <c r="M144" s="68">
        <v>1640.3970126481081</v>
      </c>
    </row>
    <row r="145" spans="1:13">
      <c r="A145" s="105"/>
      <c r="B145">
        <v>2017</v>
      </c>
      <c r="C145" s="68">
        <v>503.50914080593645</v>
      </c>
      <c r="D145" s="68">
        <v>34.95790053109782</v>
      </c>
      <c r="E145" s="68">
        <v>27.046350848219234</v>
      </c>
      <c r="F145" s="68">
        <v>1032.0173375661093</v>
      </c>
      <c r="G145" s="68">
        <v>11.385654445276282</v>
      </c>
      <c r="H145" s="68">
        <v>3.4363453196270535</v>
      </c>
      <c r="I145" s="68">
        <v>2.8685303591560638</v>
      </c>
      <c r="J145" s="68">
        <v>11.128205128205128</v>
      </c>
      <c r="K145" s="68">
        <v>9.0818589309331532</v>
      </c>
      <c r="L145" s="68">
        <v>0</v>
      </c>
      <c r="M145" s="68">
        <v>1635.4313239345602</v>
      </c>
    </row>
    <row r="146" spans="1:13">
      <c r="A146" s="105">
        <v>47</v>
      </c>
      <c r="B146">
        <v>2011</v>
      </c>
      <c r="C146" s="68">
        <v>479.84853797099225</v>
      </c>
      <c r="D146" s="68">
        <v>23.955514628133429</v>
      </c>
      <c r="E146" s="68">
        <v>5.1547126988536371</v>
      </c>
      <c r="F146" s="68">
        <v>1196.8739802423572</v>
      </c>
      <c r="G146" s="68">
        <v>25.013671328773675</v>
      </c>
      <c r="H146" s="68">
        <v>8.1249835336159109</v>
      </c>
      <c r="I146" s="68">
        <v>0</v>
      </c>
      <c r="J146" s="68">
        <v>0.99321746502755404</v>
      </c>
      <c r="K146" s="68">
        <v>8.1681027489460103</v>
      </c>
      <c r="L146" s="68">
        <v>0</v>
      </c>
      <c r="M146" s="68">
        <v>1748.1327206166995</v>
      </c>
    </row>
    <row r="147" spans="1:13">
      <c r="A147" s="105"/>
      <c r="B147">
        <v>2014</v>
      </c>
      <c r="C147" s="68">
        <v>445.58255664998688</v>
      </c>
      <c r="D147" s="68">
        <v>32.233916053267407</v>
      </c>
      <c r="E147" s="68">
        <v>4.082924244581223</v>
      </c>
      <c r="F147" s="68">
        <v>1170.5928443009357</v>
      </c>
      <c r="G147" s="68">
        <v>14.340436971574881</v>
      </c>
      <c r="H147" s="68">
        <v>2.0050563355573283</v>
      </c>
      <c r="I147" s="68">
        <v>4.2543122421773099</v>
      </c>
      <c r="J147" s="68">
        <v>2.0031595576619274</v>
      </c>
      <c r="K147" s="68">
        <v>7.9737485121416842</v>
      </c>
      <c r="L147" s="68">
        <v>0</v>
      </c>
      <c r="M147" s="68">
        <v>1683.0689548678845</v>
      </c>
    </row>
    <row r="148" spans="1:13">
      <c r="A148" s="105"/>
      <c r="B148">
        <v>2017</v>
      </c>
      <c r="C148" s="68">
        <v>454.59078698027514</v>
      </c>
      <c r="D148" s="68">
        <v>38.969273170233564</v>
      </c>
      <c r="E148" s="68">
        <v>18.787714631412044</v>
      </c>
      <c r="F148" s="68">
        <v>1160.3084937748645</v>
      </c>
      <c r="G148" s="68">
        <v>14.415293191398419</v>
      </c>
      <c r="H148" s="68">
        <v>3.0461268460137458</v>
      </c>
      <c r="I148" s="68">
        <v>2.00162074554295</v>
      </c>
      <c r="J148" s="68">
        <v>2.016025641025641</v>
      </c>
      <c r="K148" s="68">
        <v>2.000958160332162</v>
      </c>
      <c r="L148" s="68">
        <v>0</v>
      </c>
      <c r="M148" s="68">
        <v>1696.1362931410981</v>
      </c>
    </row>
    <row r="149" spans="1:13">
      <c r="A149" s="105">
        <v>48</v>
      </c>
      <c r="B149">
        <v>2011</v>
      </c>
      <c r="C149" s="68">
        <v>388.56583567430977</v>
      </c>
      <c r="D149" s="68">
        <v>37.276872407225127</v>
      </c>
      <c r="E149" s="68">
        <v>7.6923798082518937</v>
      </c>
      <c r="F149" s="68">
        <v>802.06202683275399</v>
      </c>
      <c r="G149" s="68">
        <v>13.669645562223558</v>
      </c>
      <c r="H149" s="68">
        <v>2.4745377591980198</v>
      </c>
      <c r="I149" s="68">
        <v>2.0134057971014494</v>
      </c>
      <c r="J149" s="68">
        <v>2.0566037735849054</v>
      </c>
      <c r="K149" s="68">
        <v>0</v>
      </c>
      <c r="L149" s="68">
        <v>0</v>
      </c>
      <c r="M149" s="68">
        <v>1255.8113076146487</v>
      </c>
    </row>
    <row r="150" spans="1:13">
      <c r="A150" s="105"/>
      <c r="B150">
        <v>2014</v>
      </c>
      <c r="C150" s="68">
        <v>382.17922850298129</v>
      </c>
      <c r="D150" s="68">
        <v>25.344670957616881</v>
      </c>
      <c r="E150" s="68">
        <v>6.4231678580700642</v>
      </c>
      <c r="F150" s="68">
        <v>827.46112433385372</v>
      </c>
      <c r="G150" s="68">
        <v>11.347768810703952</v>
      </c>
      <c r="H150" s="68">
        <v>2.1430616081346665</v>
      </c>
      <c r="I150" s="68">
        <v>1.0065032516258128</v>
      </c>
      <c r="J150" s="68">
        <v>1</v>
      </c>
      <c r="K150" s="68">
        <v>19.930385199746159</v>
      </c>
      <c r="L150" s="68">
        <v>0</v>
      </c>
      <c r="M150" s="68">
        <v>1276.8359105227325</v>
      </c>
    </row>
    <row r="151" spans="1:13">
      <c r="A151" s="105"/>
      <c r="B151">
        <v>2017</v>
      </c>
      <c r="C151" s="68">
        <v>440.04565036992449</v>
      </c>
      <c r="D151" s="68">
        <v>36.295406279791862</v>
      </c>
      <c r="E151" s="68">
        <v>18.583868835473108</v>
      </c>
      <c r="F151" s="68">
        <v>819.97812853954429</v>
      </c>
      <c r="G151" s="68">
        <v>16.227285360203751</v>
      </c>
      <c r="H151" s="68">
        <v>1.8018575851393188</v>
      </c>
      <c r="I151" s="68">
        <v>0</v>
      </c>
      <c r="J151" s="68">
        <v>2.016025641025641</v>
      </c>
      <c r="K151" s="68">
        <v>7.2827133536757085</v>
      </c>
      <c r="L151" s="68">
        <v>0</v>
      </c>
      <c r="M151" s="68">
        <v>1342.2309359647779</v>
      </c>
    </row>
    <row r="152" spans="1:13">
      <c r="A152" s="105">
        <v>49</v>
      </c>
      <c r="B152">
        <v>2011</v>
      </c>
      <c r="C152" s="68">
        <v>468.08899752947985</v>
      </c>
      <c r="D152" s="68">
        <v>33.425398760809884</v>
      </c>
      <c r="E152" s="68">
        <v>10.235483740945273</v>
      </c>
      <c r="F152" s="68">
        <v>1109.1147663287491</v>
      </c>
      <c r="G152" s="68">
        <v>26.950411135272976</v>
      </c>
      <c r="H152" s="68">
        <v>7.3255370647064968</v>
      </c>
      <c r="I152" s="68">
        <v>8.2397403449164699</v>
      </c>
      <c r="J152" s="68">
        <v>7.0792948723075817</v>
      </c>
      <c r="K152" s="68">
        <v>4.1241573962395837</v>
      </c>
      <c r="L152" s="68">
        <v>0</v>
      </c>
      <c r="M152" s="68">
        <v>1674.583787173427</v>
      </c>
    </row>
    <row r="153" spans="1:13">
      <c r="A153" s="105"/>
      <c r="B153">
        <v>2014</v>
      </c>
      <c r="C153" s="68">
        <v>454.77273902997632</v>
      </c>
      <c r="D153" s="68">
        <v>30.985313516330812</v>
      </c>
      <c r="E153" s="68">
        <v>13.567730689377722</v>
      </c>
      <c r="F153" s="68">
        <v>1180.0326942545626</v>
      </c>
      <c r="G153" s="68">
        <v>22.776816216131021</v>
      </c>
      <c r="H153" s="68">
        <v>2.9506782644713678</v>
      </c>
      <c r="I153" s="68">
        <v>2.5042478760619691</v>
      </c>
      <c r="J153" s="68">
        <v>7.0157977883096372</v>
      </c>
      <c r="K153" s="68">
        <v>8.9652099551236919</v>
      </c>
      <c r="L153" s="68">
        <v>0</v>
      </c>
      <c r="M153" s="68">
        <v>1723.5712275903452</v>
      </c>
    </row>
    <row r="154" spans="1:13">
      <c r="A154" s="105"/>
      <c r="B154">
        <v>2017</v>
      </c>
      <c r="C154" s="68">
        <v>485.60900159287041</v>
      </c>
      <c r="D154" s="68">
        <v>49.282544387908025</v>
      </c>
      <c r="E154" s="68">
        <v>30.204384260692414</v>
      </c>
      <c r="F154" s="68">
        <v>1127.9461228402508</v>
      </c>
      <c r="G154" s="68">
        <v>16.792033416555199</v>
      </c>
      <c r="H154" s="68">
        <v>23.107222930617066</v>
      </c>
      <c r="I154" s="68">
        <v>1.3725728155339805</v>
      </c>
      <c r="J154" s="68">
        <v>8.0801282051282044</v>
      </c>
      <c r="K154" s="68">
        <v>7.843777685509858</v>
      </c>
      <c r="L154" s="68">
        <v>0</v>
      </c>
      <c r="M154" s="68">
        <v>1750.237788135066</v>
      </c>
    </row>
    <row r="155" spans="1:13">
      <c r="A155" s="105">
        <v>50</v>
      </c>
      <c r="B155">
        <v>2011</v>
      </c>
      <c r="C155" s="68">
        <v>366.94962161448137</v>
      </c>
      <c r="D155" s="68">
        <v>42.502562906974276</v>
      </c>
      <c r="E155" s="68">
        <v>6.6860511356658501</v>
      </c>
      <c r="F155" s="68">
        <v>1270.3071485457954</v>
      </c>
      <c r="G155" s="68">
        <v>12.55771227317258</v>
      </c>
      <c r="H155" s="68">
        <v>5.1069900142653353</v>
      </c>
      <c r="I155" s="68">
        <v>0</v>
      </c>
      <c r="J155" s="68">
        <v>5.9968201856578656</v>
      </c>
      <c r="K155" s="68">
        <v>0</v>
      </c>
      <c r="L155" s="68">
        <v>0</v>
      </c>
      <c r="M155" s="68">
        <v>1710.1069066760131</v>
      </c>
    </row>
    <row r="156" spans="1:13">
      <c r="A156" s="105"/>
      <c r="B156">
        <v>2014</v>
      </c>
      <c r="C156" s="68">
        <v>381.30011884712366</v>
      </c>
      <c r="D156" s="68">
        <v>18.587812136798362</v>
      </c>
      <c r="E156" s="68">
        <v>5.1294606524085653</v>
      </c>
      <c r="F156" s="68">
        <v>1341.8451005932675</v>
      </c>
      <c r="G156" s="68">
        <v>6.0855982180922261</v>
      </c>
      <c r="H156" s="68">
        <v>5.3431436232990119</v>
      </c>
      <c r="I156" s="68">
        <v>4.4187669148685851</v>
      </c>
      <c r="J156" s="68">
        <v>4.0126382306477089</v>
      </c>
      <c r="K156" s="68">
        <v>2.9548763056624519</v>
      </c>
      <c r="L156" s="68">
        <v>0</v>
      </c>
      <c r="M156" s="68">
        <v>1769.6775155221683</v>
      </c>
    </row>
    <row r="157" spans="1:13">
      <c r="A157" s="105"/>
      <c r="B157">
        <v>2017</v>
      </c>
      <c r="C157" s="68">
        <v>374.99809867568058</v>
      </c>
      <c r="D157" s="68">
        <v>26.412687324064045</v>
      </c>
      <c r="E157" s="68">
        <v>34.513374862776772</v>
      </c>
      <c r="F157" s="68">
        <v>1345.3925863816148</v>
      </c>
      <c r="G157" s="68">
        <v>12.97107978199902</v>
      </c>
      <c r="H157" s="68">
        <v>3.184931815366598</v>
      </c>
      <c r="I157" s="68">
        <v>5.3557580496681929</v>
      </c>
      <c r="J157" s="68">
        <v>7.1121794871794872</v>
      </c>
      <c r="K157" s="68">
        <v>15.150673571824123</v>
      </c>
      <c r="L157" s="68">
        <v>0</v>
      </c>
      <c r="M157" s="68">
        <v>1825.0913699501734</v>
      </c>
    </row>
    <row r="158" spans="1:13">
      <c r="A158" s="105">
        <v>51</v>
      </c>
      <c r="B158">
        <v>2011</v>
      </c>
      <c r="C158" s="68">
        <v>369.04517183607112</v>
      </c>
      <c r="D158" s="68">
        <v>31.45345600284784</v>
      </c>
      <c r="E158" s="68">
        <v>4.4354756009076866</v>
      </c>
      <c r="F158" s="68">
        <v>1340.9178158370905</v>
      </c>
      <c r="G158" s="68">
        <v>13.055603708055688</v>
      </c>
      <c r="H158" s="68">
        <v>21.919957121878042</v>
      </c>
      <c r="I158" s="68">
        <v>0</v>
      </c>
      <c r="J158" s="68">
        <v>1.0566037735849056</v>
      </c>
      <c r="K158" s="68">
        <v>2.1099840262413831</v>
      </c>
      <c r="L158" s="68">
        <v>0</v>
      </c>
      <c r="M158" s="68">
        <v>1783.9940679066772</v>
      </c>
    </row>
    <row r="159" spans="1:13">
      <c r="A159" s="105"/>
      <c r="B159">
        <v>2014</v>
      </c>
      <c r="C159" s="68">
        <v>316.88193621668944</v>
      </c>
      <c r="D159" s="68">
        <v>20.206930555790606</v>
      </c>
      <c r="E159" s="68">
        <v>0</v>
      </c>
      <c r="F159" s="68">
        <v>1303.0839731005692</v>
      </c>
      <c r="G159" s="68">
        <v>16.362880244524344</v>
      </c>
      <c r="H159" s="68">
        <v>5.6865032516258127</v>
      </c>
      <c r="I159" s="68">
        <v>0</v>
      </c>
      <c r="J159" s="68">
        <v>4.0153846153846153</v>
      </c>
      <c r="K159" s="68">
        <v>1.6406926406926408</v>
      </c>
      <c r="L159" s="68">
        <v>0</v>
      </c>
      <c r="M159" s="68">
        <v>1667.8783006252766</v>
      </c>
    </row>
    <row r="160" spans="1:13">
      <c r="A160" s="105"/>
      <c r="B160">
        <v>2017</v>
      </c>
      <c r="C160" s="68">
        <v>388.27730188712934</v>
      </c>
      <c r="D160" s="68">
        <v>27.250502817168208</v>
      </c>
      <c r="E160" s="68">
        <v>12.373845667299179</v>
      </c>
      <c r="F160" s="68">
        <v>1294.2873582040775</v>
      </c>
      <c r="G160" s="68">
        <v>8.0030274855939609</v>
      </c>
      <c r="H160" s="68">
        <v>2.9867894005059168</v>
      </c>
      <c r="I160" s="68">
        <v>1.0023668639053254</v>
      </c>
      <c r="J160" s="68">
        <v>5.0160256410256405</v>
      </c>
      <c r="K160" s="68">
        <v>12.143178058965098</v>
      </c>
      <c r="L160" s="68">
        <v>0</v>
      </c>
      <c r="M160" s="68">
        <v>1751.3403960256699</v>
      </c>
    </row>
    <row r="161" spans="1:13">
      <c r="A161" s="105">
        <v>52</v>
      </c>
      <c r="B161">
        <v>2011</v>
      </c>
      <c r="C161" s="68">
        <v>400.39373247402159</v>
      </c>
      <c r="D161" s="68">
        <v>24.613781151965835</v>
      </c>
      <c r="E161" s="68">
        <v>3.6188931706234562</v>
      </c>
      <c r="F161" s="68">
        <v>1447.0223858891914</v>
      </c>
      <c r="G161" s="68">
        <v>25.539054719861973</v>
      </c>
      <c r="H161" s="68">
        <v>2.1069900142653353</v>
      </c>
      <c r="I161" s="68">
        <v>3.1973876375382169</v>
      </c>
      <c r="J161" s="68">
        <v>3.9728698601102161</v>
      </c>
      <c r="K161" s="68">
        <v>19.087102250441632</v>
      </c>
      <c r="L161" s="68">
        <v>0</v>
      </c>
      <c r="M161" s="68">
        <v>1929.5521971680196</v>
      </c>
    </row>
    <row r="162" spans="1:13">
      <c r="A162" s="105"/>
      <c r="B162">
        <v>2014</v>
      </c>
      <c r="C162" s="68">
        <v>397.29731293594466</v>
      </c>
      <c r="D162" s="68">
        <v>28.827501488735027</v>
      </c>
      <c r="E162" s="68">
        <v>4.6765494870505417</v>
      </c>
      <c r="F162" s="68">
        <v>1398.8047596896026</v>
      </c>
      <c r="G162" s="68">
        <v>11.688866636847688</v>
      </c>
      <c r="H162" s="68">
        <v>6.6937934529238872</v>
      </c>
      <c r="I162" s="68">
        <v>1.0096330275229359</v>
      </c>
      <c r="J162" s="68">
        <v>8.031749931156428</v>
      </c>
      <c r="K162" s="68">
        <v>7.1012356131766605</v>
      </c>
      <c r="L162" s="68">
        <v>0</v>
      </c>
      <c r="M162" s="68">
        <v>1864.1314022629606</v>
      </c>
    </row>
    <row r="163" spans="1:13">
      <c r="A163" s="105"/>
      <c r="B163">
        <v>2017</v>
      </c>
      <c r="C163" s="68">
        <v>443.52341865798729</v>
      </c>
      <c r="D163" s="68">
        <v>39.307665060351141</v>
      </c>
      <c r="E163" s="68">
        <v>19.992299967458617</v>
      </c>
      <c r="F163" s="68">
        <v>1354.7138247980606</v>
      </c>
      <c r="G163" s="68">
        <v>12.778212046705196</v>
      </c>
      <c r="H163" s="68">
        <v>1.0018450184501844</v>
      </c>
      <c r="I163" s="68">
        <v>0</v>
      </c>
      <c r="J163" s="68">
        <v>8.1121794871794872</v>
      </c>
      <c r="K163" s="68">
        <v>8.0272905701092601</v>
      </c>
      <c r="L163" s="68">
        <v>0</v>
      </c>
      <c r="M163" s="68">
        <v>1887.4567356063019</v>
      </c>
    </row>
    <row r="164" spans="1:13">
      <c r="A164" s="105">
        <v>53</v>
      </c>
      <c r="B164">
        <v>2011</v>
      </c>
      <c r="C164" s="68">
        <v>394.288453417249</v>
      </c>
      <c r="D164" s="68">
        <v>45.253655546771704</v>
      </c>
      <c r="E164" s="68">
        <v>6.0094774825693378</v>
      </c>
      <c r="F164" s="68">
        <v>1097.4207840394877</v>
      </c>
      <c r="G164" s="68">
        <v>25.846789586101867</v>
      </c>
      <c r="H164" s="68">
        <v>5.3148657142721429</v>
      </c>
      <c r="I164" s="68">
        <v>0</v>
      </c>
      <c r="J164" s="68">
        <v>0</v>
      </c>
      <c r="K164" s="68">
        <v>4.0171306995341327</v>
      </c>
      <c r="L164" s="68">
        <v>0</v>
      </c>
      <c r="M164" s="68">
        <v>1578.1511564859859</v>
      </c>
    </row>
    <row r="165" spans="1:13">
      <c r="A165" s="105"/>
      <c r="B165">
        <v>2014</v>
      </c>
      <c r="C165" s="68">
        <v>335.20368528625477</v>
      </c>
      <c r="D165" s="68">
        <v>25.912991244972055</v>
      </c>
      <c r="E165" s="68">
        <v>6.2604120265475398</v>
      </c>
      <c r="F165" s="68">
        <v>1065.8905843528166</v>
      </c>
      <c r="G165" s="68">
        <v>14.27630361700656</v>
      </c>
      <c r="H165" s="68">
        <v>4.35748401696386</v>
      </c>
      <c r="I165" s="68">
        <v>8.3329965889995883</v>
      </c>
      <c r="J165" s="68">
        <v>0</v>
      </c>
      <c r="K165" s="68">
        <v>0</v>
      </c>
      <c r="L165" s="68">
        <v>0</v>
      </c>
      <c r="M165" s="68">
        <v>1460.2344571335609</v>
      </c>
    </row>
    <row r="166" spans="1:13">
      <c r="A166" s="105"/>
      <c r="B166">
        <v>2017</v>
      </c>
      <c r="C166" s="68">
        <v>369.67195787248829</v>
      </c>
      <c r="D166" s="68">
        <v>25.100985225112598</v>
      </c>
      <c r="E166" s="68">
        <v>11.171256599602433</v>
      </c>
      <c r="F166" s="68">
        <v>1030.0656029029283</v>
      </c>
      <c r="G166" s="68">
        <v>18.320845887515574</v>
      </c>
      <c r="H166" s="68">
        <v>6.7654620223092063</v>
      </c>
      <c r="I166" s="68">
        <v>3.0749272649886596</v>
      </c>
      <c r="J166" s="68">
        <v>2.0320512820512819</v>
      </c>
      <c r="K166" s="68">
        <v>12.561967937379162</v>
      </c>
      <c r="L166" s="68">
        <v>0</v>
      </c>
      <c r="M166" s="68">
        <v>1478.7650569943755</v>
      </c>
    </row>
    <row r="167" spans="1:13">
      <c r="A167" s="105">
        <v>54</v>
      </c>
      <c r="B167">
        <v>2011</v>
      </c>
      <c r="C167" s="68">
        <v>287.55957762859543</v>
      </c>
      <c r="D167" s="68">
        <v>32.56926998110437</v>
      </c>
      <c r="E167" s="68">
        <v>3.0437070789561602</v>
      </c>
      <c r="F167" s="68">
        <v>789.65506772599826</v>
      </c>
      <c r="G167" s="68">
        <v>14.642571009503001</v>
      </c>
      <c r="H167" s="68">
        <v>3.0790420392640558</v>
      </c>
      <c r="I167" s="68">
        <v>0</v>
      </c>
      <c r="J167" s="68">
        <v>1.0566037735849056</v>
      </c>
      <c r="K167" s="68">
        <v>4.1396723265334323</v>
      </c>
      <c r="L167" s="68">
        <v>0</v>
      </c>
      <c r="M167" s="68">
        <v>1135.7455115635396</v>
      </c>
    </row>
    <row r="168" spans="1:13">
      <c r="A168" s="105"/>
      <c r="B168">
        <v>2014</v>
      </c>
      <c r="C168" s="68">
        <v>316.6273244099861</v>
      </c>
      <c r="D168" s="68">
        <v>14.527260182821461</v>
      </c>
      <c r="E168" s="68">
        <v>2.015927284013888</v>
      </c>
      <c r="F168" s="68">
        <v>791.62785044231657</v>
      </c>
      <c r="G168" s="68">
        <v>9.6030440528347878</v>
      </c>
      <c r="H168" s="68">
        <v>3.0730133092130769</v>
      </c>
      <c r="I168" s="68">
        <v>2.9547791136947783</v>
      </c>
      <c r="J168" s="68">
        <v>2.0076923076923077</v>
      </c>
      <c r="K168" s="68">
        <v>2.599112742652212</v>
      </c>
      <c r="L168" s="68">
        <v>0</v>
      </c>
      <c r="M168" s="68">
        <v>1145.0360038452252</v>
      </c>
    </row>
    <row r="169" spans="1:13">
      <c r="A169" s="105"/>
      <c r="B169">
        <v>2017</v>
      </c>
      <c r="C169" s="68">
        <v>272.9241785646268</v>
      </c>
      <c r="D169" s="68">
        <v>28.883397529112322</v>
      </c>
      <c r="E169" s="68">
        <v>6.5993589743589745</v>
      </c>
      <c r="F169" s="68">
        <v>771.55931687625082</v>
      </c>
      <c r="G169" s="68">
        <v>11.228522946124066</v>
      </c>
      <c r="H169" s="68">
        <v>1</v>
      </c>
      <c r="I169" s="68">
        <v>0.99999999999999989</v>
      </c>
      <c r="J169" s="68">
        <v>2</v>
      </c>
      <c r="K169" s="68">
        <v>5.6452506090152745</v>
      </c>
      <c r="L169" s="68">
        <v>0</v>
      </c>
      <c r="M169" s="68">
        <v>1100.8400254994881</v>
      </c>
    </row>
    <row r="170" spans="1:13">
      <c r="A170" s="105">
        <v>55</v>
      </c>
      <c r="B170">
        <v>2011</v>
      </c>
      <c r="C170" s="68">
        <v>452.96888322407614</v>
      </c>
      <c r="D170" s="68">
        <v>67.310717938494605</v>
      </c>
      <c r="E170" s="68">
        <v>5.4914771662314061</v>
      </c>
      <c r="F170" s="68">
        <v>1015.5706519510245</v>
      </c>
      <c r="G170" s="68">
        <v>9.17274555398504</v>
      </c>
      <c r="H170" s="68">
        <v>8.4659095842183483</v>
      </c>
      <c r="I170" s="68">
        <v>1.0058139534883721</v>
      </c>
      <c r="J170" s="68">
        <v>18.19484591328273</v>
      </c>
      <c r="K170" s="68">
        <v>1</v>
      </c>
      <c r="L170" s="68">
        <v>0</v>
      </c>
      <c r="M170" s="68">
        <v>1579.181045284801</v>
      </c>
    </row>
    <row r="171" spans="1:13">
      <c r="A171" s="105"/>
      <c r="B171">
        <v>2014</v>
      </c>
      <c r="C171" s="68">
        <v>404.87830745064764</v>
      </c>
      <c r="D171" s="68">
        <v>15.256284942780693</v>
      </c>
      <c r="E171" s="68">
        <v>2.6450640542577242</v>
      </c>
      <c r="F171" s="68">
        <v>1018.1658458112424</v>
      </c>
      <c r="G171" s="68">
        <v>5.2017166929819032</v>
      </c>
      <c r="H171" s="68">
        <v>3.0288990825688078</v>
      </c>
      <c r="I171" s="68">
        <v>1.0065032516258128</v>
      </c>
      <c r="J171" s="68">
        <v>23.067878257806083</v>
      </c>
      <c r="K171" s="68">
        <v>0.96285979572887648</v>
      </c>
      <c r="L171" s="68">
        <v>0</v>
      </c>
      <c r="M171" s="68">
        <v>1474.21335933964</v>
      </c>
    </row>
    <row r="172" spans="1:13">
      <c r="A172" s="105"/>
      <c r="B172">
        <v>2017</v>
      </c>
      <c r="C172" s="68">
        <v>402.90072066340008</v>
      </c>
      <c r="D172" s="68">
        <v>53.222204623299376</v>
      </c>
      <c r="E172" s="68">
        <v>18.270604254788129</v>
      </c>
      <c r="F172" s="68">
        <v>1018.1795805648053</v>
      </c>
      <c r="G172" s="68">
        <v>12.408413826678972</v>
      </c>
      <c r="H172" s="68">
        <v>1.6066790352504638</v>
      </c>
      <c r="I172" s="68">
        <v>6.3158988993069709</v>
      </c>
      <c r="J172" s="68">
        <v>14.144230769230768</v>
      </c>
      <c r="K172" s="68">
        <v>9.6787541431351602</v>
      </c>
      <c r="L172" s="68">
        <v>0</v>
      </c>
      <c r="M172" s="68">
        <v>1536.7270867798952</v>
      </c>
    </row>
    <row r="173" spans="1:13">
      <c r="A173" s="105">
        <v>56</v>
      </c>
      <c r="B173">
        <v>2011</v>
      </c>
      <c r="C173" s="68">
        <v>268.84936110091741</v>
      </c>
      <c r="D173" s="68">
        <v>40.840410351804238</v>
      </c>
      <c r="E173" s="68">
        <v>4.0095270872135398</v>
      </c>
      <c r="F173" s="68">
        <v>719.84375251376366</v>
      </c>
      <c r="G173" s="68">
        <v>11.337386487075145</v>
      </c>
      <c r="H173" s="68">
        <v>0.6217008797653959</v>
      </c>
      <c r="I173" s="68">
        <v>7.3781546696789961</v>
      </c>
      <c r="J173" s="68">
        <v>3.9728698601102161</v>
      </c>
      <c r="K173" s="68">
        <v>6.2249507351826594</v>
      </c>
      <c r="L173" s="68">
        <v>0</v>
      </c>
      <c r="M173" s="68">
        <v>1063.078113685511</v>
      </c>
    </row>
    <row r="174" spans="1:13">
      <c r="A174" s="105"/>
      <c r="B174">
        <v>2014</v>
      </c>
      <c r="C174" s="68">
        <v>266.71080577017881</v>
      </c>
      <c r="D174" s="68">
        <v>27.460745992104599</v>
      </c>
      <c r="E174" s="68">
        <v>4.6416973554412726</v>
      </c>
      <c r="F174" s="68">
        <v>663.77786679661335</v>
      </c>
      <c r="G174" s="68">
        <v>6.2549727793555778</v>
      </c>
      <c r="H174" s="68">
        <v>2.3753896393053284</v>
      </c>
      <c r="I174" s="68">
        <v>3.3934947697147866</v>
      </c>
      <c r="J174" s="68">
        <v>7.0311824036942516</v>
      </c>
      <c r="K174" s="68">
        <v>3.0730133092130769</v>
      </c>
      <c r="L174" s="68">
        <v>0</v>
      </c>
      <c r="M174" s="68">
        <v>984.71916881562117</v>
      </c>
    </row>
    <row r="175" spans="1:13">
      <c r="A175" s="105"/>
      <c r="B175">
        <v>2017</v>
      </c>
      <c r="C175" s="68">
        <v>261.93257701416047</v>
      </c>
      <c r="D175" s="68">
        <v>33.915085823559252</v>
      </c>
      <c r="E175" s="68">
        <v>25.985711169284464</v>
      </c>
      <c r="F175" s="68">
        <v>684.09981683147851</v>
      </c>
      <c r="G175" s="68">
        <v>12.755510150356624</v>
      </c>
      <c r="H175" s="68">
        <v>0</v>
      </c>
      <c r="I175" s="68">
        <v>1.0080786793115559</v>
      </c>
      <c r="J175" s="68">
        <v>4.0641025641025639</v>
      </c>
      <c r="K175" s="68">
        <v>3.0686477521588436</v>
      </c>
      <c r="L175" s="68">
        <v>0</v>
      </c>
      <c r="M175" s="68">
        <v>1026.8295299844121</v>
      </c>
    </row>
    <row r="176" spans="1:13">
      <c r="A176" s="105">
        <v>57</v>
      </c>
      <c r="B176">
        <v>2011</v>
      </c>
      <c r="C176" s="68">
        <v>186.53371792339217</v>
      </c>
      <c r="D176" s="68">
        <v>16.537045601298907</v>
      </c>
      <c r="E176" s="68">
        <v>7.4100655602916667</v>
      </c>
      <c r="F176" s="68">
        <v>399.5596880037923</v>
      </c>
      <c r="G176" s="68">
        <v>3.13772287478543</v>
      </c>
      <c r="H176" s="68">
        <v>3.3575672226378561</v>
      </c>
      <c r="I176" s="68">
        <v>1.021505376344086</v>
      </c>
      <c r="J176" s="68">
        <v>0</v>
      </c>
      <c r="K176" s="68">
        <v>0</v>
      </c>
      <c r="L176" s="68">
        <v>0</v>
      </c>
      <c r="M176" s="68">
        <v>617.55731256254239</v>
      </c>
    </row>
    <row r="177" spans="1:13">
      <c r="A177" s="105"/>
      <c r="B177">
        <v>2014</v>
      </c>
      <c r="C177" s="68">
        <v>200.95774769596238</v>
      </c>
      <c r="D177" s="68">
        <v>16.81384285858632</v>
      </c>
      <c r="E177" s="68">
        <v>3.1357319184996868</v>
      </c>
      <c r="F177" s="68">
        <v>398.48052932237482</v>
      </c>
      <c r="G177" s="68">
        <v>6.335118895578665</v>
      </c>
      <c r="H177" s="68">
        <v>1.0096330275229359</v>
      </c>
      <c r="I177" s="68">
        <v>1.91796875</v>
      </c>
      <c r="J177" s="68">
        <v>1.0096330275229359</v>
      </c>
      <c r="K177" s="68">
        <v>2.8885793871866294</v>
      </c>
      <c r="L177" s="68">
        <v>0</v>
      </c>
      <c r="M177" s="68">
        <v>632.54878488323436</v>
      </c>
    </row>
    <row r="178" spans="1:13">
      <c r="A178" s="105"/>
      <c r="B178">
        <v>2017</v>
      </c>
      <c r="C178" s="68">
        <v>223.80645107185725</v>
      </c>
      <c r="D178" s="68">
        <v>12.029015977831866</v>
      </c>
      <c r="E178" s="68">
        <v>17.75898346738159</v>
      </c>
      <c r="F178" s="68">
        <v>375.22346943838915</v>
      </c>
      <c r="G178" s="68">
        <v>13.327461139896373</v>
      </c>
      <c r="H178" s="68">
        <v>0</v>
      </c>
      <c r="I178" s="68">
        <v>0</v>
      </c>
      <c r="J178" s="68">
        <v>0</v>
      </c>
      <c r="K178" s="68">
        <v>1.1779388083735909</v>
      </c>
      <c r="L178" s="68">
        <v>0</v>
      </c>
      <c r="M178" s="68">
        <v>643.32331990372984</v>
      </c>
    </row>
    <row r="179" spans="1:13">
      <c r="A179" s="105">
        <v>58</v>
      </c>
      <c r="B179">
        <v>2011</v>
      </c>
      <c r="C179" s="68">
        <v>227.68620748158062</v>
      </c>
      <c r="D179" s="68">
        <v>18.535143521619574</v>
      </c>
      <c r="E179" s="68">
        <v>2</v>
      </c>
      <c r="F179" s="68">
        <v>465.65268341756456</v>
      </c>
      <c r="G179" s="68">
        <v>4.2219900142653355</v>
      </c>
      <c r="H179" s="68">
        <v>5.5827219618232462</v>
      </c>
      <c r="I179" s="68">
        <v>0.8003300330033003</v>
      </c>
      <c r="J179" s="68">
        <v>2.0498212386124597</v>
      </c>
      <c r="K179" s="68">
        <v>1.1069900142653353</v>
      </c>
      <c r="L179" s="68">
        <v>0</v>
      </c>
      <c r="M179" s="68">
        <v>727.63588768273439</v>
      </c>
    </row>
    <row r="180" spans="1:13">
      <c r="A180" s="105"/>
      <c r="B180">
        <v>2014</v>
      </c>
      <c r="C180" s="68">
        <v>241.8900822126636</v>
      </c>
      <c r="D180" s="68">
        <v>10.335321637438085</v>
      </c>
      <c r="E180" s="68">
        <v>4.5472452686810811</v>
      </c>
      <c r="F180" s="68">
        <v>491.52093347777151</v>
      </c>
      <c r="G180" s="68">
        <v>9.6818517426504016</v>
      </c>
      <c r="H180" s="68">
        <v>4.2927099505998587</v>
      </c>
      <c r="I180" s="68">
        <v>0</v>
      </c>
      <c r="J180" s="68">
        <v>2.0031595576619274</v>
      </c>
      <c r="K180" s="68">
        <v>5.0721056728021141</v>
      </c>
      <c r="L180" s="68">
        <v>0</v>
      </c>
      <c r="M180" s="68">
        <v>769.34340952026844</v>
      </c>
    </row>
    <row r="181" spans="1:13">
      <c r="A181" s="105"/>
      <c r="B181">
        <v>2017</v>
      </c>
      <c r="C181" s="68">
        <v>219.31521366010426</v>
      </c>
      <c r="D181" s="68">
        <v>22.275869863011593</v>
      </c>
      <c r="E181" s="68">
        <v>8.8514917213370818</v>
      </c>
      <c r="F181" s="68">
        <v>413.67759209057999</v>
      </c>
      <c r="G181" s="68">
        <v>14.350958403530726</v>
      </c>
      <c r="H181" s="68">
        <v>2.571230982019364</v>
      </c>
      <c r="I181" s="68">
        <v>0</v>
      </c>
      <c r="J181" s="68">
        <v>3.0320512820512819</v>
      </c>
      <c r="K181" s="68">
        <v>2.6650168338099007</v>
      </c>
      <c r="L181" s="68">
        <v>0</v>
      </c>
      <c r="M181" s="68">
        <v>686.73942483644419</v>
      </c>
    </row>
    <row r="182" spans="1:13">
      <c r="A182" s="105">
        <v>59</v>
      </c>
      <c r="B182">
        <v>2011</v>
      </c>
      <c r="C182" s="68">
        <v>262.81451971050029</v>
      </c>
      <c r="D182" s="68">
        <v>11.07687591497503</v>
      </c>
      <c r="E182" s="68">
        <v>8.6727786066172676</v>
      </c>
      <c r="F182" s="68">
        <v>607.72504667878422</v>
      </c>
      <c r="G182" s="68">
        <v>8.3287482527060632</v>
      </c>
      <c r="H182" s="68">
        <v>2.2139800285306706</v>
      </c>
      <c r="I182" s="68">
        <v>1</v>
      </c>
      <c r="J182" s="68">
        <v>1.9864349300551081</v>
      </c>
      <c r="K182" s="68">
        <v>0</v>
      </c>
      <c r="L182" s="68">
        <v>0</v>
      </c>
      <c r="M182" s="68">
        <v>903.81838412216871</v>
      </c>
    </row>
    <row r="183" spans="1:13">
      <c r="A183" s="105"/>
      <c r="B183">
        <v>2014</v>
      </c>
      <c r="C183" s="68">
        <v>244.16841530703618</v>
      </c>
      <c r="D183" s="68">
        <v>8.0481651376146797</v>
      </c>
      <c r="E183" s="68">
        <v>7.5701854574149889</v>
      </c>
      <c r="F183" s="68">
        <v>601.83974986963244</v>
      </c>
      <c r="G183" s="68">
        <v>6.661750080725156</v>
      </c>
      <c r="H183" s="68">
        <v>1.0096330275229359</v>
      </c>
      <c r="I183" s="68">
        <v>0</v>
      </c>
      <c r="J183" s="68">
        <v>6.0189573459715637</v>
      </c>
      <c r="K183" s="68">
        <v>1.0569055675176868</v>
      </c>
      <c r="L183" s="68">
        <v>0</v>
      </c>
      <c r="M183" s="68">
        <v>876.37376179343551</v>
      </c>
    </row>
    <row r="184" spans="1:13">
      <c r="A184" s="105"/>
      <c r="B184">
        <v>2017</v>
      </c>
      <c r="C184" s="68">
        <v>247.87846976238447</v>
      </c>
      <c r="D184" s="68">
        <v>17.153039702233251</v>
      </c>
      <c r="E184" s="68">
        <v>11.448883412355649</v>
      </c>
      <c r="F184" s="68">
        <v>578.69689042308903</v>
      </c>
      <c r="G184" s="68">
        <v>1.0049751243781095</v>
      </c>
      <c r="H184" s="68">
        <v>0</v>
      </c>
      <c r="I184" s="68">
        <v>0</v>
      </c>
      <c r="J184" s="68">
        <v>7.1121794871794872</v>
      </c>
      <c r="K184" s="68">
        <v>2.0202991452991457</v>
      </c>
      <c r="L184" s="68">
        <v>0</v>
      </c>
      <c r="M184" s="68">
        <v>865.31473705691917</v>
      </c>
    </row>
    <row r="185" spans="1:13">
      <c r="A185" s="105">
        <v>60</v>
      </c>
      <c r="B185">
        <v>2011</v>
      </c>
      <c r="C185" s="68">
        <v>217.81772626190278</v>
      </c>
      <c r="D185" s="68">
        <v>15.838683212532613</v>
      </c>
      <c r="E185" s="68">
        <v>6.1501867910987151</v>
      </c>
      <c r="F185" s="68">
        <v>702.43491688393954</v>
      </c>
      <c r="G185" s="68">
        <v>12.676346205589544</v>
      </c>
      <c r="H185" s="68">
        <v>3.7989961651251973</v>
      </c>
      <c r="I185" s="68">
        <v>2.9317842478536766</v>
      </c>
      <c r="J185" s="68">
        <v>0</v>
      </c>
      <c r="K185" s="68">
        <v>4.1064593301435401</v>
      </c>
      <c r="L185" s="68">
        <v>0</v>
      </c>
      <c r="M185" s="68">
        <v>965.75509909818561</v>
      </c>
    </row>
    <row r="186" spans="1:13">
      <c r="A186" s="105"/>
      <c r="B186">
        <v>2014</v>
      </c>
      <c r="C186" s="68">
        <v>195.01548558484566</v>
      </c>
      <c r="D186" s="68">
        <v>10.994617748268759</v>
      </c>
      <c r="E186" s="68">
        <v>4.0110990612957567</v>
      </c>
      <c r="F186" s="68">
        <v>678.36389871005497</v>
      </c>
      <c r="G186" s="68">
        <v>4.0580119893887421</v>
      </c>
      <c r="H186" s="68">
        <v>2.0725233644859813</v>
      </c>
      <c r="I186" s="68">
        <v>2.0042324874689306</v>
      </c>
      <c r="J186" s="68">
        <v>0</v>
      </c>
      <c r="K186" s="68">
        <v>3.5015660523566603</v>
      </c>
      <c r="L186" s="68">
        <v>0</v>
      </c>
      <c r="M186" s="68">
        <v>900.02143499816543</v>
      </c>
    </row>
    <row r="187" spans="1:13">
      <c r="A187" s="105"/>
      <c r="B187">
        <v>2017</v>
      </c>
      <c r="C187" s="68">
        <v>208.55542587389564</v>
      </c>
      <c r="D187" s="68">
        <v>5.9939644493992317</v>
      </c>
      <c r="E187" s="68">
        <v>2.2916666666666665</v>
      </c>
      <c r="F187" s="68">
        <v>700.67173104236178</v>
      </c>
      <c r="G187" s="68">
        <v>5.1053999482699641</v>
      </c>
      <c r="H187" s="68">
        <v>0</v>
      </c>
      <c r="I187" s="68">
        <v>0</v>
      </c>
      <c r="J187" s="68">
        <v>2</v>
      </c>
      <c r="K187" s="68">
        <v>1.0759493670886076</v>
      </c>
      <c r="L187" s="68">
        <v>0</v>
      </c>
      <c r="M187" s="68">
        <v>925.69413734768193</v>
      </c>
    </row>
    <row r="188" spans="1:13">
      <c r="A188" s="105">
        <v>61</v>
      </c>
      <c r="B188">
        <v>2011</v>
      </c>
      <c r="C188" s="68">
        <v>196.89920761139467</v>
      </c>
      <c r="D188" s="68">
        <v>9.3040256186570431</v>
      </c>
      <c r="E188" s="68">
        <v>0</v>
      </c>
      <c r="F188" s="68">
        <v>721.92944770467761</v>
      </c>
      <c r="G188" s="68">
        <v>8.4039640867750034</v>
      </c>
      <c r="H188" s="68">
        <v>3.0903249787595577</v>
      </c>
      <c r="I188" s="68">
        <v>5.9285144679881521</v>
      </c>
      <c r="J188" s="68">
        <v>0</v>
      </c>
      <c r="K188" s="68">
        <v>3.0383412015180968</v>
      </c>
      <c r="L188" s="68">
        <v>0</v>
      </c>
      <c r="M188" s="68">
        <v>948.59382566977013</v>
      </c>
    </row>
    <row r="189" spans="1:13">
      <c r="A189" s="105"/>
      <c r="B189">
        <v>2014</v>
      </c>
      <c r="C189" s="68">
        <v>170.42007750134644</v>
      </c>
      <c r="D189" s="68">
        <v>12.955963628077647</v>
      </c>
      <c r="E189" s="68">
        <v>1.7540740740740739</v>
      </c>
      <c r="F189" s="68">
        <v>791.80379525415935</v>
      </c>
      <c r="G189" s="68">
        <v>7.8976767386146918</v>
      </c>
      <c r="H189" s="68">
        <v>1.0016722408026755</v>
      </c>
      <c r="I189" s="68">
        <v>1</v>
      </c>
      <c r="J189" s="68">
        <v>1</v>
      </c>
      <c r="K189" s="68">
        <v>0</v>
      </c>
      <c r="L189" s="68">
        <v>0</v>
      </c>
      <c r="M189" s="68">
        <v>987.83325943707484</v>
      </c>
    </row>
    <row r="190" spans="1:13">
      <c r="A190" s="105"/>
      <c r="B190">
        <v>2017</v>
      </c>
      <c r="C190" s="68">
        <v>222.18175430435966</v>
      </c>
      <c r="D190" s="68">
        <v>16.010787783359213</v>
      </c>
      <c r="E190" s="68">
        <v>9.9046620046620042</v>
      </c>
      <c r="F190" s="68">
        <v>702.97639513673141</v>
      </c>
      <c r="G190" s="68">
        <v>10.810934495096575</v>
      </c>
      <c r="H190" s="68">
        <v>2.9328795012088049</v>
      </c>
      <c r="I190" s="68">
        <v>0</v>
      </c>
      <c r="J190" s="68">
        <v>1</v>
      </c>
      <c r="K190" s="68">
        <v>0</v>
      </c>
      <c r="L190" s="68">
        <v>0</v>
      </c>
      <c r="M190" s="68">
        <v>965.81741322541768</v>
      </c>
    </row>
    <row r="191" spans="1:13">
      <c r="A191" s="105">
        <v>62</v>
      </c>
      <c r="B191">
        <v>2011</v>
      </c>
      <c r="C191" s="68">
        <v>185.77314510045568</v>
      </c>
      <c r="D191" s="68">
        <v>13.085310086359218</v>
      </c>
      <c r="E191" s="68">
        <v>2.0171673819742488</v>
      </c>
      <c r="F191" s="68">
        <v>571.1423111713749</v>
      </c>
      <c r="G191" s="68">
        <v>19.307742156042998</v>
      </c>
      <c r="H191" s="68">
        <v>3.9209081810233388</v>
      </c>
      <c r="I191" s="68">
        <v>0</v>
      </c>
      <c r="J191" s="68">
        <v>0</v>
      </c>
      <c r="K191" s="68">
        <v>0</v>
      </c>
      <c r="L191" s="68">
        <v>0</v>
      </c>
      <c r="M191" s="68">
        <v>795.24658407723041</v>
      </c>
    </row>
    <row r="192" spans="1:13">
      <c r="A192" s="105"/>
      <c r="B192">
        <v>2014</v>
      </c>
      <c r="C192" s="68">
        <v>190.49055120284032</v>
      </c>
      <c r="D192" s="68">
        <v>7.5945691199245005</v>
      </c>
      <c r="E192" s="68">
        <v>7.9451661578766739</v>
      </c>
      <c r="F192" s="68">
        <v>556.04575406150229</v>
      </c>
      <c r="G192" s="68">
        <v>7.4325868300250812</v>
      </c>
      <c r="H192" s="68">
        <v>3.0288990825688074</v>
      </c>
      <c r="I192" s="68">
        <v>1.0265957446808511</v>
      </c>
      <c r="J192" s="68">
        <v>1.0096330275229359</v>
      </c>
      <c r="K192" s="68">
        <v>0.96285979572887648</v>
      </c>
      <c r="L192" s="68">
        <v>0</v>
      </c>
      <c r="M192" s="68">
        <v>775.53661502267039</v>
      </c>
    </row>
    <row r="193" spans="1:13">
      <c r="A193" s="105"/>
      <c r="B193">
        <v>2017</v>
      </c>
      <c r="C193" s="68">
        <v>200.76544624128928</v>
      </c>
      <c r="D193" s="68">
        <v>10.63271782278278</v>
      </c>
      <c r="E193" s="68">
        <v>4.8160256410256412</v>
      </c>
      <c r="F193" s="68">
        <v>513.77424519885608</v>
      </c>
      <c r="G193" s="68">
        <v>3.1157010870845454</v>
      </c>
      <c r="H193" s="68">
        <v>0</v>
      </c>
      <c r="I193" s="68">
        <v>1.2512437810945274</v>
      </c>
      <c r="J193" s="68">
        <v>0</v>
      </c>
      <c r="K193" s="68">
        <v>1.3285714285714285</v>
      </c>
      <c r="L193" s="68">
        <v>0</v>
      </c>
      <c r="M193" s="68">
        <v>735.68395120070431</v>
      </c>
    </row>
    <row r="194" spans="1:13">
      <c r="A194" s="105">
        <v>63</v>
      </c>
      <c r="B194">
        <v>2011</v>
      </c>
      <c r="C194" s="68">
        <v>147.80535780442065</v>
      </c>
      <c r="D194" s="68">
        <v>11.687683487391222</v>
      </c>
      <c r="E194" s="68">
        <v>0</v>
      </c>
      <c r="F194" s="68">
        <v>330.45984418244296</v>
      </c>
      <c r="G194" s="68">
        <v>9.6663146244374207</v>
      </c>
      <c r="H194" s="68">
        <v>4.2120985609859858</v>
      </c>
      <c r="I194" s="68">
        <v>0</v>
      </c>
      <c r="J194" s="68">
        <v>0</v>
      </c>
      <c r="K194" s="68">
        <v>0</v>
      </c>
      <c r="L194" s="68">
        <v>0</v>
      </c>
      <c r="M194" s="68">
        <v>503.83129865967817</v>
      </c>
    </row>
    <row r="195" spans="1:13">
      <c r="A195" s="105"/>
      <c r="B195">
        <v>2014</v>
      </c>
      <c r="C195" s="68">
        <v>133.64174709409994</v>
      </c>
      <c r="D195" s="68">
        <v>6.0508777891040895</v>
      </c>
      <c r="E195" s="68">
        <v>2.1647132414266794</v>
      </c>
      <c r="F195" s="68">
        <v>372.63384152975425</v>
      </c>
      <c r="G195" s="68">
        <v>4.5361090548595486</v>
      </c>
      <c r="H195" s="68">
        <v>2.0192660550458719</v>
      </c>
      <c r="I195" s="68">
        <v>0</v>
      </c>
      <c r="J195" s="68">
        <v>0</v>
      </c>
      <c r="K195" s="68">
        <v>0</v>
      </c>
      <c r="L195" s="68">
        <v>0</v>
      </c>
      <c r="M195" s="68">
        <v>521.04655476429036</v>
      </c>
    </row>
    <row r="196" spans="1:13">
      <c r="A196" s="105"/>
      <c r="B196">
        <v>2017</v>
      </c>
      <c r="C196" s="68">
        <v>139.27105956699583</v>
      </c>
      <c r="D196" s="68">
        <v>6.7361163820366858</v>
      </c>
      <c r="E196" s="68">
        <v>2.5912280701754384</v>
      </c>
      <c r="F196" s="68">
        <v>374.2526097925338</v>
      </c>
      <c r="G196" s="68">
        <v>4.8099009900990097</v>
      </c>
      <c r="H196" s="68">
        <v>1</v>
      </c>
      <c r="I196" s="68">
        <v>3.8</v>
      </c>
      <c r="J196" s="68">
        <v>0</v>
      </c>
      <c r="K196" s="68">
        <v>0</v>
      </c>
      <c r="L196" s="68">
        <v>0</v>
      </c>
      <c r="M196" s="68">
        <v>532.46091480184066</v>
      </c>
    </row>
    <row r="197" spans="1:13">
      <c r="A197" s="105">
        <v>64</v>
      </c>
      <c r="B197">
        <v>2011</v>
      </c>
      <c r="C197" s="68">
        <v>188.86213345877812</v>
      </c>
      <c r="D197" s="68">
        <v>8.6125390714275891</v>
      </c>
      <c r="E197" s="68">
        <v>1.0307328605200945</v>
      </c>
      <c r="F197" s="68">
        <v>400.78452030839304</v>
      </c>
      <c r="G197" s="68">
        <v>1.852836879432624</v>
      </c>
      <c r="H197" s="68">
        <v>6.3143350301503487</v>
      </c>
      <c r="I197" s="68">
        <v>1.4933586337760911</v>
      </c>
      <c r="J197" s="68">
        <v>0</v>
      </c>
      <c r="K197" s="68">
        <v>4.5697041317447358</v>
      </c>
      <c r="L197" s="68">
        <v>0</v>
      </c>
      <c r="M197" s="68">
        <v>613.52016037422266</v>
      </c>
    </row>
    <row r="198" spans="1:13">
      <c r="A198" s="105"/>
      <c r="B198">
        <v>2014</v>
      </c>
      <c r="C198" s="68">
        <v>153.34871359282616</v>
      </c>
      <c r="D198" s="68">
        <v>7.9503968193443759</v>
      </c>
      <c r="E198" s="68">
        <v>3.0192660550458719</v>
      </c>
      <c r="F198" s="68">
        <v>375.10486372924748</v>
      </c>
      <c r="G198" s="68">
        <v>3.9797538761187243</v>
      </c>
      <c r="H198" s="68">
        <v>4.0385321100917437</v>
      </c>
      <c r="I198" s="68">
        <v>1</v>
      </c>
      <c r="J198" s="68">
        <v>0</v>
      </c>
      <c r="K198" s="68">
        <v>4.4726780826211696</v>
      </c>
      <c r="L198" s="68">
        <v>0</v>
      </c>
      <c r="M198" s="68">
        <v>552.91420426529555</v>
      </c>
    </row>
    <row r="199" spans="1:13">
      <c r="A199" s="105"/>
      <c r="B199">
        <v>2017</v>
      </c>
      <c r="C199" s="68">
        <v>156.78781282948015</v>
      </c>
      <c r="D199" s="68">
        <v>28.855598872685086</v>
      </c>
      <c r="E199" s="68">
        <v>9.1666666666666661</v>
      </c>
      <c r="F199" s="68">
        <v>329.97580674665954</v>
      </c>
      <c r="G199" s="68">
        <v>3.2608023791241765</v>
      </c>
      <c r="H199" s="68">
        <v>0</v>
      </c>
      <c r="I199" s="68">
        <v>0</v>
      </c>
      <c r="J199" s="68">
        <v>0</v>
      </c>
      <c r="K199" s="68">
        <v>1.3141153081510932</v>
      </c>
      <c r="L199" s="68">
        <v>0</v>
      </c>
      <c r="M199" s="68">
        <v>529.36080280276667</v>
      </c>
    </row>
    <row r="200" spans="1:13">
      <c r="A200" s="105">
        <v>65</v>
      </c>
      <c r="B200">
        <v>2011</v>
      </c>
      <c r="C200" s="68">
        <v>163.31008980032439</v>
      </c>
      <c r="D200" s="68">
        <v>10.587319320871924</v>
      </c>
      <c r="E200" s="68">
        <v>2.0101760476750226</v>
      </c>
      <c r="F200" s="68">
        <v>358.61658848057141</v>
      </c>
      <c r="G200" s="68">
        <v>5.9402343710898595</v>
      </c>
      <c r="H200" s="68">
        <v>4.4279600570613411</v>
      </c>
      <c r="I200" s="68">
        <v>1.1069900142653353</v>
      </c>
      <c r="J200" s="68">
        <v>0</v>
      </c>
      <c r="K200" s="68">
        <v>0</v>
      </c>
      <c r="L200" s="68">
        <v>0</v>
      </c>
      <c r="M200" s="68">
        <v>545.99935809185934</v>
      </c>
    </row>
    <row r="201" spans="1:13">
      <c r="A201" s="105"/>
      <c r="B201">
        <v>2014</v>
      </c>
      <c r="C201" s="68">
        <v>161.09116405598871</v>
      </c>
      <c r="D201" s="68">
        <v>12.378145478374838</v>
      </c>
      <c r="E201" s="68">
        <v>5.6232921776104323</v>
      </c>
      <c r="F201" s="68">
        <v>368.11367339805764</v>
      </c>
      <c r="G201" s="68">
        <v>5.814783946071695</v>
      </c>
      <c r="H201" s="68">
        <v>5.0481651376146788</v>
      </c>
      <c r="I201" s="68">
        <v>0</v>
      </c>
      <c r="J201" s="68">
        <v>3.0333333333333332</v>
      </c>
      <c r="K201" s="68">
        <v>1.925719591457753</v>
      </c>
      <c r="L201" s="68">
        <v>0</v>
      </c>
      <c r="M201" s="68">
        <v>563.02827711850898</v>
      </c>
    </row>
    <row r="202" spans="1:13">
      <c r="A202" s="105"/>
      <c r="B202">
        <v>2017</v>
      </c>
      <c r="C202" s="68">
        <v>181.48451918843853</v>
      </c>
      <c r="D202" s="68">
        <v>40.153559250884832</v>
      </c>
      <c r="E202" s="68">
        <v>17.28021606787474</v>
      </c>
      <c r="F202" s="68">
        <v>356.65104585166847</v>
      </c>
      <c r="G202" s="68">
        <v>7.03702627178727</v>
      </c>
      <c r="H202" s="68">
        <v>7.6</v>
      </c>
      <c r="I202" s="68">
        <v>2.2916666666666665</v>
      </c>
      <c r="J202" s="68">
        <v>0</v>
      </c>
      <c r="K202" s="68">
        <v>0</v>
      </c>
      <c r="L202" s="68">
        <v>0</v>
      </c>
      <c r="M202" s="68">
        <v>612.49803329732049</v>
      </c>
    </row>
    <row r="203" spans="1:13">
      <c r="A203" s="105">
        <v>66</v>
      </c>
      <c r="B203">
        <v>2011</v>
      </c>
      <c r="C203" s="68">
        <v>185.94623864515381</v>
      </c>
      <c r="D203" s="68">
        <v>23.251722043017722</v>
      </c>
      <c r="E203" s="68">
        <v>2.9751361161524503</v>
      </c>
      <c r="F203" s="68">
        <v>467.29720592161692</v>
      </c>
      <c r="G203" s="68">
        <v>4.4605800176425729</v>
      </c>
      <c r="H203" s="68">
        <v>2.3548387096774195</v>
      </c>
      <c r="I203" s="68">
        <v>1.0307328605200945</v>
      </c>
      <c r="J203" s="68">
        <v>0</v>
      </c>
      <c r="K203" s="68">
        <v>1.000503524672709</v>
      </c>
      <c r="L203" s="68">
        <v>0</v>
      </c>
      <c r="M203" s="68">
        <v>688.31695783845362</v>
      </c>
    </row>
    <row r="204" spans="1:13">
      <c r="A204" s="105"/>
      <c r="B204">
        <v>2014</v>
      </c>
      <c r="C204" s="68">
        <v>197.31995006467486</v>
      </c>
      <c r="D204" s="68">
        <v>20.018751012468133</v>
      </c>
      <c r="E204" s="68">
        <v>0.99459945994599464</v>
      </c>
      <c r="F204" s="68">
        <v>539.76112909538801</v>
      </c>
      <c r="G204" s="68">
        <v>6.4439126784214942</v>
      </c>
      <c r="H204" s="68">
        <v>8.8776807244257014</v>
      </c>
      <c r="I204" s="68">
        <v>1.0033840947546531</v>
      </c>
      <c r="J204" s="68">
        <v>0</v>
      </c>
      <c r="K204" s="68">
        <v>6.1250839822444725</v>
      </c>
      <c r="L204" s="68">
        <v>0</v>
      </c>
      <c r="M204" s="68">
        <v>780.54449111232327</v>
      </c>
    </row>
    <row r="205" spans="1:13">
      <c r="A205" s="105"/>
      <c r="B205">
        <v>2017</v>
      </c>
      <c r="C205" s="68">
        <v>183.60473772616996</v>
      </c>
      <c r="D205" s="68">
        <v>17.64673690266476</v>
      </c>
      <c r="E205" s="68">
        <v>19.111669329616625</v>
      </c>
      <c r="F205" s="68">
        <v>447.39922534197825</v>
      </c>
      <c r="G205" s="68">
        <v>5.9788969687057527</v>
      </c>
      <c r="H205" s="68">
        <v>1.1779388083735909</v>
      </c>
      <c r="I205" s="68">
        <v>0</v>
      </c>
      <c r="J205" s="68">
        <v>0</v>
      </c>
      <c r="K205" s="68">
        <v>2.3511840913553317</v>
      </c>
      <c r="L205" s="68">
        <v>0</v>
      </c>
      <c r="M205" s="68">
        <v>677.2703891688642</v>
      </c>
    </row>
    <row r="206" spans="1:13">
      <c r="A206" s="105">
        <v>67</v>
      </c>
      <c r="B206">
        <v>2011</v>
      </c>
      <c r="C206" s="68">
        <v>115.63159106504779</v>
      </c>
      <c r="D206" s="68">
        <v>9.3246600796963737</v>
      </c>
      <c r="E206" s="68">
        <v>1.021505376344086</v>
      </c>
      <c r="F206" s="68">
        <v>365.61002833392831</v>
      </c>
      <c r="G206" s="68">
        <v>2.0790395175675025</v>
      </c>
      <c r="H206" s="68">
        <v>0</v>
      </c>
      <c r="I206" s="68">
        <v>0</v>
      </c>
      <c r="J206" s="68">
        <v>1.7934508816120907</v>
      </c>
      <c r="K206" s="68">
        <v>0</v>
      </c>
      <c r="L206" s="68">
        <v>0</v>
      </c>
      <c r="M206" s="68">
        <v>495.46027525419612</v>
      </c>
    </row>
    <row r="207" spans="1:13">
      <c r="A207" s="105"/>
      <c r="B207">
        <v>2014</v>
      </c>
      <c r="C207" s="68">
        <v>115.45713283818735</v>
      </c>
      <c r="D207" s="68">
        <v>6.0577981651376156</v>
      </c>
      <c r="E207" s="68">
        <v>0</v>
      </c>
      <c r="F207" s="68">
        <v>327.12848526228191</v>
      </c>
      <c r="G207" s="68">
        <v>3.0461044874096759</v>
      </c>
      <c r="H207" s="68">
        <v>2.3753581661891117</v>
      </c>
      <c r="I207" s="68">
        <v>1.1308965948141205</v>
      </c>
      <c r="J207" s="68">
        <v>1.0096330275229359</v>
      </c>
      <c r="K207" s="68">
        <v>0</v>
      </c>
      <c r="L207" s="68">
        <v>0</v>
      </c>
      <c r="M207" s="68">
        <v>456.20540854154274</v>
      </c>
    </row>
    <row r="208" spans="1:13">
      <c r="A208" s="105"/>
      <c r="B208">
        <v>2017</v>
      </c>
      <c r="C208" s="68">
        <v>128.86480465966903</v>
      </c>
      <c r="D208" s="68">
        <v>42.331386351667746</v>
      </c>
      <c r="E208" s="68">
        <v>12.588942307692307</v>
      </c>
      <c r="F208" s="68">
        <v>338.44931173653447</v>
      </c>
      <c r="G208" s="68">
        <v>3.464281912062174</v>
      </c>
      <c r="H208" s="68">
        <v>0</v>
      </c>
      <c r="I208" s="68">
        <v>0</v>
      </c>
      <c r="J208" s="68">
        <v>0</v>
      </c>
      <c r="K208" s="68">
        <v>1.3509015256588073</v>
      </c>
      <c r="L208" s="68">
        <v>0</v>
      </c>
      <c r="M208" s="68">
        <v>527.04962849328456</v>
      </c>
    </row>
    <row r="209" spans="1:13">
      <c r="A209" s="105">
        <v>68</v>
      </c>
      <c r="B209">
        <v>2011</v>
      </c>
      <c r="C209" s="68">
        <v>169.17213006991759</v>
      </c>
      <c r="D209" s="68">
        <v>16.0906539693277</v>
      </c>
      <c r="E209" s="68">
        <v>7.2215023512742054</v>
      </c>
      <c r="F209" s="68">
        <v>436.63683055602695</v>
      </c>
      <c r="G209" s="68">
        <v>9.1161870484585954</v>
      </c>
      <c r="H209" s="68">
        <v>6.1558136386201134</v>
      </c>
      <c r="I209" s="68">
        <v>2.1069900142653353</v>
      </c>
      <c r="J209" s="68">
        <v>1.0307328605200945</v>
      </c>
      <c r="K209" s="68">
        <v>0</v>
      </c>
      <c r="L209" s="68">
        <v>0</v>
      </c>
      <c r="M209" s="68">
        <v>647.53084050841051</v>
      </c>
    </row>
    <row r="210" spans="1:13">
      <c r="A210" s="105"/>
      <c r="B210">
        <v>2014</v>
      </c>
      <c r="C210" s="68">
        <v>159.1452756059808</v>
      </c>
      <c r="D210" s="68">
        <v>4.4665012575380834</v>
      </c>
      <c r="E210" s="68">
        <v>3.0149909153843066</v>
      </c>
      <c r="F210" s="68">
        <v>438.78339200547958</v>
      </c>
      <c r="G210" s="68">
        <v>7.6062838182797226</v>
      </c>
      <c r="H210" s="68">
        <v>2.0113052683256116</v>
      </c>
      <c r="I210" s="68">
        <v>0</v>
      </c>
      <c r="J210" s="68">
        <v>0</v>
      </c>
      <c r="K210" s="68">
        <v>3.8268509921249008</v>
      </c>
      <c r="L210" s="68">
        <v>0</v>
      </c>
      <c r="M210" s="68">
        <v>618.85459986311309</v>
      </c>
    </row>
    <row r="211" spans="1:13">
      <c r="A211" s="105"/>
      <c r="B211">
        <v>2017</v>
      </c>
      <c r="C211" s="68">
        <v>161.03802403580121</v>
      </c>
      <c r="D211" s="68">
        <v>10.170320743492972</v>
      </c>
      <c r="E211" s="68">
        <v>6.875</v>
      </c>
      <c r="F211" s="68">
        <v>404.29726945275968</v>
      </c>
      <c r="G211" s="68">
        <v>13.191554532314861</v>
      </c>
      <c r="H211" s="68">
        <v>4.8018450184501837</v>
      </c>
      <c r="I211" s="68">
        <v>1.0085470085470085</v>
      </c>
      <c r="J211" s="68">
        <v>0</v>
      </c>
      <c r="K211" s="68">
        <v>5.9005640924191258</v>
      </c>
      <c r="L211" s="68">
        <v>0</v>
      </c>
      <c r="M211" s="68">
        <v>607.28312488378504</v>
      </c>
    </row>
    <row r="212" spans="1:13">
      <c r="A212" s="105">
        <v>69</v>
      </c>
      <c r="B212">
        <v>2011</v>
      </c>
      <c r="C212" s="68">
        <v>155.18572595617647</v>
      </c>
      <c r="D212" s="68">
        <v>14.215397648481186</v>
      </c>
      <c r="E212" s="68">
        <v>0.99378881987577627</v>
      </c>
      <c r="F212" s="68">
        <v>532.7422644602434</v>
      </c>
      <c r="G212" s="68">
        <v>3.7478116925870135</v>
      </c>
      <c r="H212" s="68">
        <v>1.6267985857976814</v>
      </c>
      <c r="I212" s="68">
        <v>2.0307328605200943</v>
      </c>
      <c r="J212" s="68">
        <v>0</v>
      </c>
      <c r="K212" s="68">
        <v>0</v>
      </c>
      <c r="L212" s="68">
        <v>0</v>
      </c>
      <c r="M212" s="68">
        <v>710.54252002368162</v>
      </c>
    </row>
    <row r="213" spans="1:13">
      <c r="A213" s="105"/>
      <c r="B213">
        <v>2014</v>
      </c>
      <c r="C213" s="68">
        <v>122.25552810177879</v>
      </c>
      <c r="D213" s="68">
        <v>7.1629619072483948</v>
      </c>
      <c r="E213" s="68">
        <v>6.8244029727369986</v>
      </c>
      <c r="F213" s="68">
        <v>511.30425583219409</v>
      </c>
      <c r="G213" s="68">
        <v>4.0689064558629777</v>
      </c>
      <c r="H213" s="68">
        <v>3.0113052683256116</v>
      </c>
      <c r="I213" s="68">
        <v>3.410579345088161</v>
      </c>
      <c r="J213" s="68">
        <v>0</v>
      </c>
      <c r="K213" s="68">
        <v>0.96285979572887648</v>
      </c>
      <c r="L213" s="68">
        <v>0</v>
      </c>
      <c r="M213" s="68">
        <v>659.00079967896386</v>
      </c>
    </row>
    <row r="214" spans="1:13">
      <c r="A214" s="105"/>
      <c r="B214">
        <v>2017</v>
      </c>
      <c r="C214" s="68">
        <v>136.45838377341542</v>
      </c>
      <c r="D214" s="68">
        <v>15.888937138130689</v>
      </c>
      <c r="E214" s="68">
        <v>1.016025641025641</v>
      </c>
      <c r="F214" s="68">
        <v>517.1383139178032</v>
      </c>
      <c r="G214" s="68">
        <v>6.8395045195848674</v>
      </c>
      <c r="H214" s="68">
        <v>1.0018450184501844</v>
      </c>
      <c r="I214" s="68">
        <v>3.8</v>
      </c>
      <c r="J214" s="68">
        <v>1</v>
      </c>
      <c r="K214" s="68">
        <v>2.1475409836065573</v>
      </c>
      <c r="L214" s="68">
        <v>0</v>
      </c>
      <c r="M214" s="68">
        <v>685.29055099201662</v>
      </c>
    </row>
    <row r="215" spans="1:13">
      <c r="A215" s="105">
        <v>70</v>
      </c>
      <c r="B215">
        <v>2011</v>
      </c>
      <c r="C215" s="68">
        <v>80.964256777801111</v>
      </c>
      <c r="D215" s="68">
        <v>10.287674395774395</v>
      </c>
      <c r="E215" s="68">
        <v>2.0393165515072189</v>
      </c>
      <c r="F215" s="68">
        <v>306.08707980601542</v>
      </c>
      <c r="G215" s="68">
        <v>4.1069900142653353</v>
      </c>
      <c r="H215" s="68">
        <v>5.0519172653038389</v>
      </c>
      <c r="I215" s="68">
        <v>0</v>
      </c>
      <c r="J215" s="68">
        <v>0</v>
      </c>
      <c r="K215" s="68">
        <v>0</v>
      </c>
      <c r="L215" s="68">
        <v>0</v>
      </c>
      <c r="M215" s="68">
        <v>408.53723481066731</v>
      </c>
    </row>
    <row r="216" spans="1:13">
      <c r="A216" s="105"/>
      <c r="B216">
        <v>2014</v>
      </c>
      <c r="C216" s="68">
        <v>93.6918753500685</v>
      </c>
      <c r="D216" s="68">
        <v>4.0412447615811535</v>
      </c>
      <c r="E216" s="68">
        <v>1.0062942564909521</v>
      </c>
      <c r="F216" s="68">
        <v>310.53837657299221</v>
      </c>
      <c r="G216" s="68">
        <v>2.8969041259501744</v>
      </c>
      <c r="H216" s="68">
        <v>0</v>
      </c>
      <c r="I216" s="68">
        <v>1.0725233644859813</v>
      </c>
      <c r="J216" s="68">
        <v>0</v>
      </c>
      <c r="K216" s="68">
        <v>3.491573203935499</v>
      </c>
      <c r="L216" s="68">
        <v>0</v>
      </c>
      <c r="M216" s="68">
        <v>416.73879163550447</v>
      </c>
    </row>
    <row r="217" spans="1:13">
      <c r="A217" s="105"/>
      <c r="B217">
        <v>2017</v>
      </c>
      <c r="C217" s="68">
        <v>90.856089717316209</v>
      </c>
      <c r="D217" s="68">
        <v>7.6</v>
      </c>
      <c r="E217" s="68">
        <v>14.475000000000001</v>
      </c>
      <c r="F217" s="68">
        <v>301.53629062445219</v>
      </c>
      <c r="G217" s="68">
        <v>2</v>
      </c>
      <c r="H217" s="68">
        <v>1</v>
      </c>
      <c r="I217" s="68">
        <v>0</v>
      </c>
      <c r="J217" s="68">
        <v>0</v>
      </c>
      <c r="K217" s="68">
        <v>3.2223291741506479</v>
      </c>
      <c r="L217" s="68">
        <v>0</v>
      </c>
      <c r="M217" s="68">
        <v>420.68970951591905</v>
      </c>
    </row>
    <row r="218" spans="1:13">
      <c r="A218" s="105">
        <v>71</v>
      </c>
      <c r="B218">
        <v>2011</v>
      </c>
      <c r="C218" s="68">
        <v>107.18061110690417</v>
      </c>
      <c r="D218" s="68">
        <v>6.5566574684679999</v>
      </c>
      <c r="E218" s="68">
        <v>7.2129186602870803</v>
      </c>
      <c r="F218" s="68">
        <v>420.27496029693015</v>
      </c>
      <c r="G218" s="68">
        <v>15.244189889771489</v>
      </c>
      <c r="H218" s="68">
        <v>2.0590849980210768</v>
      </c>
      <c r="I218" s="68">
        <v>0</v>
      </c>
      <c r="J218" s="68">
        <v>0</v>
      </c>
      <c r="K218" s="68">
        <v>2.0029940119760479</v>
      </c>
      <c r="L218" s="68">
        <v>0</v>
      </c>
      <c r="M218" s="68">
        <v>560.53141643235801</v>
      </c>
    </row>
    <row r="219" spans="1:13">
      <c r="A219" s="105"/>
      <c r="B219">
        <v>2014</v>
      </c>
      <c r="C219" s="68">
        <v>114.4894505490854</v>
      </c>
      <c r="D219" s="68">
        <v>6.4671035386631717</v>
      </c>
      <c r="E219" s="68">
        <v>4.9953394126068495</v>
      </c>
      <c r="F219" s="68">
        <v>389.6823984908462</v>
      </c>
      <c r="G219" s="68">
        <v>5.9042079115087542</v>
      </c>
      <c r="H219" s="68">
        <v>1</v>
      </c>
      <c r="I219" s="68">
        <v>0</v>
      </c>
      <c r="J219" s="68">
        <v>0</v>
      </c>
      <c r="K219" s="68">
        <v>1.9660293678366421</v>
      </c>
      <c r="L219" s="68">
        <v>0</v>
      </c>
      <c r="M219" s="68">
        <v>524.50452927054698</v>
      </c>
    </row>
    <row r="220" spans="1:13">
      <c r="A220" s="105"/>
      <c r="B220">
        <v>2017</v>
      </c>
      <c r="C220" s="68">
        <v>119.57763884982882</v>
      </c>
      <c r="D220" s="68">
        <v>11.225053520167371</v>
      </c>
      <c r="E220" s="68">
        <v>15.035711169284468</v>
      </c>
      <c r="F220" s="68">
        <v>378.20114539467107</v>
      </c>
      <c r="G220" s="68">
        <v>2.2421173551908673</v>
      </c>
      <c r="H220" s="68">
        <v>1.5067669172932332</v>
      </c>
      <c r="I220" s="68">
        <v>1.1610486891385767</v>
      </c>
      <c r="J220" s="68">
        <v>0</v>
      </c>
      <c r="K220" s="68">
        <v>0</v>
      </c>
      <c r="L220" s="68">
        <v>0</v>
      </c>
      <c r="M220" s="68">
        <v>528.94948189557442</v>
      </c>
    </row>
    <row r="221" spans="1:13">
      <c r="A221" s="105">
        <v>72</v>
      </c>
      <c r="B221">
        <v>2011</v>
      </c>
      <c r="C221" s="68">
        <v>88.908585831461238</v>
      </c>
      <c r="D221" s="68">
        <v>4.8792434179758706</v>
      </c>
      <c r="E221" s="68">
        <v>1</v>
      </c>
      <c r="F221" s="68">
        <v>245.931068451513</v>
      </c>
      <c r="G221" s="68">
        <v>7.599895544661825</v>
      </c>
      <c r="H221" s="68">
        <v>2.4083769633507854</v>
      </c>
      <c r="I221" s="68">
        <v>0</v>
      </c>
      <c r="J221" s="68">
        <v>0</v>
      </c>
      <c r="K221" s="68">
        <v>0</v>
      </c>
      <c r="L221" s="68">
        <v>0</v>
      </c>
      <c r="M221" s="68">
        <v>350.72717020896272</v>
      </c>
    </row>
    <row r="222" spans="1:13">
      <c r="A222" s="105"/>
      <c r="B222">
        <v>2014</v>
      </c>
      <c r="C222" s="68">
        <v>107.31812828600609</v>
      </c>
      <c r="D222" s="68">
        <v>6.2831085751674687</v>
      </c>
      <c r="E222" s="68">
        <v>0</v>
      </c>
      <c r="F222" s="68">
        <v>239.98760881912057</v>
      </c>
      <c r="G222" s="68">
        <v>3.2336088833461716</v>
      </c>
      <c r="H222" s="68">
        <v>1.0096330275229359</v>
      </c>
      <c r="I222" s="68">
        <v>0</v>
      </c>
      <c r="J222" s="68">
        <v>0</v>
      </c>
      <c r="K222" s="68">
        <v>0</v>
      </c>
      <c r="L222" s="68">
        <v>0</v>
      </c>
      <c r="M222" s="68">
        <v>357.8320875911632</v>
      </c>
    </row>
    <row r="223" spans="1:13">
      <c r="A223" s="105"/>
      <c r="B223">
        <v>2017</v>
      </c>
      <c r="C223" s="68">
        <v>102.15950282447236</v>
      </c>
      <c r="D223" s="68">
        <v>21.582695092083014</v>
      </c>
      <c r="E223" s="68">
        <v>6.875</v>
      </c>
      <c r="F223" s="68">
        <v>225.26869234352563</v>
      </c>
      <c r="G223" s="68">
        <v>0</v>
      </c>
      <c r="H223" s="68">
        <v>0.87700534759358284</v>
      </c>
      <c r="I223" s="68">
        <v>0</v>
      </c>
      <c r="J223" s="68">
        <v>1</v>
      </c>
      <c r="K223" s="68">
        <v>1.016025641025641</v>
      </c>
      <c r="L223" s="68">
        <v>0</v>
      </c>
      <c r="M223" s="68">
        <v>358.77892124870021</v>
      </c>
    </row>
    <row r="224" spans="1:13">
      <c r="A224" s="105">
        <v>73</v>
      </c>
      <c r="B224">
        <v>2011</v>
      </c>
      <c r="C224" s="68">
        <v>93.823392330931</v>
      </c>
      <c r="D224" s="68">
        <v>19.454261925726669</v>
      </c>
      <c r="E224" s="68">
        <v>2</v>
      </c>
      <c r="F224" s="68">
        <v>230.13139672793898</v>
      </c>
      <c r="G224" s="68">
        <v>4.299207301257943</v>
      </c>
      <c r="H224" s="68">
        <v>4.4279600570613411</v>
      </c>
      <c r="I224" s="68">
        <v>0</v>
      </c>
      <c r="J224" s="68">
        <v>0</v>
      </c>
      <c r="K224" s="68">
        <v>0</v>
      </c>
      <c r="L224" s="68">
        <v>0</v>
      </c>
      <c r="M224" s="68">
        <v>354.13621834291592</v>
      </c>
    </row>
    <row r="225" spans="1:13">
      <c r="A225" s="105"/>
      <c r="B225">
        <v>2014</v>
      </c>
      <c r="C225" s="68">
        <v>102.77764544779767</v>
      </c>
      <c r="D225" s="68">
        <v>10.72494700438067</v>
      </c>
      <c r="E225" s="68">
        <v>2.5327102803738315</v>
      </c>
      <c r="F225" s="68">
        <v>263.00545078696592</v>
      </c>
      <c r="G225" s="68">
        <v>1.9482758620689655</v>
      </c>
      <c r="H225" s="68">
        <v>6.4394784276569688</v>
      </c>
      <c r="I225" s="68">
        <v>1.0033840947546531</v>
      </c>
      <c r="J225" s="68">
        <v>0</v>
      </c>
      <c r="K225" s="68">
        <v>1.925719591457753</v>
      </c>
      <c r="L225" s="68">
        <v>0</v>
      </c>
      <c r="M225" s="68">
        <v>390.35761149545647</v>
      </c>
    </row>
    <row r="226" spans="1:13">
      <c r="A226" s="105"/>
      <c r="B226">
        <v>2017</v>
      </c>
      <c r="C226" s="68">
        <v>87.270812084709732</v>
      </c>
      <c r="D226" s="68">
        <v>12.463553826199739</v>
      </c>
      <c r="E226" s="68">
        <v>11.633622183708837</v>
      </c>
      <c r="F226" s="68">
        <v>266.81878176717197</v>
      </c>
      <c r="G226" s="68">
        <v>2.0627224085404881</v>
      </c>
      <c r="H226" s="68">
        <v>4.6018575851393191</v>
      </c>
      <c r="I226" s="68">
        <v>1.571230982019364</v>
      </c>
      <c r="J226" s="68">
        <v>0</v>
      </c>
      <c r="K226" s="68">
        <v>2.016025641025641</v>
      </c>
      <c r="L226" s="68">
        <v>0</v>
      </c>
      <c r="M226" s="68">
        <v>388.43860647851506</v>
      </c>
    </row>
    <row r="227" spans="1:13">
      <c r="A227" s="105">
        <v>74</v>
      </c>
      <c r="B227">
        <v>2011</v>
      </c>
      <c r="C227" s="68">
        <v>112.27355865248957</v>
      </c>
      <c r="D227" s="68">
        <v>6.2129455905933364</v>
      </c>
      <c r="E227" s="68">
        <v>6.4406439554238961</v>
      </c>
      <c r="F227" s="68">
        <v>343.70967155731648</v>
      </c>
      <c r="G227" s="68">
        <v>6.5707065188796987</v>
      </c>
      <c r="H227" s="68">
        <v>0</v>
      </c>
      <c r="I227" s="68">
        <v>0</v>
      </c>
      <c r="J227" s="68">
        <v>0</v>
      </c>
      <c r="K227" s="68">
        <v>1</v>
      </c>
      <c r="L227" s="68">
        <v>0</v>
      </c>
      <c r="M227" s="68">
        <v>476.20752627470301</v>
      </c>
    </row>
    <row r="228" spans="1:13">
      <c r="A228" s="105"/>
      <c r="B228">
        <v>2014</v>
      </c>
      <c r="C228" s="68">
        <v>102.12327248417559</v>
      </c>
      <c r="D228" s="68">
        <v>5.6278178243774581</v>
      </c>
      <c r="E228" s="68">
        <v>1.0096330275229359</v>
      </c>
      <c r="F228" s="68">
        <v>317.71665789207361</v>
      </c>
      <c r="G228" s="68">
        <v>2.9801279566946879</v>
      </c>
      <c r="H228" s="68">
        <v>0</v>
      </c>
      <c r="I228" s="68">
        <v>0</v>
      </c>
      <c r="J228" s="68">
        <v>0</v>
      </c>
      <c r="K228" s="68">
        <v>1.9687421486700529</v>
      </c>
      <c r="L228" s="68">
        <v>0</v>
      </c>
      <c r="M228" s="68">
        <v>431.42625133351436</v>
      </c>
    </row>
    <row r="229" spans="1:13">
      <c r="A229" s="105"/>
      <c r="B229">
        <v>2017</v>
      </c>
      <c r="C229" s="68">
        <v>96.746219085883467</v>
      </c>
      <c r="D229" s="68">
        <v>14.249802178478973</v>
      </c>
      <c r="E229" s="68">
        <v>2.2794411177644709</v>
      </c>
      <c r="F229" s="68">
        <v>282.61195435623932</v>
      </c>
      <c r="G229" s="68">
        <v>1.0055248618784529</v>
      </c>
      <c r="H229" s="68">
        <v>0</v>
      </c>
      <c r="I229" s="68">
        <v>0</v>
      </c>
      <c r="J229" s="68">
        <v>0</v>
      </c>
      <c r="K229" s="68">
        <v>3.0803439376460497</v>
      </c>
      <c r="L229" s="68">
        <v>0</v>
      </c>
      <c r="M229" s="68">
        <v>399.97328553789072</v>
      </c>
    </row>
    <row r="230" spans="1:13">
      <c r="A230" s="105">
        <v>75</v>
      </c>
      <c r="B230">
        <v>2011</v>
      </c>
      <c r="C230" s="68">
        <v>95.874183909811478</v>
      </c>
      <c r="D230" s="68">
        <v>6.3073646006191346</v>
      </c>
      <c r="E230" s="68">
        <v>3.0405518819581143</v>
      </c>
      <c r="F230" s="68">
        <v>315.23377913362549</v>
      </c>
      <c r="G230" s="68">
        <v>4.1101446507247665</v>
      </c>
      <c r="H230" s="68">
        <v>4.2522907309528479</v>
      </c>
      <c r="I230" s="68">
        <v>0</v>
      </c>
      <c r="J230" s="68">
        <v>0</v>
      </c>
      <c r="K230" s="68">
        <v>0</v>
      </c>
      <c r="L230" s="68">
        <v>0</v>
      </c>
      <c r="M230" s="68">
        <v>428.81831490769179</v>
      </c>
    </row>
    <row r="231" spans="1:13">
      <c r="A231" s="105"/>
      <c r="B231">
        <v>2014</v>
      </c>
      <c r="C231" s="68">
        <v>96.317980761244229</v>
      </c>
      <c r="D231" s="68">
        <v>7.4331563313267273</v>
      </c>
      <c r="E231" s="68">
        <v>2.2127719892844744</v>
      </c>
      <c r="F231" s="68">
        <v>303.26700942709721</v>
      </c>
      <c r="G231" s="68">
        <v>1.0081875697804243</v>
      </c>
      <c r="H231" s="68">
        <v>4.0385321100917437</v>
      </c>
      <c r="I231" s="68">
        <v>0</v>
      </c>
      <c r="J231" s="68">
        <v>0</v>
      </c>
      <c r="K231" s="68">
        <v>1.925719591457753</v>
      </c>
      <c r="L231" s="68">
        <v>0</v>
      </c>
      <c r="M231" s="68">
        <v>416.2033577802826</v>
      </c>
    </row>
    <row r="232" spans="1:13">
      <c r="A232" s="105"/>
      <c r="B232">
        <v>2017</v>
      </c>
      <c r="C232" s="68">
        <v>96.969243240044847</v>
      </c>
      <c r="D232" s="68">
        <v>11.028703334367474</v>
      </c>
      <c r="E232" s="68">
        <v>16.678790450931423</v>
      </c>
      <c r="F232" s="68">
        <v>244.76881126683321</v>
      </c>
      <c r="G232" s="68">
        <v>2.3339494530365901</v>
      </c>
      <c r="H232" s="68">
        <v>3.8</v>
      </c>
      <c r="I232" s="68">
        <v>1.1840796019900497</v>
      </c>
      <c r="J232" s="68">
        <v>0</v>
      </c>
      <c r="K232" s="68">
        <v>0</v>
      </c>
      <c r="L232" s="68">
        <v>0</v>
      </c>
      <c r="M232" s="68">
        <v>376.76357734720364</v>
      </c>
    </row>
    <row r="233" spans="1:13">
      <c r="A233" s="105">
        <v>76</v>
      </c>
      <c r="B233">
        <v>2011</v>
      </c>
      <c r="C233" s="68">
        <v>55.472777684441652</v>
      </c>
      <c r="D233" s="68">
        <v>3.3260813260813267</v>
      </c>
      <c r="E233" s="68">
        <v>1.0009433962264151</v>
      </c>
      <c r="F233" s="68">
        <v>247.49555529539165</v>
      </c>
      <c r="G233" s="68">
        <v>3.016030779095864</v>
      </c>
      <c r="H233" s="68">
        <v>3.299207301257943</v>
      </c>
      <c r="I233" s="68">
        <v>0</v>
      </c>
      <c r="J233" s="68">
        <v>0</v>
      </c>
      <c r="K233" s="68">
        <v>0</v>
      </c>
      <c r="L233" s="68">
        <v>0</v>
      </c>
      <c r="M233" s="68">
        <v>313.61059578249484</v>
      </c>
    </row>
    <row r="234" spans="1:13">
      <c r="A234" s="105"/>
      <c r="B234">
        <v>2014</v>
      </c>
      <c r="C234" s="68">
        <v>85.425251796221829</v>
      </c>
      <c r="D234" s="68">
        <v>1.0096330275229359</v>
      </c>
      <c r="E234" s="68">
        <v>1</v>
      </c>
      <c r="F234" s="68">
        <v>233.97998803209651</v>
      </c>
      <c r="G234" s="68">
        <v>4.6384887202249079</v>
      </c>
      <c r="H234" s="68">
        <v>0</v>
      </c>
      <c r="I234" s="68">
        <v>0</v>
      </c>
      <c r="J234" s="68">
        <v>0</v>
      </c>
      <c r="K234" s="68">
        <v>1.925719591457753</v>
      </c>
      <c r="L234" s="68">
        <v>0</v>
      </c>
      <c r="M234" s="68">
        <v>327.97908116752399</v>
      </c>
    </row>
    <row r="235" spans="1:13">
      <c r="A235" s="105"/>
      <c r="B235">
        <v>2017</v>
      </c>
      <c r="C235" s="68">
        <v>80.768811910130907</v>
      </c>
      <c r="D235" s="68">
        <v>7.6</v>
      </c>
      <c r="E235" s="68">
        <v>1</v>
      </c>
      <c r="F235" s="68">
        <v>229.1104342798649</v>
      </c>
      <c r="G235" s="68">
        <v>5.8019163206643238</v>
      </c>
      <c r="H235" s="68">
        <v>2.5875912408759123</v>
      </c>
      <c r="I235" s="68">
        <v>0</v>
      </c>
      <c r="J235" s="68">
        <v>0</v>
      </c>
      <c r="K235" s="68">
        <v>1</v>
      </c>
      <c r="L235" s="68">
        <v>0</v>
      </c>
      <c r="M235" s="68">
        <v>327.86875375153602</v>
      </c>
    </row>
    <row r="236" spans="1:13">
      <c r="A236" s="105">
        <v>77</v>
      </c>
      <c r="B236">
        <v>2011</v>
      </c>
      <c r="C236" s="68">
        <v>92.644063813516865</v>
      </c>
      <c r="D236" s="68">
        <v>2.1538461538461537</v>
      </c>
      <c r="E236" s="68">
        <v>0</v>
      </c>
      <c r="F236" s="68">
        <v>226.29806315783654</v>
      </c>
      <c r="G236" s="68">
        <v>1.008015389547932</v>
      </c>
      <c r="H236" s="68">
        <v>5.7325277220297846</v>
      </c>
      <c r="I236" s="68">
        <v>0</v>
      </c>
      <c r="J236" s="68">
        <v>0</v>
      </c>
      <c r="K236" s="68">
        <v>1.0842289975871902</v>
      </c>
      <c r="L236" s="68">
        <v>0</v>
      </c>
      <c r="M236" s="68">
        <v>328.92074523436452</v>
      </c>
    </row>
    <row r="237" spans="1:13">
      <c r="A237" s="105"/>
      <c r="B237">
        <v>2014</v>
      </c>
      <c r="C237" s="68">
        <v>81.964667505035578</v>
      </c>
      <c r="D237" s="68">
        <v>2.5740984363279678</v>
      </c>
      <c r="E237" s="68">
        <v>1.1035714285714286</v>
      </c>
      <c r="F237" s="68">
        <v>227.26900888559351</v>
      </c>
      <c r="G237" s="68">
        <v>1.0096330275229359</v>
      </c>
      <c r="H237" s="68">
        <v>1.56</v>
      </c>
      <c r="I237" s="68">
        <v>0</v>
      </c>
      <c r="J237" s="68">
        <v>0</v>
      </c>
      <c r="K237" s="68">
        <v>0</v>
      </c>
      <c r="L237" s="68">
        <v>0</v>
      </c>
      <c r="M237" s="68">
        <v>315.4809792830514</v>
      </c>
    </row>
    <row r="238" spans="1:13">
      <c r="A238" s="105"/>
      <c r="B238">
        <v>2017</v>
      </c>
      <c r="C238" s="68">
        <v>77.093348047763357</v>
      </c>
      <c r="D238" s="68">
        <v>0</v>
      </c>
      <c r="E238" s="68">
        <v>1.0081521739130435</v>
      </c>
      <c r="F238" s="68">
        <v>192.4523796762173</v>
      </c>
      <c r="G238" s="68">
        <v>5.9203519485209632</v>
      </c>
      <c r="H238" s="68">
        <v>0</v>
      </c>
      <c r="I238" s="68">
        <v>0</v>
      </c>
      <c r="J238" s="68">
        <v>0</v>
      </c>
      <c r="K238" s="68">
        <v>0</v>
      </c>
      <c r="L238" s="68">
        <v>0</v>
      </c>
      <c r="M238" s="68">
        <v>276.47423184641468</v>
      </c>
    </row>
    <row r="239" spans="1:13">
      <c r="A239" s="105">
        <v>78</v>
      </c>
      <c r="B239">
        <v>2011</v>
      </c>
      <c r="C239" s="68">
        <v>91.453423417665476</v>
      </c>
      <c r="D239" s="68">
        <v>14.240131975649637</v>
      </c>
      <c r="E239" s="68">
        <v>0</v>
      </c>
      <c r="F239" s="68">
        <v>255.13741882381612</v>
      </c>
      <c r="G239" s="68">
        <v>1.1069900142653353</v>
      </c>
      <c r="H239" s="68">
        <v>7.5405513020316706</v>
      </c>
      <c r="I239" s="68">
        <v>2.0134057971014494</v>
      </c>
      <c r="J239" s="68">
        <v>0</v>
      </c>
      <c r="K239" s="68">
        <v>1.1920529801324504</v>
      </c>
      <c r="L239" s="68">
        <v>0</v>
      </c>
      <c r="M239" s="68">
        <v>372.68397431066211</v>
      </c>
    </row>
    <row r="240" spans="1:13">
      <c r="A240" s="105"/>
      <c r="B240">
        <v>2014</v>
      </c>
      <c r="C240" s="68">
        <v>87.136998710146784</v>
      </c>
      <c r="D240" s="68">
        <v>22.98815688961043</v>
      </c>
      <c r="E240" s="68">
        <v>0</v>
      </c>
      <c r="F240" s="68">
        <v>263.68437106595707</v>
      </c>
      <c r="G240" s="68">
        <v>2.0192660550458719</v>
      </c>
      <c r="H240" s="68">
        <v>2.0192660550458719</v>
      </c>
      <c r="I240" s="68">
        <v>1.0096330275229359</v>
      </c>
      <c r="J240" s="68">
        <v>0</v>
      </c>
      <c r="K240" s="68">
        <v>2.4142857142857146</v>
      </c>
      <c r="L240" s="68">
        <v>0</v>
      </c>
      <c r="M240" s="68">
        <v>381.27197751761469</v>
      </c>
    </row>
    <row r="241" spans="1:13">
      <c r="A241" s="105"/>
      <c r="B241">
        <v>2017</v>
      </c>
      <c r="C241" s="68">
        <v>114.32803243639553</v>
      </c>
      <c r="D241" s="68">
        <v>13.895256166982922</v>
      </c>
      <c r="E241" s="68">
        <v>2.5053191489361701</v>
      </c>
      <c r="F241" s="68">
        <v>249.59939900028553</v>
      </c>
      <c r="G241" s="68">
        <v>2.4103590579461294</v>
      </c>
      <c r="H241" s="68">
        <v>8.6</v>
      </c>
      <c r="I241" s="68">
        <v>0</v>
      </c>
      <c r="J241" s="68">
        <v>0</v>
      </c>
      <c r="K241" s="68">
        <v>5.9475409836065571</v>
      </c>
      <c r="L241" s="68">
        <v>0</v>
      </c>
      <c r="M241" s="68">
        <v>397.28590679415282</v>
      </c>
    </row>
    <row r="242" spans="1:13">
      <c r="A242" s="105">
        <v>79</v>
      </c>
      <c r="B242">
        <v>2011</v>
      </c>
      <c r="C242" s="68">
        <v>95.156625251205128</v>
      </c>
      <c r="D242" s="68">
        <v>6.8230885280577329</v>
      </c>
      <c r="E242" s="68">
        <v>0</v>
      </c>
      <c r="F242" s="68">
        <v>284.56803889404239</v>
      </c>
      <c r="G242" s="68">
        <v>6.8864238866046961</v>
      </c>
      <c r="H242" s="68">
        <v>1.0307328605200945</v>
      </c>
      <c r="I242" s="68">
        <v>0</v>
      </c>
      <c r="J242" s="68">
        <v>0</v>
      </c>
      <c r="K242" s="68">
        <v>0</v>
      </c>
      <c r="L242" s="68">
        <v>0</v>
      </c>
      <c r="M242" s="68">
        <v>394.46490942043005</v>
      </c>
    </row>
    <row r="243" spans="1:13">
      <c r="A243" s="105"/>
      <c r="B243">
        <v>2014</v>
      </c>
      <c r="C243" s="68">
        <v>81.056594906555844</v>
      </c>
      <c r="D243" s="68">
        <v>3.5327102803738315</v>
      </c>
      <c r="E243" s="68">
        <v>1.0062942564909521</v>
      </c>
      <c r="F243" s="68">
        <v>249.38676769137737</v>
      </c>
      <c r="G243" s="68">
        <v>1.0023894862604539</v>
      </c>
      <c r="H243" s="68">
        <v>1.0016722408026755</v>
      </c>
      <c r="I243" s="68">
        <v>0</v>
      </c>
      <c r="J243" s="68">
        <v>0</v>
      </c>
      <c r="K243" s="68">
        <v>0.96285979572887648</v>
      </c>
      <c r="L243" s="68">
        <v>0</v>
      </c>
      <c r="M243" s="68">
        <v>337.94928865758999</v>
      </c>
    </row>
    <row r="244" spans="1:13">
      <c r="A244" s="105"/>
      <c r="B244">
        <v>2017</v>
      </c>
      <c r="C244" s="68">
        <v>84.06404824449146</v>
      </c>
      <c r="D244" s="68">
        <v>9.075684879506758</v>
      </c>
      <c r="E244" s="68">
        <v>8.0360486891385765</v>
      </c>
      <c r="F244" s="68">
        <v>202.45420393388144</v>
      </c>
      <c r="G244" s="68">
        <v>1.4623655913978495</v>
      </c>
      <c r="H244" s="68">
        <v>3.775519260874427</v>
      </c>
      <c r="I244" s="68">
        <v>0</v>
      </c>
      <c r="J244" s="68">
        <v>0</v>
      </c>
      <c r="K244" s="68">
        <v>0</v>
      </c>
      <c r="L244" s="68">
        <v>0</v>
      </c>
      <c r="M244" s="68">
        <v>308.86787059929048</v>
      </c>
    </row>
    <row r="245" spans="1:13">
      <c r="A245" s="105">
        <v>80</v>
      </c>
      <c r="B245">
        <v>2011</v>
      </c>
      <c r="C245" s="68">
        <v>93.54640868207737</v>
      </c>
      <c r="D245" s="68">
        <v>1.4933586337760911</v>
      </c>
      <c r="E245" s="68">
        <v>0</v>
      </c>
      <c r="F245" s="68">
        <v>263.81843206784458</v>
      </c>
      <c r="G245" s="68">
        <v>6.6724970659925971</v>
      </c>
      <c r="H245" s="68">
        <v>1.1069900142653353</v>
      </c>
      <c r="I245" s="68">
        <v>2.0332129963898917</v>
      </c>
      <c r="J245" s="68">
        <v>0</v>
      </c>
      <c r="K245" s="68">
        <v>0</v>
      </c>
      <c r="L245" s="68">
        <v>0</v>
      </c>
      <c r="M245" s="68">
        <v>368.67089946034588</v>
      </c>
    </row>
    <row r="246" spans="1:13">
      <c r="A246" s="105"/>
      <c r="B246">
        <v>2014</v>
      </c>
      <c r="C246" s="68">
        <v>79.960587447823073</v>
      </c>
      <c r="D246" s="68">
        <v>2.1035714285714286</v>
      </c>
      <c r="E246" s="68">
        <v>0</v>
      </c>
      <c r="F246" s="68">
        <v>311.67774974948099</v>
      </c>
      <c r="G246" s="68">
        <v>8.0143063972514046</v>
      </c>
      <c r="H246" s="68">
        <v>0</v>
      </c>
      <c r="I246" s="68">
        <v>0</v>
      </c>
      <c r="J246" s="68">
        <v>1.0096330275229359</v>
      </c>
      <c r="K246" s="68">
        <v>0.96285979572887648</v>
      </c>
      <c r="L246" s="68">
        <v>0</v>
      </c>
      <c r="M246" s="68">
        <v>403.72870784637871</v>
      </c>
    </row>
    <row r="247" spans="1:13">
      <c r="A247" s="105"/>
      <c r="B247">
        <v>2017</v>
      </c>
      <c r="C247" s="68">
        <v>94.538449971360834</v>
      </c>
      <c r="D247" s="68">
        <v>3.8</v>
      </c>
      <c r="E247" s="68">
        <v>0</v>
      </c>
      <c r="F247" s="68">
        <v>267.75781425968449</v>
      </c>
      <c r="G247" s="68">
        <v>3.0246047970396113</v>
      </c>
      <c r="H247" s="68">
        <v>0</v>
      </c>
      <c r="I247" s="68">
        <v>0</v>
      </c>
      <c r="J247" s="68">
        <v>0</v>
      </c>
      <c r="K247" s="68">
        <v>1</v>
      </c>
      <c r="L247" s="68">
        <v>0</v>
      </c>
      <c r="M247" s="68">
        <v>370.12086902808494</v>
      </c>
    </row>
    <row r="248" spans="1:13">
      <c r="A248" s="105">
        <v>81</v>
      </c>
      <c r="B248">
        <v>2011</v>
      </c>
      <c r="C248" s="68">
        <v>61.345030465557556</v>
      </c>
      <c r="D248" s="68">
        <v>3.9863945578231292</v>
      </c>
      <c r="E248" s="68">
        <v>0</v>
      </c>
      <c r="F248" s="68">
        <v>181.43407709963287</v>
      </c>
      <c r="G248" s="68">
        <v>1</v>
      </c>
      <c r="H248" s="68">
        <v>0</v>
      </c>
      <c r="I248" s="68">
        <v>0</v>
      </c>
      <c r="J248" s="68">
        <v>0</v>
      </c>
      <c r="K248" s="68">
        <v>1.0113464447806355</v>
      </c>
      <c r="L248" s="68">
        <v>0</v>
      </c>
      <c r="M248" s="68">
        <v>248.77684856779419</v>
      </c>
    </row>
    <row r="249" spans="1:13">
      <c r="A249" s="105"/>
      <c r="B249">
        <v>2014</v>
      </c>
      <c r="C249" s="68">
        <v>72.75673833267463</v>
      </c>
      <c r="D249" s="68">
        <v>2.0192660550458719</v>
      </c>
      <c r="E249" s="68">
        <v>3.7956794943777923</v>
      </c>
      <c r="F249" s="68">
        <v>201.61411322868864</v>
      </c>
      <c r="G249" s="68">
        <v>3.9283659063529832</v>
      </c>
      <c r="H249" s="68">
        <v>1.831858407079646</v>
      </c>
      <c r="I249" s="68">
        <v>0</v>
      </c>
      <c r="J249" s="68">
        <v>0</v>
      </c>
      <c r="K249" s="68">
        <v>1.010289990645463</v>
      </c>
      <c r="L249" s="68">
        <v>0</v>
      </c>
      <c r="M249" s="68">
        <v>286.95631141486507</v>
      </c>
    </row>
    <row r="250" spans="1:13">
      <c r="A250" s="105"/>
      <c r="B250">
        <v>2017</v>
      </c>
      <c r="C250" s="68">
        <v>71.048248347153176</v>
      </c>
      <c r="D250" s="68">
        <v>3.8</v>
      </c>
      <c r="E250" s="68">
        <v>2.2916666666666665</v>
      </c>
      <c r="F250" s="68">
        <v>175.13591621631286</v>
      </c>
      <c r="G250" s="68">
        <v>3.8</v>
      </c>
      <c r="H250" s="68">
        <v>0</v>
      </c>
      <c r="I250" s="68">
        <v>0</v>
      </c>
      <c r="J250" s="68">
        <v>0</v>
      </c>
      <c r="K250" s="68">
        <v>2.4739495798319329</v>
      </c>
      <c r="L250" s="68">
        <v>0</v>
      </c>
      <c r="M250" s="68">
        <v>258.54978080996466</v>
      </c>
    </row>
    <row r="251" spans="1:13">
      <c r="A251" s="105">
        <v>82</v>
      </c>
      <c r="B251">
        <v>2011</v>
      </c>
      <c r="C251" s="68">
        <v>76.138868373477976</v>
      </c>
      <c r="D251" s="68">
        <v>5.5859681713255487</v>
      </c>
      <c r="E251" s="68">
        <v>0</v>
      </c>
      <c r="F251" s="68">
        <v>172.95708667461668</v>
      </c>
      <c r="G251" s="68">
        <v>0</v>
      </c>
      <c r="H251" s="68">
        <v>0</v>
      </c>
      <c r="I251" s="68">
        <v>0</v>
      </c>
      <c r="J251" s="68">
        <v>0</v>
      </c>
      <c r="K251" s="68">
        <v>0</v>
      </c>
      <c r="L251" s="68">
        <v>0</v>
      </c>
      <c r="M251" s="68">
        <v>254.68192321942018</v>
      </c>
    </row>
    <row r="252" spans="1:13">
      <c r="A252" s="105"/>
      <c r="B252">
        <v>2014</v>
      </c>
      <c r="C252" s="68">
        <v>78.929755715814508</v>
      </c>
      <c r="D252" s="68">
        <v>2.4780550030948274</v>
      </c>
      <c r="E252" s="68">
        <v>0</v>
      </c>
      <c r="F252" s="68">
        <v>207.03405006414772</v>
      </c>
      <c r="G252" s="68">
        <v>0</v>
      </c>
      <c r="H252" s="68">
        <v>0</v>
      </c>
      <c r="I252" s="68">
        <v>0</v>
      </c>
      <c r="J252" s="68">
        <v>0</v>
      </c>
      <c r="K252" s="68">
        <v>2.1057169385860197</v>
      </c>
      <c r="L252" s="68">
        <v>0</v>
      </c>
      <c r="M252" s="68">
        <v>290.54757772164305</v>
      </c>
    </row>
    <row r="253" spans="1:13">
      <c r="A253" s="105"/>
      <c r="B253">
        <v>2017</v>
      </c>
      <c r="C253" s="68">
        <v>81.308926163999274</v>
      </c>
      <c r="D253" s="68">
        <v>0</v>
      </c>
      <c r="E253" s="68">
        <v>0</v>
      </c>
      <c r="F253" s="68">
        <v>178.34394373617911</v>
      </c>
      <c r="G253" s="68">
        <v>2.0577472841623785</v>
      </c>
      <c r="H253" s="68">
        <v>0</v>
      </c>
      <c r="I253" s="68">
        <v>0</v>
      </c>
      <c r="J253" s="68">
        <v>0</v>
      </c>
      <c r="K253" s="68">
        <v>0</v>
      </c>
      <c r="L253" s="68">
        <v>0</v>
      </c>
      <c r="M253" s="68">
        <v>261.71061718434078</v>
      </c>
    </row>
    <row r="254" spans="1:13">
      <c r="A254" s="105">
        <v>83</v>
      </c>
      <c r="B254">
        <v>2011</v>
      </c>
      <c r="C254" s="68">
        <v>58.463560558891331</v>
      </c>
      <c r="D254" s="68">
        <v>8.190192791351441</v>
      </c>
      <c r="E254" s="68">
        <v>2.061465721040189</v>
      </c>
      <c r="F254" s="68">
        <v>155.72038602174067</v>
      </c>
      <c r="G254" s="68">
        <v>4.1079016378358482</v>
      </c>
      <c r="H254" s="68">
        <v>0</v>
      </c>
      <c r="I254" s="68">
        <v>1</v>
      </c>
      <c r="J254" s="68">
        <v>0</v>
      </c>
      <c r="K254" s="68">
        <v>0</v>
      </c>
      <c r="L254" s="68">
        <v>0</v>
      </c>
      <c r="M254" s="68">
        <v>229.54350673085949</v>
      </c>
    </row>
    <row r="255" spans="1:13">
      <c r="A255" s="105"/>
      <c r="B255">
        <v>2014</v>
      </c>
      <c r="C255" s="68">
        <v>76.650585256797342</v>
      </c>
      <c r="D255" s="68">
        <v>6.5860899507087103</v>
      </c>
      <c r="E255" s="68">
        <v>5.4248134860032291</v>
      </c>
      <c r="F255" s="68">
        <v>187.07238691604815</v>
      </c>
      <c r="G255" s="68">
        <v>3.0611380549866176</v>
      </c>
      <c r="H255" s="68">
        <v>1.0096330275229359</v>
      </c>
      <c r="I255" s="68">
        <v>0</v>
      </c>
      <c r="J255" s="68">
        <v>0</v>
      </c>
      <c r="K255" s="68">
        <v>2.8885793871866294</v>
      </c>
      <c r="L255" s="68">
        <v>0</v>
      </c>
      <c r="M255" s="68">
        <v>282.69322607925358</v>
      </c>
    </row>
    <row r="256" spans="1:13">
      <c r="A256" s="105"/>
      <c r="B256">
        <v>2017</v>
      </c>
      <c r="C256" s="68">
        <v>77.153939090271876</v>
      </c>
      <c r="D256" s="68">
        <v>15.448830977044981</v>
      </c>
      <c r="E256" s="68">
        <v>4.583333333333333</v>
      </c>
      <c r="F256" s="68">
        <v>164.31852746028795</v>
      </c>
      <c r="G256" s="68">
        <v>4.0202771805216662</v>
      </c>
      <c r="H256" s="68">
        <v>1.5067669172932332</v>
      </c>
      <c r="I256" s="68">
        <v>0</v>
      </c>
      <c r="J256" s="68">
        <v>0</v>
      </c>
      <c r="K256" s="68">
        <v>1.0577472841623785</v>
      </c>
      <c r="L256" s="68">
        <v>0</v>
      </c>
      <c r="M256" s="68">
        <v>268.08942224291542</v>
      </c>
    </row>
    <row r="257" spans="1:13">
      <c r="A257" s="105">
        <v>84</v>
      </c>
      <c r="B257">
        <v>2011</v>
      </c>
      <c r="C257" s="68">
        <v>103.46108925583532</v>
      </c>
      <c r="D257" s="68">
        <v>6.8792626536835346</v>
      </c>
      <c r="E257" s="68">
        <v>0</v>
      </c>
      <c r="F257" s="68">
        <v>307.11782106114288</v>
      </c>
      <c r="G257" s="68">
        <v>3.1064593301435406</v>
      </c>
      <c r="H257" s="68">
        <v>0</v>
      </c>
      <c r="I257" s="68">
        <v>0</v>
      </c>
      <c r="J257" s="68">
        <v>0</v>
      </c>
      <c r="K257" s="68">
        <v>0</v>
      </c>
      <c r="L257" s="68">
        <v>0</v>
      </c>
      <c r="M257" s="68">
        <v>420.56463230080527</v>
      </c>
    </row>
    <row r="258" spans="1:13">
      <c r="A258" s="105"/>
      <c r="B258">
        <v>2014</v>
      </c>
      <c r="C258" s="68">
        <v>66.958792688787966</v>
      </c>
      <c r="D258" s="68">
        <v>3.8830211280955025</v>
      </c>
      <c r="E258" s="68">
        <v>2.5327102803738315</v>
      </c>
      <c r="F258" s="68">
        <v>252.77314271747943</v>
      </c>
      <c r="G258" s="68">
        <v>1.0096330275229359</v>
      </c>
      <c r="H258" s="68">
        <v>1.0096330275229359</v>
      </c>
      <c r="I258" s="68">
        <v>1.0065032516258128</v>
      </c>
      <c r="J258" s="68">
        <v>0</v>
      </c>
      <c r="K258" s="68">
        <v>0</v>
      </c>
      <c r="L258" s="68">
        <v>0</v>
      </c>
      <c r="M258" s="68">
        <v>329.17343612140837</v>
      </c>
    </row>
    <row r="259" spans="1:13">
      <c r="A259" s="105"/>
      <c r="B259">
        <v>2017</v>
      </c>
      <c r="C259" s="68">
        <v>69.769835084780496</v>
      </c>
      <c r="D259" s="68">
        <v>12.225510956044126</v>
      </c>
      <c r="E259" s="68">
        <v>8.8910256410256405</v>
      </c>
      <c r="F259" s="68">
        <v>234.95492385920741</v>
      </c>
      <c r="G259" s="68">
        <v>3.638338935735085</v>
      </c>
      <c r="H259" s="68">
        <v>1.0016207455429498</v>
      </c>
      <c r="I259" s="68">
        <v>0</v>
      </c>
      <c r="J259" s="68">
        <v>1</v>
      </c>
      <c r="K259" s="68">
        <v>0</v>
      </c>
      <c r="L259" s="68">
        <v>0</v>
      </c>
      <c r="M259" s="68">
        <v>331.48125522233568</v>
      </c>
    </row>
    <row r="260" spans="1:13">
      <c r="A260" s="105">
        <v>85</v>
      </c>
      <c r="B260">
        <v>2011</v>
      </c>
      <c r="C260" s="68">
        <v>96.819940571263302</v>
      </c>
      <c r="D260" s="68">
        <v>4.513023022928456</v>
      </c>
      <c r="E260" s="68">
        <v>0</v>
      </c>
      <c r="F260" s="68">
        <v>308.85944368091731</v>
      </c>
      <c r="G260" s="68">
        <v>4.9592962095761646</v>
      </c>
      <c r="H260" s="68">
        <v>3.0152931180968565</v>
      </c>
      <c r="I260" s="68">
        <v>0</v>
      </c>
      <c r="J260" s="68">
        <v>0</v>
      </c>
      <c r="K260" s="68">
        <v>3.1064593301435406</v>
      </c>
      <c r="L260" s="68">
        <v>0</v>
      </c>
      <c r="M260" s="68">
        <v>421.27345593292563</v>
      </c>
    </row>
    <row r="261" spans="1:13">
      <c r="A261" s="105"/>
      <c r="B261">
        <v>2014</v>
      </c>
      <c r="C261" s="68">
        <v>64.854288889559584</v>
      </c>
      <c r="D261" s="68">
        <v>8.8200061267293108</v>
      </c>
      <c r="E261" s="68">
        <v>0</v>
      </c>
      <c r="F261" s="68">
        <v>313.99791478257987</v>
      </c>
      <c r="G261" s="68">
        <v>4.0176444125411424</v>
      </c>
      <c r="H261" s="68">
        <v>0</v>
      </c>
      <c r="I261" s="68">
        <v>0</v>
      </c>
      <c r="J261" s="68">
        <v>0</v>
      </c>
      <c r="K261" s="68">
        <v>2.6705738792391385</v>
      </c>
      <c r="L261" s="68">
        <v>0</v>
      </c>
      <c r="M261" s="68">
        <v>394.36042809064907</v>
      </c>
    </row>
    <row r="262" spans="1:13">
      <c r="A262" s="105"/>
      <c r="B262">
        <v>2017</v>
      </c>
      <c r="C262" s="68">
        <v>71.2738092812302</v>
      </c>
      <c r="D262" s="68">
        <v>5.2408602150537629</v>
      </c>
      <c r="E262" s="68">
        <v>0</v>
      </c>
      <c r="F262" s="68">
        <v>341.44697094337982</v>
      </c>
      <c r="G262" s="68">
        <v>2.0249664057334211</v>
      </c>
      <c r="H262" s="68">
        <v>0</v>
      </c>
      <c r="I262" s="68">
        <v>0</v>
      </c>
      <c r="J262" s="68">
        <v>1</v>
      </c>
      <c r="K262" s="68">
        <v>4.6057070317812938</v>
      </c>
      <c r="L262" s="68">
        <v>0</v>
      </c>
      <c r="M262" s="68">
        <v>425.59231387717853</v>
      </c>
    </row>
    <row r="263" spans="1:13">
      <c r="A263" s="105">
        <v>86</v>
      </c>
      <c r="B263">
        <v>2011</v>
      </c>
      <c r="C263" s="68">
        <v>79.79671250826938</v>
      </c>
      <c r="D263" s="68">
        <v>8.8304200794282508</v>
      </c>
      <c r="E263" s="68">
        <v>4.899910211755631</v>
      </c>
      <c r="F263" s="68">
        <v>248.38112736087413</v>
      </c>
      <c r="G263" s="68">
        <v>7.9981361108339115</v>
      </c>
      <c r="H263" s="68">
        <v>2.2139800285306706</v>
      </c>
      <c r="I263" s="68">
        <v>2.1053921568627452</v>
      </c>
      <c r="J263" s="68">
        <v>0</v>
      </c>
      <c r="K263" s="68">
        <v>0</v>
      </c>
      <c r="L263" s="68">
        <v>0</v>
      </c>
      <c r="M263" s="68">
        <v>354.2256784565547</v>
      </c>
    </row>
    <row r="264" spans="1:13">
      <c r="A264" s="105"/>
      <c r="B264">
        <v>2014</v>
      </c>
      <c r="C264" s="68">
        <v>70.550198362535539</v>
      </c>
      <c r="D264" s="68">
        <v>5.0749004116736813</v>
      </c>
      <c r="E264" s="68">
        <v>0</v>
      </c>
      <c r="F264" s="68">
        <v>255.35654979161257</v>
      </c>
      <c r="G264" s="68">
        <v>7.1526049058474559</v>
      </c>
      <c r="H264" s="68">
        <v>0</v>
      </c>
      <c r="I264" s="68">
        <v>1.0024024024024023</v>
      </c>
      <c r="J264" s="68">
        <v>0</v>
      </c>
      <c r="K264" s="68">
        <v>3.6960268643368233</v>
      </c>
      <c r="L264" s="68">
        <v>0</v>
      </c>
      <c r="M264" s="68">
        <v>342.83268273840849</v>
      </c>
    </row>
    <row r="265" spans="1:13">
      <c r="A265" s="105"/>
      <c r="B265">
        <v>2017</v>
      </c>
      <c r="C265" s="68">
        <v>94.543274144546729</v>
      </c>
      <c r="D265" s="68">
        <v>3.8846308601813324</v>
      </c>
      <c r="E265" s="68">
        <v>3.2975146198830405</v>
      </c>
      <c r="F265" s="68">
        <v>187.27744264128305</v>
      </c>
      <c r="G265" s="68">
        <v>3.6912401023661765</v>
      </c>
      <c r="H265" s="68">
        <v>7.2555605207495457</v>
      </c>
      <c r="I265" s="68">
        <v>0</v>
      </c>
      <c r="J265" s="68">
        <v>0</v>
      </c>
      <c r="K265" s="68">
        <v>6.486241757048159</v>
      </c>
      <c r="L265" s="68">
        <v>0</v>
      </c>
      <c r="M265" s="68">
        <v>306.43590464605802</v>
      </c>
    </row>
    <row r="266" spans="1:13">
      <c r="A266" s="105">
        <v>87</v>
      </c>
      <c r="B266">
        <v>2011</v>
      </c>
      <c r="C266" s="68">
        <v>85.876942014377491</v>
      </c>
      <c r="D266" s="68">
        <v>19.762562840577452</v>
      </c>
      <c r="E266" s="68">
        <v>0</v>
      </c>
      <c r="F266" s="68">
        <v>278.38969393932791</v>
      </c>
      <c r="G266" s="68">
        <v>9.3177814616067423</v>
      </c>
      <c r="H266" s="68">
        <v>0</v>
      </c>
      <c r="I266" s="68">
        <v>1.0029940119760479</v>
      </c>
      <c r="J266" s="68">
        <v>1</v>
      </c>
      <c r="K266" s="68">
        <v>1</v>
      </c>
      <c r="L266" s="68">
        <v>0</v>
      </c>
      <c r="M266" s="68">
        <v>396.3499742678656</v>
      </c>
    </row>
    <row r="267" spans="1:13">
      <c r="A267" s="105"/>
      <c r="B267">
        <v>2014</v>
      </c>
      <c r="C267" s="68">
        <v>83.934211024195676</v>
      </c>
      <c r="D267" s="68">
        <v>1.8656957928802589</v>
      </c>
      <c r="E267" s="68">
        <v>0</v>
      </c>
      <c r="F267" s="68">
        <v>208.4142561581173</v>
      </c>
      <c r="G267" s="68">
        <v>1.3753581661891117</v>
      </c>
      <c r="H267" s="68">
        <v>1.9912416280267904</v>
      </c>
      <c r="I267" s="68">
        <v>0</v>
      </c>
      <c r="J267" s="68">
        <v>0</v>
      </c>
      <c r="K267" s="68">
        <v>2.925719591457753</v>
      </c>
      <c r="L267" s="68">
        <v>0</v>
      </c>
      <c r="M267" s="68">
        <v>300.50648236086693</v>
      </c>
    </row>
    <row r="268" spans="1:13">
      <c r="A268" s="105"/>
      <c r="B268">
        <v>2017</v>
      </c>
      <c r="C268" s="68">
        <v>88.897284210918826</v>
      </c>
      <c r="D268" s="68">
        <v>6.5214357546221082</v>
      </c>
      <c r="E268" s="68">
        <v>3.8</v>
      </c>
      <c r="F268" s="68">
        <v>216.35689476761638</v>
      </c>
      <c r="G268" s="68">
        <v>3.52620106974855</v>
      </c>
      <c r="H268" s="68">
        <v>3.8</v>
      </c>
      <c r="I268" s="68">
        <v>1.571230982019364</v>
      </c>
      <c r="J268" s="68">
        <v>0</v>
      </c>
      <c r="K268" s="68">
        <v>1</v>
      </c>
      <c r="L268" s="68">
        <v>0</v>
      </c>
      <c r="M268" s="68">
        <v>325.4730467849252</v>
      </c>
    </row>
    <row r="269" spans="1:13">
      <c r="A269" s="105">
        <v>88</v>
      </c>
      <c r="B269">
        <v>2011</v>
      </c>
      <c r="C269" s="68">
        <v>103.62645330751337</v>
      </c>
      <c r="D269" s="68">
        <v>6.5358725805517688</v>
      </c>
      <c r="E269" s="68">
        <v>1.021505376344086</v>
      </c>
      <c r="F269" s="68">
        <v>260.58190406842692</v>
      </c>
      <c r="G269" s="68">
        <v>0</v>
      </c>
      <c r="H269" s="68">
        <v>1.1069900142653353</v>
      </c>
      <c r="I269" s="68">
        <v>2.0625501524634888</v>
      </c>
      <c r="J269" s="68">
        <v>0</v>
      </c>
      <c r="K269" s="68">
        <v>0</v>
      </c>
      <c r="L269" s="68">
        <v>0</v>
      </c>
      <c r="M269" s="68">
        <v>374.93527549956491</v>
      </c>
    </row>
    <row r="270" spans="1:13">
      <c r="A270" s="105"/>
      <c r="B270">
        <v>2014</v>
      </c>
      <c r="C270" s="68">
        <v>85.000139638158018</v>
      </c>
      <c r="D270" s="68">
        <v>16.423835647505392</v>
      </c>
      <c r="E270" s="68">
        <v>1.0096330275229359</v>
      </c>
      <c r="F270" s="68">
        <v>241.00094577724832</v>
      </c>
      <c r="G270" s="68">
        <v>2.5306144769666719</v>
      </c>
      <c r="H270" s="68">
        <v>0</v>
      </c>
      <c r="I270" s="68">
        <v>4.4382521142609255</v>
      </c>
      <c r="J270" s="68">
        <v>0</v>
      </c>
      <c r="K270" s="68">
        <v>0.96285979572887648</v>
      </c>
      <c r="L270" s="68">
        <v>0</v>
      </c>
      <c r="M270" s="68">
        <v>351.36628047739111</v>
      </c>
    </row>
    <row r="271" spans="1:13">
      <c r="A271" s="105"/>
      <c r="B271">
        <v>2017</v>
      </c>
      <c r="C271" s="68">
        <v>93.049384149817897</v>
      </c>
      <c r="D271" s="68">
        <v>35.84754946692675</v>
      </c>
      <c r="E271" s="68">
        <v>0</v>
      </c>
      <c r="F271" s="68">
        <v>266.62863612723561</v>
      </c>
      <c r="G271" s="68">
        <v>2.9460457620574463</v>
      </c>
      <c r="H271" s="68">
        <v>0</v>
      </c>
      <c r="I271" s="68">
        <v>1</v>
      </c>
      <c r="J271" s="68">
        <v>0</v>
      </c>
      <c r="K271" s="68">
        <v>0</v>
      </c>
      <c r="L271" s="68">
        <v>0</v>
      </c>
      <c r="M271" s="68">
        <v>399.47161550603772</v>
      </c>
    </row>
    <row r="272" spans="1:13">
      <c r="A272" s="105">
        <v>89</v>
      </c>
      <c r="B272">
        <v>2011</v>
      </c>
      <c r="C272" s="68">
        <v>107.47040864645834</v>
      </c>
      <c r="D272" s="68">
        <v>9.1375552461100682</v>
      </c>
      <c r="E272" s="68">
        <v>0</v>
      </c>
      <c r="F272" s="68">
        <v>613.56538099313923</v>
      </c>
      <c r="G272" s="68">
        <v>6.4748149071818144</v>
      </c>
      <c r="H272" s="68">
        <v>0.6217008797653959</v>
      </c>
      <c r="I272" s="68">
        <v>1.0113464447806355</v>
      </c>
      <c r="J272" s="68">
        <v>0</v>
      </c>
      <c r="K272" s="68">
        <v>7.6597239349545365</v>
      </c>
      <c r="L272" s="68">
        <v>0</v>
      </c>
      <c r="M272" s="68">
        <v>745.94093105238994</v>
      </c>
    </row>
    <row r="273" spans="1:13">
      <c r="A273" s="105"/>
      <c r="B273">
        <v>2014</v>
      </c>
      <c r="C273" s="68">
        <v>101.06394676379574</v>
      </c>
      <c r="D273" s="68">
        <v>11.609208568832159</v>
      </c>
      <c r="E273" s="68">
        <v>0</v>
      </c>
      <c r="F273" s="68">
        <v>597.33586964982374</v>
      </c>
      <c r="G273" s="68">
        <v>7.1448251134140914</v>
      </c>
      <c r="H273" s="68">
        <v>1.0008650519031141</v>
      </c>
      <c r="I273" s="68">
        <v>2.1462412376117959</v>
      </c>
      <c r="J273" s="68">
        <v>1</v>
      </c>
      <c r="K273" s="68">
        <v>3.3542910200291818</v>
      </c>
      <c r="L273" s="68">
        <v>0</v>
      </c>
      <c r="M273" s="68">
        <v>724.6552474054098</v>
      </c>
    </row>
    <row r="274" spans="1:13">
      <c r="A274" s="105"/>
      <c r="B274">
        <v>2017</v>
      </c>
      <c r="C274" s="68">
        <v>124.84942154503469</v>
      </c>
      <c r="D274" s="68">
        <v>10.880575539568344</v>
      </c>
      <c r="E274" s="68">
        <v>9.1666666666666661</v>
      </c>
      <c r="F274" s="68">
        <v>570.91524321496513</v>
      </c>
      <c r="G274" s="68">
        <v>6.7103916106446428</v>
      </c>
      <c r="H274" s="68">
        <v>0</v>
      </c>
      <c r="I274" s="68">
        <v>1</v>
      </c>
      <c r="J274" s="68">
        <v>1</v>
      </c>
      <c r="K274" s="68">
        <v>2.1475409836065573</v>
      </c>
      <c r="L274" s="68">
        <v>0</v>
      </c>
      <c r="M274" s="68">
        <v>726.66983956048591</v>
      </c>
    </row>
    <row r="275" spans="1:13">
      <c r="A275" s="105">
        <v>90</v>
      </c>
      <c r="B275">
        <v>2011</v>
      </c>
      <c r="C275" s="68">
        <v>88.244287020044638</v>
      </c>
      <c r="D275" s="68">
        <v>0</v>
      </c>
      <c r="E275" s="68">
        <v>4.1371921906636349</v>
      </c>
      <c r="F275" s="68">
        <v>533.19486072173061</v>
      </c>
      <c r="G275" s="68">
        <v>12.45710086521605</v>
      </c>
      <c r="H275" s="68">
        <v>6.1166547422081106</v>
      </c>
      <c r="I275" s="68">
        <v>0</v>
      </c>
      <c r="J275" s="68">
        <v>0</v>
      </c>
      <c r="K275" s="68">
        <v>0</v>
      </c>
      <c r="L275" s="68">
        <v>0</v>
      </c>
      <c r="M275" s="68">
        <v>644.15009553986306</v>
      </c>
    </row>
    <row r="276" spans="1:13">
      <c r="A276" s="105"/>
      <c r="B276">
        <v>2014</v>
      </c>
      <c r="C276" s="68">
        <v>97.871828594986368</v>
      </c>
      <c r="D276" s="68">
        <v>1.467741935483871</v>
      </c>
      <c r="E276" s="68">
        <v>0</v>
      </c>
      <c r="F276" s="68">
        <v>607.328047185164</v>
      </c>
      <c r="G276" s="68">
        <v>3.5282846406908721</v>
      </c>
      <c r="H276" s="68">
        <v>3.4580549156036522</v>
      </c>
      <c r="I276" s="68">
        <v>0</v>
      </c>
      <c r="J276" s="68">
        <v>0</v>
      </c>
      <c r="K276" s="68">
        <v>2.9541014237556666</v>
      </c>
      <c r="L276" s="68">
        <v>0</v>
      </c>
      <c r="M276" s="68">
        <v>716.60805869568446</v>
      </c>
    </row>
    <row r="277" spans="1:13">
      <c r="A277" s="105"/>
      <c r="B277">
        <v>2017</v>
      </c>
      <c r="C277" s="68">
        <v>104.2695109151241</v>
      </c>
      <c r="D277" s="68">
        <v>5.8160256410256412</v>
      </c>
      <c r="E277" s="68">
        <v>13.527377835951134</v>
      </c>
      <c r="F277" s="68">
        <v>467.5963950906696</v>
      </c>
      <c r="G277" s="68">
        <v>2.0015220700152208</v>
      </c>
      <c r="H277" s="68">
        <v>1.5067669172932332</v>
      </c>
      <c r="I277" s="68">
        <v>1.2507645259938838</v>
      </c>
      <c r="J277" s="68">
        <v>0</v>
      </c>
      <c r="K277" s="68">
        <v>2.069044502617801</v>
      </c>
      <c r="L277" s="68">
        <v>0</v>
      </c>
      <c r="M277" s="68">
        <v>598.03740749869053</v>
      </c>
    </row>
    <row r="278" spans="1:13">
      <c r="A278" s="105">
        <v>91</v>
      </c>
      <c r="B278">
        <v>2011</v>
      </c>
      <c r="C278" s="68">
        <v>101.31798480034182</v>
      </c>
      <c r="D278" s="68">
        <v>3.7073386623067615</v>
      </c>
      <c r="E278" s="68">
        <v>1.0307328605200945</v>
      </c>
      <c r="F278" s="68">
        <v>371.00956389621734</v>
      </c>
      <c r="G278" s="68">
        <v>2.1069958847736627</v>
      </c>
      <c r="H278" s="68">
        <v>2.2139800285306706</v>
      </c>
      <c r="I278" s="68">
        <v>4.0143404567566829</v>
      </c>
      <c r="J278" s="68">
        <v>0</v>
      </c>
      <c r="K278" s="68">
        <v>1.0085836909871244</v>
      </c>
      <c r="L278" s="68">
        <v>0</v>
      </c>
      <c r="M278" s="68">
        <v>486.40952028043409</v>
      </c>
    </row>
    <row r="279" spans="1:13">
      <c r="A279" s="105"/>
      <c r="B279">
        <v>2014</v>
      </c>
      <c r="C279" s="68">
        <v>97.710560180624768</v>
      </c>
      <c r="D279" s="68">
        <v>4.7741566705746097</v>
      </c>
      <c r="E279" s="68">
        <v>0</v>
      </c>
      <c r="F279" s="68">
        <v>362.60855751671676</v>
      </c>
      <c r="G279" s="68">
        <v>7.9847787675100639</v>
      </c>
      <c r="H279" s="68">
        <v>7.0110249333435553</v>
      </c>
      <c r="I279" s="68">
        <v>3.6453488372093021</v>
      </c>
      <c r="J279" s="68">
        <v>0</v>
      </c>
      <c r="K279" s="68">
        <v>6.1817167391247159</v>
      </c>
      <c r="L279" s="68">
        <v>0</v>
      </c>
      <c r="M279" s="68">
        <v>489.91614364510383</v>
      </c>
    </row>
    <row r="280" spans="1:13">
      <c r="A280" s="105"/>
      <c r="B280">
        <v>2017</v>
      </c>
      <c r="C280" s="68">
        <v>99.655273431919184</v>
      </c>
      <c r="D280" s="68">
        <v>8.6037634408602148</v>
      </c>
      <c r="E280" s="68">
        <v>8.1184782608695656</v>
      </c>
      <c r="F280" s="68">
        <v>327.53020496850348</v>
      </c>
      <c r="G280" s="68">
        <v>7.0022901896987859</v>
      </c>
      <c r="H280" s="68">
        <v>0</v>
      </c>
      <c r="I280" s="68">
        <v>0</v>
      </c>
      <c r="J280" s="68">
        <v>0</v>
      </c>
      <c r="K280" s="68">
        <v>1.3141153081510932</v>
      </c>
      <c r="L280" s="68">
        <v>0</v>
      </c>
      <c r="M280" s="68">
        <v>452.22412560000231</v>
      </c>
    </row>
    <row r="281" spans="1:13">
      <c r="A281" s="105">
        <v>92</v>
      </c>
      <c r="B281">
        <v>2011</v>
      </c>
      <c r="C281" s="68">
        <v>63.220045247267826</v>
      </c>
      <c r="D281" s="68">
        <v>2.1207828282828283</v>
      </c>
      <c r="E281" s="68">
        <v>1.0486798679867988</v>
      </c>
      <c r="F281" s="68">
        <v>311.7108773436982</v>
      </c>
      <c r="G281" s="68">
        <v>5.0800939817442936</v>
      </c>
      <c r="H281" s="68">
        <v>6.4054882102525621</v>
      </c>
      <c r="I281" s="68">
        <v>0.8003300330033003</v>
      </c>
      <c r="J281" s="68">
        <v>0</v>
      </c>
      <c r="K281" s="68">
        <v>2.4660194174757284</v>
      </c>
      <c r="L281" s="68">
        <v>0</v>
      </c>
      <c r="M281" s="68">
        <v>392.85231692971155</v>
      </c>
    </row>
    <row r="282" spans="1:13">
      <c r="A282" s="105"/>
      <c r="B282">
        <v>2014</v>
      </c>
      <c r="C282" s="68">
        <v>78.21344123013013</v>
      </c>
      <c r="D282" s="68">
        <v>2.0192660550458719</v>
      </c>
      <c r="E282" s="68">
        <v>0</v>
      </c>
      <c r="F282" s="68">
        <v>297.57606588757403</v>
      </c>
      <c r="G282" s="68">
        <v>0</v>
      </c>
      <c r="H282" s="68">
        <v>6.0505603471955176</v>
      </c>
      <c r="I282" s="68">
        <v>0</v>
      </c>
      <c r="J282" s="68">
        <v>0</v>
      </c>
      <c r="K282" s="68">
        <v>2.932013847948705</v>
      </c>
      <c r="L282" s="68">
        <v>0</v>
      </c>
      <c r="M282" s="68">
        <v>386.79134736789428</v>
      </c>
    </row>
    <row r="283" spans="1:13">
      <c r="A283" s="105"/>
      <c r="B283">
        <v>2017</v>
      </c>
      <c r="C283" s="68">
        <v>85.884433649296525</v>
      </c>
      <c r="D283" s="68">
        <v>7.6</v>
      </c>
      <c r="E283" s="68">
        <v>2.2916666666666665</v>
      </c>
      <c r="F283" s="68">
        <v>283.17732742526778</v>
      </c>
      <c r="G283" s="68">
        <v>1.0049751243781095</v>
      </c>
      <c r="H283" s="68">
        <v>1.0023837902264601</v>
      </c>
      <c r="I283" s="68">
        <v>1.8076923076923079</v>
      </c>
      <c r="J283" s="68">
        <v>0</v>
      </c>
      <c r="K283" s="68">
        <v>3.5103631737747736</v>
      </c>
      <c r="L283" s="68">
        <v>0</v>
      </c>
      <c r="M283" s="68">
        <v>386.2788421373026</v>
      </c>
    </row>
    <row r="284" spans="1:13">
      <c r="A284" s="105">
        <v>93</v>
      </c>
      <c r="B284">
        <v>2011</v>
      </c>
      <c r="C284" s="68">
        <v>61.098024933566926</v>
      </c>
      <c r="D284" s="68">
        <v>7.0965229347533887</v>
      </c>
      <c r="E284" s="68">
        <v>0</v>
      </c>
      <c r="F284" s="68">
        <v>163.36254808576669</v>
      </c>
      <c r="G284" s="68">
        <v>7.3799698997372953</v>
      </c>
      <c r="H284" s="68">
        <v>0</v>
      </c>
      <c r="I284" s="68">
        <v>2.8220551378446115</v>
      </c>
      <c r="J284" s="68">
        <v>0</v>
      </c>
      <c r="K284" s="68">
        <v>0</v>
      </c>
      <c r="L284" s="68">
        <v>0</v>
      </c>
      <c r="M284" s="68">
        <v>241.75912099166891</v>
      </c>
    </row>
    <row r="285" spans="1:13">
      <c r="A285" s="105"/>
      <c r="B285">
        <v>2014</v>
      </c>
      <c r="C285" s="68">
        <v>37.122483852143034</v>
      </c>
      <c r="D285" s="68">
        <v>3.0384390854490184</v>
      </c>
      <c r="E285" s="68">
        <v>0</v>
      </c>
      <c r="F285" s="68">
        <v>174.04167637127682</v>
      </c>
      <c r="G285" s="68">
        <v>3.0773456950161004</v>
      </c>
      <c r="H285" s="68">
        <v>0</v>
      </c>
      <c r="I285" s="68">
        <v>1.0096330275229359</v>
      </c>
      <c r="J285" s="68">
        <v>1.0096330275229359</v>
      </c>
      <c r="K285" s="68">
        <v>0</v>
      </c>
      <c r="L285" s="68">
        <v>0</v>
      </c>
      <c r="M285" s="68">
        <v>219.29921105893087</v>
      </c>
    </row>
    <row r="286" spans="1:13">
      <c r="A286" s="105"/>
      <c r="B286">
        <v>2017</v>
      </c>
      <c r="C286" s="68">
        <v>62.948587732052644</v>
      </c>
      <c r="D286" s="68">
        <v>6.5680157565459183</v>
      </c>
      <c r="E286" s="68">
        <v>3.8</v>
      </c>
      <c r="F286" s="68">
        <v>169.68150947465534</v>
      </c>
      <c r="G286" s="68">
        <v>0.99999999999999989</v>
      </c>
      <c r="H286" s="68">
        <v>0</v>
      </c>
      <c r="I286" s="68">
        <v>0.99999999999999989</v>
      </c>
      <c r="J286" s="68">
        <v>0</v>
      </c>
      <c r="K286" s="68">
        <v>1.016025641025641</v>
      </c>
      <c r="L286" s="68">
        <v>0</v>
      </c>
      <c r="M286" s="68">
        <v>246.01413860427954</v>
      </c>
    </row>
    <row r="287" spans="1:13">
      <c r="A287" s="105">
        <v>94</v>
      </c>
      <c r="B287">
        <v>2011</v>
      </c>
      <c r="C287" s="68">
        <v>78.389208163085542</v>
      </c>
      <c r="D287" s="68">
        <v>2</v>
      </c>
      <c r="E287" s="68">
        <v>0</v>
      </c>
      <c r="F287" s="68">
        <v>137.62264640957613</v>
      </c>
      <c r="G287" s="68">
        <v>5.3403495045934362</v>
      </c>
      <c r="H287" s="68">
        <v>1.0332129963898917</v>
      </c>
      <c r="I287" s="68">
        <v>0</v>
      </c>
      <c r="J287" s="68">
        <v>0</v>
      </c>
      <c r="K287" s="68">
        <v>0</v>
      </c>
      <c r="L287" s="68">
        <v>0</v>
      </c>
      <c r="M287" s="68">
        <v>224.38541707364499</v>
      </c>
    </row>
    <row r="288" spans="1:13">
      <c r="A288" s="105"/>
      <c r="B288">
        <v>2014</v>
      </c>
      <c r="C288" s="68">
        <v>68.178483139007142</v>
      </c>
      <c r="D288" s="68">
        <v>6.0199151336613639</v>
      </c>
      <c r="E288" s="68">
        <v>1.1308965948141205</v>
      </c>
      <c r="F288" s="68">
        <v>155.32436251426034</v>
      </c>
      <c r="G288" s="68">
        <v>4.4202123726110969</v>
      </c>
      <c r="H288" s="68">
        <v>2.4299228825953998</v>
      </c>
      <c r="I288" s="68">
        <v>0</v>
      </c>
      <c r="J288" s="68">
        <v>0</v>
      </c>
      <c r="K288" s="68">
        <v>1.4202898550724639</v>
      </c>
      <c r="L288" s="68">
        <v>0</v>
      </c>
      <c r="M288" s="68">
        <v>238.92408249202194</v>
      </c>
    </row>
    <row r="289" spans="1:13">
      <c r="A289" s="105"/>
      <c r="B289">
        <v>2017</v>
      </c>
      <c r="C289" s="68">
        <v>83.999150081759666</v>
      </c>
      <c r="D289" s="68">
        <v>2.1941747572815533</v>
      </c>
      <c r="E289" s="68">
        <v>0</v>
      </c>
      <c r="F289" s="68">
        <v>161.06201449568692</v>
      </c>
      <c r="G289" s="68">
        <v>0</v>
      </c>
      <c r="H289" s="68">
        <v>1.5067669172932332</v>
      </c>
      <c r="I289" s="68">
        <v>0</v>
      </c>
      <c r="J289" s="68">
        <v>1</v>
      </c>
      <c r="K289" s="68">
        <v>1</v>
      </c>
      <c r="L289" s="68">
        <v>0</v>
      </c>
      <c r="M289" s="68">
        <v>250.76210625202137</v>
      </c>
    </row>
    <row r="290" spans="1:13">
      <c r="A290" s="105">
        <v>95</v>
      </c>
      <c r="B290">
        <v>2011</v>
      </c>
      <c r="C290" s="68">
        <v>74.410848844530932</v>
      </c>
      <c r="D290" s="68">
        <v>2.0009225092250924</v>
      </c>
      <c r="E290" s="68">
        <v>0</v>
      </c>
      <c r="F290" s="68">
        <v>137.06454735824977</v>
      </c>
      <c r="G290" s="68">
        <v>8.1979844051367579</v>
      </c>
      <c r="H290" s="68">
        <v>2.852836879432624</v>
      </c>
      <c r="I290" s="68">
        <v>0</v>
      </c>
      <c r="J290" s="68">
        <v>0</v>
      </c>
      <c r="K290" s="68">
        <v>0</v>
      </c>
      <c r="L290" s="68">
        <v>0</v>
      </c>
      <c r="M290" s="68">
        <v>224.52713999657519</v>
      </c>
    </row>
    <row r="291" spans="1:13">
      <c r="A291" s="105"/>
      <c r="B291">
        <v>2014</v>
      </c>
      <c r="C291" s="68">
        <v>62.849194115878369</v>
      </c>
      <c r="D291" s="68">
        <v>0</v>
      </c>
      <c r="E291" s="68">
        <v>0</v>
      </c>
      <c r="F291" s="68">
        <v>145.94859975588753</v>
      </c>
      <c r="G291" s="68">
        <v>3.56</v>
      </c>
      <c r="H291" s="68">
        <v>1.0015625000000001</v>
      </c>
      <c r="I291" s="68">
        <v>0</v>
      </c>
      <c r="J291" s="68">
        <v>0</v>
      </c>
      <c r="K291" s="68">
        <v>0</v>
      </c>
      <c r="L291" s="68">
        <v>0</v>
      </c>
      <c r="M291" s="68">
        <v>213.3593563717659</v>
      </c>
    </row>
    <row r="292" spans="1:13">
      <c r="A292" s="105"/>
      <c r="B292">
        <v>2017</v>
      </c>
      <c r="C292" s="68">
        <v>42.329183257549367</v>
      </c>
      <c r="D292" s="68">
        <v>0</v>
      </c>
      <c r="E292" s="68">
        <v>0</v>
      </c>
      <c r="F292" s="68">
        <v>129.53575657302036</v>
      </c>
      <c r="G292" s="68">
        <v>1.0113636363636365</v>
      </c>
      <c r="H292" s="68">
        <v>2.0173883803977217</v>
      </c>
      <c r="I292" s="68">
        <v>1.0080786793115559</v>
      </c>
      <c r="J292" s="68">
        <v>0</v>
      </c>
      <c r="K292" s="68">
        <v>1</v>
      </c>
      <c r="L292" s="68">
        <v>0</v>
      </c>
      <c r="M292" s="68">
        <v>176.90177052664265</v>
      </c>
    </row>
    <row r="293" spans="1:13">
      <c r="A293" s="105">
        <v>96</v>
      </c>
      <c r="B293">
        <v>2011</v>
      </c>
      <c r="C293" s="68">
        <v>41.479713885568707</v>
      </c>
      <c r="D293" s="68">
        <v>0</v>
      </c>
      <c r="E293" s="68">
        <v>0</v>
      </c>
      <c r="F293" s="68">
        <v>147.54031524286899</v>
      </c>
      <c r="G293" s="68">
        <v>0</v>
      </c>
      <c r="H293" s="68">
        <v>0.6217008797653959</v>
      </c>
      <c r="I293" s="68">
        <v>0</v>
      </c>
      <c r="J293" s="68">
        <v>0</v>
      </c>
      <c r="K293" s="68">
        <v>0</v>
      </c>
      <c r="L293" s="68">
        <v>0</v>
      </c>
      <c r="M293" s="68">
        <v>189.6417300082031</v>
      </c>
    </row>
    <row r="294" spans="1:13">
      <c r="A294" s="105"/>
      <c r="B294">
        <v>2014</v>
      </c>
      <c r="C294" s="68">
        <v>37.761932562076339</v>
      </c>
      <c r="D294" s="68">
        <v>4.9066092752013333</v>
      </c>
      <c r="E294" s="68">
        <v>0</v>
      </c>
      <c r="F294" s="68">
        <v>117.09707849894329</v>
      </c>
      <c r="G294" s="68">
        <v>1.0008650519031141</v>
      </c>
      <c r="H294" s="68">
        <v>0</v>
      </c>
      <c r="I294" s="68">
        <v>0</v>
      </c>
      <c r="J294" s="68">
        <v>0</v>
      </c>
      <c r="K294" s="68">
        <v>0</v>
      </c>
      <c r="L294" s="68">
        <v>0</v>
      </c>
      <c r="M294" s="68">
        <v>160.76648538812407</v>
      </c>
    </row>
    <row r="295" spans="1:13">
      <c r="A295" s="105"/>
      <c r="B295">
        <v>2017</v>
      </c>
      <c r="C295" s="68">
        <v>49.911847377118761</v>
      </c>
      <c r="D295" s="68">
        <v>3.7817659981574656</v>
      </c>
      <c r="E295" s="68">
        <v>0</v>
      </c>
      <c r="F295" s="68">
        <v>99.152320507517345</v>
      </c>
      <c r="G295" s="68">
        <v>0</v>
      </c>
      <c r="H295" s="68">
        <v>0</v>
      </c>
      <c r="I295" s="68">
        <v>0</v>
      </c>
      <c r="J295" s="68">
        <v>1</v>
      </c>
      <c r="K295" s="68">
        <v>0</v>
      </c>
      <c r="L295" s="68">
        <v>0</v>
      </c>
      <c r="M295" s="68">
        <v>153.84593388279359</v>
      </c>
    </row>
    <row r="296" spans="1:13">
      <c r="A296" s="105">
        <v>97</v>
      </c>
      <c r="B296">
        <v>2011</v>
      </c>
      <c r="C296" s="68">
        <v>40.92360102960518</v>
      </c>
      <c r="D296" s="68">
        <v>2.2139800285306706</v>
      </c>
      <c r="E296" s="68">
        <v>0</v>
      </c>
      <c r="F296" s="68">
        <v>118.65451581345944</v>
      </c>
      <c r="G296" s="68">
        <v>2.2139800285306706</v>
      </c>
      <c r="H296" s="68">
        <v>1.0113464447806355</v>
      </c>
      <c r="I296" s="68">
        <v>2.1578947368421053</v>
      </c>
      <c r="J296" s="68">
        <v>0</v>
      </c>
      <c r="K296" s="68">
        <v>0</v>
      </c>
      <c r="L296" s="68">
        <v>0</v>
      </c>
      <c r="M296" s="68">
        <v>167.17531808174869</v>
      </c>
    </row>
    <row r="297" spans="1:13">
      <c r="A297" s="105"/>
      <c r="B297">
        <v>2014</v>
      </c>
      <c r="C297" s="68">
        <v>29.903382373508453</v>
      </c>
      <c r="D297" s="68">
        <v>3.056937287922584</v>
      </c>
      <c r="E297" s="68">
        <v>1.0096330275229359</v>
      </c>
      <c r="F297" s="68">
        <v>114.66163606530812</v>
      </c>
      <c r="G297" s="68">
        <v>2.0184698147041242</v>
      </c>
      <c r="H297" s="68">
        <v>0</v>
      </c>
      <c r="I297" s="68">
        <v>1.1308965948141205</v>
      </c>
      <c r="J297" s="68">
        <v>0</v>
      </c>
      <c r="K297" s="68">
        <v>0.93827160493827155</v>
      </c>
      <c r="L297" s="68">
        <v>0</v>
      </c>
      <c r="M297" s="68">
        <v>152.71922676871861</v>
      </c>
    </row>
    <row r="298" spans="1:13">
      <c r="A298" s="105"/>
      <c r="B298">
        <v>2017</v>
      </c>
      <c r="C298" s="68">
        <v>44.667834554790126</v>
      </c>
      <c r="D298" s="68">
        <v>4.8</v>
      </c>
      <c r="E298" s="68">
        <v>0</v>
      </c>
      <c r="F298" s="68">
        <v>84.364493269198647</v>
      </c>
      <c r="G298" s="68">
        <v>4.0148814003999913</v>
      </c>
      <c r="H298" s="68">
        <v>0</v>
      </c>
      <c r="I298" s="68">
        <v>1.8243243243243243</v>
      </c>
      <c r="J298" s="68">
        <v>0</v>
      </c>
      <c r="K298" s="68">
        <v>0</v>
      </c>
      <c r="L298" s="68">
        <v>0</v>
      </c>
      <c r="M298" s="68">
        <v>139.67153354871309</v>
      </c>
    </row>
    <row r="299" spans="1:13">
      <c r="A299" s="105">
        <v>98</v>
      </c>
      <c r="B299">
        <v>2011</v>
      </c>
      <c r="C299" s="68">
        <v>37.254191238166889</v>
      </c>
      <c r="D299" s="68">
        <v>3.1458500454569762</v>
      </c>
      <c r="E299" s="68">
        <v>0</v>
      </c>
      <c r="F299" s="68">
        <v>113.06230988665716</v>
      </c>
      <c r="G299" s="68">
        <v>1</v>
      </c>
      <c r="H299" s="68">
        <v>1.1069900142653353</v>
      </c>
      <c r="I299" s="68">
        <v>0</v>
      </c>
      <c r="J299" s="68">
        <v>0</v>
      </c>
      <c r="K299" s="68">
        <v>1.0029940119760479</v>
      </c>
      <c r="L299" s="68">
        <v>0</v>
      </c>
      <c r="M299" s="68">
        <v>156.5723351965224</v>
      </c>
    </row>
    <row r="300" spans="1:13">
      <c r="A300" s="105"/>
      <c r="B300">
        <v>2014</v>
      </c>
      <c r="C300" s="68">
        <v>29.353168038441076</v>
      </c>
      <c r="D300" s="68">
        <v>5.4973210581406988</v>
      </c>
      <c r="E300" s="68">
        <v>0</v>
      </c>
      <c r="F300" s="68">
        <v>112.2134860428415</v>
      </c>
      <c r="G300" s="68">
        <v>0</v>
      </c>
      <c r="H300" s="68">
        <v>0</v>
      </c>
      <c r="I300" s="68">
        <v>1.3773584905660377</v>
      </c>
      <c r="J300" s="68">
        <v>0</v>
      </c>
      <c r="K300" s="68">
        <v>2.0360195782891899</v>
      </c>
      <c r="L300" s="68">
        <v>0</v>
      </c>
      <c r="M300" s="68">
        <v>150.47735320827849</v>
      </c>
    </row>
    <row r="301" spans="1:13">
      <c r="A301" s="105"/>
      <c r="B301">
        <v>2017</v>
      </c>
      <c r="C301" s="68">
        <v>44.041711267896865</v>
      </c>
      <c r="D301" s="68">
        <v>3.4252702858959903</v>
      </c>
      <c r="E301" s="68">
        <v>0</v>
      </c>
      <c r="F301" s="68">
        <v>112.83742715901884</v>
      </c>
      <c r="G301" s="68">
        <v>0</v>
      </c>
      <c r="H301" s="68">
        <v>1.1840796019900497</v>
      </c>
      <c r="I301" s="68">
        <v>0</v>
      </c>
      <c r="J301" s="68">
        <v>0</v>
      </c>
      <c r="K301" s="68">
        <v>0</v>
      </c>
      <c r="L301" s="68">
        <v>0</v>
      </c>
      <c r="M301" s="68">
        <v>161.48848831480174</v>
      </c>
    </row>
    <row r="302" spans="1:13">
      <c r="A302" s="105">
        <v>99</v>
      </c>
      <c r="B302">
        <v>2011</v>
      </c>
      <c r="C302" s="68">
        <v>39.257310192331779</v>
      </c>
      <c r="D302" s="68">
        <v>0</v>
      </c>
      <c r="E302" s="68">
        <v>0</v>
      </c>
      <c r="F302" s="68">
        <v>106.85601939541938</v>
      </c>
      <c r="G302" s="68">
        <v>4.1371921906636349</v>
      </c>
      <c r="H302" s="68">
        <v>0</v>
      </c>
      <c r="I302" s="68">
        <v>1</v>
      </c>
      <c r="J302" s="68">
        <v>0</v>
      </c>
      <c r="K302" s="68">
        <v>0</v>
      </c>
      <c r="L302" s="68">
        <v>0</v>
      </c>
      <c r="M302" s="68">
        <v>151.25052177841479</v>
      </c>
    </row>
    <row r="303" spans="1:13">
      <c r="A303" s="105"/>
      <c r="B303">
        <v>2014</v>
      </c>
      <c r="C303" s="68">
        <v>38.871968507641995</v>
      </c>
      <c r="D303" s="68">
        <v>2.4142857142857146</v>
      </c>
      <c r="E303" s="68">
        <v>0</v>
      </c>
      <c r="F303" s="68">
        <v>113.88461050562653</v>
      </c>
      <c r="G303" s="68">
        <v>3.1422814072995617</v>
      </c>
      <c r="H303" s="68">
        <v>0</v>
      </c>
      <c r="I303" s="68">
        <v>0</v>
      </c>
      <c r="J303" s="68">
        <v>1</v>
      </c>
      <c r="K303" s="68">
        <v>0</v>
      </c>
      <c r="L303" s="68">
        <v>0</v>
      </c>
      <c r="M303" s="68">
        <v>159.31314613485378</v>
      </c>
    </row>
    <row r="304" spans="1:13">
      <c r="A304" s="105"/>
      <c r="B304">
        <v>2017</v>
      </c>
      <c r="C304" s="68">
        <v>23.230950565906426</v>
      </c>
      <c r="D304" s="68">
        <v>0</v>
      </c>
      <c r="E304" s="68">
        <v>2.2916666666666665</v>
      </c>
      <c r="F304" s="68">
        <v>110.2469570077139</v>
      </c>
      <c r="G304" s="68">
        <v>1.5067669172932332</v>
      </c>
      <c r="H304" s="68">
        <v>1.9830786026200873</v>
      </c>
      <c r="I304" s="68">
        <v>0</v>
      </c>
      <c r="J304" s="68">
        <v>1</v>
      </c>
      <c r="K304" s="68">
        <v>0</v>
      </c>
      <c r="L304" s="68">
        <v>0</v>
      </c>
      <c r="M304" s="68">
        <v>140.2594197602003</v>
      </c>
    </row>
    <row r="305" spans="1:13">
      <c r="A305" s="105">
        <v>100</v>
      </c>
      <c r="B305">
        <v>2011</v>
      </c>
      <c r="C305" s="68">
        <v>22.353579903281126</v>
      </c>
      <c r="D305" s="68">
        <v>0</v>
      </c>
      <c r="E305" s="68">
        <v>0</v>
      </c>
      <c r="F305" s="68">
        <v>43.12851694753919</v>
      </c>
      <c r="G305" s="68">
        <v>1.0017985611510791</v>
      </c>
      <c r="H305" s="68">
        <v>0</v>
      </c>
      <c r="I305" s="68">
        <v>0</v>
      </c>
      <c r="J305" s="68">
        <v>0</v>
      </c>
      <c r="K305" s="68">
        <v>0</v>
      </c>
      <c r="L305" s="68">
        <v>0</v>
      </c>
      <c r="M305" s="68">
        <v>66.483895411971389</v>
      </c>
    </row>
    <row r="306" spans="1:13">
      <c r="A306" s="105"/>
      <c r="B306">
        <v>2014</v>
      </c>
      <c r="C306" s="68">
        <v>24.078974551216849</v>
      </c>
      <c r="D306" s="68">
        <v>0</v>
      </c>
      <c r="E306" s="68">
        <v>0</v>
      </c>
      <c r="F306" s="68">
        <v>48.411570771193126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72.490545322409972</v>
      </c>
    </row>
    <row r="307" spans="1:13">
      <c r="A307" s="105"/>
      <c r="B307">
        <v>2017</v>
      </c>
      <c r="C307" s="68">
        <v>19.64846300502677</v>
      </c>
      <c r="D307" s="68">
        <v>0</v>
      </c>
      <c r="E307" s="68">
        <v>0</v>
      </c>
      <c r="F307" s="68">
        <v>40.194328185889361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59.842791190916131</v>
      </c>
    </row>
    <row r="308" spans="1:13">
      <c r="A308" s="105">
        <v>101</v>
      </c>
      <c r="B308">
        <v>2011</v>
      </c>
      <c r="C308" s="68">
        <v>20.985377318091455</v>
      </c>
      <c r="D308" s="68">
        <v>1.1791666666666667</v>
      </c>
      <c r="E308" s="68">
        <v>0</v>
      </c>
      <c r="F308" s="68">
        <v>92.663210367775051</v>
      </c>
      <c r="G308" s="68">
        <v>0</v>
      </c>
      <c r="H308" s="68">
        <v>0</v>
      </c>
      <c r="I308" s="68">
        <v>1</v>
      </c>
      <c r="J308" s="68">
        <v>0</v>
      </c>
      <c r="K308" s="68">
        <v>1.5555944055944055</v>
      </c>
      <c r="L308" s="68">
        <v>0</v>
      </c>
      <c r="M308" s="68">
        <v>117.38334875812758</v>
      </c>
    </row>
    <row r="309" spans="1:13">
      <c r="A309" s="105"/>
      <c r="B309">
        <v>2014</v>
      </c>
      <c r="C309" s="68">
        <v>13.305751561540319</v>
      </c>
      <c r="D309" s="68">
        <v>1.1308965948141205</v>
      </c>
      <c r="E309" s="68">
        <v>1.5847600675186884</v>
      </c>
      <c r="F309" s="68">
        <v>80.188261838728792</v>
      </c>
      <c r="G309" s="68">
        <v>1.0096330275229359</v>
      </c>
      <c r="H309" s="68">
        <v>0</v>
      </c>
      <c r="I309" s="68">
        <v>1.0033840947546531</v>
      </c>
      <c r="J309" s="68">
        <v>0</v>
      </c>
      <c r="K309" s="68">
        <v>0.96285979572887648</v>
      </c>
      <c r="L309" s="68">
        <v>0</v>
      </c>
      <c r="M309" s="68">
        <v>99.185546980608379</v>
      </c>
    </row>
    <row r="310" spans="1:13">
      <c r="A310" s="105"/>
      <c r="B310">
        <v>2017</v>
      </c>
      <c r="C310" s="68">
        <v>22.443505883382606</v>
      </c>
      <c r="D310" s="68">
        <v>0</v>
      </c>
      <c r="E310" s="68">
        <v>3.8</v>
      </c>
      <c r="F310" s="68">
        <v>82.833249721797898</v>
      </c>
      <c r="G310" s="68">
        <v>3.8</v>
      </c>
      <c r="H310" s="68">
        <v>0</v>
      </c>
      <c r="I310" s="68">
        <v>1.0018867924528303</v>
      </c>
      <c r="J310" s="68">
        <v>0</v>
      </c>
      <c r="K310" s="68">
        <v>2.190290782114273</v>
      </c>
      <c r="L310" s="68">
        <v>0</v>
      </c>
      <c r="M310" s="68">
        <v>116.06893317974762</v>
      </c>
    </row>
    <row r="311" spans="1:13">
      <c r="A311" s="105">
        <v>102</v>
      </c>
      <c r="B311">
        <v>2011</v>
      </c>
      <c r="C311" s="68">
        <v>24.352914595860202</v>
      </c>
      <c r="D311" s="68">
        <v>1.1069900142653353</v>
      </c>
      <c r="E311" s="68">
        <v>1</v>
      </c>
      <c r="F311" s="68">
        <v>65.217826798882371</v>
      </c>
      <c r="G311" s="68">
        <v>2.0080971659919031</v>
      </c>
      <c r="H311" s="68">
        <v>1.0307328605200945</v>
      </c>
      <c r="I311" s="68">
        <v>0</v>
      </c>
      <c r="J311" s="68">
        <v>0</v>
      </c>
      <c r="K311" s="68">
        <v>0</v>
      </c>
      <c r="L311" s="68">
        <v>0</v>
      </c>
      <c r="M311" s="68">
        <v>94.716561435519893</v>
      </c>
    </row>
    <row r="312" spans="1:13">
      <c r="A312" s="105"/>
      <c r="B312">
        <v>2014</v>
      </c>
      <c r="C312" s="68">
        <v>24.883924485816756</v>
      </c>
      <c r="D312" s="68">
        <v>0</v>
      </c>
      <c r="E312" s="68">
        <v>0</v>
      </c>
      <c r="F312" s="68">
        <v>59.288452592158649</v>
      </c>
      <c r="G312" s="68">
        <v>0</v>
      </c>
      <c r="H312" s="68">
        <v>1.56</v>
      </c>
      <c r="I312" s="68">
        <v>0</v>
      </c>
      <c r="J312" s="68">
        <v>0</v>
      </c>
      <c r="K312" s="68">
        <v>0</v>
      </c>
      <c r="L312" s="68">
        <v>0</v>
      </c>
      <c r="M312" s="68">
        <v>85.7323770779754</v>
      </c>
    </row>
    <row r="313" spans="1:13">
      <c r="A313" s="105"/>
      <c r="B313">
        <v>2017</v>
      </c>
      <c r="C313" s="68">
        <v>21.561986164783303</v>
      </c>
      <c r="D313" s="68">
        <v>7.6</v>
      </c>
      <c r="E313" s="68">
        <v>0</v>
      </c>
      <c r="F313" s="68">
        <v>50.324293687430071</v>
      </c>
      <c r="G313" s="68">
        <v>0</v>
      </c>
      <c r="H313" s="68">
        <v>1.6066790352504638</v>
      </c>
      <c r="I313" s="68">
        <v>0</v>
      </c>
      <c r="J313" s="68">
        <v>0</v>
      </c>
      <c r="K313" s="68">
        <v>0</v>
      </c>
      <c r="L313" s="68">
        <v>0</v>
      </c>
      <c r="M313" s="68">
        <v>81.092958887463837</v>
      </c>
    </row>
    <row r="314" spans="1:13">
      <c r="A314" s="105">
        <v>103</v>
      </c>
      <c r="B314">
        <v>2011</v>
      </c>
      <c r="C314" s="68">
        <v>33.674955515563042</v>
      </c>
      <c r="D314" s="68">
        <v>3.1069900142653353</v>
      </c>
      <c r="E314" s="68">
        <v>0</v>
      </c>
      <c r="F314" s="68">
        <v>47.467348386899793</v>
      </c>
      <c r="G314" s="68">
        <v>1</v>
      </c>
      <c r="H314" s="68">
        <v>0</v>
      </c>
      <c r="I314" s="68">
        <v>0</v>
      </c>
      <c r="J314" s="68">
        <v>0</v>
      </c>
      <c r="K314" s="68">
        <v>0</v>
      </c>
      <c r="L314" s="68">
        <v>0</v>
      </c>
      <c r="M314" s="68">
        <v>85.249293916728163</v>
      </c>
    </row>
    <row r="315" spans="1:13">
      <c r="A315" s="105"/>
      <c r="B315">
        <v>2014</v>
      </c>
      <c r="C315" s="68">
        <v>38.474703678993897</v>
      </c>
      <c r="D315" s="68">
        <v>1.0096330275229359</v>
      </c>
      <c r="E315" s="68">
        <v>0</v>
      </c>
      <c r="F315" s="68">
        <v>50.25380602216579</v>
      </c>
      <c r="G315" s="68">
        <v>0</v>
      </c>
      <c r="H315" s="68">
        <v>3.8375406980943163</v>
      </c>
      <c r="I315" s="68">
        <v>0</v>
      </c>
      <c r="J315" s="68">
        <v>0</v>
      </c>
      <c r="K315" s="68">
        <v>0</v>
      </c>
      <c r="L315" s="68">
        <v>0</v>
      </c>
      <c r="M315" s="68">
        <v>93.575683426776934</v>
      </c>
    </row>
    <row r="316" spans="1:13">
      <c r="A316" s="105"/>
      <c r="B316">
        <v>2017</v>
      </c>
      <c r="C316" s="68">
        <v>22.245277896644655</v>
      </c>
      <c r="D316" s="68">
        <v>1.2805755395683451</v>
      </c>
      <c r="E316" s="68">
        <v>4.583333333333333</v>
      </c>
      <c r="F316" s="68">
        <v>36.513284637135875</v>
      </c>
      <c r="G316" s="68">
        <v>1.0016207455429498</v>
      </c>
      <c r="H316" s="68">
        <v>0</v>
      </c>
      <c r="I316" s="68">
        <v>0</v>
      </c>
      <c r="J316" s="68">
        <v>0</v>
      </c>
      <c r="K316" s="68">
        <v>0</v>
      </c>
      <c r="L316" s="68">
        <v>0</v>
      </c>
      <c r="M316" s="68">
        <v>65.62409215222516</v>
      </c>
    </row>
    <row r="317" spans="1:13">
      <c r="A317" s="105">
        <v>104</v>
      </c>
      <c r="B317">
        <v>2011</v>
      </c>
      <c r="C317" s="68">
        <v>32.463750870008411</v>
      </c>
      <c r="D317" s="68">
        <v>1.0009225092250922</v>
      </c>
      <c r="E317" s="68">
        <v>0</v>
      </c>
      <c r="F317" s="68">
        <v>56.645975412466932</v>
      </c>
      <c r="G317" s="68">
        <v>0</v>
      </c>
      <c r="H317" s="68">
        <v>0</v>
      </c>
      <c r="I317" s="68">
        <v>1.1069900142653353</v>
      </c>
      <c r="J317" s="68">
        <v>0</v>
      </c>
      <c r="K317" s="68">
        <v>0</v>
      </c>
      <c r="L317" s="68">
        <v>0</v>
      </c>
      <c r="M317" s="68">
        <v>91.217638805965777</v>
      </c>
    </row>
    <row r="318" spans="1:13">
      <c r="A318" s="105"/>
      <c r="B318">
        <v>2014</v>
      </c>
      <c r="C318" s="68">
        <v>19.041443079956309</v>
      </c>
      <c r="D318" s="68">
        <v>1.5892857142857142</v>
      </c>
      <c r="E318" s="68">
        <v>0</v>
      </c>
      <c r="F318" s="68">
        <v>68.426806048454111</v>
      </c>
      <c r="G318" s="68">
        <v>4.2780040741557253</v>
      </c>
      <c r="H318" s="68">
        <v>0</v>
      </c>
      <c r="I318" s="68">
        <v>0</v>
      </c>
      <c r="J318" s="68">
        <v>0</v>
      </c>
      <c r="K318" s="68">
        <v>1.925719591457753</v>
      </c>
      <c r="L318" s="68">
        <v>0</v>
      </c>
      <c r="M318" s="68">
        <v>95.261258508309609</v>
      </c>
    </row>
    <row r="319" spans="1:13">
      <c r="A319" s="105"/>
      <c r="B319">
        <v>2017</v>
      </c>
      <c r="C319" s="68">
        <v>26.967793145183787</v>
      </c>
      <c r="D319" s="68">
        <v>5.5129855838618198</v>
      </c>
      <c r="E319" s="68">
        <v>0</v>
      </c>
      <c r="F319" s="68">
        <v>56.193453276334296</v>
      </c>
      <c r="G319" s="68">
        <v>1</v>
      </c>
      <c r="H319" s="68">
        <v>0</v>
      </c>
      <c r="I319" s="68">
        <v>0</v>
      </c>
      <c r="J319" s="68">
        <v>0</v>
      </c>
      <c r="K319" s="68">
        <v>0</v>
      </c>
      <c r="L319" s="68">
        <v>0</v>
      </c>
      <c r="M319" s="68">
        <v>89.674232005379906</v>
      </c>
    </row>
    <row r="320" spans="1:13">
      <c r="A320" s="105">
        <v>105</v>
      </c>
      <c r="B320">
        <v>2011</v>
      </c>
      <c r="C320" s="68">
        <v>23.922603531776492</v>
      </c>
      <c r="D320" s="68">
        <v>0.99999999999999989</v>
      </c>
      <c r="E320" s="68">
        <v>0</v>
      </c>
      <c r="F320" s="68">
        <v>99.831266663573757</v>
      </c>
      <c r="G320" s="68">
        <v>3.3209700427960058</v>
      </c>
      <c r="H320" s="68">
        <v>1</v>
      </c>
      <c r="I320" s="68">
        <v>0</v>
      </c>
      <c r="J320" s="68">
        <v>0</v>
      </c>
      <c r="K320" s="68">
        <v>0</v>
      </c>
      <c r="L320" s="68">
        <v>0</v>
      </c>
      <c r="M320" s="68">
        <v>129.07484023814624</v>
      </c>
    </row>
    <row r="321" spans="1:13">
      <c r="A321" s="105"/>
      <c r="B321">
        <v>2014</v>
      </c>
      <c r="C321" s="68">
        <v>32.687058890793878</v>
      </c>
      <c r="D321" s="68">
        <v>0</v>
      </c>
      <c r="E321" s="68">
        <v>0</v>
      </c>
      <c r="F321" s="68">
        <v>98.671637436934873</v>
      </c>
      <c r="G321" s="68">
        <v>1.2546583850931676</v>
      </c>
      <c r="H321" s="68">
        <v>0</v>
      </c>
      <c r="I321" s="68">
        <v>0</v>
      </c>
      <c r="J321" s="68">
        <v>0</v>
      </c>
      <c r="K321" s="68">
        <v>2.2617931896282411</v>
      </c>
      <c r="L321" s="68">
        <v>0</v>
      </c>
      <c r="M321" s="68">
        <v>134.87514790245015</v>
      </c>
    </row>
    <row r="322" spans="1:13">
      <c r="A322" s="105"/>
      <c r="B322">
        <v>2017</v>
      </c>
      <c r="C322" s="68">
        <v>24.73173881985322</v>
      </c>
      <c r="D322" s="68">
        <v>0</v>
      </c>
      <c r="E322" s="68">
        <v>0</v>
      </c>
      <c r="F322" s="68">
        <v>97.756182557679779</v>
      </c>
      <c r="G322" s="68">
        <v>3.8</v>
      </c>
      <c r="H322" s="68">
        <v>0</v>
      </c>
      <c r="I322" s="68">
        <v>1.2424242424242424</v>
      </c>
      <c r="J322" s="68">
        <v>0</v>
      </c>
      <c r="K322" s="68">
        <v>4.8200371057513918</v>
      </c>
      <c r="L322" s="68">
        <v>0</v>
      </c>
      <c r="M322" s="68">
        <v>132.35038272570864</v>
      </c>
    </row>
    <row r="323" spans="1:13">
      <c r="A323" s="105">
        <v>106</v>
      </c>
      <c r="B323">
        <v>2011</v>
      </c>
      <c r="C323" s="68">
        <v>22.53193086106824</v>
      </c>
      <c r="D323" s="68">
        <v>0</v>
      </c>
      <c r="E323" s="68">
        <v>0</v>
      </c>
      <c r="F323" s="68">
        <v>59.651243757741405</v>
      </c>
      <c r="G323" s="68">
        <v>5.2441822049289701</v>
      </c>
      <c r="H323" s="68">
        <v>0</v>
      </c>
      <c r="I323" s="68">
        <v>0</v>
      </c>
      <c r="J323" s="68">
        <v>0</v>
      </c>
      <c r="K323" s="68">
        <v>0</v>
      </c>
      <c r="L323" s="68">
        <v>0</v>
      </c>
      <c r="M323" s="68">
        <v>87.42735682373862</v>
      </c>
    </row>
    <row r="324" spans="1:13">
      <c r="A324" s="105"/>
      <c r="B324">
        <v>2014</v>
      </c>
      <c r="C324" s="68">
        <v>9.449289120798543</v>
      </c>
      <c r="D324" s="68">
        <v>1</v>
      </c>
      <c r="E324" s="68">
        <v>0</v>
      </c>
      <c r="F324" s="68">
        <v>79.216051916234576</v>
      </c>
      <c r="G324" s="68">
        <v>1.0096330275229359</v>
      </c>
      <c r="H324" s="68">
        <v>0</v>
      </c>
      <c r="I324" s="68">
        <v>2.892103205629398</v>
      </c>
      <c r="J324" s="68">
        <v>0</v>
      </c>
      <c r="K324" s="68">
        <v>0</v>
      </c>
      <c r="L324" s="68">
        <v>0</v>
      </c>
      <c r="M324" s="68">
        <v>93.56707727018545</v>
      </c>
    </row>
    <row r="325" spans="1:13">
      <c r="A325" s="105"/>
      <c r="B325">
        <v>2017</v>
      </c>
      <c r="C325" s="68">
        <v>31.1653278876028</v>
      </c>
      <c r="D325" s="68">
        <v>1.392063492063492</v>
      </c>
      <c r="E325" s="68">
        <v>2.2916666666666665</v>
      </c>
      <c r="F325" s="68">
        <v>56.987103927421337</v>
      </c>
      <c r="G325" s="68">
        <v>0</v>
      </c>
      <c r="H325" s="68">
        <v>0</v>
      </c>
      <c r="I325" s="68">
        <v>0</v>
      </c>
      <c r="J325" s="68">
        <v>0</v>
      </c>
      <c r="K325" s="68">
        <v>0</v>
      </c>
      <c r="L325" s="68">
        <v>0</v>
      </c>
      <c r="M325" s="68">
        <v>91.836161973754287</v>
      </c>
    </row>
    <row r="326" spans="1:13">
      <c r="A326" s="105">
        <v>107</v>
      </c>
      <c r="B326">
        <v>2011</v>
      </c>
      <c r="C326" s="68">
        <v>20.571444894079232</v>
      </c>
      <c r="D326" s="68">
        <v>3.7642415881048157</v>
      </c>
      <c r="E326" s="68">
        <v>0</v>
      </c>
      <c r="F326" s="68">
        <v>153.33497011044483</v>
      </c>
      <c r="G326" s="68">
        <v>1</v>
      </c>
      <c r="H326" s="68">
        <v>2.3569682151589242</v>
      </c>
      <c r="I326" s="68">
        <v>0</v>
      </c>
      <c r="J326" s="68">
        <v>0</v>
      </c>
      <c r="K326" s="68">
        <v>0</v>
      </c>
      <c r="L326" s="68">
        <v>0</v>
      </c>
      <c r="M326" s="68">
        <v>181.02762480778782</v>
      </c>
    </row>
    <row r="327" spans="1:13">
      <c r="A327" s="105"/>
      <c r="B327">
        <v>2014</v>
      </c>
      <c r="C327" s="68">
        <v>17.36732605264546</v>
      </c>
      <c r="D327" s="68">
        <v>2.0096330275229359</v>
      </c>
      <c r="E327" s="68">
        <v>0</v>
      </c>
      <c r="F327" s="68">
        <v>135.28215750408489</v>
      </c>
      <c r="G327" s="68">
        <v>0</v>
      </c>
      <c r="H327" s="68">
        <v>0</v>
      </c>
      <c r="I327" s="68">
        <v>0</v>
      </c>
      <c r="J327" s="68">
        <v>0</v>
      </c>
      <c r="K327" s="68">
        <v>0</v>
      </c>
      <c r="L327" s="68">
        <v>0</v>
      </c>
      <c r="M327" s="68">
        <v>154.6591165842533</v>
      </c>
    </row>
    <row r="328" spans="1:13">
      <c r="A328" s="105"/>
      <c r="B328">
        <v>2017</v>
      </c>
      <c r="C328" s="68">
        <v>43.154254091168283</v>
      </c>
      <c r="D328" s="68">
        <v>0</v>
      </c>
      <c r="E328" s="68">
        <v>0</v>
      </c>
      <c r="F328" s="68">
        <v>121.04231472239672</v>
      </c>
      <c r="G328" s="68">
        <v>0</v>
      </c>
      <c r="H328" s="68">
        <v>0</v>
      </c>
      <c r="I328" s="68">
        <v>0</v>
      </c>
      <c r="J328" s="68">
        <v>0</v>
      </c>
      <c r="K328" s="68">
        <v>0</v>
      </c>
      <c r="L328" s="68">
        <v>0</v>
      </c>
      <c r="M328" s="68">
        <v>164.19656881356502</v>
      </c>
    </row>
    <row r="329" spans="1:13">
      <c r="A329" s="105">
        <v>108</v>
      </c>
      <c r="B329">
        <v>2011</v>
      </c>
      <c r="C329" s="68">
        <v>33.7543400364533</v>
      </c>
      <c r="D329" s="68">
        <v>0</v>
      </c>
      <c r="E329" s="68">
        <v>0</v>
      </c>
      <c r="F329" s="68">
        <v>229.38418244080441</v>
      </c>
      <c r="G329" s="68">
        <v>1</v>
      </c>
      <c r="H329" s="68">
        <v>0</v>
      </c>
      <c r="I329" s="68">
        <v>0</v>
      </c>
      <c r="J329" s="68">
        <v>0</v>
      </c>
      <c r="K329" s="68">
        <v>2.1053921568627452</v>
      </c>
      <c r="L329" s="68">
        <v>0</v>
      </c>
      <c r="M329" s="68">
        <v>266.24391463412047</v>
      </c>
    </row>
    <row r="330" spans="1:13">
      <c r="A330" s="105"/>
      <c r="B330">
        <v>2014</v>
      </c>
      <c r="C330" s="68">
        <v>34.969654793162697</v>
      </c>
      <c r="D330" s="68">
        <v>0</v>
      </c>
      <c r="E330" s="68">
        <v>0</v>
      </c>
      <c r="F330" s="68">
        <v>233.56764134554771</v>
      </c>
      <c r="G330" s="68">
        <v>1.0479134466769706</v>
      </c>
      <c r="H330" s="68">
        <v>0</v>
      </c>
      <c r="I330" s="68">
        <v>0</v>
      </c>
      <c r="J330" s="68">
        <v>0</v>
      </c>
      <c r="K330" s="68">
        <v>2.892103205629398</v>
      </c>
      <c r="L330" s="68">
        <v>0</v>
      </c>
      <c r="M330" s="68">
        <v>272.47731279101674</v>
      </c>
    </row>
    <row r="331" spans="1:13">
      <c r="A331" s="105"/>
      <c r="B331">
        <v>2017</v>
      </c>
      <c r="C331" s="68">
        <v>37.297307492993887</v>
      </c>
      <c r="D331" s="68">
        <v>0</v>
      </c>
      <c r="E331" s="68">
        <v>9.1666666666666661</v>
      </c>
      <c r="F331" s="68">
        <v>185.103506647735</v>
      </c>
      <c r="G331" s="68">
        <v>0</v>
      </c>
      <c r="H331" s="68">
        <v>1.3509015256588073</v>
      </c>
      <c r="I331" s="68">
        <v>0</v>
      </c>
      <c r="J331" s="68">
        <v>0</v>
      </c>
      <c r="K331" s="68">
        <v>2.9575805609092711</v>
      </c>
      <c r="L331" s="68">
        <v>0</v>
      </c>
      <c r="M331" s="68">
        <v>235.87596289396362</v>
      </c>
    </row>
    <row r="332" spans="1:13">
      <c r="A332" s="105">
        <v>109</v>
      </c>
      <c r="B332">
        <v>2011</v>
      </c>
      <c r="C332" s="68">
        <v>26.92176094091737</v>
      </c>
      <c r="D332" s="68">
        <v>0</v>
      </c>
      <c r="E332" s="68">
        <v>0</v>
      </c>
      <c r="F332" s="68">
        <v>110.09169501530504</v>
      </c>
      <c r="G332" s="68">
        <v>2.2139800285306706</v>
      </c>
      <c r="H332" s="68">
        <v>0</v>
      </c>
      <c r="I332" s="68">
        <v>1.1069900142653353</v>
      </c>
      <c r="J332" s="68">
        <v>0</v>
      </c>
      <c r="K332" s="68">
        <v>0</v>
      </c>
      <c r="L332" s="68">
        <v>0</v>
      </c>
      <c r="M332" s="68">
        <v>140.33442599901841</v>
      </c>
    </row>
    <row r="333" spans="1:13">
      <c r="A333" s="105"/>
      <c r="B333">
        <v>2014</v>
      </c>
      <c r="C333" s="68">
        <v>43.213235851143359</v>
      </c>
      <c r="D333" s="68">
        <v>1.3753581661891117</v>
      </c>
      <c r="E333" s="68">
        <v>2.5571908681399025</v>
      </c>
      <c r="F333" s="68">
        <v>109.08565303270792</v>
      </c>
      <c r="G333" s="68">
        <v>2.0384466857480348</v>
      </c>
      <c r="H333" s="68">
        <v>0</v>
      </c>
      <c r="I333" s="68">
        <v>0</v>
      </c>
      <c r="J333" s="68">
        <v>0</v>
      </c>
      <c r="K333" s="68">
        <v>2.8639911963960243</v>
      </c>
      <c r="L333" s="68">
        <v>0</v>
      </c>
      <c r="M333" s="68">
        <v>161.13387580032435</v>
      </c>
    </row>
    <row r="334" spans="1:13">
      <c r="A334" s="105"/>
      <c r="B334">
        <v>2017</v>
      </c>
      <c r="C334" s="68">
        <v>36.258632639493101</v>
      </c>
      <c r="D334" s="68">
        <v>2.5613207547169812</v>
      </c>
      <c r="E334" s="68">
        <v>8.3833333333333329</v>
      </c>
      <c r="F334" s="68">
        <v>106.02904220417828</v>
      </c>
      <c r="G334" s="68">
        <v>2.001067235859125</v>
      </c>
      <c r="H334" s="68">
        <v>0</v>
      </c>
      <c r="I334" s="68">
        <v>0</v>
      </c>
      <c r="J334" s="68">
        <v>0</v>
      </c>
      <c r="K334" s="68">
        <v>0</v>
      </c>
      <c r="L334" s="68">
        <v>0</v>
      </c>
      <c r="M334" s="68">
        <v>155.23339616758082</v>
      </c>
    </row>
    <row r="335" spans="1:13">
      <c r="A335" s="105">
        <v>110</v>
      </c>
      <c r="B335">
        <v>2011</v>
      </c>
      <c r="C335" s="68">
        <v>15.566873412150217</v>
      </c>
      <c r="D335" s="68">
        <v>1.0009225092250922</v>
      </c>
      <c r="E335" s="68">
        <v>1.0307328605200945</v>
      </c>
      <c r="F335" s="68">
        <v>148.67656837359741</v>
      </c>
      <c r="G335" s="68">
        <v>2.7453027139874737</v>
      </c>
      <c r="H335" s="68">
        <v>0</v>
      </c>
      <c r="I335" s="68">
        <v>0</v>
      </c>
      <c r="J335" s="68">
        <v>0</v>
      </c>
      <c r="K335" s="68">
        <v>0</v>
      </c>
      <c r="L335" s="68">
        <v>0</v>
      </c>
      <c r="M335" s="68">
        <v>169.02039986948029</v>
      </c>
    </row>
    <row r="336" spans="1:13">
      <c r="A336" s="105"/>
      <c r="B336">
        <v>2014</v>
      </c>
      <c r="C336" s="68">
        <v>16.368155403892118</v>
      </c>
      <c r="D336" s="68">
        <v>0</v>
      </c>
      <c r="E336" s="68">
        <v>0</v>
      </c>
      <c r="F336" s="68">
        <v>113.39585573735067</v>
      </c>
      <c r="G336" s="68">
        <v>0</v>
      </c>
      <c r="H336" s="68">
        <v>1.56</v>
      </c>
      <c r="I336" s="68">
        <v>0</v>
      </c>
      <c r="J336" s="68">
        <v>0</v>
      </c>
      <c r="K336" s="68">
        <v>0</v>
      </c>
      <c r="L336" s="68">
        <v>0</v>
      </c>
      <c r="M336" s="68">
        <v>131.32401114124281</v>
      </c>
    </row>
    <row r="337" spans="1:13">
      <c r="A337" s="105"/>
      <c r="B337">
        <v>2017</v>
      </c>
      <c r="C337" s="68">
        <v>17.464706773929443</v>
      </c>
      <c r="D337" s="68">
        <v>1.4092446448703495</v>
      </c>
      <c r="E337" s="68">
        <v>6.875</v>
      </c>
      <c r="F337" s="68">
        <v>81.811057263539595</v>
      </c>
      <c r="G337" s="68">
        <v>0</v>
      </c>
      <c r="H337" s="68">
        <v>0</v>
      </c>
      <c r="I337" s="68">
        <v>0</v>
      </c>
      <c r="J337" s="68">
        <v>0</v>
      </c>
      <c r="K337" s="68">
        <v>0</v>
      </c>
      <c r="L337" s="68">
        <v>0</v>
      </c>
      <c r="M337" s="68">
        <v>107.56000868233939</v>
      </c>
    </row>
    <row r="338" spans="1:13">
      <c r="A338" s="105">
        <v>111</v>
      </c>
      <c r="B338">
        <v>2011</v>
      </c>
      <c r="C338" s="68">
        <v>18.988739918665555</v>
      </c>
      <c r="D338" s="68">
        <v>2.1069900142653353</v>
      </c>
      <c r="E338" s="68">
        <v>0</v>
      </c>
      <c r="F338" s="68">
        <v>80.553012081309106</v>
      </c>
      <c r="G338" s="68">
        <v>4.2134493444088754</v>
      </c>
      <c r="H338" s="68">
        <v>0</v>
      </c>
      <c r="I338" s="68">
        <v>0</v>
      </c>
      <c r="J338" s="68">
        <v>0</v>
      </c>
      <c r="K338" s="68">
        <v>0</v>
      </c>
      <c r="L338" s="68">
        <v>0</v>
      </c>
      <c r="M338" s="68">
        <v>105.86219135864887</v>
      </c>
    </row>
    <row r="339" spans="1:13">
      <c r="A339" s="105"/>
      <c r="B339">
        <v>2014</v>
      </c>
      <c r="C339" s="68">
        <v>17.522864582167994</v>
      </c>
      <c r="D339" s="68">
        <v>1.0096330275229359</v>
      </c>
      <c r="E339" s="68">
        <v>0</v>
      </c>
      <c r="F339" s="68">
        <v>56.704862917556149</v>
      </c>
      <c r="G339" s="68">
        <v>1.0096330275229359</v>
      </c>
      <c r="H339" s="68">
        <v>1.0096330275229359</v>
      </c>
      <c r="I339" s="68">
        <v>0</v>
      </c>
      <c r="J339" s="68">
        <v>0</v>
      </c>
      <c r="K339" s="68">
        <v>0.96285979572887648</v>
      </c>
      <c r="L339" s="68">
        <v>0</v>
      </c>
      <c r="M339" s="68">
        <v>78.219486378021827</v>
      </c>
    </row>
    <row r="340" spans="1:13">
      <c r="A340" s="105"/>
      <c r="B340">
        <v>2017</v>
      </c>
      <c r="C340" s="68">
        <v>23.028872514953829</v>
      </c>
      <c r="D340" s="68">
        <v>0</v>
      </c>
      <c r="E340" s="68">
        <v>0</v>
      </c>
      <c r="F340" s="68">
        <v>82.630051371474551</v>
      </c>
      <c r="G340" s="68">
        <v>0</v>
      </c>
      <c r="H340" s="68">
        <v>0</v>
      </c>
      <c r="I340" s="68">
        <v>0</v>
      </c>
      <c r="J340" s="68">
        <v>0</v>
      </c>
      <c r="K340" s="68">
        <v>1.0062111801242235</v>
      </c>
      <c r="L340" s="68">
        <v>0</v>
      </c>
      <c r="M340" s="68">
        <v>106.66513506655261</v>
      </c>
    </row>
    <row r="341" spans="1:13">
      <c r="A341" s="105">
        <v>112</v>
      </c>
      <c r="B341">
        <v>2011</v>
      </c>
      <c r="C341" s="68">
        <v>18.685394269339792</v>
      </c>
      <c r="D341" s="68">
        <v>1.1069900142653353</v>
      </c>
      <c r="E341" s="68">
        <v>0</v>
      </c>
      <c r="F341" s="68">
        <v>51.476443923548089</v>
      </c>
      <c r="G341" s="68">
        <v>0</v>
      </c>
      <c r="H341" s="68">
        <v>0</v>
      </c>
      <c r="I341" s="68">
        <v>0</v>
      </c>
      <c r="J341" s="68">
        <v>0</v>
      </c>
      <c r="K341" s="68">
        <v>0</v>
      </c>
      <c r="L341" s="68">
        <v>0</v>
      </c>
      <c r="M341" s="68">
        <v>71.26882820715322</v>
      </c>
    </row>
    <row r="342" spans="1:13">
      <c r="A342" s="105"/>
      <c r="B342">
        <v>2014</v>
      </c>
      <c r="C342" s="68">
        <v>13.404010790277708</v>
      </c>
      <c r="D342" s="68">
        <v>1.0096330275229359</v>
      </c>
      <c r="E342" s="68">
        <v>0</v>
      </c>
      <c r="F342" s="68">
        <v>44.071265305699882</v>
      </c>
      <c r="G342" s="68">
        <v>1.0096330275229359</v>
      </c>
      <c r="H342" s="68">
        <v>0</v>
      </c>
      <c r="I342" s="68">
        <v>0</v>
      </c>
      <c r="J342" s="68">
        <v>0</v>
      </c>
      <c r="K342" s="68">
        <v>0.96285979572887648</v>
      </c>
      <c r="L342" s="68">
        <v>0</v>
      </c>
      <c r="M342" s="68">
        <v>60.457401946752341</v>
      </c>
    </row>
    <row r="343" spans="1:13">
      <c r="A343" s="105"/>
      <c r="B343">
        <v>2017</v>
      </c>
      <c r="C343" s="68">
        <v>17.101621918099873</v>
      </c>
      <c r="D343" s="68">
        <v>0</v>
      </c>
      <c r="E343" s="68">
        <v>0</v>
      </c>
      <c r="F343" s="68">
        <v>68.953007157834335</v>
      </c>
      <c r="G343" s="68">
        <v>1.095948827292111</v>
      </c>
      <c r="H343" s="68">
        <v>0</v>
      </c>
      <c r="I343" s="68">
        <v>0</v>
      </c>
      <c r="J343" s="68">
        <v>0</v>
      </c>
      <c r="K343" s="68">
        <v>0</v>
      </c>
      <c r="L343" s="68">
        <v>0</v>
      </c>
      <c r="M343" s="68">
        <v>87.150577903226306</v>
      </c>
    </row>
    <row r="344" spans="1:13">
      <c r="A344" s="105">
        <v>113</v>
      </c>
      <c r="B344">
        <v>2011</v>
      </c>
      <c r="C344" s="68">
        <v>12.293471591168998</v>
      </c>
      <c r="D344" s="68">
        <v>0</v>
      </c>
      <c r="E344" s="68">
        <v>0</v>
      </c>
      <c r="F344" s="68">
        <v>22.151750510025973</v>
      </c>
      <c r="G344" s="68">
        <v>0</v>
      </c>
      <c r="H344" s="68">
        <v>0</v>
      </c>
      <c r="I344" s="68">
        <v>0</v>
      </c>
      <c r="J344" s="68">
        <v>0</v>
      </c>
      <c r="K344" s="68">
        <v>0</v>
      </c>
      <c r="L344" s="68">
        <v>0</v>
      </c>
      <c r="M344" s="68">
        <v>34.445222101194972</v>
      </c>
    </row>
    <row r="345" spans="1:13">
      <c r="A345" s="105"/>
      <c r="B345">
        <v>2014</v>
      </c>
      <c r="C345" s="68">
        <v>14.189327970594396</v>
      </c>
      <c r="D345" s="68">
        <v>0</v>
      </c>
      <c r="E345" s="68">
        <v>0</v>
      </c>
      <c r="F345" s="68">
        <v>30.927229565906998</v>
      </c>
      <c r="G345" s="68">
        <v>0</v>
      </c>
      <c r="H345" s="68">
        <v>0</v>
      </c>
      <c r="I345" s="68">
        <v>0</v>
      </c>
      <c r="J345" s="68">
        <v>0</v>
      </c>
      <c r="K345" s="68">
        <v>0</v>
      </c>
      <c r="L345" s="68">
        <v>0</v>
      </c>
      <c r="M345" s="68">
        <v>45.116557536501396</v>
      </c>
    </row>
    <row r="346" spans="1:13">
      <c r="A346" s="105"/>
      <c r="B346">
        <v>2017</v>
      </c>
      <c r="C346" s="68">
        <v>7.8359930536020972</v>
      </c>
      <c r="D346" s="68">
        <v>0</v>
      </c>
      <c r="E346" s="68">
        <v>0</v>
      </c>
      <c r="F346" s="68">
        <v>38.047769448432916</v>
      </c>
      <c r="G346" s="68">
        <v>3.0395045195848684</v>
      </c>
      <c r="H346" s="68">
        <v>0</v>
      </c>
      <c r="I346" s="68">
        <v>0</v>
      </c>
      <c r="J346" s="68">
        <v>0</v>
      </c>
      <c r="K346" s="68">
        <v>0</v>
      </c>
      <c r="L346" s="68">
        <v>0</v>
      </c>
      <c r="M346" s="68">
        <v>48.923267021619878</v>
      </c>
    </row>
    <row r="347" spans="1:13">
      <c r="A347" s="105">
        <v>114</v>
      </c>
      <c r="B347">
        <v>2011</v>
      </c>
      <c r="C347" s="68">
        <v>18.31115190663489</v>
      </c>
      <c r="D347" s="68">
        <v>0</v>
      </c>
      <c r="E347" s="68">
        <v>0</v>
      </c>
      <c r="F347" s="68">
        <v>31.945497895316777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50.256649801951667</v>
      </c>
    </row>
    <row r="348" spans="1:13">
      <c r="A348" s="105"/>
      <c r="B348">
        <v>2014</v>
      </c>
      <c r="C348" s="68">
        <v>18.697791285541289</v>
      </c>
      <c r="D348" s="68">
        <v>0</v>
      </c>
      <c r="E348" s="68">
        <v>0</v>
      </c>
      <c r="F348" s="68">
        <v>24.451156785115394</v>
      </c>
      <c r="G348" s="68">
        <v>0</v>
      </c>
      <c r="H348" s="68">
        <v>0</v>
      </c>
      <c r="I348" s="68">
        <v>0</v>
      </c>
      <c r="J348" s="68">
        <v>0</v>
      </c>
      <c r="K348" s="68">
        <v>0.96285979572887648</v>
      </c>
      <c r="L348" s="68">
        <v>0</v>
      </c>
      <c r="M348" s="68">
        <v>44.111807866385561</v>
      </c>
    </row>
    <row r="349" spans="1:13">
      <c r="A349" s="105"/>
      <c r="B349">
        <v>2017</v>
      </c>
      <c r="C349" s="68">
        <v>21.304819186324785</v>
      </c>
      <c r="D349" s="68">
        <v>0</v>
      </c>
      <c r="E349" s="68">
        <v>3.3076923076923075</v>
      </c>
      <c r="F349" s="68">
        <v>24.491215380580112</v>
      </c>
      <c r="G349" s="68">
        <v>0.80185758513931893</v>
      </c>
      <c r="H349" s="68">
        <v>0</v>
      </c>
      <c r="I349" s="68">
        <v>0</v>
      </c>
      <c r="J349" s="68">
        <v>1.016025641025641</v>
      </c>
      <c r="K349" s="68">
        <v>0</v>
      </c>
      <c r="L349" s="68">
        <v>0</v>
      </c>
      <c r="M349" s="68">
        <v>50.921610100762159</v>
      </c>
    </row>
    <row r="350" spans="1:13">
      <c r="A350" s="105">
        <v>115</v>
      </c>
      <c r="B350">
        <v>2011</v>
      </c>
      <c r="C350" s="68">
        <v>26.432708684728247</v>
      </c>
      <c r="D350" s="68">
        <v>0</v>
      </c>
      <c r="E350" s="68">
        <v>0</v>
      </c>
      <c r="F350" s="68">
        <v>42.388794135372272</v>
      </c>
      <c r="G350" s="68">
        <v>0</v>
      </c>
      <c r="H350" s="68">
        <v>1.0050977060322854</v>
      </c>
      <c r="I350" s="68">
        <v>0</v>
      </c>
      <c r="J350" s="68">
        <v>0</v>
      </c>
      <c r="K350" s="68">
        <v>0</v>
      </c>
      <c r="L350" s="68">
        <v>0</v>
      </c>
      <c r="M350" s="68">
        <v>69.826600526132808</v>
      </c>
    </row>
    <row r="351" spans="1:13">
      <c r="A351" s="105"/>
      <c r="B351">
        <v>2014</v>
      </c>
      <c r="C351" s="68">
        <v>19.776302828936156</v>
      </c>
      <c r="D351" s="68">
        <v>0</v>
      </c>
      <c r="E351" s="68">
        <v>0</v>
      </c>
      <c r="F351" s="68">
        <v>46.618722398746399</v>
      </c>
      <c r="G351" s="68">
        <v>2.0342018374964113</v>
      </c>
      <c r="H351" s="68">
        <v>1.0725233644859813</v>
      </c>
      <c r="I351" s="68">
        <v>0</v>
      </c>
      <c r="J351" s="68">
        <v>0</v>
      </c>
      <c r="K351" s="68">
        <v>0</v>
      </c>
      <c r="L351" s="68">
        <v>0</v>
      </c>
      <c r="M351" s="68">
        <v>69.501750429664952</v>
      </c>
    </row>
    <row r="352" spans="1:13">
      <c r="A352" s="105"/>
      <c r="B352">
        <v>2017</v>
      </c>
      <c r="C352" s="68">
        <v>13.492104454432056</v>
      </c>
      <c r="D352" s="68">
        <v>0</v>
      </c>
      <c r="E352" s="68">
        <v>0</v>
      </c>
      <c r="F352" s="68">
        <v>40.290101823133227</v>
      </c>
      <c r="G352" s="68">
        <v>0</v>
      </c>
      <c r="H352" s="68">
        <v>1.1779388083735909</v>
      </c>
      <c r="I352" s="68">
        <v>0</v>
      </c>
      <c r="J352" s="68">
        <v>0</v>
      </c>
      <c r="K352" s="68">
        <v>0</v>
      </c>
      <c r="L352" s="68">
        <v>0</v>
      </c>
      <c r="M352" s="68">
        <v>54.960145085938869</v>
      </c>
    </row>
    <row r="353" spans="1:13">
      <c r="A353" s="105">
        <v>116</v>
      </c>
      <c r="B353">
        <v>2011</v>
      </c>
      <c r="C353" s="68">
        <v>11.228042346677846</v>
      </c>
      <c r="D353" s="68">
        <v>2.2139800285306706</v>
      </c>
      <c r="E353" s="68">
        <v>0</v>
      </c>
      <c r="F353" s="68">
        <v>24.950346190693377</v>
      </c>
      <c r="G353" s="68">
        <v>0</v>
      </c>
      <c r="H353" s="68">
        <v>0</v>
      </c>
      <c r="I353" s="68">
        <v>0</v>
      </c>
      <c r="J353" s="68">
        <v>0</v>
      </c>
      <c r="K353" s="68">
        <v>0</v>
      </c>
      <c r="L353" s="68">
        <v>0</v>
      </c>
      <c r="M353" s="68">
        <v>38.39236856590189</v>
      </c>
    </row>
    <row r="354" spans="1:13">
      <c r="A354" s="105"/>
      <c r="B354">
        <v>2014</v>
      </c>
      <c r="C354" s="68">
        <v>10.173987104945594</v>
      </c>
      <c r="D354" s="68">
        <v>0</v>
      </c>
      <c r="E354" s="68">
        <v>0</v>
      </c>
      <c r="F354" s="68">
        <v>24.02827075254433</v>
      </c>
      <c r="G354" s="68">
        <v>0</v>
      </c>
      <c r="H354" s="68">
        <v>0</v>
      </c>
      <c r="I354" s="68">
        <v>1.0265957446808511</v>
      </c>
      <c r="J354" s="68">
        <v>0</v>
      </c>
      <c r="K354" s="68">
        <v>0</v>
      </c>
      <c r="L354" s="68">
        <v>0</v>
      </c>
      <c r="M354" s="68">
        <v>35.22885360217078</v>
      </c>
    </row>
    <row r="355" spans="1:13">
      <c r="A355" s="105"/>
      <c r="B355">
        <v>2017</v>
      </c>
      <c r="C355" s="68">
        <v>8.0573957854780929</v>
      </c>
      <c r="D355" s="68">
        <v>0</v>
      </c>
      <c r="E355" s="68">
        <v>2.2916666666666665</v>
      </c>
      <c r="F355" s="68">
        <v>17.438883775239738</v>
      </c>
      <c r="G355" s="68">
        <v>0</v>
      </c>
      <c r="H355" s="68">
        <v>0</v>
      </c>
      <c r="I355" s="68">
        <v>0</v>
      </c>
      <c r="J355" s="68">
        <v>0</v>
      </c>
      <c r="K355" s="68">
        <v>0</v>
      </c>
      <c r="L355" s="68">
        <v>0</v>
      </c>
      <c r="M355" s="68">
        <v>27.787946227384495</v>
      </c>
    </row>
    <row r="356" spans="1:13">
      <c r="A356" s="105">
        <v>117</v>
      </c>
      <c r="B356">
        <v>2011</v>
      </c>
      <c r="C356" s="68">
        <v>9.1393712860467531</v>
      </c>
      <c r="D356" s="68">
        <v>0</v>
      </c>
      <c r="E356" s="68">
        <v>0</v>
      </c>
      <c r="F356" s="68">
        <v>19.578513009884421</v>
      </c>
      <c r="G356" s="68">
        <v>2.4660194174757284</v>
      </c>
      <c r="H356" s="68">
        <v>3.1064593301435406</v>
      </c>
      <c r="I356" s="68">
        <v>0</v>
      </c>
      <c r="J356" s="68">
        <v>0</v>
      </c>
      <c r="K356" s="68">
        <v>0</v>
      </c>
      <c r="L356" s="68">
        <v>0</v>
      </c>
      <c r="M356" s="68">
        <v>34.290363043550443</v>
      </c>
    </row>
    <row r="357" spans="1:13">
      <c r="A357" s="105"/>
      <c r="B357">
        <v>2014</v>
      </c>
      <c r="C357" s="68">
        <v>14.60335157005818</v>
      </c>
      <c r="D357" s="68">
        <v>0</v>
      </c>
      <c r="E357" s="68">
        <v>0</v>
      </c>
      <c r="F357" s="68">
        <v>17.350840525452668</v>
      </c>
      <c r="G357" s="68">
        <v>0</v>
      </c>
      <c r="H357" s="68">
        <v>0</v>
      </c>
      <c r="I357" s="68">
        <v>0</v>
      </c>
      <c r="J357" s="68">
        <v>0</v>
      </c>
      <c r="K357" s="68">
        <v>0</v>
      </c>
      <c r="L357" s="68">
        <v>0</v>
      </c>
      <c r="M357" s="68">
        <v>31.954192095510848</v>
      </c>
    </row>
    <row r="358" spans="1:13">
      <c r="A358" s="105"/>
      <c r="B358">
        <v>2017</v>
      </c>
      <c r="C358" s="68">
        <v>11.327908049107085</v>
      </c>
      <c r="D358" s="68">
        <v>2.0463335496430886</v>
      </c>
      <c r="E358" s="68">
        <v>1</v>
      </c>
      <c r="F358" s="68">
        <v>18.237591884747442</v>
      </c>
      <c r="G358" s="68">
        <v>0</v>
      </c>
      <c r="H358" s="68">
        <v>0</v>
      </c>
      <c r="I358" s="68">
        <v>0</v>
      </c>
      <c r="J358" s="68">
        <v>0</v>
      </c>
      <c r="K358" s="68">
        <v>0</v>
      </c>
      <c r="L358" s="68">
        <v>0</v>
      </c>
      <c r="M358" s="68">
        <v>32.61183348349762</v>
      </c>
    </row>
    <row r="359" spans="1:13">
      <c r="A359" s="105">
        <v>118</v>
      </c>
      <c r="B359">
        <v>2011</v>
      </c>
      <c r="C359" s="68">
        <v>8.2647956828113571</v>
      </c>
      <c r="D359" s="68">
        <v>0</v>
      </c>
      <c r="E359" s="68">
        <v>0</v>
      </c>
      <c r="F359" s="68">
        <v>8.4852501605680288</v>
      </c>
      <c r="G359" s="68">
        <v>0</v>
      </c>
      <c r="H359" s="68">
        <v>0</v>
      </c>
      <c r="I359" s="68">
        <v>0</v>
      </c>
      <c r="J359" s="68">
        <v>0</v>
      </c>
      <c r="K359" s="68">
        <v>0</v>
      </c>
      <c r="L359" s="68">
        <v>0</v>
      </c>
      <c r="M359" s="68">
        <v>16.750045843379386</v>
      </c>
    </row>
    <row r="360" spans="1:13">
      <c r="A360" s="105"/>
      <c r="B360">
        <v>2014</v>
      </c>
      <c r="C360" s="68">
        <v>6.5382873207992125</v>
      </c>
      <c r="D360" s="68">
        <v>0</v>
      </c>
      <c r="E360" s="68">
        <v>0</v>
      </c>
      <c r="F360" s="68">
        <v>9.4828469073173736</v>
      </c>
      <c r="G360" s="68">
        <v>0</v>
      </c>
      <c r="H360" s="68">
        <v>0</v>
      </c>
      <c r="I360" s="68">
        <v>0</v>
      </c>
      <c r="J360" s="68">
        <v>0</v>
      </c>
      <c r="K360" s="68">
        <v>0</v>
      </c>
      <c r="L360" s="68">
        <v>0</v>
      </c>
      <c r="M360" s="68">
        <v>16.021134228116587</v>
      </c>
    </row>
    <row r="361" spans="1:13">
      <c r="A361" s="105"/>
      <c r="B361">
        <v>2017</v>
      </c>
      <c r="C361" s="68">
        <v>13.96864465537233</v>
      </c>
      <c r="D361" s="68">
        <v>0</v>
      </c>
      <c r="E361" s="68">
        <v>0</v>
      </c>
      <c r="F361" s="68">
        <v>8.8362217814474846</v>
      </c>
      <c r="G361" s="68">
        <v>1.1840796019900497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23.988946038809864</v>
      </c>
    </row>
    <row r="362" spans="1:13">
      <c r="A362" s="105">
        <v>119</v>
      </c>
      <c r="B362">
        <v>2011</v>
      </c>
      <c r="C362" s="68">
        <v>9.42230825225014</v>
      </c>
      <c r="D362" s="68">
        <v>4.2328805885681948</v>
      </c>
      <c r="E362" s="68">
        <v>0</v>
      </c>
      <c r="F362" s="68">
        <v>20.173283897391727</v>
      </c>
      <c r="G362" s="68">
        <v>1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34.82847273821006</v>
      </c>
    </row>
    <row r="363" spans="1:13">
      <c r="A363" s="105"/>
      <c r="B363">
        <v>2014</v>
      </c>
      <c r="C363" s="68">
        <v>14.56694571573766</v>
      </c>
      <c r="D363" s="68">
        <v>1.0062942564909521</v>
      </c>
      <c r="E363" s="68">
        <v>0</v>
      </c>
      <c r="F363" s="68">
        <v>19.952403825408414</v>
      </c>
      <c r="G363" s="68">
        <v>0</v>
      </c>
      <c r="H363" s="68">
        <v>0</v>
      </c>
      <c r="I363" s="68">
        <v>0</v>
      </c>
      <c r="J363" s="68">
        <v>0</v>
      </c>
      <c r="K363" s="68">
        <v>0</v>
      </c>
      <c r="L363" s="68">
        <v>0</v>
      </c>
      <c r="M363" s="68">
        <v>35.525643797637024</v>
      </c>
    </row>
    <row r="364" spans="1:13">
      <c r="A364" s="105"/>
      <c r="B364">
        <v>2017</v>
      </c>
      <c r="C364" s="68">
        <v>11.742591871188276</v>
      </c>
      <c r="D364" s="68">
        <v>0</v>
      </c>
      <c r="E364" s="68">
        <v>0</v>
      </c>
      <c r="F364" s="68">
        <v>26.59035344302394</v>
      </c>
      <c r="G364" s="68">
        <v>0</v>
      </c>
      <c r="H364" s="68">
        <v>0</v>
      </c>
      <c r="I364" s="68">
        <v>0</v>
      </c>
      <c r="J364" s="68">
        <v>0</v>
      </c>
      <c r="K364" s="68">
        <v>0</v>
      </c>
      <c r="L364" s="68">
        <v>0</v>
      </c>
      <c r="M364" s="68">
        <v>38.332945314212218</v>
      </c>
    </row>
    <row r="365" spans="1:13">
      <c r="A365" s="105">
        <v>120</v>
      </c>
      <c r="B365">
        <v>2011</v>
      </c>
      <c r="C365" s="68">
        <v>7.2305615787440516</v>
      </c>
      <c r="D365" s="68">
        <v>0</v>
      </c>
      <c r="E365" s="68">
        <v>0</v>
      </c>
      <c r="F365" s="68">
        <v>26.365146549434129</v>
      </c>
      <c r="G365" s="68">
        <v>1.1069900142653353</v>
      </c>
      <c r="H365" s="68">
        <v>0</v>
      </c>
      <c r="I365" s="68">
        <v>0</v>
      </c>
      <c r="J365" s="68">
        <v>0</v>
      </c>
      <c r="K365" s="68">
        <v>0</v>
      </c>
      <c r="L365" s="68">
        <v>0</v>
      </c>
      <c r="M365" s="68">
        <v>34.702698142443516</v>
      </c>
    </row>
    <row r="366" spans="1:13">
      <c r="A366" s="105"/>
      <c r="B366">
        <v>2014</v>
      </c>
      <c r="C366" s="68">
        <v>12.990677945424459</v>
      </c>
      <c r="D366" s="68">
        <v>0</v>
      </c>
      <c r="E366" s="68">
        <v>2.5327102803738315</v>
      </c>
      <c r="F366" s="68">
        <v>27.961279983089785</v>
      </c>
      <c r="G366" s="68">
        <v>0.93827160493827155</v>
      </c>
      <c r="H366" s="68">
        <v>1.5847600675186884</v>
      </c>
      <c r="I366" s="68">
        <v>0</v>
      </c>
      <c r="J366" s="68">
        <v>0</v>
      </c>
      <c r="K366" s="68">
        <v>0</v>
      </c>
      <c r="L366" s="68">
        <v>0</v>
      </c>
      <c r="M366" s="68">
        <v>46.007699881345033</v>
      </c>
    </row>
    <row r="367" spans="1:13">
      <c r="A367" s="105"/>
      <c r="B367">
        <v>2017</v>
      </c>
      <c r="C367" s="68">
        <v>19.446070404352263</v>
      </c>
      <c r="D367" s="68">
        <v>0</v>
      </c>
      <c r="E367" s="68">
        <v>0</v>
      </c>
      <c r="F367" s="68">
        <v>28.036261324251004</v>
      </c>
      <c r="G367" s="68">
        <v>0</v>
      </c>
      <c r="H367" s="68">
        <v>0</v>
      </c>
      <c r="I367" s="68">
        <v>0</v>
      </c>
      <c r="J367" s="68">
        <v>0</v>
      </c>
      <c r="K367" s="68">
        <v>0</v>
      </c>
      <c r="L367" s="68">
        <v>0</v>
      </c>
      <c r="M367" s="68">
        <v>47.48233172860327</v>
      </c>
    </row>
    <row r="368" spans="1:13">
      <c r="A368" s="105">
        <v>121</v>
      </c>
      <c r="B368">
        <v>2011</v>
      </c>
      <c r="C368" s="68">
        <v>30.617961371327443</v>
      </c>
      <c r="D368" s="68">
        <v>0</v>
      </c>
      <c r="E368" s="68">
        <v>1.0012353304508956</v>
      </c>
      <c r="F368" s="68">
        <v>37.7622149002108</v>
      </c>
      <c r="G368" s="68">
        <v>0</v>
      </c>
      <c r="H368" s="68">
        <v>1.0029940119760479</v>
      </c>
      <c r="I368" s="68">
        <v>0</v>
      </c>
      <c r="J368" s="68">
        <v>0</v>
      </c>
      <c r="K368" s="68">
        <v>0</v>
      </c>
      <c r="L368" s="68">
        <v>0</v>
      </c>
      <c r="M368" s="68">
        <v>70.384405613965185</v>
      </c>
    </row>
    <row r="369" spans="1:13">
      <c r="A369" s="105"/>
      <c r="B369">
        <v>2014</v>
      </c>
      <c r="C369" s="68">
        <v>31.619859695405118</v>
      </c>
      <c r="D369" s="68">
        <v>0</v>
      </c>
      <c r="E369" s="68">
        <v>0</v>
      </c>
      <c r="F369" s="68">
        <v>46.220671362101761</v>
      </c>
      <c r="G369" s="68">
        <v>1.2578125</v>
      </c>
      <c r="H369" s="68">
        <v>0</v>
      </c>
      <c r="I369" s="68">
        <v>0</v>
      </c>
      <c r="J369" s="68">
        <v>0</v>
      </c>
      <c r="K369" s="68">
        <v>1.142857142857143</v>
      </c>
      <c r="L369" s="68">
        <v>0</v>
      </c>
      <c r="M369" s="68">
        <v>80.241200700364018</v>
      </c>
    </row>
    <row r="370" spans="1:13">
      <c r="A370" s="105"/>
      <c r="B370">
        <v>2017</v>
      </c>
      <c r="C370" s="68">
        <v>26.996686482938557</v>
      </c>
      <c r="D370" s="68">
        <v>0</v>
      </c>
      <c r="E370" s="68">
        <v>0</v>
      </c>
      <c r="F370" s="68">
        <v>46.136818079099221</v>
      </c>
      <c r="G370" s="68">
        <v>1.0016207455429498</v>
      </c>
      <c r="H370" s="68">
        <v>1.6066790352504638</v>
      </c>
      <c r="I370" s="68">
        <v>0</v>
      </c>
      <c r="J370" s="68">
        <v>0</v>
      </c>
      <c r="K370" s="68">
        <v>1.0476190476190477</v>
      </c>
      <c r="L370" s="68">
        <v>0</v>
      </c>
      <c r="M370" s="68">
        <v>76.789423390450253</v>
      </c>
    </row>
    <row r="371" spans="1:13">
      <c r="A371" s="105">
        <v>122</v>
      </c>
      <c r="B371">
        <v>2011</v>
      </c>
      <c r="C371" s="68">
        <v>12.228351389383819</v>
      </c>
      <c r="D371" s="68">
        <v>0</v>
      </c>
      <c r="E371" s="68">
        <v>0</v>
      </c>
      <c r="F371" s="68">
        <v>13.895792033399765</v>
      </c>
      <c r="G371" s="68">
        <v>2.0401396160558463</v>
      </c>
      <c r="H371" s="68">
        <v>0</v>
      </c>
      <c r="I371" s="68">
        <v>2.1578947368421053</v>
      </c>
      <c r="J371" s="68">
        <v>0</v>
      </c>
      <c r="K371" s="68">
        <v>0</v>
      </c>
      <c r="L371" s="68">
        <v>0</v>
      </c>
      <c r="M371" s="68">
        <v>30.322177775681535</v>
      </c>
    </row>
    <row r="372" spans="1:13">
      <c r="A372" s="105"/>
      <c r="B372">
        <v>2014</v>
      </c>
      <c r="C372" s="68">
        <v>19.785284608860763</v>
      </c>
      <c r="D372" s="68">
        <v>1.0014184397163122</v>
      </c>
      <c r="E372" s="68">
        <v>0</v>
      </c>
      <c r="F372" s="68">
        <v>8.5948899702193096</v>
      </c>
      <c r="G372" s="68">
        <v>2.5215459597610628</v>
      </c>
      <c r="H372" s="68">
        <v>0</v>
      </c>
      <c r="I372" s="68">
        <v>0</v>
      </c>
      <c r="J372" s="68">
        <v>0</v>
      </c>
      <c r="K372" s="68">
        <v>0</v>
      </c>
      <c r="L372" s="68">
        <v>0</v>
      </c>
      <c r="M372" s="68">
        <v>31.903138978557447</v>
      </c>
    </row>
    <row r="373" spans="1:13">
      <c r="A373" s="105"/>
      <c r="B373">
        <v>2017</v>
      </c>
      <c r="C373" s="68">
        <v>12.112779495289558</v>
      </c>
      <c r="D373" s="68">
        <v>0</v>
      </c>
      <c r="E373" s="68">
        <v>1.0011144130757801</v>
      </c>
      <c r="F373" s="68">
        <v>11.891976130429102</v>
      </c>
      <c r="G373" s="68">
        <v>2</v>
      </c>
      <c r="H373" s="68">
        <v>0</v>
      </c>
      <c r="I373" s="68">
        <v>0</v>
      </c>
      <c r="J373" s="68">
        <v>0</v>
      </c>
      <c r="K373" s="68">
        <v>0</v>
      </c>
      <c r="L373" s="68">
        <v>0</v>
      </c>
      <c r="M373" s="68">
        <v>27.005870038794441</v>
      </c>
    </row>
    <row r="374" spans="1:13">
      <c r="A374" s="105">
        <v>123</v>
      </c>
      <c r="B374">
        <v>2011</v>
      </c>
      <c r="C374" s="68">
        <v>6.6709809527581285</v>
      </c>
      <c r="D374" s="68">
        <v>0</v>
      </c>
      <c r="E374" s="68">
        <v>0</v>
      </c>
      <c r="F374" s="68">
        <v>0</v>
      </c>
      <c r="G374" s="68">
        <v>0</v>
      </c>
      <c r="H374" s="68">
        <v>0</v>
      </c>
      <c r="I374" s="68">
        <v>0</v>
      </c>
      <c r="J374" s="68">
        <v>0</v>
      </c>
      <c r="K374" s="68">
        <v>0</v>
      </c>
      <c r="L374" s="68">
        <v>0</v>
      </c>
      <c r="M374" s="68">
        <v>6.6709809527581285</v>
      </c>
    </row>
    <row r="375" spans="1:13">
      <c r="A375" s="105"/>
      <c r="B375">
        <v>2014</v>
      </c>
      <c r="C375" s="68">
        <v>2.1206359486524393</v>
      </c>
      <c r="D375" s="68">
        <v>0</v>
      </c>
      <c r="E375" s="68">
        <v>0</v>
      </c>
      <c r="F375" s="68">
        <v>2.2526201443127549</v>
      </c>
      <c r="G375" s="68">
        <v>0</v>
      </c>
      <c r="H375" s="68">
        <v>0</v>
      </c>
      <c r="I375" s="68">
        <v>0</v>
      </c>
      <c r="J375" s="68">
        <v>0</v>
      </c>
      <c r="K375" s="68">
        <v>0</v>
      </c>
      <c r="L375" s="68">
        <v>0</v>
      </c>
      <c r="M375" s="68">
        <v>4.3732560929651942</v>
      </c>
    </row>
    <row r="376" spans="1:13">
      <c r="A376" s="105"/>
      <c r="B376">
        <v>2017</v>
      </c>
      <c r="C376" s="68">
        <v>4.3725728155339807</v>
      </c>
      <c r="D376" s="68">
        <v>0</v>
      </c>
      <c r="E376" s="68">
        <v>0</v>
      </c>
      <c r="F376" s="68">
        <v>3.8699940647976705</v>
      </c>
      <c r="G376" s="68">
        <v>0</v>
      </c>
      <c r="H376" s="68">
        <v>1.2424242424242424</v>
      </c>
      <c r="I376" s="68">
        <v>0</v>
      </c>
      <c r="J376" s="68">
        <v>0</v>
      </c>
      <c r="K376" s="68">
        <v>0</v>
      </c>
      <c r="L376" s="68">
        <v>0</v>
      </c>
      <c r="M376" s="68">
        <v>9.4849911227558934</v>
      </c>
    </row>
    <row r="377" spans="1:13">
      <c r="A377" s="105">
        <v>124</v>
      </c>
      <c r="B377">
        <v>2011</v>
      </c>
      <c r="C377" s="68">
        <v>18.0817858241249</v>
      </c>
      <c r="D377" s="68">
        <v>4.2718994487887754</v>
      </c>
      <c r="E377" s="68">
        <v>0</v>
      </c>
      <c r="F377" s="68">
        <v>4.089931272869662</v>
      </c>
      <c r="G377" s="68">
        <v>0</v>
      </c>
      <c r="H377" s="68">
        <v>0</v>
      </c>
      <c r="I377" s="68">
        <v>0</v>
      </c>
      <c r="J377" s="68">
        <v>0</v>
      </c>
      <c r="K377" s="68">
        <v>0</v>
      </c>
      <c r="L377" s="68">
        <v>0</v>
      </c>
      <c r="M377" s="68">
        <v>26.443616545783339</v>
      </c>
    </row>
    <row r="378" spans="1:13">
      <c r="A378" s="105"/>
      <c r="B378">
        <v>2014</v>
      </c>
      <c r="C378" s="68">
        <v>7.0941664667195532</v>
      </c>
      <c r="D378" s="68">
        <v>3.0406007890508677</v>
      </c>
      <c r="E378" s="68">
        <v>0</v>
      </c>
      <c r="F378" s="68">
        <v>11.759809362753597</v>
      </c>
      <c r="G378" s="68">
        <v>0</v>
      </c>
      <c r="H378" s="68">
        <v>0</v>
      </c>
      <c r="I378" s="68">
        <v>0</v>
      </c>
      <c r="J378" s="68">
        <v>0</v>
      </c>
      <c r="K378" s="68">
        <v>1</v>
      </c>
      <c r="L378" s="68">
        <v>0</v>
      </c>
      <c r="M378" s="68">
        <v>22.894576618524017</v>
      </c>
    </row>
    <row r="379" spans="1:13">
      <c r="A379" s="105"/>
      <c r="B379">
        <v>2017</v>
      </c>
      <c r="C379" s="68">
        <v>20.127114558312883</v>
      </c>
      <c r="D379" s="68">
        <v>1.0009581603321622</v>
      </c>
      <c r="E379" s="68">
        <v>0</v>
      </c>
      <c r="F379" s="68">
        <v>16.487869986695987</v>
      </c>
      <c r="G379" s="68">
        <v>3.8</v>
      </c>
      <c r="H379" s="68">
        <v>0</v>
      </c>
      <c r="I379" s="68">
        <v>0</v>
      </c>
      <c r="J379" s="68">
        <v>0</v>
      </c>
      <c r="K379" s="68">
        <v>0</v>
      </c>
      <c r="L379" s="68">
        <v>0</v>
      </c>
      <c r="M379" s="68">
        <v>41.415942705341024</v>
      </c>
    </row>
    <row r="380" spans="1:13">
      <c r="A380" s="105">
        <v>125</v>
      </c>
      <c r="B380">
        <v>2011</v>
      </c>
      <c r="C380" s="68">
        <v>9.303276673007808</v>
      </c>
      <c r="D380" s="68">
        <v>1.131578947368421</v>
      </c>
      <c r="E380" s="68">
        <v>0</v>
      </c>
      <c r="F380" s="68">
        <v>18.203684587197206</v>
      </c>
      <c r="G380" s="68">
        <v>1</v>
      </c>
      <c r="H380" s="68">
        <v>0</v>
      </c>
      <c r="I380" s="68">
        <v>0</v>
      </c>
      <c r="J380" s="68">
        <v>0</v>
      </c>
      <c r="K380" s="68">
        <v>0</v>
      </c>
      <c r="L380" s="68">
        <v>0</v>
      </c>
      <c r="M380" s="68">
        <v>29.638540207573435</v>
      </c>
    </row>
    <row r="381" spans="1:13">
      <c r="A381" s="105"/>
      <c r="B381">
        <v>2014</v>
      </c>
      <c r="C381" s="68">
        <v>13.133672080253227</v>
      </c>
      <c r="D381" s="68">
        <v>0</v>
      </c>
      <c r="E381" s="68">
        <v>0</v>
      </c>
      <c r="F381" s="68">
        <v>17.340619419382286</v>
      </c>
      <c r="G381" s="68">
        <v>0</v>
      </c>
      <c r="H381" s="68">
        <v>0</v>
      </c>
      <c r="I381" s="68">
        <v>0</v>
      </c>
      <c r="J381" s="68">
        <v>0</v>
      </c>
      <c r="K381" s="68">
        <v>0</v>
      </c>
      <c r="L381" s="68">
        <v>0</v>
      </c>
      <c r="M381" s="68">
        <v>30.474291499635513</v>
      </c>
    </row>
    <row r="382" spans="1:13">
      <c r="A382" s="105"/>
      <c r="B382">
        <v>2017</v>
      </c>
      <c r="C382" s="68">
        <v>9.2583096353148253</v>
      </c>
      <c r="D382" s="68">
        <v>0</v>
      </c>
      <c r="E382" s="68">
        <v>0</v>
      </c>
      <c r="F382" s="68">
        <v>16.106284082977819</v>
      </c>
      <c r="G382" s="68">
        <v>0</v>
      </c>
      <c r="H382" s="68">
        <v>0</v>
      </c>
      <c r="I382" s="68">
        <v>0</v>
      </c>
      <c r="J382" s="68">
        <v>0</v>
      </c>
      <c r="K382" s="68">
        <v>1.1779388083735909</v>
      </c>
      <c r="L382" s="68">
        <v>0</v>
      </c>
      <c r="M382" s="68">
        <v>26.542532526666236</v>
      </c>
    </row>
    <row r="383" spans="1:13">
      <c r="A383" s="105">
        <v>126</v>
      </c>
      <c r="B383">
        <v>2011</v>
      </c>
      <c r="C383" s="68">
        <v>9.6479332527075741</v>
      </c>
      <c r="D383" s="68">
        <v>0</v>
      </c>
      <c r="E383" s="68">
        <v>0</v>
      </c>
      <c r="F383" s="68">
        <v>14.344979430527872</v>
      </c>
      <c r="G383" s="68">
        <v>3.4660194174757284</v>
      </c>
      <c r="H383" s="68">
        <v>0</v>
      </c>
      <c r="I383" s="68">
        <v>0</v>
      </c>
      <c r="J383" s="68">
        <v>0</v>
      </c>
      <c r="K383" s="68">
        <v>0</v>
      </c>
      <c r="L383" s="68">
        <v>0</v>
      </c>
      <c r="M383" s="68">
        <v>27.458932100711174</v>
      </c>
    </row>
    <row r="384" spans="1:13">
      <c r="A384" s="105"/>
      <c r="B384">
        <v>2014</v>
      </c>
      <c r="C384" s="68">
        <v>9.4194895413357429</v>
      </c>
      <c r="D384" s="68">
        <v>0</v>
      </c>
      <c r="E384" s="68">
        <v>1</v>
      </c>
      <c r="F384" s="68">
        <v>22.956664361127967</v>
      </c>
      <c r="G384" s="68">
        <v>0</v>
      </c>
      <c r="H384" s="68">
        <v>0</v>
      </c>
      <c r="I384" s="68">
        <v>0</v>
      </c>
      <c r="J384" s="68">
        <v>0</v>
      </c>
      <c r="K384" s="68">
        <v>0</v>
      </c>
      <c r="L384" s="68">
        <v>0</v>
      </c>
      <c r="M384" s="68">
        <v>33.376153902463713</v>
      </c>
    </row>
    <row r="385" spans="1:13">
      <c r="A385" s="105"/>
      <c r="B385">
        <v>2017</v>
      </c>
      <c r="C385" s="68">
        <v>7.5363982578024826</v>
      </c>
      <c r="D385" s="68">
        <v>0</v>
      </c>
      <c r="E385" s="68">
        <v>0</v>
      </c>
      <c r="F385" s="68">
        <v>24.005350242501997</v>
      </c>
      <c r="G385" s="68">
        <v>3.0463335496430886</v>
      </c>
      <c r="H385" s="68">
        <v>0</v>
      </c>
      <c r="I385" s="68">
        <v>1</v>
      </c>
      <c r="J385" s="68">
        <v>0</v>
      </c>
      <c r="K385" s="68">
        <v>0</v>
      </c>
      <c r="L385" s="68">
        <v>0</v>
      </c>
      <c r="M385" s="68">
        <v>35.588082049947566</v>
      </c>
    </row>
    <row r="386" spans="1:13">
      <c r="A386" s="105">
        <v>127</v>
      </c>
      <c r="B386">
        <v>2011</v>
      </c>
      <c r="C386" s="68">
        <v>14.808674383188746</v>
      </c>
      <c r="D386" s="68">
        <v>0</v>
      </c>
      <c r="E386" s="68">
        <v>0</v>
      </c>
      <c r="F386" s="68">
        <v>8.7452469725833684</v>
      </c>
      <c r="G386" s="68">
        <v>2.2323076923076925</v>
      </c>
      <c r="H386" s="68">
        <v>0</v>
      </c>
      <c r="I386" s="68">
        <v>0</v>
      </c>
      <c r="J386" s="68">
        <v>0</v>
      </c>
      <c r="K386" s="68">
        <v>0</v>
      </c>
      <c r="L386" s="68">
        <v>0</v>
      </c>
      <c r="M386" s="68">
        <v>25.786229048079807</v>
      </c>
    </row>
    <row r="387" spans="1:13">
      <c r="A387" s="105"/>
      <c r="B387">
        <v>2014</v>
      </c>
      <c r="C387" s="68">
        <v>16.009745449011948</v>
      </c>
      <c r="D387" s="68">
        <v>0</v>
      </c>
      <c r="E387" s="68">
        <v>0</v>
      </c>
      <c r="F387" s="68">
        <v>18.117258141706028</v>
      </c>
      <c r="G387" s="68">
        <v>0</v>
      </c>
      <c r="H387" s="68">
        <v>0</v>
      </c>
      <c r="I387" s="68">
        <v>0</v>
      </c>
      <c r="J387" s="68">
        <v>0</v>
      </c>
      <c r="K387" s="68">
        <v>0</v>
      </c>
      <c r="L387" s="68">
        <v>0</v>
      </c>
      <c r="M387" s="68">
        <v>34.127003590717976</v>
      </c>
    </row>
    <row r="388" spans="1:13">
      <c r="A388" s="105"/>
      <c r="B388">
        <v>2017</v>
      </c>
      <c r="C388" s="68">
        <v>4.0218867315106834</v>
      </c>
      <c r="D388" s="68">
        <v>0</v>
      </c>
      <c r="E388" s="68">
        <v>2.2916666666666665</v>
      </c>
      <c r="F388" s="68">
        <v>10.866932491363839</v>
      </c>
      <c r="G388" s="68">
        <v>3.0022288261515602</v>
      </c>
      <c r="H388" s="68">
        <v>0</v>
      </c>
      <c r="I388" s="68">
        <v>0</v>
      </c>
      <c r="J388" s="68">
        <v>0</v>
      </c>
      <c r="K388" s="68">
        <v>0</v>
      </c>
      <c r="L388" s="68">
        <v>0</v>
      </c>
      <c r="M388" s="68">
        <v>20.182714715692747</v>
      </c>
    </row>
    <row r="389" spans="1:13">
      <c r="A389" s="105">
        <v>128</v>
      </c>
      <c r="B389">
        <v>2011</v>
      </c>
      <c r="C389" s="68">
        <v>6.1673747024191723</v>
      </c>
      <c r="D389" s="68">
        <v>0</v>
      </c>
      <c r="E389" s="68">
        <v>0</v>
      </c>
      <c r="F389" s="68">
        <v>15.861065975431149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22.02844067785032</v>
      </c>
    </row>
    <row r="390" spans="1:13">
      <c r="A390" s="105"/>
      <c r="B390">
        <v>2014</v>
      </c>
      <c r="C390" s="68">
        <v>3.0265700604576136</v>
      </c>
      <c r="D390" s="68">
        <v>0</v>
      </c>
      <c r="E390" s="68">
        <v>0</v>
      </c>
      <c r="F390" s="68">
        <v>15.787443562749438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18.814013623207053</v>
      </c>
    </row>
    <row r="391" spans="1:13">
      <c r="A391" s="105"/>
      <c r="B391">
        <v>2017</v>
      </c>
      <c r="C391" s="68">
        <v>15.70747103151583</v>
      </c>
      <c r="D391" s="68">
        <v>0</v>
      </c>
      <c r="E391" s="68">
        <v>0</v>
      </c>
      <c r="F391" s="68">
        <v>7.5561019761594528</v>
      </c>
      <c r="G391" s="68">
        <v>0</v>
      </c>
      <c r="H391" s="68">
        <v>0</v>
      </c>
      <c r="I391" s="68">
        <v>0</v>
      </c>
      <c r="J391" s="68">
        <v>0</v>
      </c>
      <c r="K391" s="68">
        <v>0</v>
      </c>
      <c r="L391" s="68">
        <v>0</v>
      </c>
      <c r="M391" s="68">
        <v>23.263573007675284</v>
      </c>
    </row>
    <row r="392" spans="1:13">
      <c r="A392" s="105">
        <v>129</v>
      </c>
      <c r="B392">
        <v>2011</v>
      </c>
      <c r="C392" s="68">
        <v>3.3471401080739653</v>
      </c>
      <c r="D392" s="68">
        <v>0</v>
      </c>
      <c r="E392" s="68">
        <v>0</v>
      </c>
      <c r="F392" s="68">
        <v>7.2224194633909082</v>
      </c>
      <c r="G392" s="68">
        <v>0</v>
      </c>
      <c r="H392" s="68">
        <v>0</v>
      </c>
      <c r="I392" s="68">
        <v>0</v>
      </c>
      <c r="J392" s="68">
        <v>0</v>
      </c>
      <c r="K392" s="68">
        <v>0</v>
      </c>
      <c r="L392" s="68">
        <v>0</v>
      </c>
      <c r="M392" s="68">
        <v>10.569559571464874</v>
      </c>
    </row>
    <row r="393" spans="1:13">
      <c r="A393" s="105"/>
      <c r="B393">
        <v>2014</v>
      </c>
      <c r="C393" s="68">
        <v>1.0725233644859813</v>
      </c>
      <c r="D393" s="68">
        <v>0</v>
      </c>
      <c r="E393" s="68">
        <v>0</v>
      </c>
      <c r="F393" s="68">
        <v>10.719548528822394</v>
      </c>
      <c r="G393" s="68">
        <v>0</v>
      </c>
      <c r="H393" s="68">
        <v>3.410579345088161</v>
      </c>
      <c r="I393" s="68">
        <v>0</v>
      </c>
      <c r="J393" s="68">
        <v>0</v>
      </c>
      <c r="K393" s="68">
        <v>0</v>
      </c>
      <c r="L393" s="68">
        <v>0</v>
      </c>
      <c r="M393" s="68">
        <v>15.202651238396536</v>
      </c>
    </row>
    <row r="394" spans="1:13">
      <c r="A394" s="105"/>
      <c r="B394">
        <v>2017</v>
      </c>
      <c r="C394" s="68">
        <v>2.1779388083735909</v>
      </c>
      <c r="D394" s="68">
        <v>0</v>
      </c>
      <c r="E394" s="68">
        <v>0</v>
      </c>
      <c r="F394" s="68">
        <v>3.8383557668697961</v>
      </c>
      <c r="G394" s="68">
        <v>0</v>
      </c>
      <c r="H394" s="68">
        <v>0</v>
      </c>
      <c r="I394" s="68">
        <v>0</v>
      </c>
      <c r="J394" s="68">
        <v>0</v>
      </c>
      <c r="K394" s="68">
        <v>0</v>
      </c>
      <c r="L394" s="68">
        <v>0</v>
      </c>
      <c r="M394" s="68">
        <v>6.0162945752433874</v>
      </c>
    </row>
    <row r="395" spans="1:13">
      <c r="A395" s="105">
        <v>130</v>
      </c>
      <c r="B395">
        <v>2011</v>
      </c>
      <c r="C395" s="68">
        <v>6.3902724504873376</v>
      </c>
      <c r="D395" s="68">
        <v>0</v>
      </c>
      <c r="E395" s="68">
        <v>0</v>
      </c>
      <c r="F395" s="68">
        <v>3.3209700427960058</v>
      </c>
      <c r="G395" s="68">
        <v>0</v>
      </c>
      <c r="H395" s="68">
        <v>0</v>
      </c>
      <c r="I395" s="68">
        <v>0</v>
      </c>
      <c r="J395" s="68">
        <v>0</v>
      </c>
      <c r="K395" s="68">
        <v>0</v>
      </c>
      <c r="L395" s="68">
        <v>0</v>
      </c>
      <c r="M395" s="68">
        <v>9.7112424932833434</v>
      </c>
    </row>
    <row r="396" spans="1:13">
      <c r="A396" s="105"/>
      <c r="B396">
        <v>2014</v>
      </c>
      <c r="C396" s="68">
        <v>4.7758281087692431</v>
      </c>
      <c r="D396" s="68">
        <v>0</v>
      </c>
      <c r="E396" s="68">
        <v>0</v>
      </c>
      <c r="F396" s="68">
        <v>0</v>
      </c>
      <c r="G396" s="68">
        <v>0</v>
      </c>
      <c r="H396" s="68">
        <v>0</v>
      </c>
      <c r="I396" s="68">
        <v>0</v>
      </c>
      <c r="J396" s="68">
        <v>0</v>
      </c>
      <c r="K396" s="68">
        <v>0</v>
      </c>
      <c r="L396" s="68">
        <v>0</v>
      </c>
      <c r="M396" s="68">
        <v>4.7758281087692431</v>
      </c>
    </row>
    <row r="397" spans="1:13">
      <c r="A397" s="105"/>
      <c r="B397">
        <v>2017</v>
      </c>
      <c r="C397" s="68">
        <v>2.8736053931369288</v>
      </c>
      <c r="D397" s="68">
        <v>0</v>
      </c>
      <c r="E397" s="68">
        <v>0</v>
      </c>
      <c r="F397" s="68">
        <v>5.306766917293233</v>
      </c>
      <c r="G397" s="68">
        <v>0</v>
      </c>
      <c r="H397" s="68">
        <v>0</v>
      </c>
      <c r="I397" s="68">
        <v>0</v>
      </c>
      <c r="J397" s="68">
        <v>0</v>
      </c>
      <c r="K397" s="68">
        <v>0</v>
      </c>
      <c r="L397" s="68">
        <v>0</v>
      </c>
      <c r="M397" s="68">
        <v>8.1803723104301618</v>
      </c>
    </row>
    <row r="398" spans="1:13">
      <c r="A398" s="105">
        <v>131</v>
      </c>
      <c r="B398">
        <v>2011</v>
      </c>
      <c r="C398" s="68">
        <v>2.014388489208633</v>
      </c>
      <c r="D398" s="68">
        <v>0</v>
      </c>
      <c r="E398" s="68">
        <v>0</v>
      </c>
      <c r="F398" s="68">
        <v>1.6217008797653958</v>
      </c>
      <c r="G398" s="68">
        <v>0</v>
      </c>
      <c r="H398" s="68">
        <v>0</v>
      </c>
      <c r="I398" s="68">
        <v>0</v>
      </c>
      <c r="J398" s="68">
        <v>0</v>
      </c>
      <c r="K398" s="68">
        <v>0</v>
      </c>
      <c r="L398" s="68">
        <v>0</v>
      </c>
      <c r="M398" s="68">
        <v>3.6360893689740288</v>
      </c>
    </row>
    <row r="399" spans="1:13">
      <c r="A399" s="105"/>
      <c r="B399">
        <v>2014</v>
      </c>
      <c r="C399" s="68">
        <v>3.1168914579319207</v>
      </c>
      <c r="D399" s="68">
        <v>0</v>
      </c>
      <c r="E399" s="68">
        <v>0</v>
      </c>
      <c r="F399" s="68">
        <v>3.1048716300484029</v>
      </c>
      <c r="G399" s="68">
        <v>0</v>
      </c>
      <c r="H399" s="68">
        <v>0</v>
      </c>
      <c r="I399" s="68">
        <v>0</v>
      </c>
      <c r="J399" s="68">
        <v>0</v>
      </c>
      <c r="K399" s="68">
        <v>0</v>
      </c>
      <c r="L399" s="68">
        <v>0</v>
      </c>
      <c r="M399" s="68">
        <v>6.2217630879803236</v>
      </c>
    </row>
    <row r="400" spans="1:13">
      <c r="A400" s="105"/>
      <c r="B400">
        <v>2017</v>
      </c>
      <c r="C400" s="68">
        <v>5</v>
      </c>
      <c r="D400" s="68">
        <v>0</v>
      </c>
      <c r="E400" s="68">
        <v>0</v>
      </c>
      <c r="F400" s="68">
        <v>1</v>
      </c>
      <c r="G400" s="68">
        <v>0</v>
      </c>
      <c r="H400" s="68">
        <v>0</v>
      </c>
      <c r="I400" s="68">
        <v>0</v>
      </c>
      <c r="J400" s="68">
        <v>0</v>
      </c>
      <c r="K400" s="68">
        <v>0</v>
      </c>
      <c r="L400" s="68">
        <v>0</v>
      </c>
      <c r="M400" s="68">
        <v>6</v>
      </c>
    </row>
    <row r="401" spans="1:13">
      <c r="A401" s="105">
        <v>132</v>
      </c>
      <c r="B401">
        <v>2011</v>
      </c>
      <c r="C401" s="68">
        <v>5.9483976158541694</v>
      </c>
      <c r="D401" s="68">
        <v>0</v>
      </c>
      <c r="E401" s="68">
        <v>0</v>
      </c>
      <c r="F401" s="68">
        <v>0</v>
      </c>
      <c r="G401" s="68">
        <v>0</v>
      </c>
      <c r="H401" s="68">
        <v>0</v>
      </c>
      <c r="I401" s="68">
        <v>0</v>
      </c>
      <c r="J401" s="68">
        <v>0</v>
      </c>
      <c r="K401" s="68">
        <v>0</v>
      </c>
      <c r="L401" s="68">
        <v>0</v>
      </c>
      <c r="M401" s="68">
        <v>5.9483976158541694</v>
      </c>
    </row>
    <row r="402" spans="1:13">
      <c r="A402" s="105"/>
      <c r="B402">
        <v>2014</v>
      </c>
      <c r="C402" s="68">
        <v>2.1855670103092786</v>
      </c>
      <c r="D402" s="68">
        <v>0</v>
      </c>
      <c r="E402" s="68">
        <v>0</v>
      </c>
      <c r="F402" s="68">
        <v>4.7542802025560649</v>
      </c>
      <c r="G402" s="68">
        <v>0</v>
      </c>
      <c r="H402" s="68">
        <v>0</v>
      </c>
      <c r="I402" s="68">
        <v>0</v>
      </c>
      <c r="J402" s="68">
        <v>0</v>
      </c>
      <c r="K402" s="68">
        <v>0</v>
      </c>
      <c r="L402" s="68">
        <v>0</v>
      </c>
      <c r="M402" s="68">
        <v>6.9398472128653435</v>
      </c>
    </row>
    <row r="403" spans="1:13">
      <c r="A403" s="105"/>
      <c r="B403">
        <v>2017</v>
      </c>
      <c r="C403" s="68">
        <v>2.6418814962129646</v>
      </c>
      <c r="D403" s="68">
        <v>0</v>
      </c>
      <c r="E403" s="68">
        <v>0</v>
      </c>
      <c r="F403" s="68">
        <v>0</v>
      </c>
      <c r="G403" s="68">
        <v>0</v>
      </c>
      <c r="H403" s="68">
        <v>0</v>
      </c>
      <c r="I403" s="68">
        <v>0</v>
      </c>
      <c r="J403" s="68">
        <v>0</v>
      </c>
      <c r="K403" s="68">
        <v>0</v>
      </c>
      <c r="L403" s="68">
        <v>0</v>
      </c>
      <c r="M403" s="68">
        <v>2.6418814962129646</v>
      </c>
    </row>
    <row r="404" spans="1:13">
      <c r="A404" s="105">
        <v>133</v>
      </c>
      <c r="B404">
        <v>2011</v>
      </c>
      <c r="C404" s="68">
        <v>1</v>
      </c>
      <c r="D404" s="68">
        <v>0</v>
      </c>
      <c r="E404" s="68">
        <v>0</v>
      </c>
      <c r="F404" s="68">
        <v>1</v>
      </c>
      <c r="G404" s="68">
        <v>0</v>
      </c>
      <c r="H404" s="68">
        <v>0</v>
      </c>
      <c r="I404" s="68">
        <v>0</v>
      </c>
      <c r="J404" s="68">
        <v>0</v>
      </c>
      <c r="K404" s="68">
        <v>0</v>
      </c>
      <c r="L404" s="68">
        <v>0</v>
      </c>
      <c r="M404" s="68">
        <v>2</v>
      </c>
    </row>
    <row r="405" spans="1:13">
      <c r="A405" s="105"/>
      <c r="B405">
        <v>2014</v>
      </c>
      <c r="C405" s="68">
        <v>1.9628597957288765</v>
      </c>
      <c r="D405" s="68">
        <v>0</v>
      </c>
      <c r="E405" s="68">
        <v>0</v>
      </c>
      <c r="F405" s="68">
        <v>5.9117453069507864</v>
      </c>
      <c r="G405" s="68">
        <v>0</v>
      </c>
      <c r="H405" s="68">
        <v>0</v>
      </c>
      <c r="I405" s="68">
        <v>0</v>
      </c>
      <c r="J405" s="68">
        <v>0</v>
      </c>
      <c r="K405" s="68">
        <v>0</v>
      </c>
      <c r="L405" s="68">
        <v>0</v>
      </c>
      <c r="M405" s="68">
        <v>7.8746051026796628</v>
      </c>
    </row>
    <row r="406" spans="1:13">
      <c r="A406" s="105"/>
      <c r="B406">
        <v>2017</v>
      </c>
      <c r="C406" s="68">
        <v>1.0015220700152208</v>
      </c>
      <c r="D406" s="68">
        <v>0</v>
      </c>
      <c r="E406" s="68">
        <v>0</v>
      </c>
      <c r="F406" s="68">
        <v>2.5875912408759123</v>
      </c>
      <c r="G406" s="68">
        <v>0</v>
      </c>
      <c r="H406" s="68">
        <v>0</v>
      </c>
      <c r="I406" s="68">
        <v>0</v>
      </c>
      <c r="J406" s="68">
        <v>0</v>
      </c>
      <c r="K406" s="68">
        <v>0</v>
      </c>
      <c r="L406" s="68">
        <v>0</v>
      </c>
      <c r="M406" s="68">
        <v>3.5891133108911331</v>
      </c>
    </row>
    <row r="407" spans="1:13">
      <c r="A407" s="105">
        <v>134</v>
      </c>
      <c r="B407">
        <v>2011</v>
      </c>
      <c r="C407" s="68">
        <v>0</v>
      </c>
      <c r="D407" s="68">
        <v>0</v>
      </c>
      <c r="E407" s="68">
        <v>0</v>
      </c>
      <c r="F407" s="68">
        <v>4.1064593301435401</v>
      </c>
      <c r="G407" s="68">
        <v>0</v>
      </c>
      <c r="H407" s="68">
        <v>0</v>
      </c>
      <c r="I407" s="68">
        <v>0</v>
      </c>
      <c r="J407" s="68">
        <v>0</v>
      </c>
      <c r="K407" s="68">
        <v>0</v>
      </c>
      <c r="L407" s="68">
        <v>0</v>
      </c>
      <c r="M407" s="68">
        <v>4.1064593301435401</v>
      </c>
    </row>
    <row r="408" spans="1:13">
      <c r="A408" s="105"/>
      <c r="B408">
        <v>2014</v>
      </c>
      <c r="C408" s="68">
        <v>0</v>
      </c>
      <c r="D408" s="68">
        <v>0</v>
      </c>
      <c r="E408" s="68">
        <v>0</v>
      </c>
      <c r="F408" s="68">
        <v>10.199234116020362</v>
      </c>
      <c r="G408" s="68">
        <v>0</v>
      </c>
      <c r="H408" s="68">
        <v>0</v>
      </c>
      <c r="I408" s="68">
        <v>0</v>
      </c>
      <c r="J408" s="68">
        <v>0</v>
      </c>
      <c r="K408" s="68">
        <v>0</v>
      </c>
      <c r="L408" s="68">
        <v>0</v>
      </c>
      <c r="M408" s="68">
        <v>10.199234116020362</v>
      </c>
    </row>
    <row r="409" spans="1:13">
      <c r="A409" s="105"/>
      <c r="B409">
        <v>2017</v>
      </c>
      <c r="C409" s="68">
        <v>1</v>
      </c>
      <c r="D409" s="68">
        <v>0</v>
      </c>
      <c r="E409" s="68">
        <v>0</v>
      </c>
      <c r="F409" s="68">
        <v>0.99999999999999989</v>
      </c>
      <c r="G409" s="68">
        <v>0</v>
      </c>
      <c r="H409" s="68">
        <v>0</v>
      </c>
      <c r="I409" s="68">
        <v>0</v>
      </c>
      <c r="J409" s="68">
        <v>0</v>
      </c>
      <c r="K409" s="68">
        <v>0</v>
      </c>
      <c r="L409" s="68">
        <v>0</v>
      </c>
      <c r="M409" s="68">
        <v>2</v>
      </c>
    </row>
    <row r="410" spans="1:13">
      <c r="A410" s="105">
        <v>135</v>
      </c>
      <c r="B410">
        <v>2011</v>
      </c>
      <c r="C410" s="68">
        <v>3.1160197331895114</v>
      </c>
      <c r="D410" s="68">
        <v>0</v>
      </c>
      <c r="E410" s="68">
        <v>0</v>
      </c>
      <c r="F410" s="68">
        <v>4.135637378534426</v>
      </c>
      <c r="G410" s="68">
        <v>0</v>
      </c>
      <c r="H410" s="68">
        <v>0</v>
      </c>
      <c r="I410" s="68">
        <v>0</v>
      </c>
      <c r="J410" s="68">
        <v>0</v>
      </c>
      <c r="K410" s="68">
        <v>0</v>
      </c>
      <c r="L410" s="68">
        <v>0</v>
      </c>
      <c r="M410" s="68">
        <v>7.2516571117239375</v>
      </c>
    </row>
    <row r="411" spans="1:13">
      <c r="A411" s="105"/>
      <c r="B411">
        <v>2014</v>
      </c>
      <c r="C411" s="68">
        <v>5.19538782174887</v>
      </c>
      <c r="D411" s="68">
        <v>0</v>
      </c>
      <c r="E411" s="68">
        <v>0</v>
      </c>
      <c r="F411" s="68">
        <v>2.9859784701320535</v>
      </c>
      <c r="G411" s="68">
        <v>0</v>
      </c>
      <c r="H411" s="68">
        <v>0</v>
      </c>
      <c r="I411" s="68">
        <v>0</v>
      </c>
      <c r="J411" s="68">
        <v>0</v>
      </c>
      <c r="K411" s="68">
        <v>0</v>
      </c>
      <c r="L411" s="68">
        <v>0</v>
      </c>
      <c r="M411" s="68">
        <v>8.1813662918809236</v>
      </c>
    </row>
    <row r="412" spans="1:13">
      <c r="A412" s="105"/>
      <c r="B412">
        <v>2017</v>
      </c>
      <c r="C412" s="68">
        <v>3.7404769031228176</v>
      </c>
      <c r="D412" s="68">
        <v>0</v>
      </c>
      <c r="E412" s="68">
        <v>0</v>
      </c>
      <c r="F412" s="68">
        <v>0</v>
      </c>
      <c r="G412" s="68">
        <v>0</v>
      </c>
      <c r="H412" s="68">
        <v>0</v>
      </c>
      <c r="I412" s="68">
        <v>0</v>
      </c>
      <c r="J412" s="68">
        <v>0</v>
      </c>
      <c r="K412" s="68">
        <v>0</v>
      </c>
      <c r="L412" s="68">
        <v>0</v>
      </c>
      <c r="M412" s="68">
        <v>3.7404769031228176</v>
      </c>
    </row>
    <row r="413" spans="1:13">
      <c r="A413" s="105">
        <v>136</v>
      </c>
      <c r="B413">
        <v>2011</v>
      </c>
      <c r="C413" s="68">
        <v>0</v>
      </c>
      <c r="D413" s="68">
        <v>0</v>
      </c>
      <c r="E413" s="68">
        <v>0</v>
      </c>
      <c r="F413" s="68">
        <v>4.156668535164461</v>
      </c>
      <c r="G413" s="68">
        <v>0</v>
      </c>
      <c r="H413" s="68">
        <v>0</v>
      </c>
      <c r="I413" s="68">
        <v>0</v>
      </c>
      <c r="J413" s="68">
        <v>0</v>
      </c>
      <c r="K413" s="68">
        <v>0</v>
      </c>
      <c r="L413" s="68">
        <v>0</v>
      </c>
      <c r="M413" s="68">
        <v>4.156668535164461</v>
      </c>
    </row>
    <row r="414" spans="1:13">
      <c r="A414" s="105"/>
      <c r="B414">
        <v>2014</v>
      </c>
      <c r="C414" s="68">
        <v>1.0030864197530864</v>
      </c>
      <c r="D414" s="68">
        <v>0</v>
      </c>
      <c r="E414" s="68">
        <v>0</v>
      </c>
      <c r="F414" s="68">
        <v>2.5847600675186886</v>
      </c>
      <c r="G414" s="68">
        <v>0</v>
      </c>
      <c r="H414" s="68">
        <v>0</v>
      </c>
      <c r="I414" s="68">
        <v>0</v>
      </c>
      <c r="J414" s="68">
        <v>0</v>
      </c>
      <c r="K414" s="68">
        <v>0</v>
      </c>
      <c r="L414" s="68">
        <v>0</v>
      </c>
      <c r="M414" s="68">
        <v>3.5878464872717748</v>
      </c>
    </row>
    <row r="415" spans="1:13">
      <c r="A415" s="105"/>
      <c r="B415">
        <v>2017</v>
      </c>
      <c r="C415" s="68">
        <v>0</v>
      </c>
      <c r="D415" s="68">
        <v>0</v>
      </c>
      <c r="E415" s="68">
        <v>0</v>
      </c>
      <c r="F415" s="68">
        <v>3.0771231819293572</v>
      </c>
      <c r="G415" s="68">
        <v>0</v>
      </c>
      <c r="H415" s="68">
        <v>0</v>
      </c>
      <c r="I415" s="68">
        <v>0</v>
      </c>
      <c r="J415" s="68">
        <v>0</v>
      </c>
      <c r="K415" s="68">
        <v>0</v>
      </c>
      <c r="L415" s="68">
        <v>0</v>
      </c>
      <c r="M415" s="68">
        <v>3.0771231819293572</v>
      </c>
    </row>
    <row r="416" spans="1:13">
      <c r="A416" s="105">
        <v>137</v>
      </c>
      <c r="B416">
        <v>2011</v>
      </c>
      <c r="C416" s="68">
        <v>1.0027192386131882</v>
      </c>
      <c r="D416" s="68">
        <v>0</v>
      </c>
      <c r="E416" s="68">
        <v>0</v>
      </c>
      <c r="F416" s="68">
        <v>6.7956897894453654</v>
      </c>
      <c r="G416" s="68">
        <v>0</v>
      </c>
      <c r="H416" s="68">
        <v>0</v>
      </c>
      <c r="I416" s="68">
        <v>0</v>
      </c>
      <c r="J416" s="68">
        <v>0</v>
      </c>
      <c r="K416" s="68">
        <v>0</v>
      </c>
      <c r="L416" s="68">
        <v>0</v>
      </c>
      <c r="M416" s="68">
        <v>7.7984090280585541</v>
      </c>
    </row>
    <row r="417" spans="1:13">
      <c r="A417" s="105"/>
      <c r="B417">
        <v>2014</v>
      </c>
      <c r="C417" s="68">
        <v>0</v>
      </c>
      <c r="D417" s="68">
        <v>0</v>
      </c>
      <c r="E417" s="68">
        <v>0</v>
      </c>
      <c r="F417" s="68">
        <v>1.1439859525899911</v>
      </c>
      <c r="G417" s="68">
        <v>1.4202898550724639</v>
      </c>
      <c r="H417" s="68">
        <v>0</v>
      </c>
      <c r="I417" s="68">
        <v>0</v>
      </c>
      <c r="J417" s="68">
        <v>0</v>
      </c>
      <c r="K417" s="68">
        <v>0</v>
      </c>
      <c r="L417" s="68">
        <v>0</v>
      </c>
      <c r="M417" s="68">
        <v>2.564275807662455</v>
      </c>
    </row>
    <row r="418" spans="1:13">
      <c r="A418" s="105"/>
      <c r="B418">
        <v>2017</v>
      </c>
      <c r="C418" s="68">
        <v>0</v>
      </c>
      <c r="D418" s="68">
        <v>0</v>
      </c>
      <c r="E418" s="68">
        <v>0</v>
      </c>
      <c r="F418" s="68">
        <v>2.0163043478260869</v>
      </c>
      <c r="G418" s="68">
        <v>0</v>
      </c>
      <c r="H418" s="68">
        <v>0</v>
      </c>
      <c r="I418" s="68">
        <v>0</v>
      </c>
      <c r="J418" s="68">
        <v>0</v>
      </c>
      <c r="K418" s="68">
        <v>0</v>
      </c>
      <c r="L418" s="68">
        <v>0</v>
      </c>
      <c r="M418" s="68">
        <v>2.0163043478260869</v>
      </c>
    </row>
    <row r="419" spans="1:13">
      <c r="A419" s="105">
        <v>138</v>
      </c>
      <c r="B419">
        <v>2011</v>
      </c>
      <c r="C419" s="68">
        <v>1.0085836909871244</v>
      </c>
      <c r="D419" s="68">
        <v>0</v>
      </c>
      <c r="E419" s="68">
        <v>0</v>
      </c>
      <c r="F419" s="68">
        <v>0</v>
      </c>
      <c r="G419" s="68">
        <v>2</v>
      </c>
      <c r="H419" s="68">
        <v>0</v>
      </c>
      <c r="I419" s="68">
        <v>0</v>
      </c>
      <c r="J419" s="68">
        <v>0</v>
      </c>
      <c r="K419" s="68">
        <v>0</v>
      </c>
      <c r="L419" s="68">
        <v>0</v>
      </c>
      <c r="M419" s="68">
        <v>3.0085836909871242</v>
      </c>
    </row>
    <row r="420" spans="1:13">
      <c r="A420" s="105"/>
      <c r="B420">
        <v>2014</v>
      </c>
      <c r="C420" s="68">
        <v>0</v>
      </c>
      <c r="D420" s="68">
        <v>0</v>
      </c>
      <c r="E420" s="68">
        <v>0</v>
      </c>
      <c r="F420" s="68">
        <v>1.925719591457753</v>
      </c>
      <c r="G420" s="68">
        <v>0</v>
      </c>
      <c r="H420" s="68">
        <v>0</v>
      </c>
      <c r="I420" s="68">
        <v>0</v>
      </c>
      <c r="J420" s="68">
        <v>0</v>
      </c>
      <c r="K420" s="68">
        <v>0</v>
      </c>
      <c r="L420" s="68">
        <v>0</v>
      </c>
      <c r="M420" s="68">
        <v>1.925719591457753</v>
      </c>
    </row>
    <row r="421" spans="1:13">
      <c r="A421" s="105"/>
      <c r="B421">
        <v>2017</v>
      </c>
      <c r="C421" s="68">
        <v>0</v>
      </c>
      <c r="D421" s="68">
        <v>0</v>
      </c>
      <c r="E421" s="68">
        <v>0</v>
      </c>
      <c r="F421" s="68">
        <v>2.5118679050567594</v>
      </c>
      <c r="G421" s="68">
        <v>0</v>
      </c>
      <c r="H421" s="68">
        <v>0</v>
      </c>
      <c r="I421" s="68">
        <v>0</v>
      </c>
      <c r="J421" s="68">
        <v>0</v>
      </c>
      <c r="K421" s="68">
        <v>0</v>
      </c>
      <c r="L421" s="68">
        <v>0</v>
      </c>
      <c r="M421" s="68">
        <v>2.5118679050567594</v>
      </c>
    </row>
    <row r="422" spans="1:13">
      <c r="A422" s="105">
        <v>139</v>
      </c>
      <c r="B422">
        <v>2011</v>
      </c>
      <c r="C422" s="68">
        <v>1.0666666666666667</v>
      </c>
      <c r="D422" s="68">
        <v>0</v>
      </c>
      <c r="E422" s="68">
        <v>0</v>
      </c>
      <c r="F422" s="68">
        <v>2.0698312236286922</v>
      </c>
      <c r="G422" s="68">
        <v>0</v>
      </c>
      <c r="H422" s="68">
        <v>0</v>
      </c>
      <c r="I422" s="68">
        <v>0</v>
      </c>
      <c r="J422" s="68">
        <v>0</v>
      </c>
      <c r="K422" s="68">
        <v>0</v>
      </c>
      <c r="L422" s="68">
        <v>0</v>
      </c>
      <c r="M422" s="68">
        <v>3.1364978902953586</v>
      </c>
    </row>
    <row r="423" spans="1:13">
      <c r="A423" s="105"/>
      <c r="B423">
        <v>2014</v>
      </c>
      <c r="C423" s="68">
        <v>1.1308965948141205</v>
      </c>
      <c r="D423" s="68">
        <v>0</v>
      </c>
      <c r="E423" s="68">
        <v>0</v>
      </c>
      <c r="F423" s="68">
        <v>0</v>
      </c>
      <c r="G423" s="68">
        <v>0</v>
      </c>
      <c r="H423" s="68">
        <v>0</v>
      </c>
      <c r="I423" s="68">
        <v>0</v>
      </c>
      <c r="J423" s="68">
        <v>0</v>
      </c>
      <c r="K423" s="68">
        <v>0</v>
      </c>
      <c r="L423" s="68">
        <v>0</v>
      </c>
      <c r="M423" s="68">
        <v>1.1308965948141205</v>
      </c>
    </row>
    <row r="424" spans="1:13">
      <c r="A424" s="105"/>
      <c r="B424">
        <v>2017</v>
      </c>
      <c r="C424" s="68">
        <v>1</v>
      </c>
      <c r="D424" s="68">
        <v>0</v>
      </c>
      <c r="E424" s="68">
        <v>0</v>
      </c>
      <c r="F424" s="68">
        <v>0</v>
      </c>
      <c r="G424" s="68">
        <v>0</v>
      </c>
      <c r="H424" s="68">
        <v>0</v>
      </c>
      <c r="I424" s="68">
        <v>0</v>
      </c>
      <c r="J424" s="68">
        <v>0</v>
      </c>
      <c r="K424" s="68">
        <v>0</v>
      </c>
      <c r="L424" s="68">
        <v>0</v>
      </c>
      <c r="M424" s="68">
        <v>1</v>
      </c>
    </row>
    <row r="425" spans="1:13">
      <c r="A425" s="105">
        <v>140</v>
      </c>
      <c r="B425">
        <v>2011</v>
      </c>
      <c r="C425" s="68">
        <v>2.61081109436171</v>
      </c>
      <c r="D425" s="68">
        <v>0</v>
      </c>
      <c r="E425" s="68">
        <v>0</v>
      </c>
      <c r="F425" s="68">
        <v>1.008015389547932</v>
      </c>
      <c r="G425" s="68">
        <v>0</v>
      </c>
      <c r="H425" s="68">
        <v>0</v>
      </c>
      <c r="I425" s="68">
        <v>0</v>
      </c>
      <c r="J425" s="68">
        <v>0</v>
      </c>
      <c r="K425" s="68">
        <v>0</v>
      </c>
      <c r="L425" s="68">
        <v>0</v>
      </c>
      <c r="M425" s="68">
        <v>3.618826483909642</v>
      </c>
    </row>
    <row r="426" spans="1:13">
      <c r="A426" s="105"/>
      <c r="B426">
        <v>2014</v>
      </c>
      <c r="C426" s="68">
        <v>1.0076923076923077</v>
      </c>
      <c r="D426" s="68">
        <v>0</v>
      </c>
      <c r="E426" s="68">
        <v>0</v>
      </c>
      <c r="F426" s="68">
        <v>0</v>
      </c>
      <c r="G426" s="68">
        <v>0</v>
      </c>
      <c r="H426" s="68">
        <v>0</v>
      </c>
      <c r="I426" s="68">
        <v>0</v>
      </c>
      <c r="J426" s="68">
        <v>0</v>
      </c>
      <c r="K426" s="68">
        <v>0</v>
      </c>
      <c r="L426" s="68">
        <v>0</v>
      </c>
      <c r="M426" s="68">
        <v>1.0076923076923077</v>
      </c>
    </row>
    <row r="427" spans="1:13">
      <c r="A427" s="105"/>
      <c r="B427">
        <v>2017</v>
      </c>
      <c r="C427" s="68">
        <v>1</v>
      </c>
      <c r="D427" s="68">
        <v>0</v>
      </c>
      <c r="E427" s="68">
        <v>0</v>
      </c>
      <c r="F427" s="68">
        <v>1.0080786793115559</v>
      </c>
      <c r="G427" s="68">
        <v>0</v>
      </c>
      <c r="H427" s="68">
        <v>0</v>
      </c>
      <c r="I427" s="68">
        <v>0</v>
      </c>
      <c r="J427" s="68">
        <v>0</v>
      </c>
      <c r="K427" s="68">
        <v>0</v>
      </c>
      <c r="L427" s="68">
        <v>0</v>
      </c>
      <c r="M427" s="68">
        <v>2.0080786793115557</v>
      </c>
    </row>
    <row r="428" spans="1:13">
      <c r="A428" s="105">
        <v>141</v>
      </c>
      <c r="B428">
        <v>2011</v>
      </c>
      <c r="C428" s="68">
        <v>0</v>
      </c>
      <c r="D428" s="68">
        <v>0</v>
      </c>
      <c r="E428" s="68">
        <v>0</v>
      </c>
      <c r="F428" s="68">
        <v>1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1</v>
      </c>
    </row>
    <row r="429" spans="1:13">
      <c r="A429" s="105"/>
      <c r="B429">
        <v>2014</v>
      </c>
      <c r="C429" s="68">
        <v>4.7322566376636317</v>
      </c>
      <c r="D429" s="68">
        <v>0</v>
      </c>
      <c r="E429" s="68">
        <v>0</v>
      </c>
      <c r="F429" s="68">
        <v>1.0015625000000001</v>
      </c>
      <c r="G429" s="68">
        <v>0</v>
      </c>
      <c r="H429" s="68">
        <v>0</v>
      </c>
      <c r="I429" s="68">
        <v>0</v>
      </c>
      <c r="J429" s="68">
        <v>0</v>
      </c>
      <c r="K429" s="68">
        <v>0</v>
      </c>
      <c r="L429" s="68">
        <v>0</v>
      </c>
      <c r="M429" s="68">
        <v>5.733819137663632</v>
      </c>
    </row>
    <row r="430" spans="1:13">
      <c r="A430" s="105"/>
      <c r="B430">
        <v>2017</v>
      </c>
      <c r="C430" s="68">
        <v>0.80185758513931893</v>
      </c>
      <c r="D430" s="68">
        <v>0</v>
      </c>
      <c r="E430" s="68">
        <v>0</v>
      </c>
      <c r="F430" s="68">
        <v>0.80185758513931893</v>
      </c>
      <c r="G430" s="68">
        <v>1.095948827292111</v>
      </c>
      <c r="H430" s="68">
        <v>0</v>
      </c>
      <c r="I430" s="68">
        <v>0</v>
      </c>
      <c r="J430" s="68">
        <v>0</v>
      </c>
      <c r="K430" s="68">
        <v>0</v>
      </c>
      <c r="L430" s="68">
        <v>0</v>
      </c>
      <c r="M430" s="68">
        <v>2.6996639975707488</v>
      </c>
    </row>
    <row r="431" spans="1:13">
      <c r="A431" s="105">
        <v>142</v>
      </c>
      <c r="B431">
        <v>2011</v>
      </c>
      <c r="C431" s="68">
        <v>0</v>
      </c>
      <c r="D431" s="68">
        <v>0</v>
      </c>
      <c r="E431" s="68">
        <v>0</v>
      </c>
      <c r="F431" s="68">
        <v>1</v>
      </c>
      <c r="G431" s="68">
        <v>0</v>
      </c>
      <c r="H431" s="68">
        <v>0</v>
      </c>
      <c r="I431" s="68">
        <v>0</v>
      </c>
      <c r="J431" s="68">
        <v>0</v>
      </c>
      <c r="K431" s="68">
        <v>0</v>
      </c>
      <c r="L431" s="68">
        <v>0</v>
      </c>
      <c r="M431" s="68">
        <v>1</v>
      </c>
    </row>
    <row r="432" spans="1:13">
      <c r="A432" s="105"/>
      <c r="B432">
        <v>2014</v>
      </c>
      <c r="C432" s="68">
        <v>3.4239187418086505</v>
      </c>
      <c r="D432" s="68">
        <v>0</v>
      </c>
      <c r="E432" s="68">
        <v>0</v>
      </c>
      <c r="F432" s="68">
        <v>2.4142857142857146</v>
      </c>
      <c r="G432" s="68">
        <v>0</v>
      </c>
      <c r="H432" s="68">
        <v>0</v>
      </c>
      <c r="I432" s="68">
        <v>0</v>
      </c>
      <c r="J432" s="68">
        <v>0</v>
      </c>
      <c r="K432" s="68">
        <v>0</v>
      </c>
      <c r="L432" s="68">
        <v>0</v>
      </c>
      <c r="M432" s="68">
        <v>5.8382044560943651</v>
      </c>
    </row>
    <row r="433" spans="1:13">
      <c r="A433" s="105"/>
      <c r="B433">
        <v>2017</v>
      </c>
      <c r="C433" s="68">
        <v>1.571230982019364</v>
      </c>
      <c r="D433" s="68">
        <v>0</v>
      </c>
      <c r="E433" s="68">
        <v>1.016025641025641</v>
      </c>
      <c r="F433" s="68">
        <v>5.8910400106310483</v>
      </c>
      <c r="G433" s="68">
        <v>0</v>
      </c>
      <c r="H433" s="68">
        <v>0</v>
      </c>
      <c r="I433" s="68">
        <v>0</v>
      </c>
      <c r="J433" s="68">
        <v>0</v>
      </c>
      <c r="K433" s="68">
        <v>0</v>
      </c>
      <c r="L433" s="68">
        <v>0</v>
      </c>
      <c r="M433" s="68">
        <v>8.4782966336760524</v>
      </c>
    </row>
    <row r="434" spans="1:13">
      <c r="A434" s="105">
        <v>143</v>
      </c>
      <c r="B434">
        <v>2011</v>
      </c>
      <c r="C434" s="68">
        <v>0</v>
      </c>
      <c r="D434" s="68">
        <v>0</v>
      </c>
      <c r="E434" s="68">
        <v>0</v>
      </c>
      <c r="F434" s="68">
        <v>2.3548387096774195</v>
      </c>
      <c r="G434" s="68">
        <v>0</v>
      </c>
      <c r="H434" s="68">
        <v>0</v>
      </c>
      <c r="I434" s="68">
        <v>0</v>
      </c>
      <c r="J434" s="68">
        <v>0</v>
      </c>
      <c r="K434" s="68">
        <v>0</v>
      </c>
      <c r="L434" s="68">
        <v>0</v>
      </c>
      <c r="M434" s="68">
        <v>2.3548387096774195</v>
      </c>
    </row>
    <row r="435" spans="1:13">
      <c r="A435" s="105"/>
      <c r="B435">
        <v>2014</v>
      </c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>
        <v>0</v>
      </c>
    </row>
    <row r="436" spans="1:13">
      <c r="A436" s="105"/>
      <c r="B436">
        <v>2017</v>
      </c>
      <c r="C436" s="68">
        <v>1.0453257790368273</v>
      </c>
      <c r="D436" s="68">
        <v>1.4952561669829223</v>
      </c>
      <c r="E436" s="68">
        <v>0</v>
      </c>
      <c r="F436" s="68">
        <v>2.0197522597924342</v>
      </c>
      <c r="G436" s="68">
        <v>0</v>
      </c>
      <c r="H436" s="68">
        <v>0</v>
      </c>
      <c r="I436" s="68">
        <v>0</v>
      </c>
      <c r="J436" s="68">
        <v>0</v>
      </c>
      <c r="K436" s="68">
        <v>0</v>
      </c>
      <c r="L436" s="68">
        <v>0</v>
      </c>
      <c r="M436" s="68">
        <v>4.5603342058121843</v>
      </c>
    </row>
    <row r="437" spans="1:13">
      <c r="A437" s="105">
        <v>144</v>
      </c>
      <c r="B437">
        <v>2011</v>
      </c>
      <c r="C437" s="68">
        <v>0</v>
      </c>
      <c r="D437" s="68">
        <v>0</v>
      </c>
      <c r="E437" s="68">
        <v>0</v>
      </c>
      <c r="F437" s="68">
        <v>1.1758241758241759</v>
      </c>
      <c r="G437" s="68">
        <v>0</v>
      </c>
      <c r="H437" s="68">
        <v>0</v>
      </c>
      <c r="I437" s="68">
        <v>0</v>
      </c>
      <c r="J437" s="68">
        <v>0</v>
      </c>
      <c r="K437" s="68">
        <v>0</v>
      </c>
      <c r="L437" s="68">
        <v>0</v>
      </c>
      <c r="M437" s="68">
        <v>1.1758241758241759</v>
      </c>
    </row>
    <row r="438" spans="1:13">
      <c r="A438" s="105"/>
      <c r="B438">
        <v>2014</v>
      </c>
      <c r="C438" s="68">
        <v>0</v>
      </c>
      <c r="D438" s="68">
        <v>0</v>
      </c>
      <c r="E438" s="68">
        <v>0</v>
      </c>
      <c r="F438" s="68">
        <v>1.0016722408026755</v>
      </c>
      <c r="G438" s="68">
        <v>0</v>
      </c>
      <c r="H438" s="68">
        <v>0</v>
      </c>
      <c r="I438" s="68">
        <v>0</v>
      </c>
      <c r="J438" s="68">
        <v>0</v>
      </c>
      <c r="K438" s="68">
        <v>0</v>
      </c>
      <c r="L438" s="68">
        <v>0</v>
      </c>
      <c r="M438" s="68">
        <v>1.0016722408026755</v>
      </c>
    </row>
    <row r="439" spans="1:13">
      <c r="A439" s="105"/>
      <c r="B439">
        <v>2017</v>
      </c>
      <c r="C439" s="68">
        <v>1.0080786793115559</v>
      </c>
      <c r="D439" s="68">
        <v>0</v>
      </c>
      <c r="E439" s="68">
        <v>0</v>
      </c>
      <c r="F439" s="68">
        <v>1.0018450184501844</v>
      </c>
      <c r="G439" s="68">
        <v>0</v>
      </c>
      <c r="H439" s="68">
        <v>0</v>
      </c>
      <c r="I439" s="68">
        <v>0</v>
      </c>
      <c r="J439" s="68">
        <v>0</v>
      </c>
      <c r="K439" s="68">
        <v>0</v>
      </c>
      <c r="L439" s="68">
        <v>0</v>
      </c>
      <c r="M439" s="68">
        <v>2.0099236977617405</v>
      </c>
    </row>
    <row r="440" spans="1:13">
      <c r="A440" s="105">
        <v>145</v>
      </c>
      <c r="B440">
        <v>2011</v>
      </c>
      <c r="C440" s="68">
        <v>4.2222222222222223</v>
      </c>
      <c r="D440" s="68">
        <v>0</v>
      </c>
      <c r="E440" s="68">
        <v>0</v>
      </c>
      <c r="F440" s="68">
        <v>1.041044776119403</v>
      </c>
      <c r="G440" s="68">
        <v>0</v>
      </c>
      <c r="H440" s="68">
        <v>0</v>
      </c>
      <c r="I440" s="68">
        <v>0</v>
      </c>
      <c r="J440" s="68">
        <v>0</v>
      </c>
      <c r="K440" s="68">
        <v>0</v>
      </c>
      <c r="L440" s="68">
        <v>0</v>
      </c>
      <c r="M440" s="68">
        <v>5.2632669983416251</v>
      </c>
    </row>
    <row r="441" spans="1:13">
      <c r="A441" s="105"/>
      <c r="B441">
        <v>2014</v>
      </c>
      <c r="C441" s="68">
        <v>0</v>
      </c>
      <c r="D441" s="68">
        <v>0</v>
      </c>
      <c r="E441" s="68">
        <v>0</v>
      </c>
      <c r="F441" s="68">
        <v>1.0490566037735849</v>
      </c>
      <c r="G441" s="68">
        <v>0</v>
      </c>
      <c r="H441" s="68">
        <v>0</v>
      </c>
      <c r="I441" s="68">
        <v>0</v>
      </c>
      <c r="J441" s="68">
        <v>0</v>
      </c>
      <c r="K441" s="68">
        <v>0</v>
      </c>
      <c r="L441" s="68">
        <v>0</v>
      </c>
      <c r="M441" s="68">
        <v>1.0490566037735849</v>
      </c>
    </row>
    <row r="442" spans="1:13">
      <c r="A442" s="105"/>
      <c r="B442">
        <v>2017</v>
      </c>
      <c r="C442" s="68">
        <v>1.8076923076923079</v>
      </c>
      <c r="D442" s="68">
        <v>0</v>
      </c>
      <c r="E442" s="68">
        <v>0</v>
      </c>
      <c r="F442" s="68">
        <v>1</v>
      </c>
      <c r="G442" s="68">
        <v>0</v>
      </c>
      <c r="H442" s="68">
        <v>0</v>
      </c>
      <c r="I442" s="68">
        <v>0</v>
      </c>
      <c r="J442" s="68">
        <v>0</v>
      </c>
      <c r="K442" s="68">
        <v>0</v>
      </c>
      <c r="L442" s="68">
        <v>0</v>
      </c>
      <c r="M442" s="68">
        <v>2.8076923076923079</v>
      </c>
    </row>
    <row r="443" spans="1:13">
      <c r="A443" s="105">
        <v>146</v>
      </c>
      <c r="B443">
        <v>2011</v>
      </c>
      <c r="C443" s="68">
        <v>1.0143884892086332</v>
      </c>
      <c r="D443" s="68">
        <v>0</v>
      </c>
      <c r="E443" s="68">
        <v>0</v>
      </c>
      <c r="F443" s="68">
        <v>0</v>
      </c>
      <c r="G443" s="68">
        <v>0</v>
      </c>
      <c r="H443" s="68">
        <v>0</v>
      </c>
      <c r="I443" s="68">
        <v>0</v>
      </c>
      <c r="J443" s="68">
        <v>0</v>
      </c>
      <c r="K443" s="68">
        <v>0</v>
      </c>
      <c r="L443" s="68">
        <v>0</v>
      </c>
      <c r="M443" s="68">
        <v>1.0143884892086332</v>
      </c>
    </row>
    <row r="444" spans="1:13">
      <c r="A444" s="105"/>
      <c r="B444">
        <v>2014</v>
      </c>
      <c r="C444" s="68">
        <v>2.3753896393053284</v>
      </c>
      <c r="D444" s="68">
        <v>0</v>
      </c>
      <c r="E444" s="68">
        <v>0</v>
      </c>
      <c r="F444" s="68">
        <v>0</v>
      </c>
      <c r="G444" s="68">
        <v>0</v>
      </c>
      <c r="H444" s="68">
        <v>0</v>
      </c>
      <c r="I444" s="68">
        <v>0</v>
      </c>
      <c r="J444" s="68">
        <v>0</v>
      </c>
      <c r="K444" s="68">
        <v>0</v>
      </c>
      <c r="L444" s="68">
        <v>0</v>
      </c>
      <c r="M444" s="68">
        <v>2.3753896393053284</v>
      </c>
    </row>
    <row r="445" spans="1:13">
      <c r="A445" s="105"/>
      <c r="B445">
        <v>2017</v>
      </c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>
        <v>0</v>
      </c>
    </row>
    <row r="446" spans="1:13">
      <c r="A446" s="105">
        <v>147</v>
      </c>
      <c r="B446">
        <v>2011</v>
      </c>
      <c r="C446" s="68">
        <v>2.1571920044889659</v>
      </c>
      <c r="D446" s="68">
        <v>0</v>
      </c>
      <c r="E446" s="68">
        <v>0</v>
      </c>
      <c r="F446" s="68">
        <v>0</v>
      </c>
      <c r="G446" s="68">
        <v>0</v>
      </c>
      <c r="H446" s="68">
        <v>0</v>
      </c>
      <c r="I446" s="68">
        <v>0</v>
      </c>
      <c r="J446" s="68">
        <v>0</v>
      </c>
      <c r="K446" s="68">
        <v>0</v>
      </c>
      <c r="L446" s="68">
        <v>0</v>
      </c>
      <c r="M446" s="68">
        <v>2.1571920044889659</v>
      </c>
    </row>
    <row r="447" spans="1:13">
      <c r="A447" s="105"/>
      <c r="B447">
        <v>2014</v>
      </c>
      <c r="C447" s="68">
        <v>1</v>
      </c>
      <c r="D447" s="68">
        <v>0</v>
      </c>
      <c r="E447" s="68">
        <v>0</v>
      </c>
      <c r="F447" s="68">
        <v>0</v>
      </c>
      <c r="G447" s="68">
        <v>0</v>
      </c>
      <c r="H447" s="68">
        <v>0</v>
      </c>
      <c r="I447" s="68">
        <v>0</v>
      </c>
      <c r="J447" s="68">
        <v>0</v>
      </c>
      <c r="K447" s="68">
        <v>0.96285979572887648</v>
      </c>
      <c r="L447" s="68">
        <v>0</v>
      </c>
      <c r="M447" s="68">
        <v>1.9628597957288765</v>
      </c>
    </row>
    <row r="448" spans="1:13">
      <c r="A448" s="105"/>
      <c r="B448">
        <v>2017</v>
      </c>
      <c r="C448" s="68">
        <v>1.6300000000000001</v>
      </c>
      <c r="D448" s="68">
        <v>0</v>
      </c>
      <c r="E448" s="68">
        <v>0</v>
      </c>
      <c r="F448" s="68">
        <v>0</v>
      </c>
      <c r="G448" s="68">
        <v>0</v>
      </c>
      <c r="H448" s="68">
        <v>0</v>
      </c>
      <c r="I448" s="68">
        <v>0</v>
      </c>
      <c r="J448" s="68">
        <v>0</v>
      </c>
      <c r="K448" s="68">
        <v>0</v>
      </c>
      <c r="L448" s="68">
        <v>0</v>
      </c>
      <c r="M448" s="68">
        <v>1.6300000000000001</v>
      </c>
    </row>
    <row r="449" spans="1:13">
      <c r="A449" s="105">
        <v>148</v>
      </c>
      <c r="B449">
        <v>2011</v>
      </c>
      <c r="C449" s="68">
        <v>1.1069958847736627</v>
      </c>
      <c r="D449" s="68">
        <v>0</v>
      </c>
      <c r="E449" s="68">
        <v>0</v>
      </c>
      <c r="F449" s="68">
        <v>0</v>
      </c>
      <c r="G449" s="68">
        <v>0</v>
      </c>
      <c r="H449" s="68">
        <v>0</v>
      </c>
      <c r="I449" s="68">
        <v>0</v>
      </c>
      <c r="J449" s="68">
        <v>0</v>
      </c>
      <c r="K449" s="68">
        <v>0</v>
      </c>
      <c r="L449" s="68">
        <v>0</v>
      </c>
      <c r="M449" s="68">
        <v>1.1069958847736627</v>
      </c>
    </row>
    <row r="450" spans="1:13">
      <c r="A450" s="105"/>
      <c r="B450">
        <v>2014</v>
      </c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>
        <v>0</v>
      </c>
    </row>
    <row r="451" spans="1:13">
      <c r="A451" s="105"/>
      <c r="B451">
        <v>2017</v>
      </c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>
        <v>0</v>
      </c>
    </row>
    <row r="452" spans="1:13">
      <c r="A452" s="105">
        <v>149</v>
      </c>
      <c r="B452">
        <v>2011</v>
      </c>
      <c r="C452" s="68">
        <v>1.0077519379844961</v>
      </c>
      <c r="D452" s="68">
        <v>0</v>
      </c>
      <c r="E452" s="68">
        <v>0</v>
      </c>
      <c r="F452" s="68">
        <v>1</v>
      </c>
      <c r="G452" s="68">
        <v>0</v>
      </c>
      <c r="H452" s="68">
        <v>0</v>
      </c>
      <c r="I452" s="68">
        <v>0</v>
      </c>
      <c r="J452" s="68">
        <v>0</v>
      </c>
      <c r="K452" s="68">
        <v>0</v>
      </c>
      <c r="L452" s="68">
        <v>0</v>
      </c>
      <c r="M452" s="68">
        <v>2.0077519379844961</v>
      </c>
    </row>
    <row r="453" spans="1:13">
      <c r="A453" s="105"/>
      <c r="B453">
        <v>2014</v>
      </c>
      <c r="C453" s="68">
        <v>2.7859562003068765</v>
      </c>
      <c r="D453" s="68">
        <v>0</v>
      </c>
      <c r="E453" s="68">
        <v>0</v>
      </c>
      <c r="F453" s="68">
        <v>2.1456581933926664</v>
      </c>
      <c r="G453" s="68">
        <v>0</v>
      </c>
      <c r="H453" s="68">
        <v>0</v>
      </c>
      <c r="I453" s="68">
        <v>0</v>
      </c>
      <c r="J453" s="68">
        <v>0</v>
      </c>
      <c r="K453" s="68">
        <v>0</v>
      </c>
      <c r="L453" s="68">
        <v>0</v>
      </c>
      <c r="M453" s="68">
        <v>4.9316143936995429</v>
      </c>
    </row>
    <row r="454" spans="1:13">
      <c r="A454" s="105"/>
      <c r="B454">
        <v>2017</v>
      </c>
      <c r="C454" s="68">
        <v>3.4448415202904847</v>
      </c>
      <c r="D454" s="68">
        <v>0</v>
      </c>
      <c r="E454" s="68">
        <v>0</v>
      </c>
      <c r="F454" s="68">
        <v>2.002912254309309</v>
      </c>
      <c r="G454" s="68">
        <v>0</v>
      </c>
      <c r="H454" s="68">
        <v>0</v>
      </c>
      <c r="I454" s="68">
        <v>0</v>
      </c>
      <c r="J454" s="68">
        <v>0</v>
      </c>
      <c r="K454" s="68">
        <v>0</v>
      </c>
      <c r="L454" s="68">
        <v>0</v>
      </c>
      <c r="M454" s="68">
        <v>5.4477537745997937</v>
      </c>
    </row>
    <row r="455" spans="1:13">
      <c r="A455" s="105">
        <v>150</v>
      </c>
      <c r="B455">
        <v>2011</v>
      </c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>
        <v>0</v>
      </c>
    </row>
    <row r="456" spans="1:13">
      <c r="A456" s="105"/>
      <c r="B456">
        <v>2014</v>
      </c>
      <c r="C456" s="68">
        <v>0</v>
      </c>
      <c r="D456" s="68">
        <v>0</v>
      </c>
      <c r="E456" s="68">
        <v>0</v>
      </c>
      <c r="F456" s="68">
        <v>2.1245757049311775</v>
      </c>
      <c r="G456" s="68">
        <v>0</v>
      </c>
      <c r="H456" s="68">
        <v>0</v>
      </c>
      <c r="I456" s="68">
        <v>0</v>
      </c>
      <c r="J456" s="68">
        <v>0</v>
      </c>
      <c r="K456" s="68">
        <v>0</v>
      </c>
      <c r="L456" s="68">
        <v>0</v>
      </c>
      <c r="M456" s="68">
        <v>2.1245757049311775</v>
      </c>
    </row>
    <row r="457" spans="1:13">
      <c r="A457" s="105"/>
      <c r="B457">
        <v>2017</v>
      </c>
      <c r="C457" s="68">
        <v>0</v>
      </c>
      <c r="D457" s="68">
        <v>0</v>
      </c>
      <c r="E457" s="68">
        <v>0</v>
      </c>
      <c r="F457" s="68">
        <v>1</v>
      </c>
      <c r="G457" s="68">
        <v>0</v>
      </c>
      <c r="H457" s="68">
        <v>0</v>
      </c>
      <c r="I457" s="68">
        <v>0</v>
      </c>
      <c r="J457" s="68">
        <v>0</v>
      </c>
      <c r="K457" s="68">
        <v>0</v>
      </c>
      <c r="L457" s="68">
        <v>0</v>
      </c>
      <c r="M457" s="68">
        <v>1</v>
      </c>
    </row>
    <row r="458" spans="1:13">
      <c r="A458" s="105">
        <v>151</v>
      </c>
      <c r="B458">
        <v>2011</v>
      </c>
      <c r="C458" s="68">
        <v>0.97363465160075324</v>
      </c>
      <c r="D458" s="68">
        <v>0</v>
      </c>
      <c r="E458" s="68">
        <v>0</v>
      </c>
      <c r="F458" s="68">
        <v>0</v>
      </c>
      <c r="G458" s="68">
        <v>0</v>
      </c>
      <c r="H458" s="68">
        <v>0</v>
      </c>
      <c r="I458" s="68">
        <v>0</v>
      </c>
      <c r="J458" s="68">
        <v>0</v>
      </c>
      <c r="K458" s="68">
        <v>0</v>
      </c>
      <c r="L458" s="68">
        <v>0</v>
      </c>
      <c r="M458" s="68">
        <v>0.97363465160075324</v>
      </c>
    </row>
    <row r="459" spans="1:13">
      <c r="A459" s="105"/>
      <c r="B459">
        <v>2014</v>
      </c>
      <c r="C459" s="68">
        <v>2.0023952095808384</v>
      </c>
      <c r="D459" s="68">
        <v>0</v>
      </c>
      <c r="E459" s="68">
        <v>0</v>
      </c>
      <c r="F459" s="68">
        <v>0</v>
      </c>
      <c r="G459" s="68">
        <v>0</v>
      </c>
      <c r="H459" s="68">
        <v>0</v>
      </c>
      <c r="I459" s="68">
        <v>0</v>
      </c>
      <c r="J459" s="68">
        <v>0</v>
      </c>
      <c r="K459" s="68">
        <v>0</v>
      </c>
      <c r="L459" s="68">
        <v>0</v>
      </c>
      <c r="M459" s="68">
        <v>2.0023952095808384</v>
      </c>
    </row>
    <row r="460" spans="1:13">
      <c r="A460" s="105"/>
      <c r="B460">
        <v>2017</v>
      </c>
      <c r="C460" s="68">
        <v>0</v>
      </c>
      <c r="D460" s="68">
        <v>0</v>
      </c>
      <c r="E460" s="68">
        <v>0</v>
      </c>
      <c r="F460" s="68">
        <v>1.4212893553223387</v>
      </c>
      <c r="G460" s="68">
        <v>0</v>
      </c>
      <c r="H460" s="68">
        <v>0</v>
      </c>
      <c r="I460" s="68">
        <v>0</v>
      </c>
      <c r="J460" s="68">
        <v>0</v>
      </c>
      <c r="K460" s="68">
        <v>0</v>
      </c>
      <c r="L460" s="68">
        <v>0</v>
      </c>
      <c r="M460" s="68">
        <v>1.4212893553223387</v>
      </c>
    </row>
    <row r="461" spans="1:13">
      <c r="A461" s="105">
        <v>152</v>
      </c>
      <c r="B461">
        <v>2011</v>
      </c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>
        <v>0</v>
      </c>
    </row>
    <row r="462" spans="1:13">
      <c r="A462" s="105"/>
      <c r="B462">
        <v>2014</v>
      </c>
      <c r="C462" s="68">
        <v>1.8656957928802589</v>
      </c>
      <c r="D462" s="68">
        <v>0</v>
      </c>
      <c r="E462" s="68">
        <v>0</v>
      </c>
      <c r="F462" s="68">
        <v>0</v>
      </c>
      <c r="G462" s="68">
        <v>0</v>
      </c>
      <c r="H462" s="68">
        <v>0</v>
      </c>
      <c r="I462" s="68">
        <v>0</v>
      </c>
      <c r="J462" s="68">
        <v>0</v>
      </c>
      <c r="K462" s="68">
        <v>0</v>
      </c>
      <c r="L462" s="68">
        <v>0</v>
      </c>
      <c r="M462" s="68">
        <v>1.8656957928802589</v>
      </c>
    </row>
    <row r="463" spans="1:13">
      <c r="A463" s="105"/>
      <c r="B463">
        <v>2017</v>
      </c>
      <c r="C463" s="68">
        <v>0</v>
      </c>
      <c r="D463" s="68">
        <v>0</v>
      </c>
      <c r="E463" s="68">
        <v>0</v>
      </c>
      <c r="F463" s="68">
        <v>0.99999999999999989</v>
      </c>
      <c r="G463" s="68">
        <v>0</v>
      </c>
      <c r="H463" s="68">
        <v>0</v>
      </c>
      <c r="I463" s="68">
        <v>0</v>
      </c>
      <c r="J463" s="68">
        <v>0</v>
      </c>
      <c r="K463" s="68">
        <v>0</v>
      </c>
      <c r="L463" s="68">
        <v>0</v>
      </c>
      <c r="M463" s="68">
        <v>0.99999999999999989</v>
      </c>
    </row>
    <row r="464" spans="1:13">
      <c r="A464" s="105">
        <v>153</v>
      </c>
      <c r="B464">
        <v>2011</v>
      </c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>
        <v>0</v>
      </c>
    </row>
    <row r="465" spans="1:13">
      <c r="A465" s="105"/>
      <c r="B465">
        <v>2014</v>
      </c>
      <c r="C465" s="68">
        <v>0</v>
      </c>
      <c r="D465" s="68">
        <v>0</v>
      </c>
      <c r="E465" s="68">
        <v>0</v>
      </c>
      <c r="F465" s="68">
        <v>1.707714083510262</v>
      </c>
      <c r="G465" s="68">
        <v>0</v>
      </c>
      <c r="H465" s="68">
        <v>0</v>
      </c>
      <c r="I465" s="68">
        <v>0</v>
      </c>
      <c r="J465" s="68">
        <v>0</v>
      </c>
      <c r="K465" s="68">
        <v>0</v>
      </c>
      <c r="L465" s="68">
        <v>0</v>
      </c>
      <c r="M465" s="68">
        <v>1.707714083510262</v>
      </c>
    </row>
    <row r="466" spans="1:13">
      <c r="A466" s="105"/>
      <c r="B466">
        <v>2017</v>
      </c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>
        <v>0</v>
      </c>
    </row>
    <row r="467" spans="1:13">
      <c r="A467" s="105">
        <v>154</v>
      </c>
      <c r="B467">
        <v>2011</v>
      </c>
      <c r="C467" s="68">
        <v>0.82550335570469802</v>
      </c>
      <c r="D467" s="68">
        <v>0</v>
      </c>
      <c r="E467" s="68">
        <v>0</v>
      </c>
      <c r="F467" s="68">
        <v>0</v>
      </c>
      <c r="G467" s="68">
        <v>0</v>
      </c>
      <c r="H467" s="68">
        <v>0</v>
      </c>
      <c r="I467" s="68">
        <v>0</v>
      </c>
      <c r="J467" s="68">
        <v>0</v>
      </c>
      <c r="K467" s="68">
        <v>0</v>
      </c>
      <c r="L467" s="68">
        <v>0</v>
      </c>
      <c r="M467" s="68">
        <v>0.82550335570469802</v>
      </c>
    </row>
    <row r="468" spans="1:13">
      <c r="A468" s="105"/>
      <c r="B468">
        <v>2014</v>
      </c>
      <c r="C468" s="68">
        <v>2</v>
      </c>
      <c r="D468" s="68">
        <v>0</v>
      </c>
      <c r="E468" s="68">
        <v>0</v>
      </c>
      <c r="F468" s="68">
        <v>0</v>
      </c>
      <c r="G468" s="68">
        <v>0</v>
      </c>
      <c r="H468" s="68">
        <v>0</v>
      </c>
      <c r="I468" s="68">
        <v>0</v>
      </c>
      <c r="J468" s="68">
        <v>0</v>
      </c>
      <c r="K468" s="68">
        <v>0</v>
      </c>
      <c r="L468" s="68">
        <v>0</v>
      </c>
      <c r="M468" s="68">
        <v>2</v>
      </c>
    </row>
    <row r="469" spans="1:13">
      <c r="A469" s="105"/>
      <c r="B469">
        <v>2017</v>
      </c>
      <c r="C469" s="68">
        <v>3</v>
      </c>
      <c r="D469" s="68">
        <v>0</v>
      </c>
      <c r="E469" s="68">
        <v>0</v>
      </c>
      <c r="F469" s="68">
        <v>0</v>
      </c>
      <c r="G469" s="68">
        <v>0</v>
      </c>
      <c r="H469" s="68">
        <v>0</v>
      </c>
      <c r="I469" s="68">
        <v>0</v>
      </c>
      <c r="J469" s="68">
        <v>0</v>
      </c>
      <c r="K469" s="68">
        <v>0</v>
      </c>
      <c r="L469" s="68">
        <v>0</v>
      </c>
      <c r="M469" s="68">
        <v>3</v>
      </c>
    </row>
    <row r="470" spans="1:13">
      <c r="A470" s="105">
        <v>155</v>
      </c>
      <c r="B470">
        <v>2011</v>
      </c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>
        <v>0</v>
      </c>
    </row>
    <row r="471" spans="1:13">
      <c r="A471" s="105"/>
      <c r="B471">
        <v>2014</v>
      </c>
      <c r="C471" s="68">
        <v>1.1308965948141205</v>
      </c>
      <c r="D471" s="68">
        <v>0</v>
      </c>
      <c r="E471" s="68">
        <v>0</v>
      </c>
      <c r="F471" s="68">
        <v>0</v>
      </c>
      <c r="G471" s="68">
        <v>0</v>
      </c>
      <c r="H471" s="68">
        <v>0</v>
      </c>
      <c r="I471" s="68">
        <v>0</v>
      </c>
      <c r="J471" s="68">
        <v>0</v>
      </c>
      <c r="K471" s="68">
        <v>0</v>
      </c>
      <c r="L471" s="68">
        <v>0</v>
      </c>
      <c r="M471" s="68">
        <v>1.1308965948141205</v>
      </c>
    </row>
    <row r="472" spans="1:13">
      <c r="A472" s="105"/>
      <c r="B472">
        <v>2017</v>
      </c>
      <c r="C472" s="68">
        <v>0</v>
      </c>
      <c r="D472" s="68">
        <v>0</v>
      </c>
      <c r="E472" s="68">
        <v>0</v>
      </c>
      <c r="F472" s="68">
        <v>2.4739495798319329</v>
      </c>
      <c r="G472" s="68">
        <v>0</v>
      </c>
      <c r="H472" s="68">
        <v>0</v>
      </c>
      <c r="I472" s="68">
        <v>0</v>
      </c>
      <c r="J472" s="68">
        <v>0</v>
      </c>
      <c r="K472" s="68">
        <v>0</v>
      </c>
      <c r="L472" s="68">
        <v>0</v>
      </c>
      <c r="M472" s="68">
        <v>2.4739495798319329</v>
      </c>
    </row>
    <row r="473" spans="1:13">
      <c r="A473" s="105">
        <v>157</v>
      </c>
      <c r="B473">
        <v>2011</v>
      </c>
      <c r="C473" s="68">
        <v>3.009244011976048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3.009244011976048</v>
      </c>
    </row>
    <row r="474" spans="1:13">
      <c r="A474" s="105"/>
      <c r="B474">
        <v>2014</v>
      </c>
      <c r="C474" s="68">
        <v>2.2127719892844744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2.2127719892844744</v>
      </c>
    </row>
    <row r="475" spans="1:13">
      <c r="A475" s="105"/>
      <c r="B475">
        <v>2017</v>
      </c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>
        <v>0</v>
      </c>
    </row>
    <row r="476" spans="1:13">
      <c r="A476" s="105">
        <v>158</v>
      </c>
      <c r="B476">
        <v>2011</v>
      </c>
      <c r="C476" s="68">
        <v>2.0028846153846156</v>
      </c>
      <c r="D476" s="68">
        <v>0</v>
      </c>
      <c r="E476" s="68">
        <v>0</v>
      </c>
      <c r="F476" s="68">
        <v>0</v>
      </c>
      <c r="G476" s="68">
        <v>1.2323076923076923</v>
      </c>
      <c r="H476" s="68">
        <v>0</v>
      </c>
      <c r="I476" s="68">
        <v>0</v>
      </c>
      <c r="J476" s="68">
        <v>0</v>
      </c>
      <c r="K476" s="68">
        <v>0</v>
      </c>
      <c r="L476" s="68">
        <v>0</v>
      </c>
      <c r="M476" s="68">
        <v>3.2351923076923077</v>
      </c>
    </row>
    <row r="477" spans="1:13">
      <c r="A477" s="105"/>
      <c r="B477">
        <v>2014</v>
      </c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>
        <v>0</v>
      </c>
    </row>
    <row r="478" spans="1:13">
      <c r="A478" s="105"/>
      <c r="B478">
        <v>2017</v>
      </c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>
        <v>0</v>
      </c>
    </row>
    <row r="479" spans="1:13">
      <c r="A479" s="105">
        <v>159</v>
      </c>
      <c r="B479">
        <v>2011</v>
      </c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>
        <v>0</v>
      </c>
    </row>
    <row r="480" spans="1:13">
      <c r="A480" s="105"/>
      <c r="B480">
        <v>2014</v>
      </c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>
        <v>0</v>
      </c>
    </row>
    <row r="481" spans="1:13">
      <c r="A481" s="105"/>
      <c r="B481">
        <v>2017</v>
      </c>
      <c r="C481" s="68">
        <v>1.0080786793115559</v>
      </c>
      <c r="D481" s="68">
        <v>0</v>
      </c>
      <c r="E481" s="68">
        <v>0</v>
      </c>
      <c r="F481" s="68">
        <v>0</v>
      </c>
      <c r="G481" s="68">
        <v>0</v>
      </c>
      <c r="H481" s="68">
        <v>0</v>
      </c>
      <c r="I481" s="68">
        <v>0</v>
      </c>
      <c r="J481" s="68">
        <v>0</v>
      </c>
      <c r="K481" s="68">
        <v>0</v>
      </c>
      <c r="L481" s="68">
        <v>0</v>
      </c>
      <c r="M481" s="68">
        <v>1.0080786793115559</v>
      </c>
    </row>
    <row r="482" spans="1:13">
      <c r="A482" s="105">
        <v>161</v>
      </c>
      <c r="B482">
        <v>2011</v>
      </c>
      <c r="C482" s="68">
        <v>1</v>
      </c>
      <c r="D482" s="68">
        <v>0</v>
      </c>
      <c r="E482" s="68">
        <v>0</v>
      </c>
      <c r="F482" s="68">
        <v>0</v>
      </c>
      <c r="G482" s="68">
        <v>1</v>
      </c>
      <c r="H482" s="68">
        <v>0</v>
      </c>
      <c r="I482" s="68">
        <v>0</v>
      </c>
      <c r="J482" s="68">
        <v>0</v>
      </c>
      <c r="K482" s="68">
        <v>0</v>
      </c>
      <c r="L482" s="68">
        <v>0</v>
      </c>
      <c r="M482" s="68">
        <v>2</v>
      </c>
    </row>
    <row r="483" spans="1:13">
      <c r="A483" s="105"/>
      <c r="B483">
        <v>2014</v>
      </c>
      <c r="C483" s="68">
        <v>6</v>
      </c>
      <c r="D483" s="68">
        <v>0</v>
      </c>
      <c r="E483" s="68">
        <v>0</v>
      </c>
      <c r="F483" s="68">
        <v>0</v>
      </c>
      <c r="G483" s="68">
        <v>0</v>
      </c>
      <c r="H483" s="68">
        <v>0</v>
      </c>
      <c r="I483" s="68">
        <v>0</v>
      </c>
      <c r="J483" s="68">
        <v>0</v>
      </c>
      <c r="K483" s="68">
        <v>0</v>
      </c>
      <c r="L483" s="68">
        <v>0</v>
      </c>
      <c r="M483" s="68">
        <v>6</v>
      </c>
    </row>
    <row r="484" spans="1:13">
      <c r="A484" s="105"/>
      <c r="B484">
        <v>2017</v>
      </c>
      <c r="C484" s="68">
        <v>4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4</v>
      </c>
    </row>
    <row r="485" spans="1:13">
      <c r="A485" s="105">
        <v>162</v>
      </c>
      <c r="B485">
        <v>2011</v>
      </c>
      <c r="C485" s="68">
        <v>0.99999999999999989</v>
      </c>
      <c r="D485" s="68">
        <v>0</v>
      </c>
      <c r="E485" s="68">
        <v>0</v>
      </c>
      <c r="F485" s="68">
        <v>0</v>
      </c>
      <c r="G485" s="68">
        <v>0</v>
      </c>
      <c r="H485" s="68">
        <v>0</v>
      </c>
      <c r="I485" s="68">
        <v>0</v>
      </c>
      <c r="J485" s="68">
        <v>0</v>
      </c>
      <c r="K485" s="68">
        <v>0</v>
      </c>
      <c r="L485" s="68">
        <v>0</v>
      </c>
      <c r="M485" s="68">
        <v>0.99999999999999989</v>
      </c>
    </row>
    <row r="486" spans="1:13">
      <c r="A486" s="105"/>
      <c r="B486">
        <v>2014</v>
      </c>
      <c r="C486" s="68">
        <v>1.2710843373493976</v>
      </c>
      <c r="D486" s="68">
        <v>0</v>
      </c>
      <c r="E486" s="68">
        <v>0</v>
      </c>
      <c r="F486" s="68">
        <v>1.4168012924071083</v>
      </c>
      <c r="G486" s="68">
        <v>0</v>
      </c>
      <c r="H486" s="68">
        <v>0</v>
      </c>
      <c r="I486" s="68">
        <v>0</v>
      </c>
      <c r="J486" s="68">
        <v>0</v>
      </c>
      <c r="K486" s="68">
        <v>0</v>
      </c>
      <c r="L486" s="68">
        <v>0</v>
      </c>
      <c r="M486" s="68">
        <v>2.6878856297565061</v>
      </c>
    </row>
    <row r="487" spans="1:13">
      <c r="A487" s="105"/>
      <c r="B487">
        <v>2017</v>
      </c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>
        <v>0</v>
      </c>
    </row>
    <row r="488" spans="1:13">
      <c r="A488" s="105">
        <v>163</v>
      </c>
      <c r="B488">
        <v>2011</v>
      </c>
      <c r="C488" s="68">
        <v>0.97906976744186047</v>
      </c>
      <c r="D488" s="68">
        <v>0</v>
      </c>
      <c r="E488" s="68">
        <v>0</v>
      </c>
      <c r="F488" s="68">
        <v>0</v>
      </c>
      <c r="G488" s="68">
        <v>0</v>
      </c>
      <c r="H488" s="68">
        <v>0</v>
      </c>
      <c r="I488" s="68">
        <v>0</v>
      </c>
      <c r="J488" s="68">
        <v>0</v>
      </c>
      <c r="K488" s="68">
        <v>0</v>
      </c>
      <c r="L488" s="68">
        <v>0</v>
      </c>
      <c r="M488" s="68">
        <v>0.97906976744186047</v>
      </c>
    </row>
    <row r="489" spans="1:13">
      <c r="A489" s="105"/>
      <c r="B489">
        <v>2014</v>
      </c>
      <c r="C489" s="68">
        <v>4.2553571428571431</v>
      </c>
      <c r="D489" s="68">
        <v>0</v>
      </c>
      <c r="E489" s="68">
        <v>0</v>
      </c>
      <c r="F489" s="68">
        <v>0</v>
      </c>
      <c r="G489" s="68">
        <v>0</v>
      </c>
      <c r="H489" s="68">
        <v>0</v>
      </c>
      <c r="I489" s="68">
        <v>0</v>
      </c>
      <c r="J489" s="68">
        <v>0</v>
      </c>
      <c r="K489" s="68">
        <v>0</v>
      </c>
      <c r="L489" s="68">
        <v>0</v>
      </c>
      <c r="M489" s="68">
        <v>4.2553571428571431</v>
      </c>
    </row>
    <row r="490" spans="1:13">
      <c r="A490" s="105"/>
      <c r="B490">
        <v>2017</v>
      </c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>
        <v>0</v>
      </c>
    </row>
    <row r="491" spans="1:13">
      <c r="A491" s="105">
        <v>164</v>
      </c>
      <c r="B491">
        <v>2011</v>
      </c>
      <c r="C491" s="68">
        <v>1.0014423076923078</v>
      </c>
      <c r="D491" s="68">
        <v>0</v>
      </c>
      <c r="E491" s="68">
        <v>0</v>
      </c>
      <c r="F491" s="68">
        <v>0</v>
      </c>
      <c r="G491" s="68">
        <v>0</v>
      </c>
      <c r="H491" s="68">
        <v>0</v>
      </c>
      <c r="I491" s="68">
        <v>0</v>
      </c>
      <c r="J491" s="68">
        <v>0</v>
      </c>
      <c r="K491" s="68">
        <v>0</v>
      </c>
      <c r="L491" s="68">
        <v>0</v>
      </c>
      <c r="M491" s="68">
        <v>1.0014423076923078</v>
      </c>
    </row>
    <row r="492" spans="1:13">
      <c r="A492" s="105"/>
      <c r="B492">
        <v>2014</v>
      </c>
      <c r="C492" s="68">
        <v>2.01403443597364</v>
      </c>
      <c r="D492" s="68">
        <v>0</v>
      </c>
      <c r="E492" s="68">
        <v>0</v>
      </c>
      <c r="F492" s="68">
        <v>0</v>
      </c>
      <c r="G492" s="68">
        <v>0</v>
      </c>
      <c r="H492" s="68">
        <v>0</v>
      </c>
      <c r="I492" s="68">
        <v>0</v>
      </c>
      <c r="J492" s="68">
        <v>0</v>
      </c>
      <c r="K492" s="68">
        <v>0</v>
      </c>
      <c r="L492" s="68">
        <v>0</v>
      </c>
      <c r="M492" s="68">
        <v>2.01403443597364</v>
      </c>
    </row>
    <row r="493" spans="1:13">
      <c r="A493" s="105"/>
      <c r="B493">
        <v>2017</v>
      </c>
      <c r="C493" s="68">
        <v>5.8025974025974021</v>
      </c>
      <c r="D493" s="68">
        <v>0</v>
      </c>
      <c r="E493" s="68">
        <v>0</v>
      </c>
      <c r="F493" s="68">
        <v>1.0015910898965792</v>
      </c>
      <c r="G493" s="68">
        <v>0</v>
      </c>
      <c r="H493" s="68">
        <v>0</v>
      </c>
      <c r="I493" s="68">
        <v>0</v>
      </c>
      <c r="J493" s="68">
        <v>0</v>
      </c>
      <c r="K493" s="68">
        <v>0</v>
      </c>
      <c r="L493" s="68">
        <v>0</v>
      </c>
      <c r="M493" s="68">
        <v>6.8041884924939815</v>
      </c>
    </row>
    <row r="494" spans="1:13">
      <c r="A494" s="105">
        <v>165</v>
      </c>
      <c r="B494">
        <v>2011</v>
      </c>
      <c r="C494" s="68">
        <v>2.0268237934904603</v>
      </c>
      <c r="D494" s="68">
        <v>0</v>
      </c>
      <c r="E494" s="68">
        <v>0</v>
      </c>
      <c r="F494" s="68">
        <v>4.1115570361758262</v>
      </c>
      <c r="G494" s="68">
        <v>0.97530864197530853</v>
      </c>
      <c r="H494" s="68">
        <v>0</v>
      </c>
      <c r="I494" s="68">
        <v>0</v>
      </c>
      <c r="J494" s="68">
        <v>0</v>
      </c>
      <c r="K494" s="68">
        <v>0</v>
      </c>
      <c r="L494" s="68">
        <v>0</v>
      </c>
      <c r="M494" s="68">
        <v>7.113689471641595</v>
      </c>
    </row>
    <row r="495" spans="1:13">
      <c r="A495" s="105"/>
      <c r="B495">
        <v>2014</v>
      </c>
      <c r="C495" s="68">
        <v>2.4589235127478757</v>
      </c>
      <c r="D495" s="68">
        <v>0</v>
      </c>
      <c r="E495" s="68">
        <v>0</v>
      </c>
      <c r="F495" s="68">
        <v>2.0731132075471699</v>
      </c>
      <c r="G495" s="68">
        <v>0</v>
      </c>
      <c r="H495" s="68">
        <v>0</v>
      </c>
      <c r="I495" s="68">
        <v>0</v>
      </c>
      <c r="J495" s="68">
        <v>0</v>
      </c>
      <c r="K495" s="68">
        <v>0</v>
      </c>
      <c r="L495" s="68">
        <v>0</v>
      </c>
      <c r="M495" s="68">
        <v>4.5320367202950456</v>
      </c>
    </row>
    <row r="496" spans="1:13">
      <c r="A496" s="105"/>
      <c r="B496">
        <v>2017</v>
      </c>
      <c r="C496" s="68">
        <v>8.0266943909872506</v>
      </c>
      <c r="D496" s="68">
        <v>0</v>
      </c>
      <c r="E496" s="68">
        <v>0</v>
      </c>
      <c r="F496" s="68">
        <v>2.4952561669829221</v>
      </c>
      <c r="G496" s="68">
        <v>1.019752259792434</v>
      </c>
      <c r="H496" s="68">
        <v>0</v>
      </c>
      <c r="I496" s="68">
        <v>0</v>
      </c>
      <c r="J496" s="68">
        <v>0</v>
      </c>
      <c r="K496" s="68">
        <v>0</v>
      </c>
      <c r="L496" s="68">
        <v>0</v>
      </c>
      <c r="M496" s="68">
        <v>11.541702817762605</v>
      </c>
    </row>
    <row r="497" spans="1:13">
      <c r="A497" s="105">
        <v>166</v>
      </c>
      <c r="B497">
        <v>2011</v>
      </c>
      <c r="C497" s="68">
        <v>2</v>
      </c>
      <c r="D497" s="68">
        <v>0</v>
      </c>
      <c r="E497" s="68">
        <v>0</v>
      </c>
      <c r="F497" s="68">
        <v>1.0027285129604366</v>
      </c>
      <c r="G497" s="68">
        <v>0</v>
      </c>
      <c r="H497" s="68">
        <v>0</v>
      </c>
      <c r="I497" s="68">
        <v>0</v>
      </c>
      <c r="J497" s="68">
        <v>0</v>
      </c>
      <c r="K497" s="68">
        <v>0</v>
      </c>
      <c r="L497" s="68">
        <v>0</v>
      </c>
      <c r="M497" s="68">
        <v>3.0027285129604366</v>
      </c>
    </row>
    <row r="498" spans="1:13">
      <c r="A498" s="105"/>
      <c r="B498">
        <v>2014</v>
      </c>
      <c r="C498" s="68">
        <v>2</v>
      </c>
      <c r="D498" s="68">
        <v>0</v>
      </c>
      <c r="E498" s="68">
        <v>0</v>
      </c>
      <c r="F498" s="68">
        <v>2.5847600675186886</v>
      </c>
      <c r="G498" s="68">
        <v>0</v>
      </c>
      <c r="H498" s="68">
        <v>0</v>
      </c>
      <c r="I498" s="68">
        <v>0</v>
      </c>
      <c r="J498" s="68">
        <v>0</v>
      </c>
      <c r="K498" s="68">
        <v>0</v>
      </c>
      <c r="L498" s="68">
        <v>0</v>
      </c>
      <c r="M498" s="68">
        <v>4.5847600675186886</v>
      </c>
    </row>
    <row r="499" spans="1:13">
      <c r="A499" s="105"/>
      <c r="B499">
        <v>2017</v>
      </c>
      <c r="C499" s="68">
        <v>1</v>
      </c>
      <c r="D499" s="68">
        <v>0</v>
      </c>
      <c r="E499" s="68">
        <v>0</v>
      </c>
      <c r="F499" s="68">
        <v>2.2746904253922908</v>
      </c>
      <c r="G499" s="68">
        <v>0</v>
      </c>
      <c r="H499" s="68">
        <v>0</v>
      </c>
      <c r="I499" s="68">
        <v>0</v>
      </c>
      <c r="J499" s="68">
        <v>0</v>
      </c>
      <c r="K499" s="68">
        <v>0</v>
      </c>
      <c r="L499" s="68">
        <v>0</v>
      </c>
      <c r="M499" s="68">
        <v>3.2746904253922908</v>
      </c>
    </row>
    <row r="500" spans="1:13">
      <c r="A500" s="105">
        <v>167</v>
      </c>
      <c r="B500">
        <v>2011</v>
      </c>
      <c r="C500" s="68">
        <v>4.2222222222222223</v>
      </c>
      <c r="D500" s="68">
        <v>0</v>
      </c>
      <c r="E500" s="68">
        <v>0</v>
      </c>
      <c r="F500" s="68">
        <v>0</v>
      </c>
      <c r="G500" s="68">
        <v>0</v>
      </c>
      <c r="H500" s="68">
        <v>0</v>
      </c>
      <c r="I500" s="68">
        <v>0</v>
      </c>
      <c r="J500" s="68">
        <v>0</v>
      </c>
      <c r="K500" s="68">
        <v>0</v>
      </c>
      <c r="L500" s="68">
        <v>0</v>
      </c>
      <c r="M500" s="68">
        <v>4.2222222222222223</v>
      </c>
    </row>
    <row r="501" spans="1:13">
      <c r="A501" s="105"/>
      <c r="B501">
        <v>2014</v>
      </c>
      <c r="C501" s="68">
        <v>0</v>
      </c>
      <c r="D501" s="68">
        <v>0</v>
      </c>
      <c r="E501" s="68">
        <v>0</v>
      </c>
      <c r="F501" s="68">
        <v>2.5488941750031584</v>
      </c>
      <c r="G501" s="68">
        <v>0</v>
      </c>
      <c r="H501" s="68">
        <v>0</v>
      </c>
      <c r="I501" s="68">
        <v>0</v>
      </c>
      <c r="J501" s="68">
        <v>0</v>
      </c>
      <c r="K501" s="68">
        <v>0</v>
      </c>
      <c r="L501" s="68">
        <v>0</v>
      </c>
      <c r="M501" s="68">
        <v>2.5488941750031584</v>
      </c>
    </row>
    <row r="502" spans="1:13">
      <c r="A502" s="105"/>
      <c r="B502">
        <v>2017</v>
      </c>
      <c r="C502" s="68">
        <v>0</v>
      </c>
      <c r="D502" s="68">
        <v>0</v>
      </c>
      <c r="E502" s="68">
        <v>0</v>
      </c>
      <c r="F502" s="68">
        <v>3.3789232897116719</v>
      </c>
      <c r="G502" s="68">
        <v>0</v>
      </c>
      <c r="H502" s="68">
        <v>0</v>
      </c>
      <c r="I502" s="68">
        <v>0</v>
      </c>
      <c r="J502" s="68">
        <v>0</v>
      </c>
      <c r="K502" s="68">
        <v>0</v>
      </c>
      <c r="L502" s="68">
        <v>0</v>
      </c>
      <c r="M502" s="68">
        <v>3.3789232897116719</v>
      </c>
    </row>
    <row r="503" spans="1:13">
      <c r="A503" s="105">
        <v>168</v>
      </c>
      <c r="B503">
        <v>2011</v>
      </c>
      <c r="C503" s="68">
        <v>0</v>
      </c>
      <c r="D503" s="68">
        <v>0</v>
      </c>
      <c r="E503" s="68">
        <v>0</v>
      </c>
      <c r="F503" s="68">
        <v>1.0113464447806355</v>
      </c>
      <c r="G503" s="68">
        <v>0</v>
      </c>
      <c r="H503" s="68">
        <v>0</v>
      </c>
      <c r="I503" s="68">
        <v>0</v>
      </c>
      <c r="J503" s="68">
        <v>0</v>
      </c>
      <c r="K503" s="68">
        <v>0</v>
      </c>
      <c r="L503" s="68">
        <v>0</v>
      </c>
      <c r="M503" s="68">
        <v>1.0113464447806355</v>
      </c>
    </row>
    <row r="504" spans="1:13">
      <c r="A504" s="105"/>
      <c r="B504">
        <v>2014</v>
      </c>
      <c r="C504" s="68">
        <v>1</v>
      </c>
      <c r="D504" s="68">
        <v>0</v>
      </c>
      <c r="E504" s="68">
        <v>0</v>
      </c>
      <c r="F504" s="68">
        <v>1.707714083510262</v>
      </c>
      <c r="G504" s="68">
        <v>0</v>
      </c>
      <c r="H504" s="68">
        <v>0</v>
      </c>
      <c r="I504" s="68">
        <v>0</v>
      </c>
      <c r="J504" s="68">
        <v>0</v>
      </c>
      <c r="K504" s="68">
        <v>0</v>
      </c>
      <c r="L504" s="68">
        <v>0</v>
      </c>
      <c r="M504" s="68">
        <v>2.707714083510262</v>
      </c>
    </row>
    <row r="505" spans="1:13">
      <c r="A505" s="105"/>
      <c r="B505">
        <v>2017</v>
      </c>
      <c r="C505" s="68">
        <v>2</v>
      </c>
      <c r="D505" s="68">
        <v>0</v>
      </c>
      <c r="E505" s="68">
        <v>0</v>
      </c>
      <c r="F505" s="68">
        <v>0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0</v>
      </c>
      <c r="M505" s="68">
        <v>2</v>
      </c>
    </row>
    <row r="506" spans="1:13">
      <c r="A506" s="105">
        <v>169</v>
      </c>
      <c r="B506">
        <v>2011</v>
      </c>
      <c r="C506" s="68">
        <v>0</v>
      </c>
      <c r="D506" s="68">
        <v>0</v>
      </c>
      <c r="E506" s="68">
        <v>0</v>
      </c>
      <c r="F506" s="68">
        <v>1</v>
      </c>
      <c r="G506" s="68">
        <v>0</v>
      </c>
      <c r="H506" s="68">
        <v>0</v>
      </c>
      <c r="I506" s="68">
        <v>0</v>
      </c>
      <c r="J506" s="68">
        <v>0</v>
      </c>
      <c r="K506" s="68">
        <v>0</v>
      </c>
      <c r="L506" s="68">
        <v>0</v>
      </c>
      <c r="M506" s="68">
        <v>1</v>
      </c>
    </row>
    <row r="507" spans="1:13">
      <c r="A507" s="105"/>
      <c r="B507">
        <v>2014</v>
      </c>
      <c r="C507" s="68">
        <v>2.1463811621708295</v>
      </c>
      <c r="D507" s="68">
        <v>0</v>
      </c>
      <c r="E507" s="68">
        <v>0</v>
      </c>
      <c r="F507" s="68">
        <v>0</v>
      </c>
      <c r="G507" s="68">
        <v>0</v>
      </c>
      <c r="H507" s="68">
        <v>0</v>
      </c>
      <c r="I507" s="68">
        <v>0</v>
      </c>
      <c r="J507" s="68">
        <v>0</v>
      </c>
      <c r="K507" s="68">
        <v>0</v>
      </c>
      <c r="L507" s="68">
        <v>0</v>
      </c>
      <c r="M507" s="68">
        <v>2.1463811621708295</v>
      </c>
    </row>
    <row r="508" spans="1:13">
      <c r="A508" s="105"/>
      <c r="B508">
        <v>2017</v>
      </c>
      <c r="C508" s="68">
        <v>2.0034982033022404</v>
      </c>
      <c r="D508" s="68">
        <v>0</v>
      </c>
      <c r="E508" s="68">
        <v>0</v>
      </c>
      <c r="F508" s="68">
        <v>0</v>
      </c>
      <c r="G508" s="68">
        <v>0</v>
      </c>
      <c r="H508" s="68">
        <v>0</v>
      </c>
      <c r="I508" s="68">
        <v>0</v>
      </c>
      <c r="J508" s="68">
        <v>0</v>
      </c>
      <c r="K508" s="68">
        <v>0</v>
      </c>
      <c r="L508" s="68">
        <v>0</v>
      </c>
      <c r="M508" s="68">
        <v>2.0034982033022404</v>
      </c>
    </row>
    <row r="509" spans="1:13">
      <c r="A509" s="105">
        <v>170</v>
      </c>
      <c r="B509">
        <v>2011</v>
      </c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>
        <v>0</v>
      </c>
    </row>
    <row r="510" spans="1:13">
      <c r="A510" s="105"/>
      <c r="B510">
        <v>2014</v>
      </c>
      <c r="C510" s="68">
        <v>1.1308965948141205</v>
      </c>
      <c r="D510" s="68">
        <v>0</v>
      </c>
      <c r="E510" s="68">
        <v>0</v>
      </c>
      <c r="F510" s="68">
        <v>2.4142857142857146</v>
      </c>
      <c r="G510" s="68">
        <v>0</v>
      </c>
      <c r="H510" s="68">
        <v>0</v>
      </c>
      <c r="I510" s="68">
        <v>0</v>
      </c>
      <c r="J510" s="68">
        <v>0</v>
      </c>
      <c r="K510" s="68">
        <v>0</v>
      </c>
      <c r="L510" s="68">
        <v>0</v>
      </c>
      <c r="M510" s="68">
        <v>3.5451823090998351</v>
      </c>
    </row>
    <row r="511" spans="1:13">
      <c r="A511" s="105"/>
      <c r="B511">
        <v>2017</v>
      </c>
      <c r="C511" s="68">
        <v>1.4408602150537635</v>
      </c>
      <c r="D511" s="68">
        <v>0</v>
      </c>
      <c r="E511" s="68">
        <v>0</v>
      </c>
      <c r="F511" s="68">
        <v>0</v>
      </c>
      <c r="G511" s="68">
        <v>0</v>
      </c>
      <c r="H511" s="68">
        <v>0</v>
      </c>
      <c r="I511" s="68">
        <v>0</v>
      </c>
      <c r="J511" s="68">
        <v>0</v>
      </c>
      <c r="K511" s="68">
        <v>0</v>
      </c>
      <c r="L511" s="68">
        <v>0</v>
      </c>
      <c r="M511" s="68">
        <v>1.4408602150537635</v>
      </c>
    </row>
    <row r="512" spans="1:13">
      <c r="A512" s="105">
        <v>171</v>
      </c>
      <c r="B512">
        <v>2011</v>
      </c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>
        <v>0</v>
      </c>
    </row>
    <row r="513" spans="1:13">
      <c r="A513" s="105"/>
      <c r="B513">
        <v>2014</v>
      </c>
      <c r="C513" s="68">
        <v>1.1308965948141205</v>
      </c>
      <c r="D513" s="68">
        <v>0</v>
      </c>
      <c r="E513" s="68">
        <v>0</v>
      </c>
      <c r="F513" s="68">
        <v>0</v>
      </c>
      <c r="G513" s="68">
        <v>0</v>
      </c>
      <c r="H513" s="68">
        <v>0</v>
      </c>
      <c r="I513" s="68">
        <v>0</v>
      </c>
      <c r="J513" s="68">
        <v>0</v>
      </c>
      <c r="K513" s="68">
        <v>0</v>
      </c>
      <c r="L513" s="68">
        <v>0</v>
      </c>
      <c r="M513" s="68">
        <v>1.1308965948141205</v>
      </c>
    </row>
    <row r="514" spans="1:13">
      <c r="A514" s="105"/>
      <c r="B514">
        <v>2017</v>
      </c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>
        <v>0</v>
      </c>
    </row>
    <row r="515" spans="1:13">
      <c r="A515" s="105">
        <v>172</v>
      </c>
      <c r="B515">
        <v>2011</v>
      </c>
      <c r="C515" s="68">
        <v>0</v>
      </c>
      <c r="D515" s="68">
        <v>0</v>
      </c>
      <c r="E515" s="68">
        <v>0</v>
      </c>
      <c r="F515" s="68">
        <v>1</v>
      </c>
      <c r="G515" s="68">
        <v>0.6217008797653959</v>
      </c>
      <c r="H515" s="68">
        <v>0</v>
      </c>
      <c r="I515" s="68">
        <v>0</v>
      </c>
      <c r="J515" s="68">
        <v>0</v>
      </c>
      <c r="K515" s="68">
        <v>0</v>
      </c>
      <c r="L515" s="68">
        <v>0</v>
      </c>
      <c r="M515" s="68">
        <v>1.6217008797653958</v>
      </c>
    </row>
    <row r="516" spans="1:13">
      <c r="A516" s="105"/>
      <c r="B516">
        <v>2014</v>
      </c>
      <c r="C516" s="68">
        <v>0</v>
      </c>
      <c r="D516" s="68">
        <v>0</v>
      </c>
      <c r="E516" s="68">
        <v>0</v>
      </c>
      <c r="F516" s="68">
        <v>2.017605633802817</v>
      </c>
      <c r="G516" s="68">
        <v>0</v>
      </c>
      <c r="H516" s="68">
        <v>0</v>
      </c>
      <c r="I516" s="68">
        <v>0</v>
      </c>
      <c r="J516" s="68">
        <v>0</v>
      </c>
      <c r="K516" s="68">
        <v>0</v>
      </c>
      <c r="L516" s="68">
        <v>0</v>
      </c>
      <c r="M516" s="68">
        <v>2.017605633802817</v>
      </c>
    </row>
    <row r="517" spans="1:13">
      <c r="A517" s="105"/>
      <c r="B517">
        <v>2017</v>
      </c>
      <c r="C517" s="68">
        <v>0</v>
      </c>
      <c r="D517" s="68">
        <v>0</v>
      </c>
      <c r="E517" s="68">
        <v>0</v>
      </c>
      <c r="F517" s="68">
        <v>1.9999999999999998</v>
      </c>
      <c r="G517" s="68">
        <v>0</v>
      </c>
      <c r="H517" s="68">
        <v>0</v>
      </c>
      <c r="I517" s="68">
        <v>0</v>
      </c>
      <c r="J517" s="68">
        <v>0</v>
      </c>
      <c r="K517" s="68">
        <v>0</v>
      </c>
      <c r="L517" s="68">
        <v>0</v>
      </c>
      <c r="M517" s="68">
        <v>1.9999999999999998</v>
      </c>
    </row>
    <row r="518" spans="1:13">
      <c r="A518" s="105">
        <v>173</v>
      </c>
      <c r="B518">
        <v>2011</v>
      </c>
      <c r="C518" s="68">
        <v>0</v>
      </c>
      <c r="D518" s="68">
        <v>0</v>
      </c>
      <c r="E518" s="68">
        <v>0</v>
      </c>
      <c r="F518" s="68">
        <v>0</v>
      </c>
      <c r="G518" s="68">
        <v>3.8836613911424389</v>
      </c>
      <c r="H518" s="68">
        <v>0</v>
      </c>
      <c r="I518" s="68">
        <v>0</v>
      </c>
      <c r="J518" s="68">
        <v>0</v>
      </c>
      <c r="K518" s="68">
        <v>0</v>
      </c>
      <c r="L518" s="68">
        <v>0</v>
      </c>
      <c r="M518" s="68">
        <v>3.8836613911424389</v>
      </c>
    </row>
    <row r="519" spans="1:13">
      <c r="A519" s="105"/>
      <c r="B519">
        <v>2014</v>
      </c>
      <c r="C519" s="68">
        <v>1</v>
      </c>
      <c r="D519" s="68">
        <v>0</v>
      </c>
      <c r="E519" s="68">
        <v>0</v>
      </c>
      <c r="F519" s="68">
        <v>1.0081875697804243</v>
      </c>
      <c r="G519" s="68">
        <v>0</v>
      </c>
      <c r="H519" s="68">
        <v>0</v>
      </c>
      <c r="I519" s="68">
        <v>0</v>
      </c>
      <c r="J519" s="68">
        <v>0</v>
      </c>
      <c r="K519" s="68">
        <v>0</v>
      </c>
      <c r="L519" s="68">
        <v>0</v>
      </c>
      <c r="M519" s="68">
        <v>2.0081875697804241</v>
      </c>
    </row>
    <row r="520" spans="1:13">
      <c r="A520" s="105"/>
      <c r="B520">
        <v>2017</v>
      </c>
      <c r="C520" s="68">
        <v>0</v>
      </c>
      <c r="D520" s="68">
        <v>0</v>
      </c>
      <c r="E520" s="68">
        <v>0</v>
      </c>
      <c r="F520" s="68">
        <v>1.0030075187969925</v>
      </c>
      <c r="G520" s="68">
        <v>0</v>
      </c>
      <c r="H520" s="68">
        <v>0</v>
      </c>
      <c r="I520" s="68">
        <v>0</v>
      </c>
      <c r="J520" s="68">
        <v>0</v>
      </c>
      <c r="K520" s="68">
        <v>0</v>
      </c>
      <c r="L520" s="68">
        <v>0</v>
      </c>
      <c r="M520" s="68">
        <v>1.0030075187969925</v>
      </c>
    </row>
    <row r="521" spans="1:13">
      <c r="A521" s="105">
        <v>175</v>
      </c>
      <c r="B521">
        <v>2011</v>
      </c>
      <c r="C521" s="68">
        <v>0</v>
      </c>
      <c r="D521" s="68">
        <v>0</v>
      </c>
      <c r="E521" s="68">
        <v>0</v>
      </c>
      <c r="F521" s="68">
        <v>0</v>
      </c>
      <c r="G521" s="68">
        <v>1.0015923566878981</v>
      </c>
      <c r="H521" s="68">
        <v>0</v>
      </c>
      <c r="I521" s="68">
        <v>0</v>
      </c>
      <c r="J521" s="68">
        <v>0</v>
      </c>
      <c r="K521" s="68">
        <v>0</v>
      </c>
      <c r="L521" s="68">
        <v>0</v>
      </c>
      <c r="M521" s="68">
        <v>1.0015923566878981</v>
      </c>
    </row>
    <row r="522" spans="1:13">
      <c r="A522" s="105"/>
      <c r="B522">
        <v>2014</v>
      </c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>
        <v>0</v>
      </c>
    </row>
    <row r="523" spans="1:13">
      <c r="A523" s="105"/>
      <c r="B523">
        <v>2017</v>
      </c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>
        <v>0</v>
      </c>
    </row>
    <row r="524" spans="1:13">
      <c r="A524" s="105">
        <v>177</v>
      </c>
      <c r="B524">
        <v>2011</v>
      </c>
      <c r="C524" s="68">
        <v>1.0085836909871244</v>
      </c>
      <c r="D524" s="68">
        <v>0</v>
      </c>
      <c r="E524" s="68">
        <v>0</v>
      </c>
      <c r="F524" s="68">
        <v>0</v>
      </c>
      <c r="G524" s="68">
        <v>0</v>
      </c>
      <c r="H524" s="68">
        <v>0</v>
      </c>
      <c r="I524" s="68">
        <v>0</v>
      </c>
      <c r="J524" s="68">
        <v>0</v>
      </c>
      <c r="K524" s="68">
        <v>0</v>
      </c>
      <c r="L524" s="68">
        <v>0</v>
      </c>
      <c r="M524" s="68">
        <v>1.0085836909871244</v>
      </c>
    </row>
    <row r="525" spans="1:13">
      <c r="A525" s="105"/>
      <c r="B525">
        <v>2014</v>
      </c>
      <c r="C525" s="68">
        <v>1.1308965948141205</v>
      </c>
      <c r="D525" s="68">
        <v>0</v>
      </c>
      <c r="E525" s="68">
        <v>0</v>
      </c>
      <c r="F525" s="68">
        <v>2.5327102803738315</v>
      </c>
      <c r="G525" s="68">
        <v>0</v>
      </c>
      <c r="H525" s="68">
        <v>0</v>
      </c>
      <c r="I525" s="68">
        <v>0</v>
      </c>
      <c r="J525" s="68">
        <v>0</v>
      </c>
      <c r="K525" s="68">
        <v>0</v>
      </c>
      <c r="L525" s="68">
        <v>0</v>
      </c>
      <c r="M525" s="68">
        <v>3.663606875187952</v>
      </c>
    </row>
    <row r="526" spans="1:13">
      <c r="A526" s="105"/>
      <c r="B526">
        <v>2017</v>
      </c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>
        <v>0</v>
      </c>
    </row>
  </sheetData>
  <hyperlinks>
    <hyperlink ref="I2" location="'2.6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W2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23" width="11.42578125" customWidth="1"/>
  </cols>
  <sheetData>
    <row r="1" spans="1:23" s="1" customFormat="1" ht="15.75">
      <c r="A1" s="38" t="s">
        <v>1317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23" s="67" customFormat="1">
      <c r="A2" s="87">
        <v>2017</v>
      </c>
      <c r="B2" s="47"/>
      <c r="C2" s="47"/>
      <c r="D2" s="88"/>
      <c r="E2" s="88"/>
      <c r="F2" s="88"/>
      <c r="G2" s="88"/>
      <c r="H2" s="88"/>
      <c r="I2" s="89" t="s">
        <v>1333</v>
      </c>
      <c r="J2" s="88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</row>
    <row r="4" spans="1:23">
      <c r="A4" t="s">
        <v>1149</v>
      </c>
      <c r="B4" t="s">
        <v>1</v>
      </c>
      <c r="C4" s="72" t="s">
        <v>41</v>
      </c>
      <c r="D4" s="72" t="s">
        <v>42</v>
      </c>
      <c r="E4" s="72" t="s">
        <v>43</v>
      </c>
      <c r="F4" s="72" t="s">
        <v>44</v>
      </c>
      <c r="G4" s="72" t="s">
        <v>45</v>
      </c>
      <c r="H4" s="72" t="s">
        <v>46</v>
      </c>
      <c r="I4" s="72" t="s">
        <v>47</v>
      </c>
      <c r="J4" s="72" t="s">
        <v>48</v>
      </c>
      <c r="K4" s="72" t="s">
        <v>49</v>
      </c>
      <c r="L4" s="72" t="s">
        <v>50</v>
      </c>
      <c r="M4" t="s">
        <v>30</v>
      </c>
      <c r="N4" t="s">
        <v>31</v>
      </c>
      <c r="O4" t="s">
        <v>32</v>
      </c>
      <c r="P4" t="s">
        <v>33</v>
      </c>
      <c r="Q4" t="s">
        <v>34</v>
      </c>
      <c r="R4" t="s">
        <v>35</v>
      </c>
      <c r="S4" t="s">
        <v>36</v>
      </c>
      <c r="T4" t="s">
        <v>37</v>
      </c>
      <c r="U4" t="s">
        <v>38</v>
      </c>
      <c r="V4" t="s">
        <v>39</v>
      </c>
      <c r="W4" t="s">
        <v>40</v>
      </c>
    </row>
    <row r="5" spans="1:23">
      <c r="A5" t="s">
        <v>1150</v>
      </c>
      <c r="B5">
        <v>45</v>
      </c>
      <c r="C5" s="72">
        <v>0.30538208820386908</v>
      </c>
      <c r="D5" s="72">
        <v>9.3698249458753959E-3</v>
      </c>
      <c r="E5" s="72">
        <v>6.3070969963686524E-3</v>
      </c>
      <c r="F5" s="72">
        <v>0.49195693634353421</v>
      </c>
      <c r="G5" s="72">
        <v>0.14077481475414305</v>
      </c>
      <c r="H5" s="72">
        <v>1.3353867590550687E-2</v>
      </c>
      <c r="I5" s="72">
        <v>7.8062562406834698E-3</v>
      </c>
      <c r="J5" s="72">
        <v>0</v>
      </c>
      <c r="K5" s="72">
        <v>1.7735800223436647E-2</v>
      </c>
      <c r="L5" s="72">
        <v>7.3133147015387191E-3</v>
      </c>
      <c r="M5" s="68">
        <v>11693.690921502559</v>
      </c>
      <c r="N5" s="68">
        <v>358.78933682746077</v>
      </c>
      <c r="O5" s="68">
        <v>241.51135818494853</v>
      </c>
      <c r="P5" s="68">
        <v>18838.01500646662</v>
      </c>
      <c r="Q5" s="68">
        <v>5390.5492065656481</v>
      </c>
      <c r="R5" s="68">
        <v>511.34629777736711</v>
      </c>
      <c r="S5" s="68">
        <v>298.91716396825154</v>
      </c>
      <c r="T5" s="68">
        <v>0</v>
      </c>
      <c r="U5" s="68">
        <v>679.13926215583638</v>
      </c>
      <c r="V5" s="68">
        <v>280.04144655132075</v>
      </c>
      <c r="W5">
        <v>38292.000000000015</v>
      </c>
    </row>
    <row r="6" spans="1:23">
      <c r="A6" t="s">
        <v>1229</v>
      </c>
      <c r="B6">
        <v>15</v>
      </c>
      <c r="C6" s="72">
        <v>0.1268929976177546</v>
      </c>
      <c r="D6" s="72">
        <v>5.567053302514547E-3</v>
      </c>
      <c r="E6" s="72">
        <v>1.5612174841017325E-2</v>
      </c>
      <c r="F6" s="72">
        <v>0.36131871114700836</v>
      </c>
      <c r="G6" s="72">
        <v>0.3616376610130268</v>
      </c>
      <c r="H6" s="72">
        <v>1.4503022581071206E-2</v>
      </c>
      <c r="I6" s="72">
        <v>5.2611975344977685E-3</v>
      </c>
      <c r="J6" s="72">
        <v>0</v>
      </c>
      <c r="K6" s="72">
        <v>8.1218778412541492E-2</v>
      </c>
      <c r="L6" s="72">
        <v>2.7988403550567763E-2</v>
      </c>
      <c r="M6" s="68">
        <v>787.87862220863849</v>
      </c>
      <c r="N6" s="68">
        <v>34.565833955312833</v>
      </c>
      <c r="O6" s="68">
        <v>96.935993587876595</v>
      </c>
      <c r="P6" s="68">
        <v>2243.4278775117755</v>
      </c>
      <c r="Q6" s="68">
        <v>2245.408237229884</v>
      </c>
      <c r="R6" s="68">
        <v>90.049267205871146</v>
      </c>
      <c r="S6" s="68">
        <v>32.666775491696654</v>
      </c>
      <c r="T6" s="68">
        <v>0</v>
      </c>
      <c r="U6" s="68">
        <v>504.28739516347031</v>
      </c>
      <c r="V6" s="68">
        <v>173.77999764547531</v>
      </c>
      <c r="W6">
        <v>6209.0000000000018</v>
      </c>
    </row>
    <row r="7" spans="1:23">
      <c r="A7" t="s">
        <v>1151</v>
      </c>
      <c r="B7">
        <v>6</v>
      </c>
      <c r="C7" s="72">
        <v>0.4419228948444085</v>
      </c>
      <c r="D7" s="72">
        <v>4.5135347845156853E-2</v>
      </c>
      <c r="E7" s="72">
        <v>1.865572794095164E-2</v>
      </c>
      <c r="F7" s="72">
        <v>0.19771136675596751</v>
      </c>
      <c r="G7" s="72">
        <v>0.19773708076334492</v>
      </c>
      <c r="H7" s="72">
        <v>6.375227686703097E-3</v>
      </c>
      <c r="I7" s="72">
        <v>6.7602707924500237E-3</v>
      </c>
      <c r="J7" s="72">
        <v>0</v>
      </c>
      <c r="K7" s="72">
        <v>5.6369586655435781E-2</v>
      </c>
      <c r="L7" s="72">
        <v>2.9332496715581569E-2</v>
      </c>
      <c r="M7" s="68">
        <v>485.23133853916056</v>
      </c>
      <c r="N7" s="68">
        <v>49.558611933982228</v>
      </c>
      <c r="O7" s="68">
        <v>20.483989279164902</v>
      </c>
      <c r="P7" s="68">
        <v>217.08708069805232</v>
      </c>
      <c r="Q7" s="68">
        <v>217.11531467815271</v>
      </c>
      <c r="R7" s="68">
        <v>7</v>
      </c>
      <c r="S7" s="68">
        <v>7.4227773301101259</v>
      </c>
      <c r="T7" s="68">
        <v>0</v>
      </c>
      <c r="U7" s="68">
        <v>61.893806147668485</v>
      </c>
      <c r="V7" s="68">
        <v>32.207081393708563</v>
      </c>
      <c r="W7">
        <v>1098</v>
      </c>
    </row>
    <row r="8" spans="1:23">
      <c r="A8" t="s">
        <v>1152</v>
      </c>
      <c r="B8">
        <v>9</v>
      </c>
      <c r="C8" s="72">
        <v>0.28745132854269767</v>
      </c>
      <c r="D8" s="72">
        <v>2.4981461976257978E-3</v>
      </c>
      <c r="E8" s="72">
        <v>2.0294248415556989E-2</v>
      </c>
      <c r="F8" s="72">
        <v>0.15625630870615803</v>
      </c>
      <c r="G8" s="72">
        <v>0.26912624349680908</v>
      </c>
      <c r="H8" s="72">
        <v>5.5878483988963208E-3</v>
      </c>
      <c r="I8" s="72">
        <v>1.6601433531803489E-3</v>
      </c>
      <c r="J8" s="72">
        <v>0</v>
      </c>
      <c r="K8" s="72">
        <v>0.12309506674588523</v>
      </c>
      <c r="L8" s="72">
        <v>0.13403066614319062</v>
      </c>
      <c r="M8" s="68">
        <v>9232.3617701343646</v>
      </c>
      <c r="N8" s="68">
        <v>80.235459575345374</v>
      </c>
      <c r="O8" s="68">
        <v>651.81067061085935</v>
      </c>
      <c r="P8" s="68">
        <v>5018.6401230243837</v>
      </c>
      <c r="Q8" s="68">
        <v>8643.7966886305148</v>
      </c>
      <c r="R8" s="68">
        <v>179.47051487575203</v>
      </c>
      <c r="S8" s="68">
        <v>53.320484217446449</v>
      </c>
      <c r="T8" s="68">
        <v>0</v>
      </c>
      <c r="U8" s="68">
        <v>3953.5673537443417</v>
      </c>
      <c r="V8" s="68">
        <v>4304.7969351869961</v>
      </c>
      <c r="W8">
        <v>32118</v>
      </c>
    </row>
    <row r="9" spans="1:23">
      <c r="A9" t="s">
        <v>1230</v>
      </c>
      <c r="B9">
        <v>64</v>
      </c>
      <c r="C9" s="72">
        <v>0.13197782153755722</v>
      </c>
      <c r="D9" s="72">
        <v>1.4289585988198128E-2</v>
      </c>
      <c r="E9" s="72">
        <v>1.9836378595375771E-2</v>
      </c>
      <c r="F9" s="72">
        <v>0.65956107418759968</v>
      </c>
      <c r="G9" s="72">
        <v>0.12645549292128136</v>
      </c>
      <c r="H9" s="72">
        <v>1.0973537714587691E-2</v>
      </c>
      <c r="I9" s="72">
        <v>1.9074052169391952E-3</v>
      </c>
      <c r="J9" s="72">
        <v>1.8975494022533117E-4</v>
      </c>
      <c r="K9" s="72">
        <v>2.5558607320756675E-2</v>
      </c>
      <c r="L9" s="72">
        <v>9.2503415774787996E-3</v>
      </c>
      <c r="M9" s="68">
        <v>6037.3254462355553</v>
      </c>
      <c r="N9" s="68">
        <v>653.67711103012334</v>
      </c>
      <c r="O9" s="68">
        <v>907.41513884546464</v>
      </c>
      <c r="P9" s="68">
        <v>30171.62133871175</v>
      </c>
      <c r="Q9" s="68">
        <v>5784.7065236840153</v>
      </c>
      <c r="R9" s="68">
        <v>501.98448275381395</v>
      </c>
      <c r="S9" s="68">
        <v>87.254251648883482</v>
      </c>
      <c r="T9" s="68">
        <v>8.6803397406077742</v>
      </c>
      <c r="U9" s="68">
        <v>1169.1784918880142</v>
      </c>
      <c r="V9" s="68">
        <v>423.1568754617677</v>
      </c>
      <c r="W9">
        <v>45745</v>
      </c>
    </row>
    <row r="10" spans="1:23">
      <c r="A10" t="s">
        <v>1231</v>
      </c>
      <c r="B10">
        <v>18</v>
      </c>
      <c r="C10" s="72">
        <v>7.979433131012216E-2</v>
      </c>
      <c r="D10" s="72">
        <v>6.1781543427830187E-4</v>
      </c>
      <c r="E10" s="72">
        <v>7.4697019333078824E-4</v>
      </c>
      <c r="F10" s="72">
        <v>0.83000602511163979</v>
      </c>
      <c r="G10" s="72">
        <v>4.3018507685568634E-2</v>
      </c>
      <c r="H10" s="72">
        <v>1.6745013267248043E-2</v>
      </c>
      <c r="I10" s="72">
        <v>0</v>
      </c>
      <c r="J10" s="72">
        <v>0</v>
      </c>
      <c r="K10" s="72">
        <v>2.6354707745194359E-2</v>
      </c>
      <c r="L10" s="72">
        <v>2.7166292526178493E-3</v>
      </c>
      <c r="M10" s="68">
        <v>680.16688008748156</v>
      </c>
      <c r="N10" s="68">
        <v>5.2662587617882473</v>
      </c>
      <c r="O10" s="68">
        <v>6.3671739279516419</v>
      </c>
      <c r="P10" s="68">
        <v>7074.9713580516209</v>
      </c>
      <c r="Q10" s="68">
        <v>366.6897595117872</v>
      </c>
      <c r="R10" s="68">
        <v>142.73449309002237</v>
      </c>
      <c r="S10" s="68">
        <v>0</v>
      </c>
      <c r="T10" s="68">
        <v>0</v>
      </c>
      <c r="U10" s="68">
        <v>224.64752882003683</v>
      </c>
      <c r="V10" s="68">
        <v>23.156547749314559</v>
      </c>
      <c r="W10">
        <v>8524.0000000000036</v>
      </c>
    </row>
    <row r="11" spans="1:23">
      <c r="A11" t="s">
        <v>1232</v>
      </c>
      <c r="B11">
        <v>11</v>
      </c>
      <c r="C11" s="72">
        <v>0.18145272626701051</v>
      </c>
      <c r="D11" s="72">
        <v>3.3943111129323845E-3</v>
      </c>
      <c r="E11" s="72">
        <v>6.3578833838977738E-3</v>
      </c>
      <c r="F11" s="72">
        <v>0.49099950007935395</v>
      </c>
      <c r="G11" s="72">
        <v>0.2544546396638328</v>
      </c>
      <c r="H11" s="72">
        <v>2.1084330704950544E-2</v>
      </c>
      <c r="I11" s="72">
        <v>2.4154794450067614E-3</v>
      </c>
      <c r="J11" s="72">
        <v>0</v>
      </c>
      <c r="K11" s="72">
        <v>2.6590497989267253E-2</v>
      </c>
      <c r="L11" s="72">
        <v>1.3250631353748227E-2</v>
      </c>
      <c r="M11" s="68">
        <v>844.11808259413272</v>
      </c>
      <c r="N11" s="68">
        <v>15.79033529736145</v>
      </c>
      <c r="O11" s="68">
        <v>29.576873501892436</v>
      </c>
      <c r="P11" s="68">
        <v>2284.1296743691541</v>
      </c>
      <c r="Q11" s="68">
        <v>1183.7229837161499</v>
      </c>
      <c r="R11" s="68">
        <v>98.084306439429909</v>
      </c>
      <c r="S11" s="68">
        <v>11.236810378171452</v>
      </c>
      <c r="T11" s="68">
        <v>0</v>
      </c>
      <c r="U11" s="68">
        <v>123.69899664607124</v>
      </c>
      <c r="V11" s="68">
        <v>61.641937057636746</v>
      </c>
      <c r="W11">
        <v>4651.9999999999991</v>
      </c>
    </row>
    <row r="12" spans="1:23">
      <c r="A12" t="s">
        <v>1153</v>
      </c>
      <c r="B12">
        <v>42</v>
      </c>
      <c r="C12" s="72">
        <v>0.53253965381541202</v>
      </c>
      <c r="D12" s="72">
        <v>1.2050482396244592E-2</v>
      </c>
      <c r="E12" s="72">
        <v>8.2410818832170402E-3</v>
      </c>
      <c r="F12" s="72">
        <v>0.12281386979471416</v>
      </c>
      <c r="G12" s="72">
        <v>0.22130996938811304</v>
      </c>
      <c r="H12" s="72">
        <v>1.4917274902428787E-2</v>
      </c>
      <c r="I12" s="72">
        <v>3.4374277547231215E-3</v>
      </c>
      <c r="J12" s="72">
        <v>0</v>
      </c>
      <c r="K12" s="72">
        <v>4.103366768167882E-2</v>
      </c>
      <c r="L12" s="72">
        <v>4.3656572383468775E-2</v>
      </c>
      <c r="M12" s="68">
        <v>16684.999893690667</v>
      </c>
      <c r="N12" s="68">
        <v>377.55366395673917</v>
      </c>
      <c r="O12" s="68">
        <v>258.20133648307302</v>
      </c>
      <c r="P12" s="68">
        <v>3847.8813545381881</v>
      </c>
      <c r="Q12" s="68">
        <v>6933.8626508989673</v>
      </c>
      <c r="R12" s="68">
        <v>467.37313996799617</v>
      </c>
      <c r="S12" s="68">
        <v>107.69804898323008</v>
      </c>
      <c r="T12" s="68">
        <v>0</v>
      </c>
      <c r="U12" s="68">
        <v>1285.6258421346786</v>
      </c>
      <c r="V12" s="68">
        <v>1367.8040693464598</v>
      </c>
      <c r="W12">
        <v>31330.999999999989</v>
      </c>
    </row>
    <row r="13" spans="1:23">
      <c r="A13" t="s">
        <v>1154</v>
      </c>
      <c r="B13">
        <v>19</v>
      </c>
      <c r="C13" s="72">
        <v>0.28462752635980187</v>
      </c>
      <c r="D13" s="72">
        <v>8.2035667715123564E-3</v>
      </c>
      <c r="E13" s="72">
        <v>1.638208788272218E-2</v>
      </c>
      <c r="F13" s="72">
        <v>0.32275106447841129</v>
      </c>
      <c r="G13" s="72">
        <v>0.20454216618324036</v>
      </c>
      <c r="H13" s="72">
        <v>1.1685888331080163E-2</v>
      </c>
      <c r="I13" s="72">
        <v>1.2542288862730953E-2</v>
      </c>
      <c r="J13" s="72">
        <v>0</v>
      </c>
      <c r="K13" s="72">
        <v>9.6128986469420738E-2</v>
      </c>
      <c r="L13" s="72">
        <v>4.3136424661080475E-2</v>
      </c>
      <c r="M13" s="68">
        <v>3128.0565146942217</v>
      </c>
      <c r="N13" s="68">
        <v>90.157198818920776</v>
      </c>
      <c r="O13" s="68">
        <v>180.03914583111668</v>
      </c>
      <c r="P13" s="68">
        <v>3547.0341986177391</v>
      </c>
      <c r="Q13" s="68">
        <v>2247.918406353811</v>
      </c>
      <c r="R13" s="68">
        <v>128.42791275857095</v>
      </c>
      <c r="S13" s="68">
        <v>137.83975460141312</v>
      </c>
      <c r="T13" s="68">
        <v>0</v>
      </c>
      <c r="U13" s="68">
        <v>1056.4575612989336</v>
      </c>
      <c r="V13" s="68">
        <v>474.06930702527427</v>
      </c>
      <c r="W13">
        <v>10989.999999999996</v>
      </c>
    </row>
    <row r="14" spans="1:23">
      <c r="A14" t="s">
        <v>1155</v>
      </c>
      <c r="B14">
        <v>13</v>
      </c>
      <c r="C14" s="72">
        <v>0.26406613786831867</v>
      </c>
      <c r="D14" s="72">
        <v>4.5145194508169504E-3</v>
      </c>
      <c r="E14" s="72">
        <v>1.1991588778427145E-2</v>
      </c>
      <c r="F14" s="72">
        <v>0.20280562931867038</v>
      </c>
      <c r="G14" s="72">
        <v>0.41488684306148904</v>
      </c>
      <c r="H14" s="72">
        <v>1.9195688779180275E-2</v>
      </c>
      <c r="I14" s="72">
        <v>1.1331444759206798E-3</v>
      </c>
      <c r="J14" s="72">
        <v>0</v>
      </c>
      <c r="K14" s="72">
        <v>2.2782139759749104E-2</v>
      </c>
      <c r="L14" s="72">
        <v>5.862430850742776E-2</v>
      </c>
      <c r="M14" s="68">
        <v>466.07673333758243</v>
      </c>
      <c r="N14" s="68">
        <v>7.9681268306919169</v>
      </c>
      <c r="O14" s="68">
        <v>21.165154193923911</v>
      </c>
      <c r="P14" s="68">
        <v>357.95193574745321</v>
      </c>
      <c r="Q14" s="68">
        <v>732.27527800352811</v>
      </c>
      <c r="R14" s="68">
        <v>33.880390695253183</v>
      </c>
      <c r="S14" s="68">
        <v>2</v>
      </c>
      <c r="T14" s="68">
        <v>0</v>
      </c>
      <c r="U14" s="68">
        <v>40.210476675957167</v>
      </c>
      <c r="V14" s="68">
        <v>103.47190451560999</v>
      </c>
      <c r="W14">
        <v>1765</v>
      </c>
    </row>
    <row r="15" spans="1:23">
      <c r="A15" t="s">
        <v>1156</v>
      </c>
      <c r="B15">
        <v>9</v>
      </c>
      <c r="C15" s="72">
        <v>0.60688253189146812</v>
      </c>
      <c r="D15" s="72">
        <v>0.11111810041465923</v>
      </c>
      <c r="E15" s="72">
        <v>2.5144291983348995E-2</v>
      </c>
      <c r="F15" s="72">
        <v>4.9838354229700815E-2</v>
      </c>
      <c r="G15" s="72">
        <v>8.0062842591322611E-2</v>
      </c>
      <c r="H15" s="72">
        <v>3.4473328150168283E-3</v>
      </c>
      <c r="I15" s="72">
        <v>0</v>
      </c>
      <c r="J15" s="72">
        <v>7.2497653871203507E-2</v>
      </c>
      <c r="K15" s="72">
        <v>4.2083618535608554E-2</v>
      </c>
      <c r="L15" s="72">
        <v>8.9252736676715856E-3</v>
      </c>
      <c r="M15" s="68">
        <v>3270.4899643631197</v>
      </c>
      <c r="N15" s="68">
        <v>598.81544313459824</v>
      </c>
      <c r="O15" s="68">
        <v>135.50258949826764</v>
      </c>
      <c r="P15" s="68">
        <v>268.57889094385752</v>
      </c>
      <c r="Q15" s="68">
        <v>431.45865872463725</v>
      </c>
      <c r="R15" s="68">
        <v>18.577676540125676</v>
      </c>
      <c r="S15" s="68">
        <v>0</v>
      </c>
      <c r="T15" s="68">
        <v>390.68985671191541</v>
      </c>
      <c r="U15" s="68">
        <v>226.78862028839436</v>
      </c>
      <c r="V15" s="68">
        <v>48.098299795082141</v>
      </c>
      <c r="W15">
        <v>5388.9999999999964</v>
      </c>
    </row>
    <row r="16" spans="1:23">
      <c r="A16" t="s">
        <v>1157</v>
      </c>
      <c r="B16">
        <v>9</v>
      </c>
      <c r="C16" s="72">
        <v>0.54143892728616161</v>
      </c>
      <c r="D16" s="72">
        <v>1.9330528102197726E-2</v>
      </c>
      <c r="E16" s="72">
        <v>2.9364240385017924E-2</v>
      </c>
      <c r="F16" s="72">
        <v>0.209661793260042</v>
      </c>
      <c r="G16" s="72">
        <v>0.1201210231115357</v>
      </c>
      <c r="H16" s="72">
        <v>6.5384471787782224E-3</v>
      </c>
      <c r="I16" s="72">
        <v>1.6343788205753407E-3</v>
      </c>
      <c r="J16" s="72">
        <v>0</v>
      </c>
      <c r="K16" s="72">
        <v>5.6242316003946267E-2</v>
      </c>
      <c r="L16" s="72">
        <v>1.566834585174507E-2</v>
      </c>
      <c r="M16" s="68">
        <v>3009.3175578564869</v>
      </c>
      <c r="N16" s="68">
        <v>107.439075192015</v>
      </c>
      <c r="O16" s="68">
        <v>163.20644805992967</v>
      </c>
      <c r="P16" s="68">
        <v>1165.3002469393139</v>
      </c>
      <c r="Q16" s="68">
        <v>667.63264645391564</v>
      </c>
      <c r="R16" s="68">
        <v>36.340689419649372</v>
      </c>
      <c r="S16" s="68">
        <v>9.0838774847577461</v>
      </c>
      <c r="T16" s="68">
        <v>0</v>
      </c>
      <c r="U16" s="68">
        <v>312.59479234993347</v>
      </c>
      <c r="V16" s="68">
        <v>87.084666243999138</v>
      </c>
      <c r="W16">
        <v>5558.0000000000018</v>
      </c>
    </row>
    <row r="17" spans="1:23">
      <c r="A17" t="s">
        <v>1158</v>
      </c>
      <c r="B17">
        <v>32</v>
      </c>
      <c r="C17" s="72">
        <v>0.28569606187880575</v>
      </c>
      <c r="D17" s="72">
        <v>1.0647954949147245E-2</v>
      </c>
      <c r="E17" s="72">
        <v>2.0385285800409637E-2</v>
      </c>
      <c r="F17" s="72">
        <v>0.1614863797563004</v>
      </c>
      <c r="G17" s="72">
        <v>0.34566926113652702</v>
      </c>
      <c r="H17" s="72">
        <v>2.6576731139271628E-2</v>
      </c>
      <c r="I17" s="72">
        <v>3.6672443652597114E-3</v>
      </c>
      <c r="J17" s="72">
        <v>7.0098137392349291E-4</v>
      </c>
      <c r="K17" s="72">
        <v>7.2143238472945057E-2</v>
      </c>
      <c r="L17" s="72">
        <v>7.3026861127409998E-2</v>
      </c>
      <c r="M17" s="68">
        <v>2852.9608739217542</v>
      </c>
      <c r="N17" s="68">
        <v>106.33047812218439</v>
      </c>
      <c r="O17" s="68">
        <v>203.56746400289063</v>
      </c>
      <c r="P17" s="68">
        <v>1612.6029882464159</v>
      </c>
      <c r="Q17" s="68">
        <v>3451.8532417093588</v>
      </c>
      <c r="R17" s="68">
        <v>265.39523715676648</v>
      </c>
      <c r="S17" s="68">
        <v>36.621102231483476</v>
      </c>
      <c r="T17" s="68">
        <v>7</v>
      </c>
      <c r="U17" s="68">
        <v>720.42237939082929</v>
      </c>
      <c r="V17" s="68">
        <v>729.2462352183162</v>
      </c>
      <c r="W17">
        <v>9986</v>
      </c>
    </row>
    <row r="18" spans="1:23">
      <c r="A18" t="s">
        <v>1159</v>
      </c>
      <c r="B18">
        <v>3</v>
      </c>
      <c r="C18" s="72">
        <v>0.22315165488318656</v>
      </c>
      <c r="D18" s="72">
        <v>2.4668755426371237E-2</v>
      </c>
      <c r="E18" s="72">
        <v>1.6512403077651661E-2</v>
      </c>
      <c r="F18" s="72">
        <v>0.46373065611674957</v>
      </c>
      <c r="G18" s="72">
        <v>0.21505192553850608</v>
      </c>
      <c r="H18" s="72">
        <v>8.9275603034993083E-3</v>
      </c>
      <c r="I18" s="72">
        <v>0</v>
      </c>
      <c r="J18" s="72">
        <v>0</v>
      </c>
      <c r="K18" s="72">
        <v>3.5739938593738023E-2</v>
      </c>
      <c r="L18" s="72">
        <v>1.2217106060298095E-2</v>
      </c>
      <c r="M18" s="68">
        <v>100.1950930425507</v>
      </c>
      <c r="N18" s="68">
        <v>11.076271186440678</v>
      </c>
      <c r="O18" s="68">
        <v>7.4140689818655918</v>
      </c>
      <c r="P18" s="68">
        <v>208.21506459642043</v>
      </c>
      <c r="Q18" s="68">
        <v>96.558314566789164</v>
      </c>
      <c r="R18" s="68">
        <v>4.0084745762711869</v>
      </c>
      <c r="S18" s="68">
        <v>0</v>
      </c>
      <c r="T18" s="68">
        <v>0</v>
      </c>
      <c r="U18" s="68">
        <v>16.047232428588362</v>
      </c>
      <c r="V18" s="68">
        <v>5.4854806210738412</v>
      </c>
      <c r="W18">
        <v>448.99999999999972</v>
      </c>
    </row>
    <row r="19" spans="1:23">
      <c r="A19" t="s">
        <v>1352</v>
      </c>
      <c r="B19">
        <v>33</v>
      </c>
      <c r="C19" s="72">
        <v>0.25987554119773382</v>
      </c>
      <c r="D19" s="72">
        <v>2.9462710422664053E-2</v>
      </c>
      <c r="E19" s="72">
        <v>8.994626515435148E-3</v>
      </c>
      <c r="F19" s="72">
        <v>0.36959723710015985</v>
      </c>
      <c r="G19" s="72">
        <v>0.25705520799969545</v>
      </c>
      <c r="H19" s="72">
        <v>1.7479538568306491E-2</v>
      </c>
      <c r="I19" s="72">
        <v>1.7283632163648415E-3</v>
      </c>
      <c r="J19" s="72">
        <v>3.6227782180459642E-3</v>
      </c>
      <c r="K19" s="72">
        <v>2.8109058663711842E-2</v>
      </c>
      <c r="L19" s="72">
        <v>2.4074938097882418E-2</v>
      </c>
      <c r="M19" s="68">
        <v>2295.4806553995827</v>
      </c>
      <c r="N19" s="68">
        <v>260.24412116339158</v>
      </c>
      <c r="O19" s="68">
        <v>79.449536010838656</v>
      </c>
      <c r="P19" s="68">
        <v>3264.6523953057122</v>
      </c>
      <c r="Q19" s="68">
        <v>2270.56865226131</v>
      </c>
      <c r="R19" s="68">
        <v>154.39676417385124</v>
      </c>
      <c r="S19" s="68">
        <v>15.266632290150646</v>
      </c>
      <c r="T19" s="68">
        <v>32</v>
      </c>
      <c r="U19" s="68">
        <v>248.28731517656669</v>
      </c>
      <c r="V19" s="68">
        <v>212.65392821859541</v>
      </c>
      <c r="W19">
        <v>8833</v>
      </c>
    </row>
    <row r="20" spans="1:23">
      <c r="A20" t="s">
        <v>1160</v>
      </c>
      <c r="B20">
        <v>14</v>
      </c>
      <c r="C20" s="72">
        <v>0.50848821318406245</v>
      </c>
      <c r="D20" s="72">
        <v>4.5283000851373718E-2</v>
      </c>
      <c r="E20" s="72">
        <v>8.0159432369938874E-2</v>
      </c>
      <c r="F20" s="72">
        <v>0.21169041454179585</v>
      </c>
      <c r="G20" s="72">
        <v>8.2285622057520366E-2</v>
      </c>
      <c r="H20" s="72">
        <v>9.2601904084347684E-3</v>
      </c>
      <c r="I20" s="72">
        <v>8.4765724788417427E-4</v>
      </c>
      <c r="J20" s="72">
        <v>0</v>
      </c>
      <c r="K20" s="72">
        <v>4.1553231198155384E-2</v>
      </c>
      <c r="L20" s="72">
        <v>2.0432238140834058E-2</v>
      </c>
      <c r="M20" s="68">
        <v>1432.4112965395045</v>
      </c>
      <c r="N20" s="68">
        <v>127.56221339831981</v>
      </c>
      <c r="O20" s="68">
        <v>225.80912098611788</v>
      </c>
      <c r="P20" s="68">
        <v>596.3318977642391</v>
      </c>
      <c r="Q20" s="68">
        <v>231.79859733603493</v>
      </c>
      <c r="R20" s="68">
        <v>26.085956380560749</v>
      </c>
      <c r="S20" s="68">
        <v>2.3878504672897196</v>
      </c>
      <c r="T20" s="68">
        <v>0</v>
      </c>
      <c r="U20" s="68">
        <v>117.05545228520376</v>
      </c>
      <c r="V20" s="68">
        <v>57.557614842729564</v>
      </c>
      <c r="W20">
        <v>2817.0000000000009</v>
      </c>
    </row>
    <row r="21" spans="1:23">
      <c r="A21" t="s">
        <v>1233</v>
      </c>
      <c r="B21">
        <v>13</v>
      </c>
      <c r="C21" s="72">
        <v>0.60332335954328042</v>
      </c>
      <c r="D21" s="72">
        <v>1.7596711872198941E-3</v>
      </c>
      <c r="E21" s="72">
        <v>6.0612785710983837E-3</v>
      </c>
      <c r="F21" s="72">
        <v>8.4401100146183752E-2</v>
      </c>
      <c r="G21" s="72">
        <v>0.16742185266333889</v>
      </c>
      <c r="H21" s="72">
        <v>7.9039914919160244E-3</v>
      </c>
      <c r="I21" s="72">
        <v>0</v>
      </c>
      <c r="J21" s="72">
        <v>0</v>
      </c>
      <c r="K21" s="72">
        <v>3.814973858304202E-2</v>
      </c>
      <c r="L21" s="72">
        <v>9.0979007813920487E-2</v>
      </c>
      <c r="M21" s="68">
        <v>2380.110653398242</v>
      </c>
      <c r="N21" s="68">
        <v>6.9419028335824837</v>
      </c>
      <c r="O21" s="68">
        <v>23.911743962983127</v>
      </c>
      <c r="P21" s="68">
        <v>332.962340076695</v>
      </c>
      <c r="Q21" s="68">
        <v>660.47920875687214</v>
      </c>
      <c r="R21" s="68">
        <v>31.18124643560872</v>
      </c>
      <c r="S21" s="68">
        <v>0</v>
      </c>
      <c r="T21" s="68">
        <v>0</v>
      </c>
      <c r="U21" s="68">
        <v>150.50071871010081</v>
      </c>
      <c r="V21" s="68">
        <v>358.91218582591642</v>
      </c>
      <c r="W21">
        <v>3945.0000000000009</v>
      </c>
    </row>
    <row r="22" spans="1:23">
      <c r="A22" t="s">
        <v>1353</v>
      </c>
      <c r="B22">
        <v>80</v>
      </c>
      <c r="C22" s="72">
        <v>0.61504645837613858</v>
      </c>
      <c r="D22" s="72">
        <v>4.9668686433285408E-3</v>
      </c>
      <c r="E22" s="72">
        <v>4.8587063815626096E-3</v>
      </c>
      <c r="F22" s="72">
        <v>0.25024795822209744</v>
      </c>
      <c r="G22" s="72">
        <v>9.3261932029277572E-2</v>
      </c>
      <c r="H22" s="72">
        <v>8.6989170734632325E-3</v>
      </c>
      <c r="I22" s="72">
        <v>1.1089073923301234E-3</v>
      </c>
      <c r="J22" s="72">
        <v>9.8509498952443976E-4</v>
      </c>
      <c r="K22" s="72">
        <v>1.4300977595681415E-2</v>
      </c>
      <c r="L22" s="72">
        <v>6.5241792965960582E-3</v>
      </c>
      <c r="M22" s="68">
        <v>19380.113903432128</v>
      </c>
      <c r="N22" s="68">
        <v>156.50603095128233</v>
      </c>
      <c r="O22" s="68">
        <v>153.09783808303786</v>
      </c>
      <c r="P22" s="68">
        <v>7885.3131635782911</v>
      </c>
      <c r="Q22" s="68">
        <v>2938.6834782425367</v>
      </c>
      <c r="R22" s="68">
        <v>274.10287698482648</v>
      </c>
      <c r="S22" s="68">
        <v>34.941671932322194</v>
      </c>
      <c r="T22" s="68">
        <v>31.040343119915104</v>
      </c>
      <c r="U22" s="68">
        <v>450.62380403992142</v>
      </c>
      <c r="V22" s="68">
        <v>205.57688963574182</v>
      </c>
      <c r="W22">
        <v>31510.000000000004</v>
      </c>
    </row>
    <row r="23" spans="1:23">
      <c r="A23" t="s">
        <v>1161</v>
      </c>
      <c r="B23">
        <v>26</v>
      </c>
      <c r="C23" s="72">
        <v>0.39739938274250025</v>
      </c>
      <c r="D23" s="72">
        <v>1.2437009000769264E-2</v>
      </c>
      <c r="E23" s="72">
        <v>4.1312803972864354E-2</v>
      </c>
      <c r="F23" s="72">
        <v>0.33551422995743807</v>
      </c>
      <c r="G23" s="72">
        <v>0.13956478749087767</v>
      </c>
      <c r="H23" s="72">
        <v>8.1958736828416524E-3</v>
      </c>
      <c r="I23" s="72">
        <v>1.7007332233399096E-3</v>
      </c>
      <c r="J23" s="72">
        <v>1.3317610492531176E-2</v>
      </c>
      <c r="K23" s="72">
        <v>2.7682733049802424E-2</v>
      </c>
      <c r="L23" s="72">
        <v>2.2874836387035104E-2</v>
      </c>
      <c r="M23" s="68">
        <v>5431.2573639417478</v>
      </c>
      <c r="N23" s="68">
        <v>169.97660201351343</v>
      </c>
      <c r="O23" s="68">
        <v>564.62209189713678</v>
      </c>
      <c r="P23" s="68">
        <v>4585.4729808283037</v>
      </c>
      <c r="Q23" s="68">
        <v>1907.431950637824</v>
      </c>
      <c r="R23" s="68">
        <v>112.01300562339681</v>
      </c>
      <c r="S23" s="68">
        <v>23.243920963386532</v>
      </c>
      <c r="T23" s="68">
        <v>182.01178260142348</v>
      </c>
      <c r="U23" s="68">
        <v>378.33991259164952</v>
      </c>
      <c r="V23" s="68">
        <v>312.63038890160863</v>
      </c>
      <c r="W23">
        <v>13666.999999999993</v>
      </c>
    </row>
    <row r="24" spans="1:23">
      <c r="A24" t="s">
        <v>1162</v>
      </c>
      <c r="B24">
        <v>12</v>
      </c>
      <c r="C24" s="72">
        <v>0.47168988837792303</v>
      </c>
      <c r="D24" s="72">
        <v>1.6872061678067304E-2</v>
      </c>
      <c r="E24" s="72">
        <v>1.7335878437581762E-2</v>
      </c>
      <c r="F24" s="72">
        <v>0.33701172615793956</v>
      </c>
      <c r="G24" s="72">
        <v>0.10273439681954055</v>
      </c>
      <c r="H24" s="72">
        <v>5.1682911945428751E-3</v>
      </c>
      <c r="I24" s="72">
        <v>1.0972204278790938E-3</v>
      </c>
      <c r="J24" s="72">
        <v>1.7637304197925259E-3</v>
      </c>
      <c r="K24" s="72">
        <v>3.862991757242188E-2</v>
      </c>
      <c r="L24" s="72">
        <v>7.696888914311373E-3</v>
      </c>
      <c r="M24" s="68">
        <v>3805.5940194330819</v>
      </c>
      <c r="N24" s="68">
        <v>136.12379361864697</v>
      </c>
      <c r="O24" s="68">
        <v>139.86586723440962</v>
      </c>
      <c r="P24" s="68">
        <v>2719.0106066422559</v>
      </c>
      <c r="Q24" s="68">
        <v>828.861113540053</v>
      </c>
      <c r="R24" s="68">
        <v>41.697773357571904</v>
      </c>
      <c r="S24" s="68">
        <v>8.8523744121285262</v>
      </c>
      <c r="T24" s="68">
        <v>14.229777026886095</v>
      </c>
      <c r="U24" s="68">
        <v>311.66617497429968</v>
      </c>
      <c r="V24" s="68">
        <v>62.09849976066414</v>
      </c>
      <c r="W24">
        <v>8067.9999999999982</v>
      </c>
    </row>
  </sheetData>
  <hyperlinks>
    <hyperlink ref="I2" location="'2.7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B38D"/>
  </sheetPr>
  <dimension ref="A1:X84"/>
  <sheetViews>
    <sheetView zoomScaleNormal="100" workbookViewId="0">
      <pane ySplit="4" topLeftCell="A5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23" width="11.42578125" customWidth="1"/>
  </cols>
  <sheetData>
    <row r="1" spans="1:24" s="1" customFormat="1" ht="15.75">
      <c r="A1" s="38" t="s">
        <v>1317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24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24">
      <c r="A4" s="32" t="s">
        <v>1149</v>
      </c>
      <c r="B4" s="32" t="s">
        <v>29</v>
      </c>
      <c r="C4" t="s">
        <v>1163</v>
      </c>
      <c r="D4" s="76" t="s">
        <v>1180</v>
      </c>
      <c r="E4" s="76" t="s">
        <v>1181</v>
      </c>
      <c r="F4" s="76" t="s">
        <v>1182</v>
      </c>
      <c r="G4" s="76" t="s">
        <v>1183</v>
      </c>
      <c r="H4" s="76" t="s">
        <v>1184</v>
      </c>
      <c r="I4" s="76" t="s">
        <v>1223</v>
      </c>
      <c r="J4" s="76" t="s">
        <v>1186</v>
      </c>
      <c r="K4" s="76" t="s">
        <v>1224</v>
      </c>
      <c r="L4" s="76" t="s">
        <v>1187</v>
      </c>
      <c r="M4" s="76" t="s">
        <v>1188</v>
      </c>
      <c r="N4" s="68" t="s">
        <v>1169</v>
      </c>
      <c r="O4" s="68" t="s">
        <v>1170</v>
      </c>
      <c r="P4" s="68" t="s">
        <v>1171</v>
      </c>
      <c r="Q4" s="68" t="s">
        <v>1172</v>
      </c>
      <c r="R4" s="68" t="s">
        <v>1173</v>
      </c>
      <c r="S4" s="68" t="s">
        <v>1174</v>
      </c>
      <c r="T4" s="68" t="s">
        <v>1175</v>
      </c>
      <c r="U4" s="68" t="s">
        <v>1176</v>
      </c>
      <c r="V4" s="68" t="s">
        <v>1177</v>
      </c>
      <c r="W4" s="68" t="s">
        <v>1178</v>
      </c>
      <c r="X4" s="73" t="s">
        <v>1179</v>
      </c>
    </row>
    <row r="5" spans="1:24">
      <c r="A5" t="s">
        <v>1150</v>
      </c>
      <c r="B5">
        <v>2011</v>
      </c>
      <c r="C5" s="5">
        <v>42</v>
      </c>
      <c r="D5" s="76">
        <v>0.36148153425866081</v>
      </c>
      <c r="E5" s="76">
        <v>1.3538482711978916E-2</v>
      </c>
      <c r="F5" s="76">
        <v>4.6150181863783427E-3</v>
      </c>
      <c r="G5" s="76">
        <v>0.45308098224437993</v>
      </c>
      <c r="H5" s="76">
        <v>0.13321213724475792</v>
      </c>
      <c r="I5" s="76">
        <v>2.1063886912290976E-2</v>
      </c>
      <c r="J5" s="76">
        <v>9.8281990948984738E-4</v>
      </c>
      <c r="K5" s="76">
        <v>3.8282131305387133E-5</v>
      </c>
      <c r="L5" s="76">
        <v>7.7212970712386393E-3</v>
      </c>
      <c r="M5" s="76">
        <v>4.2655593295195188E-3</v>
      </c>
      <c r="N5" s="68">
        <v>14688.802144600677</v>
      </c>
      <c r="O5" s="68">
        <v>550.13624500126309</v>
      </c>
      <c r="P5" s="68">
        <v>187.5312640034839</v>
      </c>
      <c r="Q5" s="68">
        <v>18410.945713500372</v>
      </c>
      <c r="R5" s="68">
        <v>5413.0751969407356</v>
      </c>
      <c r="S5" s="68">
        <v>855.9310446809435</v>
      </c>
      <c r="T5" s="68">
        <v>39.936887022119933</v>
      </c>
      <c r="U5" s="68">
        <v>1.5555944055944055</v>
      </c>
      <c r="V5" s="68">
        <v>313.754906489782</v>
      </c>
      <c r="W5" s="68">
        <v>173.33100335502559</v>
      </c>
      <c r="X5" s="73">
        <v>40634.999999999985</v>
      </c>
    </row>
    <row r="6" spans="1:24">
      <c r="B6">
        <v>2014</v>
      </c>
      <c r="C6" s="5">
        <v>34</v>
      </c>
      <c r="D6" s="76">
        <v>0.33046590771910483</v>
      </c>
      <c r="E6" s="76">
        <v>8.4765509319111726E-3</v>
      </c>
      <c r="F6" s="76">
        <v>5.4545455050483103E-3</v>
      </c>
      <c r="G6" s="76">
        <v>0.48108458898079948</v>
      </c>
      <c r="H6" s="76">
        <v>0.13750386310224988</v>
      </c>
      <c r="I6" s="76">
        <v>1.6136017211786213E-2</v>
      </c>
      <c r="J6" s="76">
        <v>1.7245910417243043E-3</v>
      </c>
      <c r="K6" s="76">
        <v>0</v>
      </c>
      <c r="L6" s="76">
        <v>1.2392614004359983E-2</v>
      </c>
      <c r="M6" s="76">
        <v>6.761321503016237E-3</v>
      </c>
      <c r="N6" s="68">
        <v>11758.307462553466</v>
      </c>
      <c r="O6" s="68">
        <v>301.6041587083314</v>
      </c>
      <c r="P6" s="68">
        <v>194.07818361512389</v>
      </c>
      <c r="Q6" s="68">
        <v>17117.470760525823</v>
      </c>
      <c r="R6" s="68">
        <v>4892.524953041152</v>
      </c>
      <c r="S6" s="68">
        <v>574.1356284125651</v>
      </c>
      <c r="T6" s="68">
        <v>61.362673855592462</v>
      </c>
      <c r="U6" s="68">
        <v>0</v>
      </c>
      <c r="V6" s="68">
        <v>440.94159888913248</v>
      </c>
      <c r="W6" s="68">
        <v>240.57458039882067</v>
      </c>
      <c r="X6" s="73">
        <v>35580.999999999993</v>
      </c>
    </row>
    <row r="7" spans="1:24">
      <c r="B7">
        <v>2017</v>
      </c>
      <c r="C7" s="5">
        <v>34</v>
      </c>
      <c r="D7" s="76">
        <v>0.3009363122411185</v>
      </c>
      <c r="E7" s="76">
        <v>9.8368153351474797E-3</v>
      </c>
      <c r="F7" s="76">
        <v>6.414555422205437E-3</v>
      </c>
      <c r="G7" s="76">
        <v>0.49611798441553873</v>
      </c>
      <c r="H7" s="76">
        <v>0.14138178798657586</v>
      </c>
      <c r="I7" s="76">
        <v>1.280966733206375E-2</v>
      </c>
      <c r="J7" s="76">
        <v>8.0392165086554616E-3</v>
      </c>
      <c r="K7" s="76">
        <v>0</v>
      </c>
      <c r="L7" s="76">
        <v>1.7570554598812585E-2</v>
      </c>
      <c r="M7" s="76">
        <v>6.8931061598819544E-3</v>
      </c>
      <c r="N7" s="68">
        <v>10561.961750726541</v>
      </c>
      <c r="O7" s="68">
        <v>345.24270781767126</v>
      </c>
      <c r="P7" s="68">
        <v>225.13165165314433</v>
      </c>
      <c r="Q7" s="68">
        <v>17412.25289903217</v>
      </c>
      <c r="R7" s="68">
        <v>4962.0766129648546</v>
      </c>
      <c r="S7" s="68">
        <v>449.58089435344164</v>
      </c>
      <c r="T7" s="68">
        <v>282.15238180428082</v>
      </c>
      <c r="U7" s="68">
        <v>0</v>
      </c>
      <c r="V7" s="68">
        <v>616.67375475452559</v>
      </c>
      <c r="W7" s="68">
        <v>241.92734689337706</v>
      </c>
      <c r="X7" s="73">
        <v>35097.000000000015</v>
      </c>
    </row>
    <row r="8" spans="1:24">
      <c r="C8" s="5"/>
      <c r="D8" s="76"/>
      <c r="E8" s="76"/>
      <c r="F8" s="76"/>
      <c r="G8" s="76"/>
      <c r="H8" s="76"/>
      <c r="I8" s="76"/>
      <c r="J8" s="76"/>
      <c r="K8" s="76"/>
      <c r="L8" s="76"/>
      <c r="M8" s="76"/>
      <c r="N8" s="68"/>
      <c r="O8" s="68"/>
      <c r="P8" s="68"/>
      <c r="Q8" s="68"/>
      <c r="R8" s="68"/>
      <c r="S8" s="68"/>
      <c r="T8" s="68"/>
      <c r="U8" s="68"/>
      <c r="V8" s="68"/>
      <c r="W8" s="68"/>
      <c r="X8" s="73"/>
    </row>
    <row r="9" spans="1:24">
      <c r="A9" t="s">
        <v>1151</v>
      </c>
      <c r="B9">
        <v>2011</v>
      </c>
      <c r="C9" s="5">
        <v>4</v>
      </c>
      <c r="D9" s="76">
        <v>0.3601882687289315</v>
      </c>
      <c r="E9" s="76">
        <v>2.5427256690445571E-2</v>
      </c>
      <c r="F9" s="76">
        <v>1.2369162529520739E-2</v>
      </c>
      <c r="G9" s="76">
        <v>0.39854475753705743</v>
      </c>
      <c r="H9" s="76">
        <v>0.13427509013924274</v>
      </c>
      <c r="I9" s="76">
        <v>1.3233082706766918E-2</v>
      </c>
      <c r="J9" s="76">
        <v>1.5037593984962407E-3</v>
      </c>
      <c r="K9" s="76">
        <v>4.0163700390216045E-3</v>
      </c>
      <c r="L9" s="76">
        <v>3.1243091538088675E-2</v>
      </c>
      <c r="M9" s="76">
        <v>1.9199160692428746E-2</v>
      </c>
      <c r="N9" s="68">
        <v>239.52519870473947</v>
      </c>
      <c r="O9" s="68">
        <v>16.909125699146305</v>
      </c>
      <c r="P9" s="68">
        <v>8.2254930821312922</v>
      </c>
      <c r="Q9" s="68">
        <v>265.0322637621432</v>
      </c>
      <c r="R9" s="68">
        <v>89.292934942596418</v>
      </c>
      <c r="S9" s="68">
        <v>8.8000000000000007</v>
      </c>
      <c r="T9" s="68">
        <v>1</v>
      </c>
      <c r="U9" s="68">
        <v>2.6708860759493671</v>
      </c>
      <c r="V9" s="68">
        <v>20.776655872828968</v>
      </c>
      <c r="W9" s="68">
        <v>12.767441860465116</v>
      </c>
      <c r="X9" s="73">
        <v>665</v>
      </c>
    </row>
    <row r="10" spans="1:24">
      <c r="B10">
        <v>2014</v>
      </c>
      <c r="C10" s="5">
        <v>3</v>
      </c>
      <c r="D10" s="76">
        <v>0.39491049060250172</v>
      </c>
      <c r="E10" s="76">
        <v>4.2616779822100069E-2</v>
      </c>
      <c r="F10" s="76">
        <v>1.5310686281162096E-2</v>
      </c>
      <c r="G10" s="76">
        <v>0.26178354769858997</v>
      </c>
      <c r="H10" s="76">
        <v>0.19375462056896578</v>
      </c>
      <c r="I10" s="76">
        <v>1.4338731443994604E-2</v>
      </c>
      <c r="J10" s="76">
        <v>2.0483902062849433E-3</v>
      </c>
      <c r="K10" s="76">
        <v>3.7707390648567124E-3</v>
      </c>
      <c r="L10" s="76">
        <v>4.9585804737836157E-2</v>
      </c>
      <c r="M10" s="76">
        <v>2.1880209573708027E-2</v>
      </c>
      <c r="N10" s="68">
        <v>195.08578235763582</v>
      </c>
      <c r="O10" s="68">
        <v>21.05268923211743</v>
      </c>
      <c r="P10" s="68">
        <v>7.5634790228940743</v>
      </c>
      <c r="Q10" s="68">
        <v>129.32107256310343</v>
      </c>
      <c r="R10" s="68">
        <v>95.714782561069086</v>
      </c>
      <c r="S10" s="68">
        <v>7.083333333333333</v>
      </c>
      <c r="T10" s="68">
        <v>1.0119047619047619</v>
      </c>
      <c r="U10" s="68">
        <v>1.8627450980392157</v>
      </c>
      <c r="V10" s="68">
        <v>24.495387540491059</v>
      </c>
      <c r="W10" s="68">
        <v>10.808823529411764</v>
      </c>
      <c r="X10" s="73">
        <v>493.99999999999994</v>
      </c>
    </row>
    <row r="11" spans="1:24">
      <c r="B11">
        <v>2017</v>
      </c>
      <c r="C11" s="5">
        <v>3</v>
      </c>
      <c r="D11" s="76">
        <v>0.35601669143481396</v>
      </c>
      <c r="E11" s="76">
        <v>3.9386274837858871E-2</v>
      </c>
      <c r="F11" s="76">
        <v>1.8873820232459732E-2</v>
      </c>
      <c r="G11" s="76">
        <v>0.25585414021723807</v>
      </c>
      <c r="H11" s="76">
        <v>0.22338736398022493</v>
      </c>
      <c r="I11" s="76">
        <v>1.3565891472868224E-2</v>
      </c>
      <c r="J11" s="76">
        <v>0</v>
      </c>
      <c r="K11" s="76">
        <v>0</v>
      </c>
      <c r="L11" s="76">
        <v>7.2602656588819259E-2</v>
      </c>
      <c r="M11" s="76">
        <v>2.0313161235717317E-2</v>
      </c>
      <c r="N11" s="68">
        <v>183.70461278036393</v>
      </c>
      <c r="O11" s="68">
        <v>20.32331781633517</v>
      </c>
      <c r="P11" s="68">
        <v>9.7388912399492167</v>
      </c>
      <c r="Q11" s="68">
        <v>132.02073635209479</v>
      </c>
      <c r="R11" s="68">
        <v>115.26787981379601</v>
      </c>
      <c r="S11" s="68">
        <v>7</v>
      </c>
      <c r="T11" s="68">
        <v>0</v>
      </c>
      <c r="U11" s="68">
        <v>0</v>
      </c>
      <c r="V11" s="68">
        <v>37.462970799830721</v>
      </c>
      <c r="W11" s="68">
        <v>10.481591197630131</v>
      </c>
      <c r="X11" s="73">
        <v>515.99999999999977</v>
      </c>
    </row>
    <row r="12" spans="1:24">
      <c r="C12" s="5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73"/>
    </row>
    <row r="13" spans="1:24">
      <c r="A13" t="s">
        <v>1152</v>
      </c>
      <c r="B13">
        <v>2011</v>
      </c>
      <c r="C13" s="5">
        <v>7</v>
      </c>
      <c r="D13" s="76">
        <v>0.3085836429494182</v>
      </c>
      <c r="E13" s="76">
        <v>8.1158005436406336E-3</v>
      </c>
      <c r="F13" s="76">
        <v>1.4035108995817083E-2</v>
      </c>
      <c r="G13" s="76">
        <v>0.16004204988105691</v>
      </c>
      <c r="H13" s="76">
        <v>0.27336032834704532</v>
      </c>
      <c r="I13" s="76">
        <v>1.2009059709388217E-3</v>
      </c>
      <c r="J13" s="76">
        <v>7.9932856400623424E-5</v>
      </c>
      <c r="K13" s="76">
        <v>1.1502639236930222E-2</v>
      </c>
      <c r="L13" s="76">
        <v>8.4115245651421575E-2</v>
      </c>
      <c r="M13" s="76">
        <v>0.13896434556732976</v>
      </c>
      <c r="N13" s="68">
        <v>9297.6251620659768</v>
      </c>
      <c r="O13" s="68">
        <v>244.52907037989249</v>
      </c>
      <c r="P13" s="68">
        <v>422.87783404396902</v>
      </c>
      <c r="Q13" s="68">
        <v>4822.0669629162485</v>
      </c>
      <c r="R13" s="68">
        <v>8236.3466930964823</v>
      </c>
      <c r="S13" s="68">
        <v>36.183296904386722</v>
      </c>
      <c r="T13" s="68">
        <v>2.4083769633507854</v>
      </c>
      <c r="U13" s="68">
        <v>346.57452020870784</v>
      </c>
      <c r="V13" s="68">
        <v>2534.3923514773337</v>
      </c>
      <c r="W13" s="68">
        <v>4186.9957319436489</v>
      </c>
      <c r="X13" s="73">
        <v>30130.000000000022</v>
      </c>
    </row>
    <row r="14" spans="1:24">
      <c r="B14">
        <v>2014</v>
      </c>
      <c r="C14" s="5">
        <v>7</v>
      </c>
      <c r="D14" s="76">
        <v>0.26398465719557301</v>
      </c>
      <c r="E14" s="76">
        <v>4.8053733886275086E-3</v>
      </c>
      <c r="F14" s="76">
        <v>1.5337036862863336E-2</v>
      </c>
      <c r="G14" s="76">
        <v>0.1677331307740412</v>
      </c>
      <c r="H14" s="76">
        <v>0.31138127486499545</v>
      </c>
      <c r="I14" s="76">
        <v>6.2944285282982605E-3</v>
      </c>
      <c r="J14" s="76">
        <v>1.2779211260537042E-3</v>
      </c>
      <c r="K14" s="76">
        <v>3.6950164775968438E-3</v>
      </c>
      <c r="L14" s="76">
        <v>0.10431765963106548</v>
      </c>
      <c r="M14" s="76">
        <v>0.12117350115088546</v>
      </c>
      <c r="N14" s="68">
        <v>6594.3367367454121</v>
      </c>
      <c r="O14" s="68">
        <v>120.03822724791513</v>
      </c>
      <c r="P14" s="68">
        <v>383.11918083432602</v>
      </c>
      <c r="Q14" s="68">
        <v>4189.9736067355479</v>
      </c>
      <c r="R14" s="68">
        <v>7778.3042461275836</v>
      </c>
      <c r="S14" s="68">
        <v>157.23482463689049</v>
      </c>
      <c r="T14" s="68">
        <v>31.922469728821518</v>
      </c>
      <c r="U14" s="68">
        <v>92.301511610369133</v>
      </c>
      <c r="V14" s="68">
        <v>2605.8551375840152</v>
      </c>
      <c r="W14" s="68">
        <v>3026.9140587491179</v>
      </c>
      <c r="X14" s="73">
        <v>24979.999999999993</v>
      </c>
    </row>
    <row r="15" spans="1:24">
      <c r="B15">
        <v>2017</v>
      </c>
      <c r="C15" s="5">
        <v>7</v>
      </c>
      <c r="D15" s="76">
        <v>0.30037154805921445</v>
      </c>
      <c r="E15" s="76">
        <v>3.1985433356725283E-3</v>
      </c>
      <c r="F15" s="76">
        <v>1.8649771910284229E-2</v>
      </c>
      <c r="G15" s="76">
        <v>0.14829235917564024</v>
      </c>
      <c r="H15" s="76">
        <v>0.27925475053134508</v>
      </c>
      <c r="I15" s="76">
        <v>5.2981345238558662E-3</v>
      </c>
      <c r="J15" s="76">
        <v>2.1255923546919051E-3</v>
      </c>
      <c r="K15" s="76">
        <v>0</v>
      </c>
      <c r="L15" s="76">
        <v>0.12894153431242178</v>
      </c>
      <c r="M15" s="76">
        <v>0.1138677657968739</v>
      </c>
      <c r="N15" s="68">
        <v>7534.8202830653963</v>
      </c>
      <c r="O15" s="68">
        <v>80.235459575345388</v>
      </c>
      <c r="P15" s="68">
        <v>467.82952836947993</v>
      </c>
      <c r="Q15" s="68">
        <v>3719.9138299209362</v>
      </c>
      <c r="R15" s="68">
        <v>7005.105417078792</v>
      </c>
      <c r="S15" s="68">
        <v>132.90370453092441</v>
      </c>
      <c r="T15" s="68">
        <v>53.320484217446449</v>
      </c>
      <c r="U15" s="68">
        <v>0</v>
      </c>
      <c r="V15" s="68">
        <v>3234.4983882271008</v>
      </c>
      <c r="W15" s="68">
        <v>2856.3729050145821</v>
      </c>
      <c r="X15" s="73">
        <v>25085.000000000004</v>
      </c>
    </row>
    <row r="16" spans="1:24">
      <c r="C16" s="5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73"/>
    </row>
    <row r="17" spans="1:24">
      <c r="A17" t="s">
        <v>1153</v>
      </c>
      <c r="B17">
        <v>2011</v>
      </c>
      <c r="C17" s="5">
        <v>32</v>
      </c>
      <c r="D17" s="76">
        <v>0.58106606020181772</v>
      </c>
      <c r="E17" s="76">
        <v>2.4346497693932875E-2</v>
      </c>
      <c r="F17" s="76">
        <v>1.1607809231174991E-2</v>
      </c>
      <c r="G17" s="76">
        <v>9.7590656754610039E-2</v>
      </c>
      <c r="H17" s="76">
        <v>0.18838637405447303</v>
      </c>
      <c r="I17" s="76">
        <v>1.5741858490882284E-2</v>
      </c>
      <c r="J17" s="76">
        <v>4.3137760591172494E-3</v>
      </c>
      <c r="K17" s="76">
        <v>0</v>
      </c>
      <c r="L17" s="76">
        <v>2.3308482720673297E-2</v>
      </c>
      <c r="M17" s="76">
        <v>5.3638484793317794E-2</v>
      </c>
      <c r="N17" s="68">
        <v>13520.826154836106</v>
      </c>
      <c r="O17" s="68">
        <v>566.51865484012444</v>
      </c>
      <c r="P17" s="68">
        <v>270.10211300021103</v>
      </c>
      <c r="Q17" s="68">
        <v>2270.8369920230225</v>
      </c>
      <c r="R17" s="68">
        <v>4383.5625378735358</v>
      </c>
      <c r="S17" s="68">
        <v>366.29730522434005</v>
      </c>
      <c r="T17" s="68">
        <v>100.37725511959934</v>
      </c>
      <c r="U17" s="68">
        <v>0</v>
      </c>
      <c r="V17" s="68">
        <v>542.36508442734726</v>
      </c>
      <c r="W17" s="68">
        <v>1248.1139026557125</v>
      </c>
      <c r="X17" s="73">
        <v>23269.000000000015</v>
      </c>
    </row>
    <row r="18" spans="1:24">
      <c r="B18">
        <v>2014</v>
      </c>
      <c r="C18" s="5">
        <v>31</v>
      </c>
      <c r="D18" s="76">
        <v>0.59244719489368958</v>
      </c>
      <c r="E18" s="76">
        <v>1.2254183465373401E-2</v>
      </c>
      <c r="F18" s="76">
        <v>6.9695302350590354E-3</v>
      </c>
      <c r="G18" s="76">
        <v>9.8875301583832592E-2</v>
      </c>
      <c r="H18" s="76">
        <v>0.19725288684925621</v>
      </c>
      <c r="I18" s="76">
        <v>1.4014127727918798E-2</v>
      </c>
      <c r="J18" s="76">
        <v>2.3023579003704059E-3</v>
      </c>
      <c r="K18" s="76">
        <v>0</v>
      </c>
      <c r="L18" s="76">
        <v>2.797318447929014E-2</v>
      </c>
      <c r="M18" s="76">
        <v>4.7911232865209707E-2</v>
      </c>
      <c r="N18" s="68">
        <v>15413.69866954913</v>
      </c>
      <c r="O18" s="68">
        <v>318.81709121861996</v>
      </c>
      <c r="P18" s="68">
        <v>181.32626812553102</v>
      </c>
      <c r="Q18" s="68">
        <v>2572.4387213065738</v>
      </c>
      <c r="R18" s="68">
        <v>5131.9283571571013</v>
      </c>
      <c r="S18" s="68">
        <v>364.60556109726355</v>
      </c>
      <c r="T18" s="68">
        <v>59.900445493936886</v>
      </c>
      <c r="U18" s="68">
        <v>0</v>
      </c>
      <c r="V18" s="68">
        <v>727.77834059769202</v>
      </c>
      <c r="W18" s="68">
        <v>1246.5065454541616</v>
      </c>
      <c r="X18" s="73">
        <v>26017.000000000015</v>
      </c>
    </row>
    <row r="19" spans="1:24">
      <c r="B19">
        <v>2017</v>
      </c>
      <c r="C19" s="5">
        <v>31</v>
      </c>
      <c r="D19" s="76">
        <v>0.54719605245345637</v>
      </c>
      <c r="E19" s="76">
        <v>1.3034927063387564E-2</v>
      </c>
      <c r="F19" s="76">
        <v>8.2328443542695664E-3</v>
      </c>
      <c r="G19" s="76">
        <v>0.11051102590145429</v>
      </c>
      <c r="H19" s="76">
        <v>0.21047024886433813</v>
      </c>
      <c r="I19" s="76">
        <v>1.5933923509219551E-2</v>
      </c>
      <c r="J19" s="76">
        <v>3.5152023904375328E-3</v>
      </c>
      <c r="K19" s="76">
        <v>0</v>
      </c>
      <c r="L19" s="76">
        <v>4.5342887737033696E-2</v>
      </c>
      <c r="M19" s="76">
        <v>4.5762887726403113E-2</v>
      </c>
      <c r="N19" s="68">
        <v>14412.596825571585</v>
      </c>
      <c r="O19" s="68">
        <v>343.32694392256502</v>
      </c>
      <c r="P19" s="68">
        <v>216.84488744710606</v>
      </c>
      <c r="Q19" s="68">
        <v>2910.7499112184041</v>
      </c>
      <c r="R19" s="68">
        <v>5543.5758848378009</v>
      </c>
      <c r="S19" s="68">
        <v>419.68361130933368</v>
      </c>
      <c r="T19" s="68">
        <v>92.586915761734161</v>
      </c>
      <c r="U19" s="68">
        <v>0</v>
      </c>
      <c r="V19" s="68">
        <v>1194.2863201057303</v>
      </c>
      <c r="W19" s="68">
        <v>1205.3486998257315</v>
      </c>
      <c r="X19" s="73">
        <v>26338.999999999996</v>
      </c>
    </row>
    <row r="20" spans="1:24">
      <c r="C20" s="5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73"/>
    </row>
    <row r="21" spans="1:24">
      <c r="A21" t="s">
        <v>1154</v>
      </c>
      <c r="B21">
        <v>2011</v>
      </c>
      <c r="C21" s="5">
        <v>9</v>
      </c>
      <c r="D21" s="76">
        <v>0.3360650558417313</v>
      </c>
      <c r="E21" s="76">
        <v>9.0589531329458815E-3</v>
      </c>
      <c r="F21" s="76">
        <v>1.1898038774850239E-2</v>
      </c>
      <c r="G21" s="76">
        <v>0.31782110939815783</v>
      </c>
      <c r="H21" s="76">
        <v>0.18711910028322923</v>
      </c>
      <c r="I21" s="76">
        <v>9.1708216182599164E-3</v>
      </c>
      <c r="J21" s="76">
        <v>4.1527246925349252E-3</v>
      </c>
      <c r="K21" s="76">
        <v>3.1259108131740027E-4</v>
      </c>
      <c r="L21" s="76">
        <v>6.5297420224616626E-2</v>
      </c>
      <c r="M21" s="76">
        <v>5.9104184952357461E-2</v>
      </c>
      <c r="N21" s="68">
        <v>3159.0115249122732</v>
      </c>
      <c r="O21" s="68">
        <v>85.15415944969125</v>
      </c>
      <c r="P21" s="68">
        <v>111.84156448359221</v>
      </c>
      <c r="Q21" s="68">
        <v>2987.5184283426825</v>
      </c>
      <c r="R21" s="68">
        <v>1758.9195426623542</v>
      </c>
      <c r="S21" s="68">
        <v>86.205723211643175</v>
      </c>
      <c r="T21" s="68">
        <v>39.035612109828278</v>
      </c>
      <c r="U21" s="68">
        <v>2.9383561643835616</v>
      </c>
      <c r="V21" s="68">
        <v>613.79575011139605</v>
      </c>
      <c r="W21" s="68">
        <v>555.57933855215992</v>
      </c>
      <c r="X21" s="73">
        <v>9399.9999999999964</v>
      </c>
    </row>
    <row r="22" spans="1:24">
      <c r="B22">
        <v>2014</v>
      </c>
      <c r="C22" s="5">
        <v>9</v>
      </c>
      <c r="D22" s="76">
        <v>0.30372676955126493</v>
      </c>
      <c r="E22" s="76">
        <v>5.0191269496018187E-3</v>
      </c>
      <c r="F22" s="76">
        <v>1.0313159606051623E-2</v>
      </c>
      <c r="G22" s="76">
        <v>0.31594561423845191</v>
      </c>
      <c r="H22" s="76">
        <v>0.20856647571982107</v>
      </c>
      <c r="I22" s="76">
        <v>9.5402362253790163E-3</v>
      </c>
      <c r="J22" s="76">
        <v>1.5026072846012511E-2</v>
      </c>
      <c r="K22" s="76">
        <v>0</v>
      </c>
      <c r="L22" s="76">
        <v>7.0472587553566432E-2</v>
      </c>
      <c r="M22" s="76">
        <v>6.1389957309851223E-2</v>
      </c>
      <c r="N22" s="68">
        <v>2589.5744371940837</v>
      </c>
      <c r="O22" s="68">
        <v>42.793076372305087</v>
      </c>
      <c r="P22" s="68">
        <v>87.929998801196092</v>
      </c>
      <c r="Q22" s="68">
        <v>2693.7523069970398</v>
      </c>
      <c r="R22" s="68">
        <v>1778.2377719871936</v>
      </c>
      <c r="S22" s="68">
        <v>81.340054057581455</v>
      </c>
      <c r="T22" s="68">
        <v>128.11229708510263</v>
      </c>
      <c r="U22" s="68">
        <v>0</v>
      </c>
      <c r="V22" s="68">
        <v>600.84928148170718</v>
      </c>
      <c r="W22" s="68">
        <v>523.4107760237913</v>
      </c>
      <c r="X22" s="73">
        <v>8525.9999999999964</v>
      </c>
    </row>
    <row r="23" spans="1:24">
      <c r="B23">
        <v>2017</v>
      </c>
      <c r="C23" s="5">
        <v>9</v>
      </c>
      <c r="D23" s="76">
        <v>0.24842558549027779</v>
      </c>
      <c r="E23" s="76">
        <v>1.0325444568740062E-2</v>
      </c>
      <c r="F23" s="76">
        <v>1.82748434556699E-2</v>
      </c>
      <c r="G23" s="76">
        <v>0.32115662778644027</v>
      </c>
      <c r="H23" s="76">
        <v>0.21419176181200145</v>
      </c>
      <c r="I23" s="76">
        <v>1.2576399279387706E-2</v>
      </c>
      <c r="J23" s="76">
        <v>1.1821321912636575E-2</v>
      </c>
      <c r="K23" s="76">
        <v>0</v>
      </c>
      <c r="L23" s="76">
        <v>0.11004500001437645</v>
      </c>
      <c r="M23" s="76">
        <v>5.3183015680470409E-2</v>
      </c>
      <c r="N23" s="68">
        <v>2084.5390878489202</v>
      </c>
      <c r="O23" s="68">
        <v>86.64080537629782</v>
      </c>
      <c r="P23" s="68">
        <v>153.34421143652605</v>
      </c>
      <c r="Q23" s="68">
        <v>2694.825263756019</v>
      </c>
      <c r="R23" s="68">
        <v>1797.2830733645033</v>
      </c>
      <c r="S23" s="68">
        <v>105.5285663533422</v>
      </c>
      <c r="T23" s="68">
        <v>99.192712168933454</v>
      </c>
      <c r="U23" s="68">
        <v>0</v>
      </c>
      <c r="V23" s="68">
        <v>923.38759512063234</v>
      </c>
      <c r="W23" s="68">
        <v>446.25868457482699</v>
      </c>
      <c r="X23" s="73">
        <v>8390.9999999999964</v>
      </c>
    </row>
    <row r="24" spans="1:24">
      <c r="C24" s="5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73"/>
    </row>
    <row r="25" spans="1:24">
      <c r="A25" t="s">
        <v>1155</v>
      </c>
      <c r="B25">
        <v>2011</v>
      </c>
      <c r="C25" s="5">
        <v>6</v>
      </c>
      <c r="D25" s="76">
        <v>0.20504510921177588</v>
      </c>
      <c r="E25" s="76">
        <v>8.2353988603988595E-3</v>
      </c>
      <c r="F25" s="76">
        <v>7.2115384615384619E-3</v>
      </c>
      <c r="G25" s="76">
        <v>0.16136633428300096</v>
      </c>
      <c r="H25" s="76">
        <v>0.49063687084520419</v>
      </c>
      <c r="I25" s="76">
        <v>1.8079297245963914E-2</v>
      </c>
      <c r="J25" s="76">
        <v>9.6153846153846159E-3</v>
      </c>
      <c r="K25" s="76">
        <v>0</v>
      </c>
      <c r="L25" s="76">
        <v>1.5595322886989553E-2</v>
      </c>
      <c r="M25" s="76">
        <v>8.4214743589743582E-2</v>
      </c>
      <c r="N25" s="68">
        <v>170.59753086419752</v>
      </c>
      <c r="O25" s="68">
        <v>6.8518518518518512</v>
      </c>
      <c r="P25" s="68">
        <v>6</v>
      </c>
      <c r="Q25" s="68">
        <v>134.2567901234568</v>
      </c>
      <c r="R25" s="68">
        <v>408.20987654320987</v>
      </c>
      <c r="S25" s="68">
        <v>15.041975308641975</v>
      </c>
      <c r="T25" s="68">
        <v>8</v>
      </c>
      <c r="U25" s="68">
        <v>0</v>
      </c>
      <c r="V25" s="68">
        <v>12.975308641975309</v>
      </c>
      <c r="W25" s="68">
        <v>70.066666666666663</v>
      </c>
      <c r="X25" s="73">
        <v>832</v>
      </c>
    </row>
    <row r="26" spans="1:24">
      <c r="B26">
        <v>2014</v>
      </c>
      <c r="C26" s="5">
        <v>7</v>
      </c>
      <c r="D26" s="76">
        <v>0.23683253605405075</v>
      </c>
      <c r="E26" s="76">
        <v>1.354121107152091E-2</v>
      </c>
      <c r="F26" s="76">
        <v>6.532818926909021E-3</v>
      </c>
      <c r="G26" s="76">
        <v>0.20641164740905124</v>
      </c>
      <c r="H26" s="76">
        <v>0.43980943942819434</v>
      </c>
      <c r="I26" s="76">
        <v>1.5120391594725037E-2</v>
      </c>
      <c r="J26" s="76">
        <v>9.7540288379983095E-4</v>
      </c>
      <c r="K26" s="76">
        <v>0</v>
      </c>
      <c r="L26" s="76">
        <v>3.0712952309911438E-2</v>
      </c>
      <c r="M26" s="76">
        <v>5.0063600321838049E-2</v>
      </c>
      <c r="N26" s="68">
        <v>248.20049778464508</v>
      </c>
      <c r="O26" s="68">
        <v>14.191189202953908</v>
      </c>
      <c r="P26" s="68">
        <v>6.8463942354006511</v>
      </c>
      <c r="Q26" s="68">
        <v>216.3194064846856</v>
      </c>
      <c r="R26" s="68">
        <v>460.92029252074747</v>
      </c>
      <c r="S26" s="68">
        <v>15.846170391271832</v>
      </c>
      <c r="T26" s="68">
        <v>1.0222222222222224</v>
      </c>
      <c r="U26" s="68">
        <v>0</v>
      </c>
      <c r="V26" s="68">
        <v>32.187174020787175</v>
      </c>
      <c r="W26" s="68">
        <v>52.466653137286251</v>
      </c>
      <c r="X26" s="73">
        <v>1047.9999999999995</v>
      </c>
    </row>
    <row r="27" spans="1:24">
      <c r="B27">
        <v>2017</v>
      </c>
      <c r="C27" s="5">
        <v>7</v>
      </c>
      <c r="D27" s="76">
        <v>0.28380929552772938</v>
      </c>
      <c r="E27" s="76">
        <v>6.0912678018153745E-3</v>
      </c>
      <c r="F27" s="76">
        <v>1.5397241376984274E-2</v>
      </c>
      <c r="G27" s="76">
        <v>0.23602445280545378</v>
      </c>
      <c r="H27" s="76">
        <v>0.39181046095770516</v>
      </c>
      <c r="I27" s="76">
        <v>5.8719646799117028E-3</v>
      </c>
      <c r="J27" s="76">
        <v>0</v>
      </c>
      <c r="K27" s="76">
        <v>0</v>
      </c>
      <c r="L27" s="76">
        <v>2.3435394627447623E-2</v>
      </c>
      <c r="M27" s="76">
        <v>3.755992222295302E-2</v>
      </c>
      <c r="N27" s="68">
        <v>257.1312217481227</v>
      </c>
      <c r="O27" s="68">
        <v>5.5186886284447265</v>
      </c>
      <c r="P27" s="68">
        <v>13.949900687547746</v>
      </c>
      <c r="Q27" s="68">
        <v>213.83815424174102</v>
      </c>
      <c r="R27" s="68">
        <v>354.98027762768072</v>
      </c>
      <c r="S27" s="68">
        <v>5.32</v>
      </c>
      <c r="T27" s="68">
        <v>0</v>
      </c>
      <c r="U27" s="68">
        <v>0</v>
      </c>
      <c r="V27" s="68">
        <v>21.232467532467535</v>
      </c>
      <c r="W27" s="68">
        <v>34.029289533995417</v>
      </c>
      <c r="X27" s="73">
        <v>905.99999999999955</v>
      </c>
    </row>
    <row r="28" spans="1:24">
      <c r="C28" s="5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73"/>
    </row>
    <row r="29" spans="1:24">
      <c r="A29" t="s">
        <v>1156</v>
      </c>
      <c r="B29">
        <v>2011</v>
      </c>
      <c r="C29" s="5">
        <v>5</v>
      </c>
      <c r="D29" s="76">
        <v>0.74789941669880733</v>
      </c>
      <c r="E29" s="76">
        <v>1.0995460558092562E-2</v>
      </c>
      <c r="F29" s="76">
        <v>3.276182326995928E-3</v>
      </c>
      <c r="G29" s="76">
        <v>3.6127400129985415E-2</v>
      </c>
      <c r="H29" s="76">
        <v>5.4651017514516564E-2</v>
      </c>
      <c r="I29" s="76">
        <v>3.9178447674628209E-3</v>
      </c>
      <c r="J29" s="76">
        <v>2.7263357382717678E-3</v>
      </c>
      <c r="K29" s="76">
        <v>0.11933793999801155</v>
      </c>
      <c r="L29" s="76">
        <v>7.834418011633832E-3</v>
      </c>
      <c r="M29" s="76">
        <v>1.3233984256222138E-2</v>
      </c>
      <c r="N29" s="68">
        <v>2367.8495532684256</v>
      </c>
      <c r="O29" s="68">
        <v>34.811628126921079</v>
      </c>
      <c r="P29" s="68">
        <v>10.372393247269116</v>
      </c>
      <c r="Q29" s="68">
        <v>114.37934881153392</v>
      </c>
      <c r="R29" s="68">
        <v>173.02512145095957</v>
      </c>
      <c r="S29" s="68">
        <v>12.4038965337873</v>
      </c>
      <c r="T29" s="68">
        <v>8.631578947368423</v>
      </c>
      <c r="U29" s="68">
        <v>377.82391803370484</v>
      </c>
      <c r="V29" s="68">
        <v>24.803767424832728</v>
      </c>
      <c r="W29" s="68">
        <v>41.898794155199319</v>
      </c>
      <c r="X29" s="73">
        <v>3166.0000000000023</v>
      </c>
    </row>
    <row r="30" spans="1:24">
      <c r="B30">
        <v>2014</v>
      </c>
      <c r="C30" s="5">
        <v>5</v>
      </c>
      <c r="D30" s="76">
        <v>0.7012135353100597</v>
      </c>
      <c r="E30" s="76">
        <v>2.2021167634004794E-2</v>
      </c>
      <c r="F30" s="76">
        <v>3.5382848629690574E-3</v>
      </c>
      <c r="G30" s="76">
        <v>6.8142784208147927E-2</v>
      </c>
      <c r="H30" s="76">
        <v>5.9543011009713528E-2</v>
      </c>
      <c r="I30" s="76">
        <v>7.6300733521628061E-3</v>
      </c>
      <c r="J30" s="76">
        <v>1.3346162202427145E-3</v>
      </c>
      <c r="K30" s="76">
        <v>0.11495177953814345</v>
      </c>
      <c r="L30" s="76">
        <v>7.994074452387227E-3</v>
      </c>
      <c r="M30" s="76">
        <v>1.3630673412168811E-2</v>
      </c>
      <c r="N30" s="68">
        <v>2337.1447131884279</v>
      </c>
      <c r="O30" s="68">
        <v>73.396551724137936</v>
      </c>
      <c r="P30" s="68">
        <v>11.793103448275861</v>
      </c>
      <c r="Q30" s="68">
        <v>227.11989976575691</v>
      </c>
      <c r="R30" s="68">
        <v>198.45685569537508</v>
      </c>
      <c r="S30" s="68">
        <v>25.431034482758619</v>
      </c>
      <c r="T30" s="68">
        <v>4.4482758620689653</v>
      </c>
      <c r="U30" s="68">
        <v>383.1342812006319</v>
      </c>
      <c r="V30" s="68">
        <v>26.644250149806613</v>
      </c>
      <c r="W30" s="68">
        <v>45.431034482758619</v>
      </c>
      <c r="X30" s="73">
        <v>3332.9999999999982</v>
      </c>
    </row>
    <row r="31" spans="1:24">
      <c r="B31">
        <v>2017</v>
      </c>
      <c r="C31" s="5">
        <v>5</v>
      </c>
      <c r="D31" s="76">
        <v>0.56346048896339307</v>
      </c>
      <c r="E31" s="76">
        <v>0.13007431851550319</v>
      </c>
      <c r="F31" s="76">
        <v>2.9163366165568465E-2</v>
      </c>
      <c r="G31" s="76">
        <v>4.8791068437673772E-2</v>
      </c>
      <c r="H31" s="76">
        <v>7.8036312515424019E-2</v>
      </c>
      <c r="I31" s="76">
        <v>2.1787822297770058E-3</v>
      </c>
      <c r="J31" s="76">
        <v>0</v>
      </c>
      <c r="K31" s="76">
        <v>9.1790948919299911E-2</v>
      </c>
      <c r="L31" s="76">
        <v>4.5773781337001281E-2</v>
      </c>
      <c r="M31" s="76">
        <v>1.0730932916359504E-2</v>
      </c>
      <c r="N31" s="68">
        <v>2080.8595857418086</v>
      </c>
      <c r="O31" s="68">
        <v>480.36445827775276</v>
      </c>
      <c r="P31" s="68">
        <v>107.70031124944424</v>
      </c>
      <c r="Q31" s="68">
        <v>180.18541574032906</v>
      </c>
      <c r="R31" s="68">
        <v>288.18810211946061</v>
      </c>
      <c r="S31" s="68">
        <v>8.0462427745664744</v>
      </c>
      <c r="T31" s="68">
        <v>0</v>
      </c>
      <c r="U31" s="68">
        <v>338.98397435897425</v>
      </c>
      <c r="V31" s="68">
        <v>169.04257447754557</v>
      </c>
      <c r="W31" s="68">
        <v>39.62933526011561</v>
      </c>
      <c r="X31" s="73">
        <v>3692.9999999999964</v>
      </c>
    </row>
    <row r="32" spans="1:24">
      <c r="C32" s="5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73"/>
    </row>
    <row r="33" spans="1:24">
      <c r="A33" t="s">
        <v>1157</v>
      </c>
      <c r="B33">
        <v>2011</v>
      </c>
      <c r="C33" s="5">
        <v>6</v>
      </c>
      <c r="D33" s="76">
        <v>0.58874358422823114</v>
      </c>
      <c r="E33" s="76">
        <v>7.9646089562353771E-3</v>
      </c>
      <c r="F33" s="76">
        <v>2.3649240364579702E-2</v>
      </c>
      <c r="G33" s="76">
        <v>0.16242338829513694</v>
      </c>
      <c r="H33" s="76">
        <v>0.16597081428453941</v>
      </c>
      <c r="I33" s="76">
        <v>5.6534863012199224E-3</v>
      </c>
      <c r="J33" s="76">
        <v>0</v>
      </c>
      <c r="K33" s="76">
        <v>0</v>
      </c>
      <c r="L33" s="76">
        <v>3.2409907714768392E-2</v>
      </c>
      <c r="M33" s="76">
        <v>1.3184969855289216E-2</v>
      </c>
      <c r="N33" s="68">
        <v>890.76904293731377</v>
      </c>
      <c r="O33" s="68">
        <v>12.050453350784124</v>
      </c>
      <c r="P33" s="68">
        <v>35.781300671609088</v>
      </c>
      <c r="Q33" s="68">
        <v>245.7465864905422</v>
      </c>
      <c r="R33" s="68">
        <v>251.11384201250812</v>
      </c>
      <c r="S33" s="68">
        <v>8.553724773745742</v>
      </c>
      <c r="T33" s="68">
        <v>0</v>
      </c>
      <c r="U33" s="68">
        <v>0</v>
      </c>
      <c r="V33" s="68">
        <v>49.03619037244458</v>
      </c>
      <c r="W33" s="68">
        <v>19.948859391052583</v>
      </c>
      <c r="X33" s="73">
        <v>1513</v>
      </c>
    </row>
    <row r="34" spans="1:24">
      <c r="B34">
        <v>2014</v>
      </c>
      <c r="C34" s="5">
        <v>7</v>
      </c>
      <c r="D34" s="76">
        <v>0.59347328000624622</v>
      </c>
      <c r="E34" s="76">
        <v>9.4931575172873522E-3</v>
      </c>
      <c r="F34" s="76">
        <v>2.892176604469664E-2</v>
      </c>
      <c r="G34" s="76">
        <v>0.15580381936984486</v>
      </c>
      <c r="H34" s="76">
        <v>0.14538433683607196</v>
      </c>
      <c r="I34" s="76">
        <v>6.6619952734777808E-3</v>
      </c>
      <c r="J34" s="76">
        <v>9.1224229155263637E-4</v>
      </c>
      <c r="K34" s="76">
        <v>0</v>
      </c>
      <c r="L34" s="76">
        <v>3.6902072251532018E-2</v>
      </c>
      <c r="M34" s="76">
        <v>2.2447330409290488E-2</v>
      </c>
      <c r="N34" s="68">
        <v>929.37915648978151</v>
      </c>
      <c r="O34" s="68">
        <v>14.866284672071995</v>
      </c>
      <c r="P34" s="68">
        <v>45.291485625994937</v>
      </c>
      <c r="Q34" s="68">
        <v>243.98878113317704</v>
      </c>
      <c r="R34" s="68">
        <v>227.67187148528868</v>
      </c>
      <c r="S34" s="68">
        <v>10.432684598266205</v>
      </c>
      <c r="T34" s="68">
        <v>1.4285714285714286</v>
      </c>
      <c r="U34" s="68">
        <v>0</v>
      </c>
      <c r="V34" s="68">
        <v>57.788645145899139</v>
      </c>
      <c r="W34" s="68">
        <v>35.152519420948906</v>
      </c>
      <c r="X34" s="73">
        <v>1566</v>
      </c>
    </row>
    <row r="35" spans="1:24">
      <c r="B35">
        <v>2017</v>
      </c>
      <c r="C35" s="5">
        <v>6</v>
      </c>
      <c r="D35" s="76">
        <v>0.5567233182737239</v>
      </c>
      <c r="E35" s="76">
        <v>1.6838906177602076E-2</v>
      </c>
      <c r="F35" s="76">
        <v>2.9566154421027085E-2</v>
      </c>
      <c r="G35" s="76">
        <v>0.1644081804363634</v>
      </c>
      <c r="H35" s="76">
        <v>0.14808929843770818</v>
      </c>
      <c r="I35" s="76">
        <v>4.0203566717696747E-3</v>
      </c>
      <c r="J35" s="76">
        <v>2.1259633271326073E-3</v>
      </c>
      <c r="K35" s="76">
        <v>0</v>
      </c>
      <c r="L35" s="76">
        <v>6.2450232110092561E-2</v>
      </c>
      <c r="M35" s="76">
        <v>1.5777590144580741E-2</v>
      </c>
      <c r="N35" s="68">
        <v>790.54711194868787</v>
      </c>
      <c r="O35" s="68">
        <v>23.91124677219495</v>
      </c>
      <c r="P35" s="68">
        <v>41.983939277858461</v>
      </c>
      <c r="Q35" s="68">
        <v>233.45961621963602</v>
      </c>
      <c r="R35" s="68">
        <v>210.28680378154561</v>
      </c>
      <c r="S35" s="68">
        <v>5.708906473912938</v>
      </c>
      <c r="T35" s="68">
        <v>3.0188679245283021</v>
      </c>
      <c r="U35" s="68">
        <v>0</v>
      </c>
      <c r="V35" s="68">
        <v>88.679329596331442</v>
      </c>
      <c r="W35" s="68">
        <v>22.404178005304651</v>
      </c>
      <c r="X35" s="73">
        <v>1420</v>
      </c>
    </row>
    <row r="36" spans="1:24">
      <c r="C36" s="5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73"/>
    </row>
    <row r="37" spans="1:24">
      <c r="A37" t="s">
        <v>1158</v>
      </c>
      <c r="B37">
        <v>2011</v>
      </c>
      <c r="C37" s="5">
        <v>19</v>
      </c>
      <c r="D37" s="76">
        <v>0.33538269577649676</v>
      </c>
      <c r="E37" s="76">
        <v>1.9988092789594427E-2</v>
      </c>
      <c r="F37" s="76">
        <v>9.7748137548243387E-3</v>
      </c>
      <c r="G37" s="76">
        <v>0.14176844624006588</v>
      </c>
      <c r="H37" s="76">
        <v>0.35538400225559097</v>
      </c>
      <c r="I37" s="76">
        <v>1.4832281705849285E-2</v>
      </c>
      <c r="J37" s="76">
        <v>2.35284763587402E-3</v>
      </c>
      <c r="K37" s="76">
        <v>0</v>
      </c>
      <c r="L37" s="76">
        <v>1.9820503244865235E-2</v>
      </c>
      <c r="M37" s="76">
        <v>0.10069631659683886</v>
      </c>
      <c r="N37" s="68">
        <v>1671.8827384458364</v>
      </c>
      <c r="O37" s="68">
        <v>99.640642556128213</v>
      </c>
      <c r="P37" s="68">
        <v>48.727446567799326</v>
      </c>
      <c r="Q37" s="68">
        <v>706.71570450672834</v>
      </c>
      <c r="R37" s="68">
        <v>1771.589251244121</v>
      </c>
      <c r="S37" s="68">
        <v>73.938924303658681</v>
      </c>
      <c r="T37" s="68">
        <v>11.728945464831989</v>
      </c>
      <c r="U37" s="68">
        <v>0</v>
      </c>
      <c r="V37" s="68">
        <v>98.805208675653205</v>
      </c>
      <c r="W37" s="68">
        <v>501.97113823524177</v>
      </c>
      <c r="X37" s="73">
        <v>4985</v>
      </c>
    </row>
    <row r="38" spans="1:24">
      <c r="B38">
        <v>2014</v>
      </c>
      <c r="C38" s="5">
        <v>19</v>
      </c>
      <c r="D38" s="76">
        <v>0.2787169644913528</v>
      </c>
      <c r="E38" s="76">
        <v>1.1887036449913185E-2</v>
      </c>
      <c r="F38" s="76">
        <v>1.2858264922771617E-2</v>
      </c>
      <c r="G38" s="76">
        <v>0.15438427716939998</v>
      </c>
      <c r="H38" s="76">
        <v>0.40323657878499547</v>
      </c>
      <c r="I38" s="76">
        <v>2.040169693966392E-2</v>
      </c>
      <c r="J38" s="76">
        <v>2.4477758875292533E-3</v>
      </c>
      <c r="K38" s="76">
        <v>7.8988772003631775E-4</v>
      </c>
      <c r="L38" s="76">
        <v>2.7495729369766339E-2</v>
      </c>
      <c r="M38" s="76">
        <v>8.7781788264571267E-2</v>
      </c>
      <c r="N38" s="68">
        <v>1501.1695707504259</v>
      </c>
      <c r="O38" s="68">
        <v>64.023578319232399</v>
      </c>
      <c r="P38" s="68">
        <v>69.254614874047917</v>
      </c>
      <c r="Q38" s="68">
        <v>831.51371683438811</v>
      </c>
      <c r="R38" s="68">
        <v>2171.8322133359852</v>
      </c>
      <c r="S38" s="68">
        <v>109.88353971702986</v>
      </c>
      <c r="T38" s="68">
        <v>13.183720930232557</v>
      </c>
      <c r="U38" s="68">
        <v>4.2543352601156066</v>
      </c>
      <c r="V38" s="68">
        <v>148.09199838556148</v>
      </c>
      <c r="W38" s="68">
        <v>472.79271159298077</v>
      </c>
      <c r="X38" s="73">
        <v>5385.9999999999991</v>
      </c>
    </row>
    <row r="39" spans="1:24">
      <c r="B39">
        <v>2017</v>
      </c>
      <c r="C39" s="5">
        <v>19</v>
      </c>
      <c r="D39" s="76">
        <v>0.30489088707938333</v>
      </c>
      <c r="E39" s="76">
        <v>1.2411615160576166E-2</v>
      </c>
      <c r="F39" s="76">
        <v>1.4034706390499358E-2</v>
      </c>
      <c r="G39" s="76">
        <v>0.18498858068535365</v>
      </c>
      <c r="H39" s="76">
        <v>0.34583250713049635</v>
      </c>
      <c r="I39" s="76">
        <v>2.9882694626211671E-2</v>
      </c>
      <c r="J39" s="76">
        <v>5.4483130270808469E-3</v>
      </c>
      <c r="K39" s="76">
        <v>1.3397129186602872E-3</v>
      </c>
      <c r="L39" s="76">
        <v>3.6832398234332528E-2</v>
      </c>
      <c r="M39" s="76">
        <v>6.4338584747405864E-2</v>
      </c>
      <c r="N39" s="68">
        <v>1593.0548849897777</v>
      </c>
      <c r="O39" s="68">
        <v>64.850689214010458</v>
      </c>
      <c r="P39" s="68">
        <v>73.33134089035913</v>
      </c>
      <c r="Q39" s="68">
        <v>966.56533408097266</v>
      </c>
      <c r="R39" s="68">
        <v>1806.9748497568432</v>
      </c>
      <c r="S39" s="68">
        <v>156.13707942195595</v>
      </c>
      <c r="T39" s="68">
        <v>28.467435566497421</v>
      </c>
      <c r="U39" s="68">
        <v>7</v>
      </c>
      <c r="V39" s="68">
        <v>192.44928077438743</v>
      </c>
      <c r="W39" s="68">
        <v>336.16910530519561</v>
      </c>
      <c r="X39" s="73">
        <v>5224.9999999999991</v>
      </c>
    </row>
    <row r="40" spans="1:24">
      <c r="C40" s="5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73"/>
    </row>
    <row r="41" spans="1:24">
      <c r="A41" t="s">
        <v>1159</v>
      </c>
      <c r="B41">
        <v>2011</v>
      </c>
      <c r="C41" s="5">
        <v>2</v>
      </c>
      <c r="D41" s="76">
        <v>0.30866892211430047</v>
      </c>
      <c r="E41" s="76">
        <v>3.932482083742591E-2</v>
      </c>
      <c r="F41" s="76">
        <v>0</v>
      </c>
      <c r="G41" s="76">
        <v>0.30888719124013242</v>
      </c>
      <c r="H41" s="76">
        <v>0.25581141547528119</v>
      </c>
      <c r="I41" s="76">
        <v>0</v>
      </c>
      <c r="J41" s="76">
        <v>0</v>
      </c>
      <c r="K41" s="76">
        <v>0</v>
      </c>
      <c r="L41" s="76">
        <v>6.0787951544254107E-2</v>
      </c>
      <c r="M41" s="76">
        <v>2.6519698788606369E-2</v>
      </c>
      <c r="N41" s="68">
        <v>71.30252100840336</v>
      </c>
      <c r="O41" s="68">
        <v>9.0840336134453779</v>
      </c>
      <c r="P41" s="68">
        <v>0</v>
      </c>
      <c r="Q41" s="68">
        <v>71.352941176470537</v>
      </c>
      <c r="R41" s="68">
        <v>59.092436974789912</v>
      </c>
      <c r="S41" s="68">
        <v>0</v>
      </c>
      <c r="T41" s="68">
        <v>0</v>
      </c>
      <c r="U41" s="68">
        <v>0</v>
      </c>
      <c r="V41" s="68">
        <v>14.042016806722689</v>
      </c>
      <c r="W41" s="68">
        <v>6.1260504201680668</v>
      </c>
      <c r="X41" s="73">
        <v>230.99999999999983</v>
      </c>
    </row>
    <row r="42" spans="1:24">
      <c r="B42">
        <v>2014</v>
      </c>
      <c r="C42" s="5">
        <v>2</v>
      </c>
      <c r="D42" s="76">
        <v>0.27792394164075601</v>
      </c>
      <c r="E42" s="76">
        <v>5.3655425336841291E-2</v>
      </c>
      <c r="F42" s="76">
        <v>1.7898429402854191E-2</v>
      </c>
      <c r="G42" s="76">
        <v>0.2742565574423983</v>
      </c>
      <c r="H42" s="76">
        <v>0.2778442158973134</v>
      </c>
      <c r="I42" s="76">
        <v>1.3433787770070963E-2</v>
      </c>
      <c r="J42" s="76">
        <v>0</v>
      </c>
      <c r="K42" s="76">
        <v>0</v>
      </c>
      <c r="L42" s="76">
        <v>5.8080204097903244E-2</v>
      </c>
      <c r="M42" s="76">
        <v>2.6907438411863206E-2</v>
      </c>
      <c r="N42" s="68">
        <v>61.699115044247804</v>
      </c>
      <c r="O42" s="68">
        <v>11.91150442477876</v>
      </c>
      <c r="P42" s="68">
        <v>3.9734513274336285</v>
      </c>
      <c r="Q42" s="68">
        <v>60.884955752212392</v>
      </c>
      <c r="R42" s="68">
        <v>61.681415929203538</v>
      </c>
      <c r="S42" s="68">
        <v>2.9823008849557522</v>
      </c>
      <c r="T42" s="68">
        <v>0</v>
      </c>
      <c r="U42" s="68">
        <v>0</v>
      </c>
      <c r="V42" s="68">
        <v>12.893805309734514</v>
      </c>
      <c r="W42" s="68">
        <v>5.9734513274336285</v>
      </c>
      <c r="X42" s="73">
        <v>221.99999999999989</v>
      </c>
    </row>
    <row r="43" spans="1:24">
      <c r="B43">
        <v>2017</v>
      </c>
      <c r="C43" s="5">
        <v>2</v>
      </c>
      <c r="D43" s="76">
        <v>0.29019218495142196</v>
      </c>
      <c r="E43" s="76">
        <v>4.6344230905609553E-2</v>
      </c>
      <c r="F43" s="76">
        <v>1.2587759733352251E-2</v>
      </c>
      <c r="G43" s="76">
        <v>0.30590029075952074</v>
      </c>
      <c r="H43" s="76">
        <v>0.25654208921353111</v>
      </c>
      <c r="I43" s="76">
        <v>1.6771860151762297E-2</v>
      </c>
      <c r="J43" s="76">
        <v>0</v>
      </c>
      <c r="K43" s="76">
        <v>0</v>
      </c>
      <c r="L43" s="76">
        <v>5.4854265654918126E-2</v>
      </c>
      <c r="M43" s="76">
        <v>1.6807318629884414E-2</v>
      </c>
      <c r="N43" s="68">
        <v>69.355932203389813</v>
      </c>
      <c r="O43" s="68">
        <v>11.076271186440678</v>
      </c>
      <c r="P43" s="68">
        <v>3.0084745762711864</v>
      </c>
      <c r="Q43" s="68">
        <v>73.110169491525426</v>
      </c>
      <c r="R43" s="68">
        <v>61.313559322033903</v>
      </c>
      <c r="S43" s="68">
        <v>4.0084745762711869</v>
      </c>
      <c r="T43" s="68">
        <v>0</v>
      </c>
      <c r="U43" s="68">
        <v>0</v>
      </c>
      <c r="V43" s="68">
        <v>13.110169491525426</v>
      </c>
      <c r="W43" s="68">
        <v>4.0169491525423728</v>
      </c>
      <c r="X43" s="73">
        <v>238.99999999999989</v>
      </c>
    </row>
    <row r="44" spans="1:24">
      <c r="C44" s="5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73"/>
    </row>
    <row r="45" spans="1:24">
      <c r="A45" t="s">
        <v>1160</v>
      </c>
      <c r="B45">
        <v>2011</v>
      </c>
      <c r="C45" s="5">
        <v>10</v>
      </c>
      <c r="D45" s="76">
        <v>0.45504216692262922</v>
      </c>
      <c r="E45" s="76">
        <v>4.9621871478558802E-2</v>
      </c>
      <c r="F45" s="76">
        <v>3.6192859718501884E-2</v>
      </c>
      <c r="G45" s="76">
        <v>0.31093565507613724</v>
      </c>
      <c r="H45" s="76">
        <v>9.8710656377060543E-2</v>
      </c>
      <c r="I45" s="76">
        <v>1.101490614348404E-2</v>
      </c>
      <c r="J45" s="76">
        <v>4.1692866327912135E-4</v>
      </c>
      <c r="K45" s="76">
        <v>0</v>
      </c>
      <c r="L45" s="76">
        <v>2.3002594603959318E-2</v>
      </c>
      <c r="M45" s="76">
        <v>1.5062361016390101E-2</v>
      </c>
      <c r="N45" s="68">
        <v>1409.2655909593825</v>
      </c>
      <c r="O45" s="68">
        <v>153.67893596909659</v>
      </c>
      <c r="P45" s="68">
        <v>112.08928654820032</v>
      </c>
      <c r="Q45" s="68">
        <v>962.96772377079697</v>
      </c>
      <c r="R45" s="68">
        <v>305.70690279975645</v>
      </c>
      <c r="S45" s="68">
        <v>34.113164326370068</v>
      </c>
      <c r="T45" s="68">
        <v>1.2912280701754386</v>
      </c>
      <c r="U45" s="68">
        <v>0</v>
      </c>
      <c r="V45" s="68">
        <v>71.239035488461994</v>
      </c>
      <c r="W45" s="68">
        <v>46.648132067760137</v>
      </c>
      <c r="X45" s="73">
        <v>3096.9999999999995</v>
      </c>
    </row>
    <row r="46" spans="1:24">
      <c r="B46">
        <v>2014</v>
      </c>
      <c r="C46" s="5">
        <v>10</v>
      </c>
      <c r="D46" s="76">
        <v>0.40850158332060399</v>
      </c>
      <c r="E46" s="76">
        <v>5.3373801424223981E-2</v>
      </c>
      <c r="F46" s="76">
        <v>6.18131392423968E-2</v>
      </c>
      <c r="G46" s="76">
        <v>0.29471080923686677</v>
      </c>
      <c r="H46" s="76">
        <v>0.10770667176288053</v>
      </c>
      <c r="I46" s="76">
        <v>7.5549384235531368E-3</v>
      </c>
      <c r="J46" s="76">
        <v>1.5127065323986482E-2</v>
      </c>
      <c r="K46" s="76">
        <v>0</v>
      </c>
      <c r="L46" s="76">
        <v>2.9431700797917341E-2</v>
      </c>
      <c r="M46" s="76">
        <v>2.1780290467571312E-2</v>
      </c>
      <c r="N46" s="68">
        <v>1016.3519393016621</v>
      </c>
      <c r="O46" s="68">
        <v>132.79401794346919</v>
      </c>
      <c r="P46" s="68">
        <v>153.79109043508316</v>
      </c>
      <c r="Q46" s="68">
        <v>733.24049338132409</v>
      </c>
      <c r="R46" s="68">
        <v>267.97419934604659</v>
      </c>
      <c r="S46" s="68">
        <v>18.796686797800195</v>
      </c>
      <c r="T46" s="68">
        <v>37.636138526078348</v>
      </c>
      <c r="U46" s="68">
        <v>0</v>
      </c>
      <c r="V46" s="68">
        <v>73.226071585218307</v>
      </c>
      <c r="W46" s="68">
        <v>54.189362683317398</v>
      </c>
      <c r="X46" s="73">
        <v>2487.9999999999986</v>
      </c>
    </row>
    <row r="47" spans="1:24">
      <c r="B47">
        <v>2017</v>
      </c>
      <c r="C47" s="5">
        <v>10</v>
      </c>
      <c r="D47" s="76">
        <v>0.4529150328081607</v>
      </c>
      <c r="E47" s="76">
        <v>3.9473245509002448E-2</v>
      </c>
      <c r="F47" s="76">
        <v>8.1795536652647438E-2</v>
      </c>
      <c r="G47" s="76">
        <v>0.25904212380791802</v>
      </c>
      <c r="H47" s="76">
        <v>9.1396553616104839E-2</v>
      </c>
      <c r="I47" s="76">
        <v>1.0782529237564887E-2</v>
      </c>
      <c r="J47" s="76">
        <v>6.488314480082839E-4</v>
      </c>
      <c r="K47" s="76">
        <v>0</v>
      </c>
      <c r="L47" s="76">
        <v>4.2700370770201432E-2</v>
      </c>
      <c r="M47" s="76">
        <v>2.1245776150391693E-2</v>
      </c>
      <c r="N47" s="68">
        <v>968.78525517665594</v>
      </c>
      <c r="O47" s="68">
        <v>84.433272143756255</v>
      </c>
      <c r="P47" s="68">
        <v>174.96065290001292</v>
      </c>
      <c r="Q47" s="68">
        <v>554.09110282513677</v>
      </c>
      <c r="R47" s="68">
        <v>195.4972281848483</v>
      </c>
      <c r="S47" s="68">
        <v>23.063830039151298</v>
      </c>
      <c r="T47" s="68">
        <v>1.3878504672897196</v>
      </c>
      <c r="U47" s="68">
        <v>0</v>
      </c>
      <c r="V47" s="68">
        <v>91.336093077460887</v>
      </c>
      <c r="W47" s="68">
        <v>45.444715185687841</v>
      </c>
      <c r="X47" s="73">
        <v>2139.0000000000005</v>
      </c>
    </row>
    <row r="48" spans="1:24">
      <c r="C48" s="5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73"/>
    </row>
    <row r="49" spans="1:24">
      <c r="A49" t="s">
        <v>1161</v>
      </c>
      <c r="B49">
        <v>2011</v>
      </c>
      <c r="C49" s="5">
        <v>18</v>
      </c>
      <c r="D49" s="76">
        <v>0.41986731834845686</v>
      </c>
      <c r="E49" s="76">
        <v>2.8555754437716116E-2</v>
      </c>
      <c r="F49" s="76">
        <v>2.9024792846725659E-2</v>
      </c>
      <c r="G49" s="76">
        <v>0.26679320874702739</v>
      </c>
      <c r="H49" s="76">
        <v>0.16796529214997521</v>
      </c>
      <c r="I49" s="76">
        <v>1.9441393280671754E-2</v>
      </c>
      <c r="J49" s="76">
        <v>3.9276548339839609E-3</v>
      </c>
      <c r="K49" s="76">
        <v>2.2691687451851209E-3</v>
      </c>
      <c r="L49" s="76">
        <v>3.1426783791487653E-2</v>
      </c>
      <c r="M49" s="76">
        <v>3.072863281876994E-2</v>
      </c>
      <c r="N49" s="68">
        <v>3581.8880928306871</v>
      </c>
      <c r="O49" s="68">
        <v>243.60914110815628</v>
      </c>
      <c r="P49" s="68">
        <v>247.61050777541669</v>
      </c>
      <c r="Q49" s="68">
        <v>2276.0128638208917</v>
      </c>
      <c r="R49" s="68">
        <v>1432.9119073314391</v>
      </c>
      <c r="S49" s="68">
        <v>165.85452607741081</v>
      </c>
      <c r="T49" s="68">
        <v>33.506823388717187</v>
      </c>
      <c r="U49" s="68">
        <v>19.358278565174274</v>
      </c>
      <c r="V49" s="68">
        <v>268.10189252518126</v>
      </c>
      <c r="W49" s="68">
        <v>262.14596657692647</v>
      </c>
      <c r="X49" s="73">
        <v>8531.0000000000036</v>
      </c>
    </row>
    <row r="50" spans="1:24">
      <c r="B50">
        <v>2014</v>
      </c>
      <c r="C50" s="5">
        <v>15</v>
      </c>
      <c r="D50" s="76">
        <v>0.44133039377396854</v>
      </c>
      <c r="E50" s="76">
        <v>1.4049590702985991E-2</v>
      </c>
      <c r="F50" s="76">
        <v>3.8173746674523154E-2</v>
      </c>
      <c r="G50" s="76">
        <v>0.26726852774789289</v>
      </c>
      <c r="H50" s="76">
        <v>0.17239720109374557</v>
      </c>
      <c r="I50" s="76">
        <v>8.3942158462739485E-3</v>
      </c>
      <c r="J50" s="76">
        <v>2.9383811770591064E-3</v>
      </c>
      <c r="K50" s="76">
        <v>8.7525446205576948E-3</v>
      </c>
      <c r="L50" s="76">
        <v>2.2987908820065718E-2</v>
      </c>
      <c r="M50" s="76">
        <v>2.3707489542927274E-2</v>
      </c>
      <c r="N50" s="68">
        <v>3358.5242966199003</v>
      </c>
      <c r="O50" s="68">
        <v>106.91738524972338</v>
      </c>
      <c r="P50" s="68">
        <v>290.50221219312118</v>
      </c>
      <c r="Q50" s="68">
        <v>2033.9134961614645</v>
      </c>
      <c r="R50" s="68">
        <v>1311.9427003234036</v>
      </c>
      <c r="S50" s="68">
        <v>63.879982590144735</v>
      </c>
      <c r="T50" s="68">
        <v>22.361080757419796</v>
      </c>
      <c r="U50" s="68">
        <v>66.606864562444045</v>
      </c>
      <c r="V50" s="68">
        <v>174.93798612070009</v>
      </c>
      <c r="W50" s="68">
        <v>180.41399542167653</v>
      </c>
      <c r="X50" s="73">
        <v>7609.9999999999991</v>
      </c>
    </row>
    <row r="51" spans="1:24">
      <c r="B51">
        <v>2017</v>
      </c>
      <c r="C51" s="5">
        <v>17</v>
      </c>
      <c r="D51" s="76">
        <v>0.46376501220552729</v>
      </c>
      <c r="E51" s="76">
        <v>1.7249364306037421E-2</v>
      </c>
      <c r="F51" s="76">
        <v>6.2735320075156961E-2</v>
      </c>
      <c r="G51" s="76">
        <v>0.21792863816499014</v>
      </c>
      <c r="H51" s="76">
        <v>0.13844175802425751</v>
      </c>
      <c r="I51" s="76">
        <v>1.0091787109899882E-2</v>
      </c>
      <c r="J51" s="76">
        <v>2.4515203349007426E-3</v>
      </c>
      <c r="K51" s="76">
        <v>2.356444621975963E-2</v>
      </c>
      <c r="L51" s="76">
        <v>3.3813789553594598E-2</v>
      </c>
      <c r="M51" s="76">
        <v>2.9958364005875274E-2</v>
      </c>
      <c r="N51" s="68">
        <v>3582.120954275495</v>
      </c>
      <c r="O51" s="68">
        <v>133.23408989983312</v>
      </c>
      <c r="P51" s="68">
        <v>484.56761226051265</v>
      </c>
      <c r="Q51" s="68">
        <v>1683.2808011863849</v>
      </c>
      <c r="R51" s="68">
        <v>1069.3241389793657</v>
      </c>
      <c r="S51" s="68">
        <v>77.948963636866736</v>
      </c>
      <c r="T51" s="68">
        <v>18.935543066773345</v>
      </c>
      <c r="U51" s="68">
        <v>182.01178260142348</v>
      </c>
      <c r="V51" s="68">
        <v>261.17771051196485</v>
      </c>
      <c r="W51" s="68">
        <v>231.39840358138076</v>
      </c>
      <c r="X51" s="73">
        <v>7724.0000000000045</v>
      </c>
    </row>
    <row r="52" spans="1:24">
      <c r="C52" s="5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73"/>
    </row>
    <row r="53" spans="1:24">
      <c r="A53" t="s">
        <v>1162</v>
      </c>
      <c r="B53">
        <v>2011</v>
      </c>
      <c r="C53" s="5">
        <v>15</v>
      </c>
      <c r="D53" s="76">
        <v>0.58147999465900391</v>
      </c>
      <c r="E53" s="76">
        <v>1.2213734809687363E-2</v>
      </c>
      <c r="F53" s="76">
        <v>1.3784003141188111E-2</v>
      </c>
      <c r="G53" s="76">
        <v>0.26397643643888336</v>
      </c>
      <c r="H53" s="76">
        <v>9.0950977186293108E-2</v>
      </c>
      <c r="I53" s="76">
        <v>1.0921517326571609E-2</v>
      </c>
      <c r="J53" s="76">
        <v>1.1394047174147426E-4</v>
      </c>
      <c r="K53" s="76">
        <v>2.0473183580046683E-4</v>
      </c>
      <c r="L53" s="76">
        <v>1.8743815943058136E-2</v>
      </c>
      <c r="M53" s="76">
        <v>7.6108481877719368E-3</v>
      </c>
      <c r="N53" s="68">
        <v>5093.7647532128776</v>
      </c>
      <c r="O53" s="68">
        <v>106.99231693286137</v>
      </c>
      <c r="P53" s="68">
        <v>120.74786751680793</v>
      </c>
      <c r="Q53" s="68">
        <v>2312.4335832046195</v>
      </c>
      <c r="R53" s="68">
        <v>796.7305601519281</v>
      </c>
      <c r="S53" s="68">
        <v>95.672491780767359</v>
      </c>
      <c r="T53" s="68">
        <v>0.99811853245531512</v>
      </c>
      <c r="U53" s="68">
        <v>1.7934508816120907</v>
      </c>
      <c r="V53" s="68">
        <v>164.19582766118938</v>
      </c>
      <c r="W53" s="68">
        <v>66.671030124882208</v>
      </c>
      <c r="X53" s="73">
        <v>8760.0000000000055</v>
      </c>
    </row>
    <row r="54" spans="1:24">
      <c r="B54">
        <v>2014</v>
      </c>
      <c r="C54" s="5">
        <v>14</v>
      </c>
      <c r="D54" s="76">
        <v>0.50134964680740446</v>
      </c>
      <c r="E54" s="76">
        <v>1.1588430103115079E-2</v>
      </c>
      <c r="F54" s="76">
        <v>1.7359040853985548E-2</v>
      </c>
      <c r="G54" s="76">
        <v>0.32117085298158288</v>
      </c>
      <c r="H54" s="76">
        <v>0.11128103293386109</v>
      </c>
      <c r="I54" s="76">
        <v>6.6535486083668816E-3</v>
      </c>
      <c r="J54" s="76">
        <v>5.1255892087034122E-4</v>
      </c>
      <c r="K54" s="76">
        <v>0</v>
      </c>
      <c r="L54" s="76">
        <v>2.3316449355217997E-2</v>
      </c>
      <c r="M54" s="76">
        <v>6.7684394355951886E-3</v>
      </c>
      <c r="N54" s="68">
        <v>3975.2013495359129</v>
      </c>
      <c r="O54" s="68">
        <v>91.884662287599525</v>
      </c>
      <c r="P54" s="68">
        <v>137.6398349312515</v>
      </c>
      <c r="Q54" s="68">
        <v>2546.5636932909724</v>
      </c>
      <c r="R54" s="68">
        <v>882.34731013258522</v>
      </c>
      <c r="S54" s="68">
        <v>52.75598691574104</v>
      </c>
      <c r="T54" s="68">
        <v>4.0640796835809381</v>
      </c>
      <c r="U54" s="68">
        <v>0</v>
      </c>
      <c r="V54" s="68">
        <v>184.87612693752362</v>
      </c>
      <c r="W54" s="68">
        <v>53.666956284834285</v>
      </c>
      <c r="X54" s="73">
        <v>7929.0000000000055</v>
      </c>
    </row>
    <row r="55" spans="1:24">
      <c r="B55">
        <v>2017</v>
      </c>
      <c r="C55" s="5">
        <v>12</v>
      </c>
      <c r="D55" s="76">
        <v>0.47168988837792303</v>
      </c>
      <c r="E55" s="76">
        <v>1.6872061678067304E-2</v>
      </c>
      <c r="F55" s="76">
        <v>1.7335878437581762E-2</v>
      </c>
      <c r="G55" s="76">
        <v>0.33701172615793951</v>
      </c>
      <c r="H55" s="76">
        <v>0.10273439681954055</v>
      </c>
      <c r="I55" s="76">
        <v>5.1682911945428751E-3</v>
      </c>
      <c r="J55" s="76">
        <v>1.0972204278790938E-3</v>
      </c>
      <c r="K55" s="76">
        <v>1.7637304197925259E-3</v>
      </c>
      <c r="L55" s="76">
        <v>3.862991757242188E-2</v>
      </c>
      <c r="M55" s="76">
        <v>7.696888914311373E-3</v>
      </c>
      <c r="N55" s="68">
        <v>3805.5940194330819</v>
      </c>
      <c r="O55" s="68">
        <v>136.12379361864697</v>
      </c>
      <c r="P55" s="68">
        <v>139.86586723440962</v>
      </c>
      <c r="Q55" s="68">
        <v>2719.0106066422554</v>
      </c>
      <c r="R55" s="68">
        <v>828.861113540053</v>
      </c>
      <c r="S55" s="68">
        <v>41.697773357571904</v>
      </c>
      <c r="T55" s="68">
        <v>8.8523744121285262</v>
      </c>
      <c r="U55" s="68">
        <v>14.229777026886095</v>
      </c>
      <c r="V55" s="68">
        <v>311.66617497429968</v>
      </c>
      <c r="W55" s="68">
        <v>62.09849976066414</v>
      </c>
      <c r="X55" s="73">
        <v>8067.9999999999982</v>
      </c>
    </row>
    <row r="56" spans="1:24">
      <c r="C56" s="5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73"/>
    </row>
    <row r="57" spans="1:24">
      <c r="A57" t="s">
        <v>1229</v>
      </c>
      <c r="B57">
        <v>2011</v>
      </c>
      <c r="C57" s="5">
        <v>12</v>
      </c>
      <c r="D57" s="76">
        <v>0.16172087916295919</v>
      </c>
      <c r="E57" s="76">
        <v>1.8192419397888057E-2</v>
      </c>
      <c r="F57" s="76">
        <v>1.0759741975545304E-2</v>
      </c>
      <c r="G57" s="76">
        <v>0.32753017779052618</v>
      </c>
      <c r="H57" s="76">
        <v>0.37025919432232229</v>
      </c>
      <c r="I57" s="76">
        <v>1.9241667684636247E-2</v>
      </c>
      <c r="J57" s="76">
        <v>9.3406960169795388E-4</v>
      </c>
      <c r="K57" s="76">
        <v>0</v>
      </c>
      <c r="L57" s="76">
        <v>6.5385938414284597E-2</v>
      </c>
      <c r="M57" s="76">
        <v>2.5975911650140147E-2</v>
      </c>
      <c r="N57" s="68">
        <v>686.0199694092729</v>
      </c>
      <c r="O57" s="68">
        <v>77.172243085841131</v>
      </c>
      <c r="P57" s="68">
        <v>45.642825460263182</v>
      </c>
      <c r="Q57" s="68">
        <v>1389.3830141874121</v>
      </c>
      <c r="R57" s="68">
        <v>1570.6395023152911</v>
      </c>
      <c r="S57" s="68">
        <v>81.623154318226966</v>
      </c>
      <c r="T57" s="68">
        <v>3.9623232504027204</v>
      </c>
      <c r="U57" s="68">
        <v>0</v>
      </c>
      <c r="V57" s="68">
        <v>277.36715075339526</v>
      </c>
      <c r="W57" s="68">
        <v>110.18981721989451</v>
      </c>
      <c r="X57" s="73">
        <v>4242</v>
      </c>
    </row>
    <row r="58" spans="1:24">
      <c r="B58">
        <v>2014</v>
      </c>
      <c r="C58" s="5">
        <v>12</v>
      </c>
      <c r="D58" s="76">
        <v>0.14710883099710337</v>
      </c>
      <c r="E58" s="76">
        <v>8.9974738831897928E-3</v>
      </c>
      <c r="F58" s="76">
        <v>1.8555804156482645E-2</v>
      </c>
      <c r="G58" s="76">
        <v>0.34843748119683421</v>
      </c>
      <c r="H58" s="76">
        <v>0.35560700623714614</v>
      </c>
      <c r="I58" s="76">
        <v>1.7733419996753218E-2</v>
      </c>
      <c r="J58" s="76">
        <v>4.7752474357375934E-3</v>
      </c>
      <c r="K58" s="76">
        <v>0</v>
      </c>
      <c r="L58" s="76">
        <v>8.4564117713604101E-2</v>
      </c>
      <c r="M58" s="76">
        <v>1.4220618383151116E-2</v>
      </c>
      <c r="N58" s="68">
        <v>677.73038440365406</v>
      </c>
      <c r="O58" s="68">
        <v>41.451362179855302</v>
      </c>
      <c r="P58" s="68">
        <v>85.486589748915392</v>
      </c>
      <c r="Q58" s="68">
        <v>1605.2514758738123</v>
      </c>
      <c r="R58" s="68">
        <v>1638.2814777345293</v>
      </c>
      <c r="S58" s="68">
        <v>81.697865925041938</v>
      </c>
      <c r="T58" s="68">
        <v>21.999564936443054</v>
      </c>
      <c r="U58" s="68">
        <v>0</v>
      </c>
      <c r="V58" s="68">
        <v>389.58689030657342</v>
      </c>
      <c r="W58" s="68">
        <v>65.514388891177077</v>
      </c>
      <c r="X58" s="73">
        <v>4606.9999999999918</v>
      </c>
    </row>
    <row r="59" spans="1:24">
      <c r="B59">
        <v>2017</v>
      </c>
      <c r="C59" s="5">
        <v>12</v>
      </c>
      <c r="D59" s="76">
        <v>0.12087521686372137</v>
      </c>
      <c r="E59" s="76">
        <v>6.0398102315765909E-3</v>
      </c>
      <c r="F59" s="76">
        <v>1.3963946948213266E-2</v>
      </c>
      <c r="G59" s="76">
        <v>0.37184663358655251</v>
      </c>
      <c r="H59" s="76">
        <v>0.35905853172589242</v>
      </c>
      <c r="I59" s="76">
        <v>1.4678411979506666E-2</v>
      </c>
      <c r="J59" s="76">
        <v>5.707981039960972E-3</v>
      </c>
      <c r="K59" s="76">
        <v>0</v>
      </c>
      <c r="L59" s="76">
        <v>7.8279698101806905E-2</v>
      </c>
      <c r="M59" s="76">
        <v>2.9549769522769279E-2</v>
      </c>
      <c r="N59" s="68">
        <v>691.76886611107761</v>
      </c>
      <c r="O59" s="68">
        <v>34.56583395531284</v>
      </c>
      <c r="P59" s="68">
        <v>79.915668384624553</v>
      </c>
      <c r="Q59" s="68">
        <v>2128.0782840158408</v>
      </c>
      <c r="R59" s="68">
        <v>2054.8919770672828</v>
      </c>
      <c r="S59" s="68">
        <v>84.004551758716673</v>
      </c>
      <c r="T59" s="68">
        <v>32.666775491696654</v>
      </c>
      <c r="U59" s="68">
        <v>0</v>
      </c>
      <c r="V59" s="68">
        <v>447.99471223664102</v>
      </c>
      <c r="W59" s="68">
        <v>169.11333097880865</v>
      </c>
      <c r="X59" s="73">
        <v>5723.0000000000018</v>
      </c>
    </row>
    <row r="60" spans="1:24">
      <c r="C60" s="5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73"/>
    </row>
    <row r="61" spans="1:24">
      <c r="A61" t="s">
        <v>1230</v>
      </c>
      <c r="B61">
        <v>2011</v>
      </c>
      <c r="C61" s="5">
        <v>57</v>
      </c>
      <c r="D61" s="76">
        <v>0.12721736013023441</v>
      </c>
      <c r="E61" s="76">
        <v>1.0748461118477375E-2</v>
      </c>
      <c r="F61" s="76">
        <v>5.353516844907512E-3</v>
      </c>
      <c r="G61" s="76">
        <v>0.70650592893013964</v>
      </c>
      <c r="H61" s="76">
        <v>0.11442260870552723</v>
      </c>
      <c r="I61" s="76">
        <v>1.4138929779945781E-2</v>
      </c>
      <c r="J61" s="76">
        <v>2.2410790104026401E-3</v>
      </c>
      <c r="K61" s="76">
        <v>9.0421609410762095E-5</v>
      </c>
      <c r="L61" s="76">
        <v>1.2288547241953938E-2</v>
      </c>
      <c r="M61" s="76">
        <v>6.9931466290006272E-3</v>
      </c>
      <c r="N61" s="68">
        <v>5676.0569569306681</v>
      </c>
      <c r="O61" s="68">
        <v>479.56408972310493</v>
      </c>
      <c r="P61" s="68">
        <v>238.85786106923842</v>
      </c>
      <c r="Q61" s="68">
        <v>31522.175031076036</v>
      </c>
      <c r="R61" s="68">
        <v>5105.1935326145076</v>
      </c>
      <c r="S61" s="68">
        <v>630.83662999184082</v>
      </c>
      <c r="T61" s="68">
        <v>99.990222207134579</v>
      </c>
      <c r="U61" s="68">
        <v>4.034340947079972</v>
      </c>
      <c r="V61" s="68">
        <v>548.27811229425879</v>
      </c>
      <c r="W61" s="68">
        <v>312.01322314612094</v>
      </c>
      <c r="X61" s="73">
        <v>44616.999999999993</v>
      </c>
    </row>
    <row r="62" spans="1:24">
      <c r="B62">
        <v>2014</v>
      </c>
      <c r="C62" s="5">
        <v>56</v>
      </c>
      <c r="D62" s="76">
        <v>0.11821229442455786</v>
      </c>
      <c r="E62" s="76">
        <v>7.980113485556304E-3</v>
      </c>
      <c r="F62" s="76">
        <v>5.8550247034273879E-3</v>
      </c>
      <c r="G62" s="76">
        <v>0.70893819314423745</v>
      </c>
      <c r="H62" s="76">
        <v>0.11457270413144108</v>
      </c>
      <c r="I62" s="76">
        <v>1.2580077681663892E-2</v>
      </c>
      <c r="J62" s="76">
        <v>1.9798534415184582E-3</v>
      </c>
      <c r="K62" s="76">
        <v>5.8127995063795169E-4</v>
      </c>
      <c r="L62" s="76">
        <v>1.9493167109535102E-2</v>
      </c>
      <c r="M62" s="76">
        <v>9.8072919274246727E-3</v>
      </c>
      <c r="N62" s="68">
        <v>5311.7512376730829</v>
      </c>
      <c r="O62" s="68">
        <v>358.57841935998698</v>
      </c>
      <c r="P62" s="68">
        <v>263.08968002380624</v>
      </c>
      <c r="Q62" s="68">
        <v>31855.428770743165</v>
      </c>
      <c r="R62" s="68">
        <v>5148.2098874421736</v>
      </c>
      <c r="S62" s="68">
        <v>565.27321054788536</v>
      </c>
      <c r="T62" s="68">
        <v>88.9627345411904</v>
      </c>
      <c r="U62" s="68">
        <v>26.119233301965721</v>
      </c>
      <c r="V62" s="68">
        <v>875.90597089985022</v>
      </c>
      <c r="W62" s="68">
        <v>440.68085546690025</v>
      </c>
      <c r="X62" s="73">
        <v>44934</v>
      </c>
    </row>
    <row r="63" spans="1:24">
      <c r="B63">
        <v>2017</v>
      </c>
      <c r="C63" s="5">
        <v>52</v>
      </c>
      <c r="D63" s="76">
        <v>0.1328153625598017</v>
      </c>
      <c r="E63" s="76">
        <v>1.4635118706737747E-2</v>
      </c>
      <c r="F63" s="76">
        <v>2.0403454319394519E-2</v>
      </c>
      <c r="G63" s="76">
        <v>0.66113102672177571</v>
      </c>
      <c r="H63" s="76">
        <v>0.12470147063208009</v>
      </c>
      <c r="I63" s="76">
        <v>1.0449199595478636E-2</v>
      </c>
      <c r="J63" s="76">
        <v>1.70768327934979E-3</v>
      </c>
      <c r="K63" s="76">
        <v>1.9921829938051444E-4</v>
      </c>
      <c r="L63" s="76">
        <v>2.5208870706845847E-2</v>
      </c>
      <c r="M63" s="76">
        <v>8.7485951791556119E-3</v>
      </c>
      <c r="N63" s="68">
        <v>5787.030977455679</v>
      </c>
      <c r="O63" s="68">
        <v>637.681392289977</v>
      </c>
      <c r="P63" s="68">
        <v>889.0193116046579</v>
      </c>
      <c r="Q63" s="68">
        <v>28806.801096321207</v>
      </c>
      <c r="R63" s="68">
        <v>5433.4924783809929</v>
      </c>
      <c r="S63" s="68">
        <v>455.29252477419504</v>
      </c>
      <c r="T63" s="68">
        <v>74.407175847829038</v>
      </c>
      <c r="U63" s="68">
        <v>8.6803397406077742</v>
      </c>
      <c r="V63" s="68">
        <v>1098.4009144386871</v>
      </c>
      <c r="W63" s="68">
        <v>381.19378914616829</v>
      </c>
      <c r="X63" s="73">
        <v>43571.999999999993</v>
      </c>
    </row>
    <row r="64" spans="1:24">
      <c r="C64" s="5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73"/>
    </row>
    <row r="65" spans="1:24">
      <c r="A65" t="s">
        <v>1231</v>
      </c>
      <c r="B65">
        <v>2011</v>
      </c>
      <c r="C65" s="5">
        <v>3</v>
      </c>
      <c r="D65" s="76">
        <v>0.2113351426893241</v>
      </c>
      <c r="E65" s="76">
        <v>9.8738176736272855E-4</v>
      </c>
      <c r="F65" s="76">
        <v>2.9570818058452996E-3</v>
      </c>
      <c r="G65" s="76">
        <v>0.7129301440058331</v>
      </c>
      <c r="H65" s="76">
        <v>5.2103376339294752E-2</v>
      </c>
      <c r="I65" s="76">
        <v>1.0820691471046927E-2</v>
      </c>
      <c r="J65" s="76">
        <v>0</v>
      </c>
      <c r="K65" s="76">
        <v>0</v>
      </c>
      <c r="L65" s="76">
        <v>8.8661819212930131E-3</v>
      </c>
      <c r="M65" s="76">
        <v>0</v>
      </c>
      <c r="N65" s="68">
        <v>215.13917525773195</v>
      </c>
      <c r="O65" s="68">
        <v>1.0051546391752577</v>
      </c>
      <c r="P65" s="68">
        <v>3.0103092783505154</v>
      </c>
      <c r="Q65" s="68">
        <v>725.76288659793818</v>
      </c>
      <c r="R65" s="68">
        <v>53.041237113402062</v>
      </c>
      <c r="S65" s="68">
        <v>11.015463917525773</v>
      </c>
      <c r="T65" s="68">
        <v>0</v>
      </c>
      <c r="U65" s="68">
        <v>0</v>
      </c>
      <c r="V65" s="68">
        <v>9.0257731958762886</v>
      </c>
      <c r="W65" s="68">
        <v>0</v>
      </c>
      <c r="X65" s="73">
        <v>1018.0000000000001</v>
      </c>
    </row>
    <row r="66" spans="1:24">
      <c r="B66">
        <v>2014</v>
      </c>
      <c r="C66" s="5">
        <v>4</v>
      </c>
      <c r="D66" s="76">
        <v>0.1775541795665635</v>
      </c>
      <c r="E66" s="76">
        <v>1.6511867905056763E-3</v>
      </c>
      <c r="F66" s="76">
        <v>1.754385964912281E-3</v>
      </c>
      <c r="G66" s="76">
        <v>0.76284829721362235</v>
      </c>
      <c r="H66" s="76">
        <v>3.89576883384933E-2</v>
      </c>
      <c r="I66" s="76">
        <v>1.2177502579979363E-2</v>
      </c>
      <c r="J66" s="76">
        <v>0</v>
      </c>
      <c r="K66" s="76">
        <v>0</v>
      </c>
      <c r="L66" s="76">
        <v>5.0567595459236336E-3</v>
      </c>
      <c r="M66" s="76">
        <v>0</v>
      </c>
      <c r="N66" s="68">
        <v>202.41176470588235</v>
      </c>
      <c r="O66" s="68">
        <v>1.8823529411764706</v>
      </c>
      <c r="P66" s="68">
        <v>2</v>
      </c>
      <c r="Q66" s="68">
        <v>869.64705882352928</v>
      </c>
      <c r="R66" s="68">
        <v>44.411764705882355</v>
      </c>
      <c r="S66" s="68">
        <v>13.882352941176471</v>
      </c>
      <c r="T66" s="68">
        <v>0</v>
      </c>
      <c r="U66" s="68">
        <v>0</v>
      </c>
      <c r="V66" s="68">
        <v>5.7647058823529411</v>
      </c>
      <c r="W66" s="68">
        <v>0</v>
      </c>
      <c r="X66" s="73">
        <v>1139.9999999999998</v>
      </c>
    </row>
    <row r="67" spans="1:24">
      <c r="B67">
        <v>2017</v>
      </c>
      <c r="C67" s="5">
        <v>4</v>
      </c>
      <c r="D67" s="76">
        <v>0.12855993341430236</v>
      </c>
      <c r="E67" s="76">
        <v>1.5756268183452654E-3</v>
      </c>
      <c r="F67" s="76">
        <v>0</v>
      </c>
      <c r="G67" s="76">
        <v>0.8034062305906966</v>
      </c>
      <c r="H67" s="76">
        <v>4.3057158591139184E-2</v>
      </c>
      <c r="I67" s="76">
        <v>9.337085065240407E-3</v>
      </c>
      <c r="J67" s="76">
        <v>0</v>
      </c>
      <c r="K67" s="76">
        <v>0</v>
      </c>
      <c r="L67" s="76">
        <v>1.2488338701930937E-2</v>
      </c>
      <c r="M67" s="76">
        <v>1.5756268183452654E-3</v>
      </c>
      <c r="N67" s="68">
        <v>145.65840455840456</v>
      </c>
      <c r="O67" s="68">
        <v>1.7851851851851852</v>
      </c>
      <c r="P67" s="68">
        <v>0</v>
      </c>
      <c r="Q67" s="68">
        <v>910.25925925925912</v>
      </c>
      <c r="R67" s="68">
        <v>48.78376068376069</v>
      </c>
      <c r="S67" s="68">
        <v>10.578917378917378</v>
      </c>
      <c r="T67" s="68">
        <v>0</v>
      </c>
      <c r="U67" s="68">
        <v>0</v>
      </c>
      <c r="V67" s="68">
        <v>14.149287749287749</v>
      </c>
      <c r="W67" s="68">
        <v>1.7851851851851852</v>
      </c>
      <c r="X67" s="73">
        <v>1132.9999999999998</v>
      </c>
    </row>
    <row r="68" spans="1:24">
      <c r="C68" s="5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73"/>
    </row>
    <row r="69" spans="1:24">
      <c r="A69" t="s">
        <v>1232</v>
      </c>
      <c r="B69">
        <v>2011</v>
      </c>
      <c r="C69" s="5">
        <v>5</v>
      </c>
      <c r="D69" s="76">
        <v>0.14670872595408527</v>
      </c>
      <c r="E69" s="76">
        <v>6.3897763578274758E-3</v>
      </c>
      <c r="F69" s="76">
        <v>2.1299254526091589E-3</v>
      </c>
      <c r="G69" s="76">
        <v>0.54108194820776212</v>
      </c>
      <c r="H69" s="76">
        <v>0.26876154271309366</v>
      </c>
      <c r="I69" s="76">
        <v>1.4909478168264111E-2</v>
      </c>
      <c r="J69" s="76">
        <v>0</v>
      </c>
      <c r="K69" s="76">
        <v>0</v>
      </c>
      <c r="L69" s="76">
        <v>9.368975883312437E-3</v>
      </c>
      <c r="M69" s="76">
        <v>1.0649627263045794E-2</v>
      </c>
      <c r="N69" s="68">
        <v>137.75949367088606</v>
      </c>
      <c r="O69" s="68">
        <v>6</v>
      </c>
      <c r="P69" s="68">
        <v>2</v>
      </c>
      <c r="Q69" s="68">
        <v>508.07594936708858</v>
      </c>
      <c r="R69" s="68">
        <v>252.36708860759495</v>
      </c>
      <c r="S69" s="68">
        <v>14</v>
      </c>
      <c r="T69" s="68">
        <v>0</v>
      </c>
      <c r="U69" s="68">
        <v>0</v>
      </c>
      <c r="V69" s="68">
        <v>8.7974683544303787</v>
      </c>
      <c r="W69" s="68">
        <v>10</v>
      </c>
      <c r="X69" s="73">
        <v>939</v>
      </c>
    </row>
    <row r="70" spans="1:24">
      <c r="B70">
        <v>2014</v>
      </c>
      <c r="C70" s="5">
        <v>4</v>
      </c>
      <c r="D70" s="76">
        <v>0.14325103545035781</v>
      </c>
      <c r="E70" s="76">
        <v>7.257593078863203E-3</v>
      </c>
      <c r="F70" s="76">
        <v>4.0032041960682292E-3</v>
      </c>
      <c r="G70" s="76">
        <v>0.54003634449432214</v>
      </c>
      <c r="H70" s="76">
        <v>0.26725266599803676</v>
      </c>
      <c r="I70" s="76">
        <v>1.0610284792201444E-2</v>
      </c>
      <c r="J70" s="76">
        <v>1.3262855990251806E-3</v>
      </c>
      <c r="K70" s="76">
        <v>0</v>
      </c>
      <c r="L70" s="76">
        <v>1.6376232488392047E-2</v>
      </c>
      <c r="M70" s="76">
        <v>9.8863539027335343E-3</v>
      </c>
      <c r="N70" s="68">
        <v>148.55132376202098</v>
      </c>
      <c r="O70" s="68">
        <v>7.5261240227811381</v>
      </c>
      <c r="P70" s="68">
        <v>4.151322751322752</v>
      </c>
      <c r="Q70" s="68">
        <v>560.01768924061184</v>
      </c>
      <c r="R70" s="68">
        <v>277.141014639964</v>
      </c>
      <c r="S70" s="68">
        <v>11.002865329512893</v>
      </c>
      <c r="T70" s="68">
        <v>1.3753581661891117</v>
      </c>
      <c r="U70" s="68">
        <v>0</v>
      </c>
      <c r="V70" s="68">
        <v>16.982153090462546</v>
      </c>
      <c r="W70" s="68">
        <v>10.25214899713467</v>
      </c>
      <c r="X70" s="73">
        <v>1036.9999999999995</v>
      </c>
    </row>
    <row r="71" spans="1:24">
      <c r="B71">
        <v>2017</v>
      </c>
      <c r="C71" s="5">
        <v>4</v>
      </c>
      <c r="D71" s="76">
        <v>0.15426645087004418</v>
      </c>
      <c r="E71" s="76">
        <v>3.4205046289714218E-3</v>
      </c>
      <c r="F71" s="76">
        <v>4.316038174613508E-3</v>
      </c>
      <c r="G71" s="76">
        <v>0.54728488761120997</v>
      </c>
      <c r="H71" s="76">
        <v>0.25436346033589052</v>
      </c>
      <c r="I71" s="76">
        <v>7.9811774675999855E-3</v>
      </c>
      <c r="J71" s="76">
        <v>5.3262945634050167E-3</v>
      </c>
      <c r="K71" s="76">
        <v>0</v>
      </c>
      <c r="L71" s="76">
        <v>1.6093903240931802E-2</v>
      </c>
      <c r="M71" s="76">
        <v>6.9472831073335694E-3</v>
      </c>
      <c r="N71" s="68">
        <v>169.23029660443854</v>
      </c>
      <c r="O71" s="68">
        <v>3.7522935779816513</v>
      </c>
      <c r="P71" s="68">
        <v>4.7346938775510203</v>
      </c>
      <c r="Q71" s="68">
        <v>600.37152170949753</v>
      </c>
      <c r="R71" s="68">
        <v>279.036715988472</v>
      </c>
      <c r="S71" s="68">
        <v>8.7553516819571868</v>
      </c>
      <c r="T71" s="68">
        <v>5.842945136055306</v>
      </c>
      <c r="U71" s="68">
        <v>0</v>
      </c>
      <c r="V71" s="68">
        <v>17.655011855302195</v>
      </c>
      <c r="W71" s="68">
        <v>7.6211695687449286</v>
      </c>
      <c r="X71" s="73">
        <v>1097.0000000000005</v>
      </c>
    </row>
    <row r="72" spans="1:24">
      <c r="C72" s="5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73"/>
    </row>
    <row r="73" spans="1:24">
      <c r="A73" t="s">
        <v>1233</v>
      </c>
      <c r="B73">
        <v>2011</v>
      </c>
      <c r="C73" s="5">
        <v>6</v>
      </c>
      <c r="D73" s="76">
        <v>0.63165357318755821</v>
      </c>
      <c r="E73" s="76">
        <v>1.4548961346990911E-2</v>
      </c>
      <c r="F73" s="76">
        <v>1.7989347764992891E-2</v>
      </c>
      <c r="G73" s="76">
        <v>3.2575284972742806E-2</v>
      </c>
      <c r="H73" s="76">
        <v>0.21653447593874878</v>
      </c>
      <c r="I73" s="76">
        <v>2.16146512999419E-2</v>
      </c>
      <c r="J73" s="76">
        <v>7.6628352490421491E-4</v>
      </c>
      <c r="K73" s="76">
        <v>0</v>
      </c>
      <c r="L73" s="76">
        <v>1.9491923583401169E-2</v>
      </c>
      <c r="M73" s="76">
        <v>4.4825498380719309E-2</v>
      </c>
      <c r="N73" s="68">
        <v>824.30791300976307</v>
      </c>
      <c r="O73" s="68">
        <v>18.986394557823129</v>
      </c>
      <c r="P73" s="68">
        <v>23.47609883331571</v>
      </c>
      <c r="Q73" s="68">
        <v>42.510746889429342</v>
      </c>
      <c r="R73" s="68">
        <v>282.57749110006699</v>
      </c>
      <c r="S73" s="68">
        <v>28.207119946424164</v>
      </c>
      <c r="T73" s="68">
        <v>1</v>
      </c>
      <c r="U73" s="68">
        <v>0</v>
      </c>
      <c r="V73" s="68">
        <v>25.436960276338514</v>
      </c>
      <c r="W73" s="68">
        <v>58.497275386838666</v>
      </c>
      <c r="X73" s="73">
        <v>1304.9999999999993</v>
      </c>
    </row>
    <row r="74" spans="1:24">
      <c r="B74">
        <v>2014</v>
      </c>
      <c r="C74" s="5">
        <v>6</v>
      </c>
      <c r="D74" s="76">
        <v>0.60341853655151911</v>
      </c>
      <c r="E74" s="76">
        <v>7.5131480090157758E-4</v>
      </c>
      <c r="F74" s="76">
        <v>8.2565123887437912E-3</v>
      </c>
      <c r="G74" s="76">
        <v>3.5166519764566341E-2</v>
      </c>
      <c r="H74" s="76">
        <v>0.26450075510932003</v>
      </c>
      <c r="I74" s="76">
        <v>3.1394767683272561E-2</v>
      </c>
      <c r="J74" s="76">
        <v>7.433643797280159E-4</v>
      </c>
      <c r="K74" s="76">
        <v>0</v>
      </c>
      <c r="L74" s="76">
        <v>3.8988865435146416E-2</v>
      </c>
      <c r="M74" s="76">
        <v>1.6779363886801901E-2</v>
      </c>
      <c r="N74" s="68">
        <v>803.15007215007211</v>
      </c>
      <c r="O74" s="68">
        <v>1</v>
      </c>
      <c r="P74" s="68">
        <v>10.989417989417989</v>
      </c>
      <c r="Q74" s="68">
        <v>46.806637806637809</v>
      </c>
      <c r="R74" s="68">
        <v>352.05050505050502</v>
      </c>
      <c r="S74" s="68">
        <v>41.786435786435781</v>
      </c>
      <c r="T74" s="68">
        <v>0.98941798941798931</v>
      </c>
      <c r="U74" s="68">
        <v>0</v>
      </c>
      <c r="V74" s="68">
        <v>51.894179894179892</v>
      </c>
      <c r="W74" s="68">
        <v>22.333333333333336</v>
      </c>
      <c r="X74" s="73">
        <v>1331.0000000000002</v>
      </c>
    </row>
    <row r="75" spans="1:24">
      <c r="B75">
        <v>2017</v>
      </c>
      <c r="C75" s="5">
        <v>6</v>
      </c>
      <c r="D75" s="76">
        <v>0.63609174192359685</v>
      </c>
      <c r="E75" s="76">
        <v>4.3635382889040918E-3</v>
      </c>
      <c r="F75" s="76">
        <v>1.9221659134230806E-2</v>
      </c>
      <c r="G75" s="76">
        <v>2.1028783440039334E-2</v>
      </c>
      <c r="H75" s="76">
        <v>0.22637897430242099</v>
      </c>
      <c r="I75" s="76">
        <v>1.4149145430794072E-2</v>
      </c>
      <c r="J75" s="76">
        <v>0</v>
      </c>
      <c r="K75" s="76">
        <v>0</v>
      </c>
      <c r="L75" s="76">
        <v>4.2978010817399472E-2</v>
      </c>
      <c r="M75" s="76">
        <v>3.5788146662614206E-2</v>
      </c>
      <c r="N75" s="68">
        <v>791.29812695295459</v>
      </c>
      <c r="O75" s="68">
        <v>5.4282416313966912</v>
      </c>
      <c r="P75" s="68">
        <v>23.911743962983127</v>
      </c>
      <c r="Q75" s="68">
        <v>26.159806599408935</v>
      </c>
      <c r="R75" s="68">
        <v>281.61544403221177</v>
      </c>
      <c r="S75" s="68">
        <v>17.601536915907829</v>
      </c>
      <c r="T75" s="68">
        <v>0</v>
      </c>
      <c r="U75" s="68">
        <v>0</v>
      </c>
      <c r="V75" s="68">
        <v>53.464645456844949</v>
      </c>
      <c r="W75" s="68">
        <v>44.520454448292078</v>
      </c>
      <c r="X75" s="73">
        <v>1244.0000000000002</v>
      </c>
    </row>
    <row r="76" spans="1:24">
      <c r="C76" s="5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73"/>
    </row>
    <row r="77" spans="1:24">
      <c r="A77" t="s">
        <v>1357</v>
      </c>
      <c r="B77">
        <v>2011</v>
      </c>
      <c r="C77" s="5">
        <v>26</v>
      </c>
      <c r="D77" s="76">
        <v>0.26233994902543989</v>
      </c>
      <c r="E77" s="76">
        <v>2.4778632596143043E-2</v>
      </c>
      <c r="F77" s="76">
        <v>1.261374660575456E-2</v>
      </c>
      <c r="G77" s="76">
        <v>0.38343869320342094</v>
      </c>
      <c r="H77" s="76">
        <v>0.23634678094958439</v>
      </c>
      <c r="I77" s="76">
        <v>2.5787485645519422E-2</v>
      </c>
      <c r="J77" s="76">
        <v>2.1301225784615347E-3</v>
      </c>
      <c r="K77" s="76">
        <v>6.6010945849422839E-3</v>
      </c>
      <c r="L77" s="76">
        <v>2.1563219070168036E-2</v>
      </c>
      <c r="M77" s="76">
        <v>2.4400275740566038E-2</v>
      </c>
      <c r="N77" s="68">
        <v>1672.1548350881535</v>
      </c>
      <c r="O77" s="68">
        <v>157.93900416781574</v>
      </c>
      <c r="P77" s="68">
        <v>80.400020865079554</v>
      </c>
      <c r="Q77" s="68">
        <v>2444.0382304786049</v>
      </c>
      <c r="R77" s="68">
        <v>1506.4743817726508</v>
      </c>
      <c r="S77" s="68">
        <v>164.36943350454078</v>
      </c>
      <c r="T77" s="68">
        <v>13.57740131511382</v>
      </c>
      <c r="U77" s="68">
        <v>42.075376884422113</v>
      </c>
      <c r="V77" s="68">
        <v>137.44395835325105</v>
      </c>
      <c r="W77" s="68">
        <v>155.52735757036791</v>
      </c>
      <c r="X77" s="73">
        <v>6373.9999999999991</v>
      </c>
    </row>
    <row r="78" spans="1:24">
      <c r="B78">
        <v>2014</v>
      </c>
      <c r="C78" s="5">
        <v>26</v>
      </c>
      <c r="D78" s="76">
        <v>0.26030278464074003</v>
      </c>
      <c r="E78" s="76">
        <v>2.4689364176462985E-2</v>
      </c>
      <c r="F78" s="76">
        <v>1.0573392453506711E-2</v>
      </c>
      <c r="G78" s="76">
        <v>0.39500343321465797</v>
      </c>
      <c r="H78" s="76">
        <v>0.24340916304887505</v>
      </c>
      <c r="I78" s="76">
        <v>1.0453058842613404E-2</v>
      </c>
      <c r="J78" s="76">
        <v>6.2315002336812584E-4</v>
      </c>
      <c r="K78" s="76">
        <v>4.0504751518928182E-3</v>
      </c>
      <c r="L78" s="76">
        <v>2.9675598555381263E-2</v>
      </c>
      <c r="M78" s="76">
        <v>2.1219579892501679E-2</v>
      </c>
      <c r="N78" s="68">
        <v>1670.8835746089103</v>
      </c>
      <c r="O78" s="68">
        <v>158.48102864871589</v>
      </c>
      <c r="P78" s="68">
        <v>67.870606159059577</v>
      </c>
      <c r="Q78" s="68">
        <v>2535.5270378048895</v>
      </c>
      <c r="R78" s="68">
        <v>1562.4434176107291</v>
      </c>
      <c r="S78" s="68">
        <v>67.098184710735438</v>
      </c>
      <c r="T78" s="68">
        <v>4</v>
      </c>
      <c r="U78" s="68">
        <v>26</v>
      </c>
      <c r="V78" s="68">
        <v>190.48766712699233</v>
      </c>
      <c r="W78" s="68">
        <v>136.20848332996829</v>
      </c>
      <c r="X78" s="73">
        <v>6419</v>
      </c>
    </row>
    <row r="79" spans="1:24">
      <c r="B79">
        <v>2017</v>
      </c>
      <c r="C79" s="5">
        <v>26</v>
      </c>
      <c r="D79" s="76">
        <v>0.23083390372873647</v>
      </c>
      <c r="E79" s="76">
        <v>2.8142049770851461E-2</v>
      </c>
      <c r="F79" s="76">
        <v>1.0043224888505259E-2</v>
      </c>
      <c r="G79" s="76">
        <v>0.37709213614319526</v>
      </c>
      <c r="H79" s="76">
        <v>0.27762026630290265</v>
      </c>
      <c r="I79" s="76">
        <v>1.3201011057437111E-2</v>
      </c>
      <c r="J79" s="76">
        <v>1.1458018843588152E-3</v>
      </c>
      <c r="K79" s="76">
        <v>4.439511653718092E-3</v>
      </c>
      <c r="L79" s="76">
        <v>2.9680390449934608E-2</v>
      </c>
      <c r="M79" s="76">
        <v>2.7801704120360541E-2</v>
      </c>
      <c r="N79" s="68">
        <v>1663.850778076732</v>
      </c>
      <c r="O79" s="68">
        <v>202.84789474829728</v>
      </c>
      <c r="P79" s="68">
        <v>72.391564996345892</v>
      </c>
      <c r="Q79" s="68">
        <v>2718.0801173201507</v>
      </c>
      <c r="R79" s="68">
        <v>2001.0868795113217</v>
      </c>
      <c r="S79" s="68">
        <v>95.152887702006666</v>
      </c>
      <c r="T79" s="68">
        <v>8.2589399824583385</v>
      </c>
      <c r="U79" s="68">
        <v>32</v>
      </c>
      <c r="V79" s="68">
        <v>213.9362543631286</v>
      </c>
      <c r="W79" s="68">
        <v>200.39468329955872</v>
      </c>
      <c r="X79" s="73">
        <v>7207.9999999999982</v>
      </c>
    </row>
    <row r="80" spans="1:24">
      <c r="C80" s="5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73"/>
    </row>
    <row r="81" spans="1:24">
      <c r="A81" t="s">
        <v>1358</v>
      </c>
      <c r="B81">
        <v>2011</v>
      </c>
      <c r="C81" s="5">
        <v>52</v>
      </c>
      <c r="D81" s="76">
        <v>0.58859714919081596</v>
      </c>
      <c r="E81" s="76">
        <v>1.2245048355715554E-2</v>
      </c>
      <c r="F81" s="76">
        <v>7.913220743239387E-3</v>
      </c>
      <c r="G81" s="76">
        <v>0.30017949038511027</v>
      </c>
      <c r="H81" s="76">
        <v>6.2341386737732422E-2</v>
      </c>
      <c r="I81" s="76">
        <v>6.318393838535631E-3</v>
      </c>
      <c r="J81" s="76">
        <v>8.6133058201704989E-4</v>
      </c>
      <c r="K81" s="76">
        <v>5.8401109357614158E-4</v>
      </c>
      <c r="L81" s="76">
        <v>1.0268426247179448E-2</v>
      </c>
      <c r="M81" s="76">
        <v>1.0691542826078381E-2</v>
      </c>
      <c r="N81" s="68">
        <v>13141.608549983344</v>
      </c>
      <c r="O81" s="68">
        <v>273.39519463806107</v>
      </c>
      <c r="P81" s="68">
        <v>176.67847953430572</v>
      </c>
      <c r="Q81" s="68">
        <v>6702.107481828355</v>
      </c>
      <c r="R81" s="68">
        <v>1391.8961416933514</v>
      </c>
      <c r="S81" s="68">
        <v>141.07077923298499</v>
      </c>
      <c r="T81" s="68">
        <v>19.230927904694667</v>
      </c>
      <c r="U81" s="68">
        <v>13.03921568627451</v>
      </c>
      <c r="V81" s="68">
        <v>229.26315282077545</v>
      </c>
      <c r="W81" s="68">
        <v>238.71007667785193</v>
      </c>
      <c r="X81" s="73">
        <v>22326.999999999993</v>
      </c>
    </row>
    <row r="82" spans="1:24">
      <c r="B82">
        <v>2014</v>
      </c>
      <c r="C82" s="5">
        <v>48</v>
      </c>
      <c r="D82" s="76">
        <v>0.57422257614157779</v>
      </c>
      <c r="E82" s="76">
        <v>7.8878578862346359E-3</v>
      </c>
      <c r="F82" s="76">
        <v>6.5297515672602694E-3</v>
      </c>
      <c r="G82" s="76">
        <v>0.28932685934254598</v>
      </c>
      <c r="H82" s="76">
        <v>9.0175824754594014E-2</v>
      </c>
      <c r="I82" s="76">
        <v>6.5664253334335185E-3</v>
      </c>
      <c r="J82" s="76">
        <v>3.9430399609864056E-3</v>
      </c>
      <c r="K82" s="76">
        <v>4.6093617953241037E-4</v>
      </c>
      <c r="L82" s="76">
        <v>1.3659646155378811E-2</v>
      </c>
      <c r="M82" s="76">
        <v>7.2270826784562002E-3</v>
      </c>
      <c r="N82" s="68">
        <v>12369.902735241863</v>
      </c>
      <c r="O82" s="68">
        <v>169.92023458526646</v>
      </c>
      <c r="P82" s="68">
        <v>140.66390826192065</v>
      </c>
      <c r="Q82" s="68">
        <v>6232.6792039571228</v>
      </c>
      <c r="R82" s="68">
        <v>1942.5676168634634</v>
      </c>
      <c r="S82" s="68">
        <v>141.45393453282477</v>
      </c>
      <c r="T82" s="68">
        <v>84.940966839569114</v>
      </c>
      <c r="U82" s="68">
        <v>9.9294871794871788</v>
      </c>
      <c r="V82" s="68">
        <v>294.25609747917019</v>
      </c>
      <c r="W82" s="68">
        <v>155.68581505930339</v>
      </c>
      <c r="X82" s="73">
        <v>21541.999999999989</v>
      </c>
    </row>
    <row r="83" spans="1:24">
      <c r="B83">
        <v>2017</v>
      </c>
      <c r="C83" s="5">
        <v>47</v>
      </c>
      <c r="D83" s="76">
        <v>0.58970780674301027</v>
      </c>
      <c r="E83" s="76">
        <v>4.9484661840627992E-3</v>
      </c>
      <c r="F83" s="76">
        <v>3.6763957797184836E-3</v>
      </c>
      <c r="G83" s="76">
        <v>0.28401729839093831</v>
      </c>
      <c r="H83" s="76">
        <v>8.7812423935283615E-2</v>
      </c>
      <c r="I83" s="76">
        <v>9.5466407068433481E-3</v>
      </c>
      <c r="J83" s="76">
        <v>1.2367533006958566E-3</v>
      </c>
      <c r="K83" s="76">
        <v>1.0005036571622966E-3</v>
      </c>
      <c r="L83" s="76">
        <v>1.3768115701737424E-2</v>
      </c>
      <c r="M83" s="76">
        <v>4.2855956005469677E-3</v>
      </c>
      <c r="N83" s="68">
        <v>13813.315665148279</v>
      </c>
      <c r="O83" s="68">
        <v>115.91287189548706</v>
      </c>
      <c r="P83" s="68">
        <v>86.115894744125796</v>
      </c>
      <c r="Q83" s="68">
        <v>6652.8211975093418</v>
      </c>
      <c r="R83" s="68">
        <v>2056.9182182600844</v>
      </c>
      <c r="S83" s="68">
        <v>223.6205119170987</v>
      </c>
      <c r="T83" s="68">
        <v>28.96970931549976</v>
      </c>
      <c r="U83" s="68">
        <v>23.435797665369648</v>
      </c>
      <c r="V83" s="68">
        <v>322.50434219749758</v>
      </c>
      <c r="W83" s="68">
        <v>100.38579134721222</v>
      </c>
      <c r="X83" s="73">
        <v>23424.000000000011</v>
      </c>
    </row>
    <row r="84" spans="1:24">
      <c r="C84" s="5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73"/>
    </row>
  </sheetData>
  <hyperlinks>
    <hyperlink ref="I2" location="'2.7.a'!A1" display="vers 2017"/>
    <hyperlink ref="I1" location="TableOfContents!A1" display="Back to table of contents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Q5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8" width="11.42578125" customWidth="1"/>
  </cols>
  <sheetData>
    <row r="1" spans="1:17" s="1" customFormat="1" ht="15.75">
      <c r="A1" s="38" t="s">
        <v>1348</v>
      </c>
      <c r="B1" s="39"/>
      <c r="C1" s="41"/>
      <c r="D1" s="41"/>
      <c r="E1" s="41"/>
      <c r="G1" s="41"/>
      <c r="H1" s="41"/>
      <c r="I1" s="37" t="s">
        <v>1344</v>
      </c>
      <c r="J1" s="41"/>
      <c r="K1" s="44"/>
    </row>
    <row r="2" spans="1:17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7">
      <c r="A4" t="s">
        <v>29</v>
      </c>
      <c r="B4" t="s">
        <v>1</v>
      </c>
      <c r="C4" t="s">
        <v>1362</v>
      </c>
      <c r="D4" t="s">
        <v>41</v>
      </c>
      <c r="E4" t="s">
        <v>1234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1237</v>
      </c>
      <c r="M4" t="s">
        <v>32</v>
      </c>
      <c r="N4" t="s">
        <v>1238</v>
      </c>
      <c r="O4" t="s">
        <v>1239</v>
      </c>
      <c r="P4" t="s">
        <v>38</v>
      </c>
      <c r="Q4" t="s">
        <v>39</v>
      </c>
    </row>
    <row r="5" spans="1:17">
      <c r="A5">
        <v>2017</v>
      </c>
      <c r="B5">
        <v>473</v>
      </c>
      <c r="C5" s="73">
        <v>58745</v>
      </c>
      <c r="D5" s="72">
        <v>0.38726037109541217</v>
      </c>
      <c r="E5" s="72">
        <v>0.15382388458592219</v>
      </c>
      <c r="F5" s="72">
        <v>1.3547486594603796E-2</v>
      </c>
      <c r="G5" s="72">
        <v>7.8668005787726637E-3</v>
      </c>
      <c r="H5" s="72">
        <v>0.26272139416120521</v>
      </c>
      <c r="I5" s="72">
        <v>4.2034108434760409E-2</v>
      </c>
      <c r="J5" s="72">
        <v>0.13274595454932339</v>
      </c>
      <c r="K5" s="68">
        <v>22749.610499999988</v>
      </c>
      <c r="L5" s="68">
        <v>9036.3840999999993</v>
      </c>
      <c r="M5" s="68">
        <v>795.84709999999995</v>
      </c>
      <c r="N5" s="68">
        <v>462.13520000000017</v>
      </c>
      <c r="O5" s="68">
        <v>15433.568299999999</v>
      </c>
      <c r="P5" s="68">
        <v>2469.2937000000002</v>
      </c>
      <c r="Q5" s="68">
        <v>7798.161100000003</v>
      </c>
    </row>
  </sheetData>
  <hyperlinks>
    <hyperlink ref="I2" location="'3.1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Q7"/>
  <sheetViews>
    <sheetView zoomScaleNormal="100" workbookViewId="0">
      <pane ySplit="2" topLeftCell="A3" activePane="bottomLeft" state="frozen"/>
      <selection activeCell="G7" sqref="G7"/>
      <selection pane="bottomLeft" activeCell="M6" sqref="M6"/>
    </sheetView>
  </sheetViews>
  <sheetFormatPr baseColWidth="10" defaultRowHeight="15"/>
  <cols>
    <col min="1" max="18" width="11.42578125" customWidth="1"/>
  </cols>
  <sheetData>
    <row r="1" spans="1:17" s="1" customFormat="1" ht="15.75">
      <c r="A1" s="38" t="s">
        <v>1348</v>
      </c>
      <c r="B1" s="39"/>
      <c r="C1" s="41"/>
      <c r="D1" s="41"/>
      <c r="E1" s="41"/>
      <c r="G1" s="41"/>
      <c r="H1" s="41"/>
      <c r="I1" s="37" t="s">
        <v>1344</v>
      </c>
      <c r="J1" s="41"/>
      <c r="K1" s="44"/>
    </row>
    <row r="2" spans="1:17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7">
      <c r="A4" t="s">
        <v>29</v>
      </c>
      <c r="B4" t="s">
        <v>1</v>
      </c>
      <c r="C4" t="s">
        <v>1362</v>
      </c>
      <c r="D4" t="s">
        <v>41</v>
      </c>
      <c r="E4" t="s">
        <v>1234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1237</v>
      </c>
      <c r="M4" t="s">
        <v>32</v>
      </c>
      <c r="N4" t="s">
        <v>1238</v>
      </c>
      <c r="O4" t="s">
        <v>1239</v>
      </c>
      <c r="P4" t="s">
        <v>38</v>
      </c>
      <c r="Q4" t="s">
        <v>39</v>
      </c>
    </row>
    <row r="5" spans="1:17">
      <c r="A5">
        <v>2011</v>
      </c>
      <c r="B5">
        <v>336</v>
      </c>
      <c r="C5" s="68">
        <v>42851</v>
      </c>
      <c r="D5" s="72">
        <v>0.29365315161839867</v>
      </c>
      <c r="E5" s="72">
        <v>8.9181122960957704E-2</v>
      </c>
      <c r="F5" s="72">
        <v>1.064981213974003E-2</v>
      </c>
      <c r="G5" s="72">
        <v>4.8116706727964345E-3</v>
      </c>
      <c r="H5" s="72">
        <v>0.37441365662411613</v>
      </c>
      <c r="I5" s="72">
        <v>7.7857930970105738E-2</v>
      </c>
      <c r="J5" s="72">
        <v>0.1417022869944693</v>
      </c>
      <c r="K5" s="68">
        <v>12583.331200000002</v>
      </c>
      <c r="L5" s="68">
        <v>3821.5002999999988</v>
      </c>
      <c r="M5" s="68">
        <v>456.35510000000005</v>
      </c>
      <c r="N5" s="68">
        <v>206.1849</v>
      </c>
      <c r="O5" s="68">
        <v>16043.999599999999</v>
      </c>
      <c r="P5" s="68">
        <v>3336.2902000000008</v>
      </c>
      <c r="Q5" s="68">
        <v>6072.084700000004</v>
      </c>
    </row>
    <row r="6" spans="1:17">
      <c r="A6">
        <v>2014</v>
      </c>
      <c r="B6">
        <v>319</v>
      </c>
      <c r="C6" s="68">
        <v>39281</v>
      </c>
      <c r="D6" s="72">
        <v>0.34907390850538417</v>
      </c>
      <c r="E6" s="72">
        <v>8.7522514701764254E-2</v>
      </c>
      <c r="F6" s="72">
        <v>7.8592703851734953E-3</v>
      </c>
      <c r="G6" s="72">
        <v>9.1071357653827543E-3</v>
      </c>
      <c r="H6" s="72">
        <v>0.32980462310022635</v>
      </c>
      <c r="I6" s="72">
        <v>3.759269112293475E-2</v>
      </c>
      <c r="J6" s="72">
        <v>0.17903914106056362</v>
      </c>
      <c r="K6" s="68">
        <v>13711.972199999997</v>
      </c>
      <c r="L6" s="68">
        <v>3437.9719000000018</v>
      </c>
      <c r="M6" s="68">
        <v>308.72000000000008</v>
      </c>
      <c r="N6" s="68">
        <v>357.73739999999998</v>
      </c>
      <c r="O6" s="68">
        <v>12955.055399999992</v>
      </c>
      <c r="P6" s="68">
        <v>1476.6785</v>
      </c>
      <c r="Q6" s="68">
        <v>7032.8364999999994</v>
      </c>
    </row>
    <row r="7" spans="1:17">
      <c r="A7">
        <v>2017</v>
      </c>
      <c r="B7">
        <v>313</v>
      </c>
      <c r="C7" s="68">
        <v>45519</v>
      </c>
      <c r="D7" s="72">
        <v>0.37880536259583908</v>
      </c>
      <c r="E7" s="72">
        <v>0.13820524176717425</v>
      </c>
      <c r="F7" s="72">
        <v>1.346659197258287E-2</v>
      </c>
      <c r="G7" s="72">
        <v>8.6840769788439978E-3</v>
      </c>
      <c r="H7" s="72">
        <v>0.27620772205013305</v>
      </c>
      <c r="I7" s="72">
        <v>4.0629523935060086E-2</v>
      </c>
      <c r="J7" s="72">
        <v>0.144001480700367</v>
      </c>
      <c r="K7" s="68">
        <v>17242.8413</v>
      </c>
      <c r="L7" s="68">
        <v>6290.9644000000044</v>
      </c>
      <c r="M7" s="68">
        <v>612.9857999999997</v>
      </c>
      <c r="N7" s="68">
        <v>395.29049999999995</v>
      </c>
      <c r="O7" s="68">
        <v>12572.699300000006</v>
      </c>
      <c r="P7" s="68">
        <v>1849.4153000000001</v>
      </c>
      <c r="Q7" s="68">
        <v>6554.8034000000052</v>
      </c>
    </row>
  </sheetData>
  <hyperlinks>
    <hyperlink ref="I2" location="'3.1.a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Q8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8" width="11.42578125" customWidth="1"/>
  </cols>
  <sheetData>
    <row r="1" spans="1:17" s="1" customFormat="1" ht="15.75">
      <c r="A1" s="38" t="s">
        <v>1349</v>
      </c>
      <c r="B1" s="39"/>
      <c r="C1" s="39"/>
      <c r="D1" s="39"/>
      <c r="G1" s="41"/>
      <c r="H1" s="41"/>
      <c r="I1" s="37" t="s">
        <v>1344</v>
      </c>
      <c r="J1" s="41"/>
      <c r="K1" s="44"/>
    </row>
    <row r="2" spans="1:17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7">
      <c r="A4" t="s">
        <v>1240</v>
      </c>
      <c r="B4" t="s">
        <v>1</v>
      </c>
      <c r="C4" t="s">
        <v>1362</v>
      </c>
      <c r="D4" t="s">
        <v>41</v>
      </c>
      <c r="E4" t="s">
        <v>1234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1237</v>
      </c>
      <c r="M4" t="s">
        <v>32</v>
      </c>
      <c r="N4" t="s">
        <v>1238</v>
      </c>
      <c r="O4" t="s">
        <v>1239</v>
      </c>
      <c r="P4" t="s">
        <v>38</v>
      </c>
      <c r="Q4" t="s">
        <v>39</v>
      </c>
    </row>
    <row r="5" spans="1:17">
      <c r="A5" t="s">
        <v>1303</v>
      </c>
      <c r="B5">
        <v>125</v>
      </c>
      <c r="C5" s="73">
        <v>23401</v>
      </c>
      <c r="D5" s="72">
        <v>0.30078453912225989</v>
      </c>
      <c r="E5" s="72">
        <v>5.9018896628349207E-2</v>
      </c>
      <c r="F5" s="72">
        <v>1.0890188453484894E-2</v>
      </c>
      <c r="G5" s="72">
        <v>3.6523268236400143E-3</v>
      </c>
      <c r="H5" s="72">
        <v>0.37072244348532124</v>
      </c>
      <c r="I5" s="72">
        <v>4.4953433613948116E-2</v>
      </c>
      <c r="J5" s="72">
        <v>0.20997817187299689</v>
      </c>
      <c r="K5" s="68">
        <v>7038.6590000000042</v>
      </c>
      <c r="L5" s="68">
        <v>1381.1011999999998</v>
      </c>
      <c r="M5" s="68">
        <v>254.84130000000002</v>
      </c>
      <c r="N5" s="68">
        <v>85.468099999999978</v>
      </c>
      <c r="O5" s="68">
        <v>8675.2759000000024</v>
      </c>
      <c r="P5" s="68">
        <v>1051.9552999999999</v>
      </c>
      <c r="Q5" s="68">
        <v>4913.6992</v>
      </c>
    </row>
    <row r="6" spans="1:17">
      <c r="A6" t="s">
        <v>1304</v>
      </c>
      <c r="B6">
        <v>163</v>
      </c>
      <c r="C6" s="73">
        <v>16904</v>
      </c>
      <c r="D6" s="72">
        <v>0.29344820752484635</v>
      </c>
      <c r="E6" s="72">
        <v>0.25933726336961671</v>
      </c>
      <c r="F6" s="72">
        <v>1.5998408660672037E-2</v>
      </c>
      <c r="G6" s="72">
        <v>8.6850035494557519E-3</v>
      </c>
      <c r="H6" s="72">
        <v>0.24200359086606718</v>
      </c>
      <c r="I6" s="72">
        <v>5.1428667770941808E-2</v>
      </c>
      <c r="J6" s="72">
        <v>0.12909885825840034</v>
      </c>
      <c r="K6" s="68">
        <v>4960.4485000000022</v>
      </c>
      <c r="L6" s="68">
        <v>4383.8371000000006</v>
      </c>
      <c r="M6" s="68">
        <v>270.4371000000001</v>
      </c>
      <c r="N6" s="68">
        <v>146.81130000000002</v>
      </c>
      <c r="O6" s="68">
        <v>4090.8286999999996</v>
      </c>
      <c r="P6" s="68">
        <v>869.35020000000031</v>
      </c>
      <c r="Q6" s="68">
        <v>2182.2870999999996</v>
      </c>
    </row>
    <row r="7" spans="1:17">
      <c r="A7" t="s">
        <v>1302</v>
      </c>
      <c r="B7">
        <v>185</v>
      </c>
      <c r="C7" s="73">
        <v>18440</v>
      </c>
      <c r="D7" s="72">
        <v>0.58299907809110629</v>
      </c>
      <c r="E7" s="72">
        <v>0.17741029284164858</v>
      </c>
      <c r="F7" s="72">
        <v>1.467292299349241E-2</v>
      </c>
      <c r="G7" s="72">
        <v>1.246506507592191E-2</v>
      </c>
      <c r="H7" s="72">
        <v>0.14465638286334057</v>
      </c>
      <c r="I7" s="72">
        <v>2.9717364425162689E-2</v>
      </c>
      <c r="J7" s="72">
        <v>3.8078893709327571E-2</v>
      </c>
      <c r="K7" s="68">
        <v>10750.503000000001</v>
      </c>
      <c r="L7" s="68">
        <v>3271.4458</v>
      </c>
      <c r="M7" s="68">
        <v>270.56870000000004</v>
      </c>
      <c r="N7" s="68">
        <v>229.85580000000002</v>
      </c>
      <c r="O7" s="68">
        <v>2667.4636999999998</v>
      </c>
      <c r="P7" s="68">
        <v>547.98820000000001</v>
      </c>
      <c r="Q7" s="68">
        <v>702.17480000000046</v>
      </c>
    </row>
    <row r="8" spans="1:17">
      <c r="A8" t="s">
        <v>51</v>
      </c>
      <c r="B8">
        <f>SUBTOTAL(109,Tableau_DB_PDE_2017.accdb_R_DATA_modes_déplacements_pro_vs_access_2017[sites])</f>
        <v>473</v>
      </c>
      <c r="C8" s="73">
        <f>SUBTOTAL(109,Tableau_DB_PDE_2017.accdb_R_DATA_modes_déplacements_pro_vs_access_2017[trips])</f>
        <v>58745</v>
      </c>
      <c r="D8" s="106">
        <f>Tableau_DB_PDE_2017.accdb_R_DATA_modes_déplacements_pro_vs_access_2017[[#Totals],[car]]/Tableau_DB_PDE_2017.accdb_R_DATA_modes_déplacements_pro_vs_access_2017[[#Totals],[trips]]</f>
        <v>0.3872603710954125</v>
      </c>
      <c r="E8" s="106">
        <f>Tableau_DB_PDE_2017.accdb_R_DATA_modes_déplacements_pro_vs_access_2017[[#Totals],[service_car]]/Tableau_DB_PDE_2017.accdb_R_DATA_modes_déplacements_pro_vs_access_2017[[#Totals],[trips]]</f>
        <v>0.15382388458592222</v>
      </c>
      <c r="F8" s="106">
        <f>Tableau_DB_PDE_2017.accdb_R_DATA_modes_déplacements_pro_vs_access_2017[[#Totals],[motorbike]]/Tableau_DB_PDE_2017.accdb_R_DATA_modes_déplacements_pro_vs_access_2017[[#Totals],[trips]]</f>
        <v>1.3547486594603799E-2</v>
      </c>
      <c r="G8" s="106">
        <f>Tableau_DB_PDE_2017.accdb_R_DATA_modes_déplacements_pro_vs_access_2017[[#Totals],[taxi]]/Tableau_DB_PDE_2017.accdb_R_DATA_modes_déplacements_pro_vs_access_2017[[#Totals],[trips]]</f>
        <v>7.8668005787726619E-3</v>
      </c>
      <c r="H8" s="106">
        <f>Tableau_DB_PDE_2017.accdb_R_DATA_modes_déplacements_pro_vs_access_2017[[#Totals],[public_transport]]/Tableau_DB_PDE_2017.accdb_R_DATA_modes_déplacements_pro_vs_access_2017[[#Totals],[trips]]</f>
        <v>0.26272139416120527</v>
      </c>
      <c r="I8" s="106">
        <f>Tableau_DB_PDE_2017.accdb_R_DATA_modes_déplacements_pro_vs_access_2017[[#Totals],[bicycle]]/Tableau_DB_PDE_2017.accdb_R_DATA_modes_déplacements_pro_vs_access_2017[[#Totals],[trips]]</f>
        <v>4.2034108434760409E-2</v>
      </c>
      <c r="J8" s="106">
        <f>Tableau_DB_PDE_2017.accdb_R_DATA_modes_déplacements_pro_vs_access_2017[[#Totals],[walk]]/Tableau_DB_PDE_2017.accdb_R_DATA_modes_déplacements_pro_vs_access_2017[[#Totals],[trips]]</f>
        <v>0.13274595454932336</v>
      </c>
      <c r="K8" s="68">
        <f>SUBTOTAL(109,Tableau_DB_PDE_2017.accdb_R_DATA_modes_déplacements_pro_vs_access_2017[car])</f>
        <v>22749.610500000006</v>
      </c>
      <c r="L8" s="68">
        <f>SUBTOTAL(109,Tableau_DB_PDE_2017.accdb_R_DATA_modes_déplacements_pro_vs_access_2017[service_car])</f>
        <v>9036.3841000000011</v>
      </c>
      <c r="M8" s="68">
        <f>SUBTOTAL(109,Tableau_DB_PDE_2017.accdb_R_DATA_modes_déplacements_pro_vs_access_2017[motorbike])</f>
        <v>795.84710000000018</v>
      </c>
      <c r="N8" s="68">
        <f>SUBTOTAL(109,Tableau_DB_PDE_2017.accdb_R_DATA_modes_déplacements_pro_vs_access_2017[taxi])</f>
        <v>462.13520000000005</v>
      </c>
      <c r="O8" s="68">
        <f>SUBTOTAL(109,Tableau_DB_PDE_2017.accdb_R_DATA_modes_déplacements_pro_vs_access_2017[public_transport])</f>
        <v>15433.568300000003</v>
      </c>
      <c r="P8" s="68">
        <f>SUBTOTAL(109,Tableau_DB_PDE_2017.accdb_R_DATA_modes_déplacements_pro_vs_access_2017[bicycle])</f>
        <v>2469.2937000000002</v>
      </c>
      <c r="Q8" s="68">
        <f>SUBTOTAL(109,Tableau_DB_PDE_2017.accdb_R_DATA_modes_déplacements_pro_vs_access_2017[walk])</f>
        <v>7798.1611000000003</v>
      </c>
    </row>
  </sheetData>
  <hyperlinks>
    <hyperlink ref="I2" location="'3.2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R16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8" width="11.42578125" customWidth="1"/>
  </cols>
  <sheetData>
    <row r="1" spans="1:18" s="1" customFormat="1" ht="15.75">
      <c r="A1" s="38" t="s">
        <v>1349</v>
      </c>
      <c r="B1" s="39"/>
      <c r="C1" s="39"/>
      <c r="D1" s="39"/>
      <c r="G1" s="41"/>
      <c r="H1" s="41"/>
      <c r="I1" s="37" t="s">
        <v>1344</v>
      </c>
      <c r="J1" s="41"/>
      <c r="K1" s="44"/>
    </row>
    <row r="2" spans="1:18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8">
      <c r="A4" s="32" t="s">
        <v>1240</v>
      </c>
      <c r="B4" s="32" t="s">
        <v>29</v>
      </c>
      <c r="C4" t="s">
        <v>1163</v>
      </c>
      <c r="D4" t="s">
        <v>1363</v>
      </c>
      <c r="E4" s="76" t="s">
        <v>1180</v>
      </c>
      <c r="F4" s="76" t="s">
        <v>1241</v>
      </c>
      <c r="G4" s="76" t="s">
        <v>1182</v>
      </c>
      <c r="H4" s="76" t="s">
        <v>1242</v>
      </c>
      <c r="I4" s="76" t="s">
        <v>1243</v>
      </c>
      <c r="J4" s="76" t="s">
        <v>1187</v>
      </c>
      <c r="K4" s="76" t="s">
        <v>1188</v>
      </c>
      <c r="L4" t="s">
        <v>1169</v>
      </c>
      <c r="M4" t="s">
        <v>1244</v>
      </c>
      <c r="N4" t="s">
        <v>1171</v>
      </c>
      <c r="O4" t="s">
        <v>1245</v>
      </c>
      <c r="P4" t="s">
        <v>1246</v>
      </c>
      <c r="Q4" t="s">
        <v>1177</v>
      </c>
      <c r="R4" t="s">
        <v>1178</v>
      </c>
    </row>
    <row r="5" spans="1:18">
      <c r="A5" t="s">
        <v>1303</v>
      </c>
      <c r="B5">
        <v>2011</v>
      </c>
      <c r="C5" s="5">
        <v>91</v>
      </c>
      <c r="D5" s="5">
        <v>10269</v>
      </c>
      <c r="E5" s="76">
        <v>0.2403699094361671</v>
      </c>
      <c r="F5" s="76">
        <v>0.11324295452332263</v>
      </c>
      <c r="G5" s="76">
        <v>8.9950920245398785E-3</v>
      </c>
      <c r="H5" s="76">
        <v>5.8833674164962503E-3</v>
      </c>
      <c r="I5" s="76">
        <v>0.25483263219398183</v>
      </c>
      <c r="J5" s="76">
        <v>2.5355117343460895E-2</v>
      </c>
      <c r="K5" s="76">
        <v>0.35132092706203127</v>
      </c>
      <c r="L5" s="68">
        <v>2468.3586</v>
      </c>
      <c r="M5" s="68">
        <v>1162.8919000000001</v>
      </c>
      <c r="N5" s="68">
        <v>92.37060000000001</v>
      </c>
      <c r="O5" s="68">
        <v>60.416299999999993</v>
      </c>
      <c r="P5" s="68">
        <v>2616.8762999999994</v>
      </c>
      <c r="Q5" s="68">
        <v>260.37169999999992</v>
      </c>
      <c r="R5" s="68">
        <v>3607.7145999999989</v>
      </c>
    </row>
    <row r="6" spans="1:18">
      <c r="B6">
        <v>2014</v>
      </c>
      <c r="C6" s="5">
        <v>87</v>
      </c>
      <c r="D6" s="5">
        <v>18120</v>
      </c>
      <c r="E6" s="76">
        <v>0.3018072406181016</v>
      </c>
      <c r="F6" s="76">
        <v>5.9037803532008826E-2</v>
      </c>
      <c r="G6" s="76">
        <v>5.0489459161147908E-3</v>
      </c>
      <c r="H6" s="76">
        <v>4.6292273730684326E-3</v>
      </c>
      <c r="I6" s="76">
        <v>0.36974059050772629</v>
      </c>
      <c r="J6" s="76">
        <v>2.9666600441501111E-2</v>
      </c>
      <c r="K6" s="76">
        <v>0.23006959161147908</v>
      </c>
      <c r="L6" s="68">
        <v>5468.7472000000007</v>
      </c>
      <c r="M6" s="68">
        <v>1069.7649999999999</v>
      </c>
      <c r="N6" s="68">
        <v>91.486900000000006</v>
      </c>
      <c r="O6" s="68">
        <v>83.881599999999992</v>
      </c>
      <c r="P6" s="68">
        <v>6699.6995000000006</v>
      </c>
      <c r="Q6" s="68">
        <v>537.55880000000013</v>
      </c>
      <c r="R6" s="68">
        <v>4168.8610000000008</v>
      </c>
    </row>
    <row r="7" spans="1:18">
      <c r="B7">
        <v>2017</v>
      </c>
      <c r="C7" s="5">
        <v>86</v>
      </c>
      <c r="D7" s="5">
        <v>20190</v>
      </c>
      <c r="E7" s="76">
        <v>0.30292515106488366</v>
      </c>
      <c r="F7" s="76">
        <v>4.7755740465577012E-2</v>
      </c>
      <c r="G7" s="76">
        <v>9.6387766220901467E-3</v>
      </c>
      <c r="H7" s="76">
        <v>4.0405398712233783E-3</v>
      </c>
      <c r="I7" s="76">
        <v>0.37272691431401689</v>
      </c>
      <c r="J7" s="76">
        <v>4.2956498266468544E-2</v>
      </c>
      <c r="K7" s="76">
        <v>0.21995637939574045</v>
      </c>
      <c r="L7" s="68">
        <v>6116.0588000000007</v>
      </c>
      <c r="M7" s="68">
        <v>964.18839999999989</v>
      </c>
      <c r="N7" s="68">
        <v>194.60690000000005</v>
      </c>
      <c r="O7" s="68">
        <v>81.578500000000005</v>
      </c>
      <c r="P7" s="68">
        <v>7525.3564000000015</v>
      </c>
      <c r="Q7" s="68">
        <v>867.29169999999988</v>
      </c>
      <c r="R7" s="68">
        <v>4440.9192999999996</v>
      </c>
    </row>
    <row r="8" spans="1:18">
      <c r="C8" s="5"/>
      <c r="D8" s="5"/>
      <c r="E8" s="76"/>
      <c r="F8" s="76"/>
      <c r="G8" s="76"/>
      <c r="H8" s="76"/>
      <c r="I8" s="76"/>
      <c r="J8" s="76"/>
      <c r="K8" s="76"/>
      <c r="L8" s="68"/>
      <c r="M8" s="68"/>
      <c r="N8" s="68"/>
      <c r="O8" s="68"/>
      <c r="P8" s="68"/>
      <c r="Q8" s="68"/>
      <c r="R8" s="68"/>
    </row>
    <row r="9" spans="1:18">
      <c r="A9" t="s">
        <v>1304</v>
      </c>
      <c r="B9">
        <v>2011</v>
      </c>
      <c r="C9" s="5">
        <v>130</v>
      </c>
      <c r="D9" s="5">
        <v>22626</v>
      </c>
      <c r="E9" s="76">
        <v>0.2231164987182887</v>
      </c>
      <c r="F9" s="76">
        <v>4.8839865641297622E-2</v>
      </c>
      <c r="G9" s="76">
        <v>1.063987006099178E-2</v>
      </c>
      <c r="H9" s="76">
        <v>3.2717227967824633E-3</v>
      </c>
      <c r="I9" s="76">
        <v>0.49383812428179968</v>
      </c>
      <c r="J9" s="76">
        <v>0.11722066648987889</v>
      </c>
      <c r="K9" s="76">
        <v>8.9233819499690628E-2</v>
      </c>
      <c r="L9" s="68">
        <v>5048.2339000000002</v>
      </c>
      <c r="M9" s="68">
        <v>1105.0508</v>
      </c>
      <c r="N9" s="68">
        <v>240.73770000000002</v>
      </c>
      <c r="O9" s="68">
        <v>74.02600000000001</v>
      </c>
      <c r="P9" s="68">
        <v>11173.581399999999</v>
      </c>
      <c r="Q9" s="68">
        <v>2652.2347999999997</v>
      </c>
      <c r="R9" s="68">
        <v>2019.0044</v>
      </c>
    </row>
    <row r="10" spans="1:18">
      <c r="B10">
        <v>2014</v>
      </c>
      <c r="C10" s="5">
        <v>116</v>
      </c>
      <c r="D10" s="5">
        <v>12185</v>
      </c>
      <c r="E10" s="76">
        <v>0.25802539187525653</v>
      </c>
      <c r="F10" s="76">
        <v>8.9313984407057859E-2</v>
      </c>
      <c r="G10" s="76">
        <v>9.1798522773902345E-3</v>
      </c>
      <c r="H10" s="76">
        <v>9.1203775133360688E-3</v>
      </c>
      <c r="I10" s="76">
        <v>0.37979874435781691</v>
      </c>
      <c r="J10" s="76">
        <v>5.6016027903159613E-2</v>
      </c>
      <c r="K10" s="76">
        <v>0.1985433155519081</v>
      </c>
      <c r="L10" s="68">
        <v>3144.0394000000006</v>
      </c>
      <c r="M10" s="68">
        <v>1088.2909</v>
      </c>
      <c r="N10" s="68">
        <v>111.85650000000001</v>
      </c>
      <c r="O10" s="68">
        <v>111.1318</v>
      </c>
      <c r="P10" s="68">
        <v>4627.8476999999993</v>
      </c>
      <c r="Q10" s="68">
        <v>682.55529999999987</v>
      </c>
      <c r="R10" s="68">
        <v>2419.2503000000002</v>
      </c>
    </row>
    <row r="11" spans="1:18">
      <c r="B11">
        <v>2017</v>
      </c>
      <c r="C11" s="5">
        <v>111</v>
      </c>
      <c r="D11" s="5">
        <v>12812</v>
      </c>
      <c r="E11" s="76">
        <v>0.27390640805494848</v>
      </c>
      <c r="F11" s="76">
        <v>0.29391236340930393</v>
      </c>
      <c r="G11" s="76">
        <v>1.6838807368092418E-2</v>
      </c>
      <c r="H11" s="76">
        <v>9.2042460193568522E-3</v>
      </c>
      <c r="I11" s="76">
        <v>0.23879922728691852</v>
      </c>
      <c r="J11" s="76">
        <v>3.97800109272557E-2</v>
      </c>
      <c r="K11" s="76">
        <v>0.12755893693412426</v>
      </c>
      <c r="L11" s="68">
        <v>3509.2889</v>
      </c>
      <c r="M11" s="68">
        <v>3765.6052000000018</v>
      </c>
      <c r="N11" s="68">
        <v>215.73880000000008</v>
      </c>
      <c r="O11" s="68">
        <v>117.92479999999999</v>
      </c>
      <c r="P11" s="68">
        <v>3059.4956999999999</v>
      </c>
      <c r="Q11" s="68">
        <v>509.66149999999999</v>
      </c>
      <c r="R11" s="68">
        <v>1634.2851000000001</v>
      </c>
    </row>
    <row r="12" spans="1:18">
      <c r="C12" s="5"/>
      <c r="D12" s="5"/>
      <c r="E12" s="76"/>
      <c r="F12" s="76"/>
      <c r="G12" s="76"/>
      <c r="H12" s="76"/>
      <c r="I12" s="76"/>
      <c r="J12" s="76"/>
      <c r="K12" s="76"/>
      <c r="L12" s="68"/>
      <c r="M12" s="68"/>
      <c r="N12" s="68"/>
      <c r="O12" s="68"/>
      <c r="P12" s="68"/>
      <c r="Q12" s="68"/>
      <c r="R12" s="68"/>
    </row>
    <row r="13" spans="1:18">
      <c r="A13" t="s">
        <v>1302</v>
      </c>
      <c r="B13">
        <v>2011</v>
      </c>
      <c r="C13" s="5">
        <v>115</v>
      </c>
      <c r="D13" s="5">
        <v>9956</v>
      </c>
      <c r="E13" s="76">
        <v>0.50891308758537568</v>
      </c>
      <c r="F13" s="76">
        <v>0.15604234632382483</v>
      </c>
      <c r="G13" s="76">
        <v>1.2379148252310164E-2</v>
      </c>
      <c r="H13" s="76">
        <v>7.2059662515066292E-3</v>
      </c>
      <c r="I13" s="76">
        <v>0.22635013057452794</v>
      </c>
      <c r="J13" s="76">
        <v>4.2555614704700685E-2</v>
      </c>
      <c r="K13" s="76">
        <v>4.4733396946564884E-2</v>
      </c>
      <c r="L13" s="68">
        <v>5066.7386999999999</v>
      </c>
      <c r="M13" s="68">
        <v>1553.5576000000001</v>
      </c>
      <c r="N13" s="68">
        <v>123.24679999999999</v>
      </c>
      <c r="O13" s="68">
        <v>71.742599999999996</v>
      </c>
      <c r="P13" s="68">
        <v>2253.5419000000002</v>
      </c>
      <c r="Q13" s="68">
        <v>423.68370000000004</v>
      </c>
      <c r="R13" s="68">
        <v>445.3657</v>
      </c>
    </row>
    <row r="14" spans="1:18">
      <c r="B14">
        <v>2014</v>
      </c>
      <c r="C14" s="5">
        <v>116</v>
      </c>
      <c r="D14" s="5">
        <v>8976</v>
      </c>
      <c r="E14" s="76">
        <v>0.56809108734402836</v>
      </c>
      <c r="F14" s="76">
        <v>0.142593137254902</v>
      </c>
      <c r="G14" s="76">
        <v>1.1739817290552585E-2</v>
      </c>
      <c r="H14" s="76">
        <v>1.812878787878788E-2</v>
      </c>
      <c r="I14" s="76">
        <v>0.18131775846702317</v>
      </c>
      <c r="J14" s="76">
        <v>2.8583377896613194E-2</v>
      </c>
      <c r="K14" s="76">
        <v>4.9546033868092677E-2</v>
      </c>
      <c r="L14" s="68">
        <v>5099.1855999999989</v>
      </c>
      <c r="M14" s="68">
        <v>1279.9160000000004</v>
      </c>
      <c r="N14" s="68">
        <v>105.3766</v>
      </c>
      <c r="O14" s="68">
        <v>162.72400000000002</v>
      </c>
      <c r="P14" s="68">
        <v>1627.5082</v>
      </c>
      <c r="Q14" s="68">
        <v>256.56440000000003</v>
      </c>
      <c r="R14" s="68">
        <v>444.72519999999986</v>
      </c>
    </row>
    <row r="15" spans="1:18">
      <c r="B15">
        <v>2017</v>
      </c>
      <c r="C15" s="5">
        <v>116</v>
      </c>
      <c r="D15" s="5">
        <v>12517</v>
      </c>
      <c r="E15" s="76">
        <v>0.60857183031077744</v>
      </c>
      <c r="F15" s="76">
        <v>0.12472403930654309</v>
      </c>
      <c r="G15" s="76">
        <v>1.6189190700647119E-2</v>
      </c>
      <c r="H15" s="76">
        <v>1.5641703283534394E-2</v>
      </c>
      <c r="I15" s="76">
        <v>0.15881179196293044</v>
      </c>
      <c r="J15" s="76">
        <v>3.7745633937844532E-2</v>
      </c>
      <c r="K15" s="76">
        <v>3.8315810497723091E-2</v>
      </c>
      <c r="L15" s="68">
        <v>7617.4936000000007</v>
      </c>
      <c r="M15" s="68">
        <v>1561.1707999999999</v>
      </c>
      <c r="N15" s="68">
        <v>202.64009999999999</v>
      </c>
      <c r="O15" s="68">
        <v>195.78720000000001</v>
      </c>
      <c r="P15" s="68">
        <v>1987.8472000000004</v>
      </c>
      <c r="Q15" s="68">
        <v>472.46209999999996</v>
      </c>
      <c r="R15" s="68">
        <v>479.59899999999993</v>
      </c>
    </row>
    <row r="16" spans="1:18">
      <c r="C16" s="5"/>
      <c r="D16" s="5"/>
      <c r="E16" s="76"/>
      <c r="F16" s="76"/>
      <c r="G16" s="76"/>
      <c r="H16" s="76"/>
      <c r="I16" s="76"/>
      <c r="J16" s="76"/>
      <c r="K16" s="76"/>
      <c r="L16" s="5"/>
      <c r="M16" s="5"/>
      <c r="N16" s="5"/>
      <c r="O16" s="5"/>
      <c r="P16" s="5"/>
      <c r="Q16" s="5"/>
      <c r="R16" s="5"/>
    </row>
  </sheetData>
  <hyperlinks>
    <hyperlink ref="I2" location="'3.2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5A8C4"/>
  </sheetPr>
  <dimension ref="A1:I16"/>
  <sheetViews>
    <sheetView workbookViewId="0">
      <pane ySplit="2" topLeftCell="A3" activePane="bottomLeft" state="frozen"/>
      <selection activeCell="G7" sqref="G7"/>
      <selection pane="bottomLeft" activeCell="B6" sqref="B6"/>
    </sheetView>
  </sheetViews>
  <sheetFormatPr baseColWidth="10" defaultRowHeight="15"/>
  <sheetData>
    <row r="1" spans="1:9" s="50" customFormat="1" ht="15.75">
      <c r="A1" s="48" t="s">
        <v>1308</v>
      </c>
      <c r="B1" s="49"/>
      <c r="C1" s="49"/>
      <c r="I1" s="37" t="s">
        <v>1344</v>
      </c>
    </row>
    <row r="2" spans="1:9" s="50" customFormat="1">
      <c r="A2" s="52" t="s">
        <v>3</v>
      </c>
      <c r="I2" s="51" t="s">
        <v>1334</v>
      </c>
    </row>
    <row r="4" spans="1:9">
      <c r="A4" s="32" t="s">
        <v>29</v>
      </c>
      <c r="B4" s="32" t="s">
        <v>0</v>
      </c>
      <c r="C4" t="s">
        <v>1163</v>
      </c>
      <c r="D4" t="s">
        <v>1164</v>
      </c>
    </row>
    <row r="5" spans="1:9">
      <c r="A5">
        <v>2011</v>
      </c>
      <c r="B5" s="36" t="s">
        <v>1303</v>
      </c>
      <c r="C5" s="5">
        <v>91</v>
      </c>
      <c r="D5" s="5">
        <v>70890</v>
      </c>
    </row>
    <row r="6" spans="1:9">
      <c r="B6" s="36" t="s">
        <v>1302</v>
      </c>
      <c r="C6" s="5">
        <v>115</v>
      </c>
      <c r="D6" s="5">
        <v>61465</v>
      </c>
    </row>
    <row r="7" spans="1:9">
      <c r="B7" s="36" t="s">
        <v>1304</v>
      </c>
      <c r="C7" s="5">
        <v>130</v>
      </c>
      <c r="D7" s="5">
        <v>83681</v>
      </c>
    </row>
    <row r="8" spans="1:9">
      <c r="A8" s="36" t="s">
        <v>52</v>
      </c>
      <c r="B8" s="36"/>
      <c r="C8" s="5">
        <v>336</v>
      </c>
      <c r="D8" s="5">
        <v>216036</v>
      </c>
    </row>
    <row r="9" spans="1:9">
      <c r="A9">
        <v>2014</v>
      </c>
      <c r="B9" s="36" t="s">
        <v>1303</v>
      </c>
      <c r="C9" s="5">
        <v>87</v>
      </c>
      <c r="D9" s="5">
        <v>65688</v>
      </c>
    </row>
    <row r="10" spans="1:9">
      <c r="B10" s="36" t="s">
        <v>1302</v>
      </c>
      <c r="C10" s="5">
        <v>116</v>
      </c>
      <c r="D10" s="5">
        <v>64568</v>
      </c>
    </row>
    <row r="11" spans="1:9">
      <c r="B11" s="36" t="s">
        <v>1304</v>
      </c>
      <c r="C11" s="5">
        <v>116</v>
      </c>
      <c r="D11" s="5">
        <v>75934</v>
      </c>
    </row>
    <row r="12" spans="1:9">
      <c r="A12" s="36" t="s">
        <v>53</v>
      </c>
      <c r="B12" s="36"/>
      <c r="C12" s="5">
        <v>319</v>
      </c>
      <c r="D12" s="5">
        <v>206190</v>
      </c>
    </row>
    <row r="13" spans="1:9">
      <c r="A13">
        <v>2017</v>
      </c>
      <c r="B13" s="36" t="s">
        <v>1303</v>
      </c>
      <c r="C13" s="5">
        <v>86</v>
      </c>
      <c r="D13" s="5">
        <v>65602</v>
      </c>
    </row>
    <row r="14" spans="1:9">
      <c r="B14" s="36" t="s">
        <v>1302</v>
      </c>
      <c r="C14" s="5">
        <v>116</v>
      </c>
      <c r="D14" s="5">
        <v>65550</v>
      </c>
    </row>
    <row r="15" spans="1:9">
      <c r="B15" s="36" t="s">
        <v>1304</v>
      </c>
      <c r="C15" s="5">
        <v>111</v>
      </c>
      <c r="D15" s="5">
        <v>77091</v>
      </c>
    </row>
    <row r="16" spans="1:9">
      <c r="A16" s="36" t="s">
        <v>54</v>
      </c>
      <c r="B16" s="36"/>
      <c r="C16" s="5">
        <v>313</v>
      </c>
      <c r="D16" s="5">
        <v>208243</v>
      </c>
    </row>
  </sheetData>
  <hyperlinks>
    <hyperlink ref="I2" location="'1.1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Q25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20" width="11.42578125" customWidth="1"/>
    <col min="21" max="21" width="12.7109375" customWidth="1"/>
  </cols>
  <sheetData>
    <row r="1" spans="1:17" s="1" customFormat="1" ht="15.75">
      <c r="A1" s="38" t="s">
        <v>1350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7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7">
      <c r="A4" t="s">
        <v>1249</v>
      </c>
      <c r="B4" t="s">
        <v>1</v>
      </c>
      <c r="C4" t="s">
        <v>1362</v>
      </c>
      <c r="D4" t="s">
        <v>41</v>
      </c>
      <c r="E4" t="s">
        <v>1234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1237</v>
      </c>
      <c r="M4" t="s">
        <v>32</v>
      </c>
      <c r="N4" t="s">
        <v>1238</v>
      </c>
      <c r="O4" t="s">
        <v>1239</v>
      </c>
      <c r="P4" t="s">
        <v>38</v>
      </c>
      <c r="Q4" t="s">
        <v>39</v>
      </c>
    </row>
    <row r="5" spans="1:17">
      <c r="A5" s="68" t="s">
        <v>1150</v>
      </c>
      <c r="B5">
        <v>45</v>
      </c>
      <c r="C5" s="73">
        <v>13238</v>
      </c>
      <c r="D5" s="72">
        <v>0.34637025985798459</v>
      </c>
      <c r="E5" s="72">
        <v>8.7556277383290543E-3</v>
      </c>
      <c r="F5" s="72">
        <v>1.0440398851790303E-2</v>
      </c>
      <c r="G5" s="72">
        <v>2.5042831243390243E-3</v>
      </c>
      <c r="H5" s="72">
        <v>0.32162093971899081</v>
      </c>
      <c r="I5" s="72">
        <v>4.3631726846955737E-2</v>
      </c>
      <c r="J5" s="72">
        <v>0.26667676386161054</v>
      </c>
      <c r="K5" s="68">
        <v>4585.2494999999999</v>
      </c>
      <c r="L5" s="68">
        <v>115.90700000000002</v>
      </c>
      <c r="M5" s="68">
        <v>138.21000000000004</v>
      </c>
      <c r="N5" s="68">
        <v>33.151700000000005</v>
      </c>
      <c r="O5" s="68">
        <v>4257.6180000000004</v>
      </c>
      <c r="P5" s="68">
        <v>577.59680000000003</v>
      </c>
      <c r="Q5" s="68">
        <v>3530.2670000000003</v>
      </c>
    </row>
    <row r="6" spans="1:17">
      <c r="A6" s="68" t="s">
        <v>1229</v>
      </c>
      <c r="B6">
        <v>15</v>
      </c>
      <c r="C6" s="73">
        <v>2403</v>
      </c>
      <c r="D6" s="72">
        <v>0.21591518934665008</v>
      </c>
      <c r="E6" s="72">
        <v>0.13530536828963793</v>
      </c>
      <c r="F6" s="72">
        <v>3.5398377028714116E-2</v>
      </c>
      <c r="G6" s="72">
        <v>3.4124843945068659E-3</v>
      </c>
      <c r="H6" s="72">
        <v>0.39450037453183529</v>
      </c>
      <c r="I6" s="72">
        <v>9.7404785684560971E-2</v>
      </c>
      <c r="J6" s="72">
        <v>0.11806342072409487</v>
      </c>
      <c r="K6" s="68">
        <v>518.84420000000011</v>
      </c>
      <c r="L6" s="68">
        <v>325.13879999999995</v>
      </c>
      <c r="M6" s="68">
        <v>85.062300000000022</v>
      </c>
      <c r="N6" s="68">
        <v>8.2001999999999988</v>
      </c>
      <c r="O6" s="68">
        <v>947.98440000000016</v>
      </c>
      <c r="P6" s="68">
        <v>234.06370000000001</v>
      </c>
      <c r="Q6" s="68">
        <v>283.70639999999997</v>
      </c>
    </row>
    <row r="7" spans="1:17">
      <c r="A7" s="68" t="s">
        <v>1151</v>
      </c>
      <c r="B7">
        <v>6</v>
      </c>
      <c r="C7" s="73">
        <v>141</v>
      </c>
      <c r="D7" s="72">
        <v>0.33387943262411346</v>
      </c>
      <c r="E7" s="72">
        <v>0.14900709219858158</v>
      </c>
      <c r="F7" s="72">
        <v>7.4191489361702129E-3</v>
      </c>
      <c r="G7" s="72">
        <v>5.24822695035461E-3</v>
      </c>
      <c r="H7" s="72">
        <v>0.37921702127659579</v>
      </c>
      <c r="I7" s="72">
        <v>5.2957446808510628E-3</v>
      </c>
      <c r="J7" s="72">
        <v>0.11993333333333332</v>
      </c>
      <c r="K7" s="68">
        <v>47.076999999999998</v>
      </c>
      <c r="L7" s="68">
        <v>21.01</v>
      </c>
      <c r="M7" s="68">
        <v>1.0461</v>
      </c>
      <c r="N7" s="68">
        <v>0.74</v>
      </c>
      <c r="O7" s="68">
        <v>53.469600000000007</v>
      </c>
      <c r="P7" s="68">
        <v>0.74669999999999992</v>
      </c>
      <c r="Q7" s="68">
        <v>16.910599999999999</v>
      </c>
    </row>
    <row r="8" spans="1:17">
      <c r="A8" s="68" t="s">
        <v>1152</v>
      </c>
      <c r="B8">
        <v>9</v>
      </c>
      <c r="C8" s="73">
        <v>3244</v>
      </c>
      <c r="D8" s="72">
        <v>0.19761787916152895</v>
      </c>
      <c r="E8" s="72">
        <v>2.2852897657213316E-2</v>
      </c>
      <c r="F8" s="72">
        <v>1.415012330456227E-2</v>
      </c>
      <c r="G8" s="72">
        <v>1.6658014796547473E-2</v>
      </c>
      <c r="H8" s="72">
        <v>0.40580184956843401</v>
      </c>
      <c r="I8" s="72">
        <v>0.11051855733662146</v>
      </c>
      <c r="J8" s="72">
        <v>0.23240067817509247</v>
      </c>
      <c r="K8" s="68">
        <v>641.0723999999999</v>
      </c>
      <c r="L8" s="68">
        <v>74.134799999999998</v>
      </c>
      <c r="M8" s="68">
        <v>45.903000000000006</v>
      </c>
      <c r="N8" s="68">
        <v>54.038600000000002</v>
      </c>
      <c r="O8" s="68">
        <v>1316.4212</v>
      </c>
      <c r="P8" s="68">
        <v>358.5222</v>
      </c>
      <c r="Q8" s="68">
        <v>753.90779999999995</v>
      </c>
    </row>
    <row r="9" spans="1:17">
      <c r="A9" s="68" t="s">
        <v>1230</v>
      </c>
      <c r="B9">
        <v>64</v>
      </c>
      <c r="C9" s="73">
        <v>4766</v>
      </c>
      <c r="D9" s="72">
        <v>0.272925912715065</v>
      </c>
      <c r="E9" s="72">
        <v>0.10792024758707511</v>
      </c>
      <c r="F9" s="72">
        <v>8.1186949223667638E-3</v>
      </c>
      <c r="G9" s="72">
        <v>1.3027255560218212E-2</v>
      </c>
      <c r="H9" s="72">
        <v>0.46355608476710031</v>
      </c>
      <c r="I9" s="72">
        <v>3.363652958455729E-2</v>
      </c>
      <c r="J9" s="72">
        <v>0.10081527486361731</v>
      </c>
      <c r="K9" s="68">
        <v>1300.7648999999999</v>
      </c>
      <c r="L9" s="68">
        <v>514.34789999999998</v>
      </c>
      <c r="M9" s="68">
        <v>38.693699999999993</v>
      </c>
      <c r="N9" s="68">
        <v>62.087899999999998</v>
      </c>
      <c r="O9" s="68">
        <v>2209.3083000000001</v>
      </c>
      <c r="P9" s="68">
        <v>160.31170000000003</v>
      </c>
      <c r="Q9" s="68">
        <v>480.48560000000009</v>
      </c>
    </row>
    <row r="10" spans="1:17">
      <c r="A10" s="68" t="s">
        <v>1231</v>
      </c>
      <c r="B10">
        <v>18</v>
      </c>
      <c r="C10" s="73">
        <v>1232</v>
      </c>
      <c r="D10" s="72">
        <v>0.12147337662337661</v>
      </c>
      <c r="E10" s="72">
        <v>0.2010797077922078</v>
      </c>
      <c r="F10" s="72">
        <v>3.749025974025974E-3</v>
      </c>
      <c r="G10" s="72">
        <v>1.8279220779220779E-4</v>
      </c>
      <c r="H10" s="72">
        <v>0.42958238636363627</v>
      </c>
      <c r="I10" s="72">
        <v>7.5319155844155827E-2</v>
      </c>
      <c r="J10" s="72">
        <v>0.16861355519480517</v>
      </c>
      <c r="K10" s="68">
        <v>149.65519999999998</v>
      </c>
      <c r="L10" s="68">
        <v>247.7302</v>
      </c>
      <c r="M10" s="68">
        <v>4.6188000000000002</v>
      </c>
      <c r="N10" s="68">
        <v>0.22520000000000001</v>
      </c>
      <c r="O10" s="68">
        <v>529.24549999999988</v>
      </c>
      <c r="P10" s="68">
        <v>92.793199999999985</v>
      </c>
      <c r="Q10" s="68">
        <v>207.73189999999997</v>
      </c>
    </row>
    <row r="11" spans="1:17">
      <c r="A11" s="68" t="s">
        <v>1232</v>
      </c>
      <c r="B11">
        <v>11</v>
      </c>
      <c r="C11" s="73">
        <v>514</v>
      </c>
      <c r="D11" s="72">
        <v>0.36601653696498049</v>
      </c>
      <c r="E11" s="72">
        <v>4.9253307392996097E-2</v>
      </c>
      <c r="F11" s="72">
        <v>5.3573929961089495E-3</v>
      </c>
      <c r="G11" s="72">
        <v>2.2617120622568095E-2</v>
      </c>
      <c r="H11" s="72">
        <v>0.48900953307392997</v>
      </c>
      <c r="I11" s="72">
        <v>1.5628210116731517E-2</v>
      </c>
      <c r="J11" s="72">
        <v>5.2117898832684827E-2</v>
      </c>
      <c r="K11" s="68">
        <v>188.13249999999996</v>
      </c>
      <c r="L11" s="68">
        <v>25.316199999999995</v>
      </c>
      <c r="M11" s="68">
        <v>2.7537000000000003</v>
      </c>
      <c r="N11" s="68">
        <v>11.625200000000001</v>
      </c>
      <c r="O11" s="68">
        <v>251.3509</v>
      </c>
      <c r="P11" s="68">
        <v>8.0328999999999997</v>
      </c>
      <c r="Q11" s="68">
        <v>26.788600000000002</v>
      </c>
    </row>
    <row r="12" spans="1:17">
      <c r="A12" s="68" t="s">
        <v>1153</v>
      </c>
      <c r="B12">
        <v>42</v>
      </c>
      <c r="C12" s="73">
        <v>5401</v>
      </c>
      <c r="D12" s="72">
        <v>0.71322871690427703</v>
      </c>
      <c r="E12" s="72">
        <v>3.6273060544343642E-2</v>
      </c>
      <c r="F12" s="72">
        <v>1.7863192001481207E-2</v>
      </c>
      <c r="G12" s="72">
        <v>6.9032216256248845E-3</v>
      </c>
      <c r="H12" s="72">
        <v>0.13652625439733385</v>
      </c>
      <c r="I12" s="72">
        <v>4.0523940011109053E-2</v>
      </c>
      <c r="J12" s="72">
        <v>4.8681614515830411E-2</v>
      </c>
      <c r="K12" s="68">
        <v>3852.1483000000003</v>
      </c>
      <c r="L12" s="68">
        <v>195.91079999999999</v>
      </c>
      <c r="M12" s="68">
        <v>96.479100000000003</v>
      </c>
      <c r="N12" s="68">
        <v>37.284300000000002</v>
      </c>
      <c r="O12" s="68">
        <v>737.37830000000008</v>
      </c>
      <c r="P12" s="68">
        <v>218.8698</v>
      </c>
      <c r="Q12" s="68">
        <v>262.92940000000004</v>
      </c>
    </row>
    <row r="13" spans="1:17">
      <c r="A13" s="68" t="s">
        <v>1154</v>
      </c>
      <c r="B13">
        <v>19</v>
      </c>
      <c r="C13" s="73">
        <v>1148</v>
      </c>
      <c r="D13" s="72">
        <v>0.3679533972125435</v>
      </c>
      <c r="E13" s="72">
        <v>2.0135801393728222E-2</v>
      </c>
      <c r="F13" s="72">
        <v>3.3834233449477343E-2</v>
      </c>
      <c r="G13" s="72">
        <v>7.1235191637630656E-3</v>
      </c>
      <c r="H13" s="72">
        <v>0.37930714285714284</v>
      </c>
      <c r="I13" s="72">
        <v>0.10194285714285714</v>
      </c>
      <c r="J13" s="72">
        <v>8.9703048780487793E-2</v>
      </c>
      <c r="K13" s="68">
        <v>422.41049999999996</v>
      </c>
      <c r="L13" s="68">
        <v>23.1159</v>
      </c>
      <c r="M13" s="68">
        <v>38.841699999999989</v>
      </c>
      <c r="N13" s="68">
        <v>8.1777999999999995</v>
      </c>
      <c r="O13" s="68">
        <v>435.44459999999998</v>
      </c>
      <c r="P13" s="68">
        <v>117.0304</v>
      </c>
      <c r="Q13" s="68">
        <v>102.97909999999999</v>
      </c>
    </row>
    <row r="14" spans="1:17">
      <c r="A14" s="68" t="s">
        <v>1155</v>
      </c>
      <c r="B14">
        <v>13</v>
      </c>
      <c r="C14" s="73">
        <v>129</v>
      </c>
      <c r="D14" s="72">
        <v>0.7655891472868217</v>
      </c>
      <c r="E14" s="72">
        <v>1.3317829457364341E-2</v>
      </c>
      <c r="F14" s="72">
        <v>5.581395348837209E-4</v>
      </c>
      <c r="G14" s="72">
        <v>5.4665116279069767E-2</v>
      </c>
      <c r="H14" s="72">
        <v>0.13418837209302326</v>
      </c>
      <c r="I14" s="72">
        <v>1.4961240310077521E-3</v>
      </c>
      <c r="J14" s="72">
        <v>3.0185271317829453E-2</v>
      </c>
      <c r="K14" s="68">
        <v>98.760999999999996</v>
      </c>
      <c r="L14" s="68">
        <v>1.718</v>
      </c>
      <c r="M14" s="68">
        <v>7.1999999999999995E-2</v>
      </c>
      <c r="N14" s="68">
        <v>7.0518000000000001</v>
      </c>
      <c r="O14" s="68">
        <v>17.310300000000002</v>
      </c>
      <c r="P14" s="68">
        <v>0.193</v>
      </c>
      <c r="Q14" s="68">
        <v>3.8938999999999995</v>
      </c>
    </row>
    <row r="15" spans="1:17">
      <c r="A15" s="68" t="s">
        <v>1156</v>
      </c>
      <c r="B15">
        <v>9</v>
      </c>
      <c r="C15" s="73">
        <v>842</v>
      </c>
      <c r="D15" s="72">
        <v>0.34821840855106889</v>
      </c>
      <c r="E15" s="72">
        <v>0.63200581947743473</v>
      </c>
      <c r="F15" s="72">
        <v>0</v>
      </c>
      <c r="G15" s="72">
        <v>5.4631828978622321E-3</v>
      </c>
      <c r="H15" s="72">
        <v>8.3738717339667448E-3</v>
      </c>
      <c r="I15" s="72">
        <v>0</v>
      </c>
      <c r="J15" s="72">
        <v>5.9387173396674587E-3</v>
      </c>
      <c r="K15" s="68">
        <v>293.19990000000001</v>
      </c>
      <c r="L15" s="68">
        <v>532.14890000000003</v>
      </c>
      <c r="M15" s="68">
        <v>0</v>
      </c>
      <c r="N15" s="68">
        <v>4.5999999999999996</v>
      </c>
      <c r="O15" s="68">
        <v>7.0507999999999997</v>
      </c>
      <c r="P15" s="68">
        <v>0</v>
      </c>
      <c r="Q15" s="68">
        <v>5.0004</v>
      </c>
    </row>
    <row r="16" spans="1:17">
      <c r="A16" s="68" t="s">
        <v>1157</v>
      </c>
      <c r="B16">
        <v>9</v>
      </c>
      <c r="C16" s="73">
        <v>1209</v>
      </c>
      <c r="D16" s="72">
        <v>0.63920330851943752</v>
      </c>
      <c r="E16" s="72">
        <v>0.17666567411083542</v>
      </c>
      <c r="F16" s="72">
        <v>2.6057899090157158E-3</v>
      </c>
      <c r="G16" s="72">
        <v>1.0647808105872623E-2</v>
      </c>
      <c r="H16" s="72">
        <v>0.13932737799834574</v>
      </c>
      <c r="I16" s="72">
        <v>1.9958643507030603E-2</v>
      </c>
      <c r="J16" s="72">
        <v>1.1591397849462367E-2</v>
      </c>
      <c r="K16" s="68">
        <v>772.79679999999996</v>
      </c>
      <c r="L16" s="68">
        <v>213.58880000000002</v>
      </c>
      <c r="M16" s="68">
        <v>3.1504000000000003</v>
      </c>
      <c r="N16" s="68">
        <v>12.873200000000001</v>
      </c>
      <c r="O16" s="68">
        <v>168.4468</v>
      </c>
      <c r="P16" s="68">
        <v>24.13</v>
      </c>
      <c r="Q16" s="68">
        <v>14.014000000000001</v>
      </c>
    </row>
    <row r="17" spans="1:17">
      <c r="A17" s="68" t="s">
        <v>1158</v>
      </c>
      <c r="B17">
        <v>32</v>
      </c>
      <c r="C17" s="73">
        <v>4367</v>
      </c>
      <c r="D17" s="72">
        <v>0.15825042363178388</v>
      </c>
      <c r="E17" s="72">
        <v>0.24966345317151359</v>
      </c>
      <c r="F17" s="72">
        <v>1.4416670483169221E-2</v>
      </c>
      <c r="G17" s="72">
        <v>3.3725440806045338E-3</v>
      </c>
      <c r="H17" s="72">
        <v>0.30020013739409207</v>
      </c>
      <c r="I17" s="72">
        <v>7.8694229448133729E-2</v>
      </c>
      <c r="J17" s="72">
        <v>0.19540254179070299</v>
      </c>
      <c r="K17" s="68">
        <v>691.07960000000014</v>
      </c>
      <c r="L17" s="68">
        <v>1090.2802999999999</v>
      </c>
      <c r="M17" s="68">
        <v>62.957599999999992</v>
      </c>
      <c r="N17" s="68">
        <v>14.727899999999998</v>
      </c>
      <c r="O17" s="68">
        <v>1310.9740000000002</v>
      </c>
      <c r="P17" s="68">
        <v>343.65769999999998</v>
      </c>
      <c r="Q17" s="68">
        <v>853.3229</v>
      </c>
    </row>
    <row r="18" spans="1:17">
      <c r="A18" s="68" t="s">
        <v>1159</v>
      </c>
      <c r="B18">
        <v>3</v>
      </c>
      <c r="C18" s="73">
        <v>50</v>
      </c>
      <c r="D18" s="72">
        <v>0.43248000000000003</v>
      </c>
      <c r="E18" s="72">
        <v>0.12178000000000001</v>
      </c>
      <c r="F18" s="72">
        <v>8.4000000000000003E-4</v>
      </c>
      <c r="G18" s="72">
        <v>8.1899999999999994E-3</v>
      </c>
      <c r="H18" s="72">
        <v>0.30780999999999997</v>
      </c>
      <c r="I18" s="72">
        <v>7.6999999999999996E-4</v>
      </c>
      <c r="J18" s="72">
        <v>0.12812999999999999</v>
      </c>
      <c r="K18" s="68">
        <v>21.624000000000002</v>
      </c>
      <c r="L18" s="68">
        <v>6.0890000000000004</v>
      </c>
      <c r="M18" s="68">
        <v>4.2000000000000003E-2</v>
      </c>
      <c r="N18" s="68">
        <v>0.40949999999999998</v>
      </c>
      <c r="O18" s="68">
        <v>15.390499999999999</v>
      </c>
      <c r="P18" s="68">
        <v>3.85E-2</v>
      </c>
      <c r="Q18" s="68">
        <v>6.4064999999999994</v>
      </c>
    </row>
    <row r="19" spans="1:17">
      <c r="A19" s="68" t="s">
        <v>1352</v>
      </c>
      <c r="B19">
        <v>33</v>
      </c>
      <c r="C19" s="73">
        <v>854</v>
      </c>
      <c r="D19" s="72">
        <v>0.49933360655737713</v>
      </c>
      <c r="E19" s="72">
        <v>0.10420971896955504</v>
      </c>
      <c r="F19" s="72">
        <v>7.7218969555035129E-3</v>
      </c>
      <c r="G19" s="72">
        <v>5.8745901639344266E-3</v>
      </c>
      <c r="H19" s="72">
        <v>0.29663864168618259</v>
      </c>
      <c r="I19" s="72">
        <v>2.6490983606557376E-2</v>
      </c>
      <c r="J19" s="72">
        <v>5.9730562060889933E-2</v>
      </c>
      <c r="K19" s="68">
        <v>426.43090000000007</v>
      </c>
      <c r="L19" s="68">
        <v>88.995100000000008</v>
      </c>
      <c r="M19" s="68">
        <v>6.5945</v>
      </c>
      <c r="N19" s="68">
        <v>5.0169000000000006</v>
      </c>
      <c r="O19" s="68">
        <v>253.32939999999994</v>
      </c>
      <c r="P19" s="68">
        <v>22.6233</v>
      </c>
      <c r="Q19" s="68">
        <v>51.009900000000002</v>
      </c>
    </row>
    <row r="20" spans="1:17">
      <c r="A20" s="68" t="s">
        <v>1160</v>
      </c>
      <c r="B20">
        <v>14</v>
      </c>
      <c r="C20" s="73">
        <v>5500</v>
      </c>
      <c r="D20" s="72">
        <v>0.10522203636363636</v>
      </c>
      <c r="E20" s="72">
        <v>0.65889761818181825</v>
      </c>
      <c r="F20" s="72">
        <v>3.3292781818181814E-2</v>
      </c>
      <c r="G20" s="72">
        <v>2.7963636363636363E-5</v>
      </c>
      <c r="H20" s="72">
        <v>8.1316509090909081E-2</v>
      </c>
      <c r="I20" s="72">
        <v>1.9923636363636366E-2</v>
      </c>
      <c r="J20" s="72">
        <v>0.10131945454545456</v>
      </c>
      <c r="K20" s="68">
        <v>578.72119999999995</v>
      </c>
      <c r="L20" s="68">
        <v>3623.9369000000002</v>
      </c>
      <c r="M20" s="68">
        <v>183.1103</v>
      </c>
      <c r="N20" s="68">
        <v>0.15379999999999999</v>
      </c>
      <c r="O20" s="68">
        <v>447.24079999999998</v>
      </c>
      <c r="P20" s="68">
        <v>109.58000000000001</v>
      </c>
      <c r="Q20" s="68">
        <v>557.25700000000006</v>
      </c>
    </row>
    <row r="21" spans="1:17">
      <c r="A21" s="68" t="s">
        <v>1233</v>
      </c>
      <c r="B21">
        <v>13</v>
      </c>
      <c r="C21" s="73">
        <v>898</v>
      </c>
      <c r="D21" s="72">
        <v>0.61562583518930958</v>
      </c>
      <c r="E21" s="72">
        <v>0.12876503340757239</v>
      </c>
      <c r="F21" s="72">
        <v>6.9153674832962151E-3</v>
      </c>
      <c r="G21" s="72">
        <v>3.4632516703786192E-4</v>
      </c>
      <c r="H21" s="72">
        <v>0.20977873051224946</v>
      </c>
      <c r="I21" s="72">
        <v>3.160022271714922E-3</v>
      </c>
      <c r="J21" s="72">
        <v>3.5408685968819603E-2</v>
      </c>
      <c r="K21" s="68">
        <v>552.83199999999999</v>
      </c>
      <c r="L21" s="68">
        <v>115.631</v>
      </c>
      <c r="M21" s="68">
        <v>6.2100000000000009</v>
      </c>
      <c r="N21" s="68">
        <v>0.311</v>
      </c>
      <c r="O21" s="68">
        <v>188.38130000000001</v>
      </c>
      <c r="P21" s="68">
        <v>2.8376999999999999</v>
      </c>
      <c r="Q21" s="68">
        <v>31.797000000000001</v>
      </c>
    </row>
    <row r="22" spans="1:17">
      <c r="A22" s="68" t="s">
        <v>1353</v>
      </c>
      <c r="B22">
        <v>80</v>
      </c>
      <c r="C22" s="73">
        <v>8895</v>
      </c>
      <c r="D22" s="72">
        <v>0.66073215289488474</v>
      </c>
      <c r="E22" s="72">
        <v>6.872324901630128E-2</v>
      </c>
      <c r="F22" s="72">
        <v>6.0812029229904445E-3</v>
      </c>
      <c r="G22" s="72">
        <v>1.6950264193367062E-2</v>
      </c>
      <c r="H22" s="72">
        <v>0.17777112984822938</v>
      </c>
      <c r="I22" s="72">
        <v>1.5063485103991007E-2</v>
      </c>
      <c r="J22" s="72">
        <v>5.4678516020236087E-2</v>
      </c>
      <c r="K22" s="68">
        <v>5877.2124999999996</v>
      </c>
      <c r="L22" s="68">
        <v>611.29329999999993</v>
      </c>
      <c r="M22" s="68">
        <v>54.092300000000002</v>
      </c>
      <c r="N22" s="68">
        <v>150.77260000000001</v>
      </c>
      <c r="O22" s="68">
        <v>1581.2742000000003</v>
      </c>
      <c r="P22" s="68">
        <v>133.9897</v>
      </c>
      <c r="Q22" s="68">
        <v>486.36539999999997</v>
      </c>
    </row>
    <row r="23" spans="1:17">
      <c r="A23" s="68" t="s">
        <v>1161</v>
      </c>
      <c r="B23">
        <v>26</v>
      </c>
      <c r="C23" s="73">
        <v>1653</v>
      </c>
      <c r="D23" s="72">
        <v>0.32767180883242586</v>
      </c>
      <c r="E23" s="72">
        <v>0.33445263157894745</v>
      </c>
      <c r="F23" s="72">
        <v>9.3082879612825173E-3</v>
      </c>
      <c r="G23" s="72">
        <v>3.4633393829401086E-3</v>
      </c>
      <c r="H23" s="72">
        <v>0.2503833635813672</v>
      </c>
      <c r="I23" s="72">
        <v>2.3410405323653963E-2</v>
      </c>
      <c r="J23" s="72">
        <v>5.1310163339382937E-2</v>
      </c>
      <c r="K23" s="68">
        <v>541.64149999999995</v>
      </c>
      <c r="L23" s="68">
        <v>552.85020000000009</v>
      </c>
      <c r="M23" s="68">
        <v>15.386600000000001</v>
      </c>
      <c r="N23" s="68">
        <v>5.7248999999999999</v>
      </c>
      <c r="O23" s="68">
        <v>413.88369999999998</v>
      </c>
      <c r="P23" s="68">
        <v>38.697400000000002</v>
      </c>
      <c r="Q23" s="68">
        <v>84.815699999999993</v>
      </c>
    </row>
    <row r="24" spans="1:17">
      <c r="A24" s="68" t="s">
        <v>1162</v>
      </c>
      <c r="B24">
        <v>12</v>
      </c>
      <c r="C24" s="73">
        <v>2261</v>
      </c>
      <c r="D24" s="72">
        <v>0.52629659442724452</v>
      </c>
      <c r="E24" s="72">
        <v>0.29068597965501991</v>
      </c>
      <c r="F24" s="72">
        <v>5.5829279080053078E-3</v>
      </c>
      <c r="G24" s="72">
        <v>1.9886200796107915E-2</v>
      </c>
      <c r="H24" s="72">
        <v>0.12917545333923039</v>
      </c>
      <c r="I24" s="72">
        <v>1.1313135780628042E-2</v>
      </c>
      <c r="J24" s="72">
        <v>1.7059708093763826E-2</v>
      </c>
      <c r="K24" s="68">
        <v>1189.9566</v>
      </c>
      <c r="L24" s="68">
        <v>657.24099999999999</v>
      </c>
      <c r="M24" s="68">
        <v>12.623000000000001</v>
      </c>
      <c r="N24" s="68">
        <v>44.962699999999998</v>
      </c>
      <c r="O24" s="68">
        <v>292.06569999999994</v>
      </c>
      <c r="P24" s="68">
        <v>25.579000000000001</v>
      </c>
      <c r="Q24" s="68">
        <v>38.57200000000001</v>
      </c>
    </row>
    <row r="25" spans="1:17">
      <c r="B25">
        <f>SUBTOTAL(109,Tableau_DB_PDE_2017.accdb_R_DATA_modes_déplacements_pro_vs_secteur_2017[sites])</f>
        <v>473</v>
      </c>
      <c r="C25" s="73">
        <f>SUBTOTAL(109,Tableau_DB_PDE_2017.accdb_R_DATA_modes_déplacements_pro_vs_secteur_2017[trips])</f>
        <v>58745</v>
      </c>
      <c r="D25" s="106">
        <f>Tableau_DB_PDE_2017.accdb_R_DATA_modes_déplacements_pro_vs_secteur_2017[[#Totals],[car]]/Tableau_DB_PDE_2017.accdb_R_DATA_modes_déplacements_pro_vs_secteur_2017[[#Totals],[trips]]</f>
        <v>0.38726037109541239</v>
      </c>
      <c r="E25" s="106">
        <f>Tableau_DB_PDE_2017.accdb_R_DATA_modes_déplacements_pro_vs_secteur_2017[[#Totals],[service_car]]/Tableau_DB_PDE_2017.accdb_R_DATA_modes_déplacements_pro_vs_secteur_2017[[#Totals],[trips]]</f>
        <v>0.15382388458592222</v>
      </c>
      <c r="F25" s="106">
        <f>+Tableau_DB_PDE_2017.accdb_R_DATA_modes_déplacements_pro_vs_secteur_2017[[#Totals],[motorbike]]/Tableau_DB_PDE_2017.accdb_R_DATA_modes_déplacements_pro_vs_secteur_2017[[#Totals],[trips]]</f>
        <v>1.3547486594603799E-2</v>
      </c>
      <c r="G25" s="106">
        <f>Tableau_DB_PDE_2017.accdb_R_DATA_modes_déplacements_pro_vs_secteur_2017[[#Totals],[taxi]]/Tableau_DB_PDE_2017.accdb_R_DATA_modes_déplacements_pro_vs_secteur_2017[[#Totals],[trips]]</f>
        <v>7.8668005787726602E-3</v>
      </c>
      <c r="H25" s="106">
        <f>Tableau_DB_PDE_2017.accdb_R_DATA_modes_déplacements_pro_vs_secteur_2017[[#Totals],[public_transport]]/Tableau_DB_PDE_2017.accdb_R_DATA_modes_déplacements_pro_vs_secteur_2017[[#Totals],[trips]]</f>
        <v>0.26272139416120521</v>
      </c>
      <c r="I25" s="106">
        <f>Tableau_DB_PDE_2017.accdb_R_DATA_modes_déplacements_pro_vs_secteur_2017[[#Totals],[bicycle]]/Tableau_DB_PDE_2017.accdb_R_DATA_modes_déplacements_pro_vs_secteur_2017[[#Totals],[trips]]</f>
        <v>4.2034108434760416E-2</v>
      </c>
      <c r="J25" s="106">
        <f>Tableau_DB_PDE_2017.accdb_R_DATA_modes_déplacements_pro_vs_secteur_2017[[#Totals],[walk]]/Tableau_DB_PDE_2017.accdb_R_DATA_modes_déplacements_pro_vs_secteur_2017[[#Totals],[trips]]</f>
        <v>0.13274595454932336</v>
      </c>
      <c r="K25" s="68">
        <f>SUBTOTAL(109,Tableau_DB_PDE_2017.accdb_R_DATA_modes_déplacements_pro_vs_secteur_2017[car])</f>
        <v>22749.610500000003</v>
      </c>
      <c r="L25" s="68">
        <f>SUBTOTAL(109,Tableau_DB_PDE_2017.accdb_R_DATA_modes_déplacements_pro_vs_secteur_2017[service_car])</f>
        <v>9036.3841000000011</v>
      </c>
      <c r="M25" s="68">
        <f>SUBTOTAL(109,Tableau_DB_PDE_2017.accdb_R_DATA_modes_déplacements_pro_vs_secteur_2017[motorbike])</f>
        <v>795.84710000000018</v>
      </c>
      <c r="N25" s="68">
        <f>SUBTOTAL(109,Tableau_DB_PDE_2017.accdb_R_DATA_modes_déplacements_pro_vs_secteur_2017[taxi])</f>
        <v>462.13519999999994</v>
      </c>
      <c r="O25" s="68">
        <f>SUBTOTAL(109,Tableau_DB_PDE_2017.accdb_R_DATA_modes_déplacements_pro_vs_secteur_2017[public_transport])</f>
        <v>15433.568300000001</v>
      </c>
      <c r="P25" s="68">
        <f>SUBTOTAL(109,Tableau_DB_PDE_2017.accdb_R_DATA_modes_déplacements_pro_vs_secteur_2017[bicycle])</f>
        <v>2469.2937000000006</v>
      </c>
      <c r="Q25" s="68">
        <f>SUBTOTAL(109,Tableau_DB_PDE_2017.accdb_R_DATA_modes_déplacements_pro_vs_secteur_2017[walk])</f>
        <v>7798.1611000000003</v>
      </c>
    </row>
  </sheetData>
  <hyperlinks>
    <hyperlink ref="I2" location="'3.3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CAE42"/>
  </sheetPr>
  <dimension ref="A1:R84"/>
  <sheetViews>
    <sheetView zoomScaleNormal="100" workbookViewId="0">
      <pane ySplit="4" topLeftCell="A5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1.42578125" customWidth="1"/>
    <col min="2" max="18" width="11.42578125" customWidth="1"/>
  </cols>
  <sheetData>
    <row r="1" spans="1:18" s="1" customFormat="1" ht="15.75">
      <c r="A1" s="38" t="s">
        <v>1350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8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8">
      <c r="A4" s="32" t="s">
        <v>1149</v>
      </c>
      <c r="B4" s="32" t="s">
        <v>29</v>
      </c>
      <c r="C4" t="s">
        <v>1163</v>
      </c>
      <c r="D4" t="s">
        <v>1343</v>
      </c>
      <c r="E4" s="76" t="s">
        <v>1180</v>
      </c>
      <c r="F4" s="76" t="s">
        <v>1241</v>
      </c>
      <c r="G4" s="76" t="s">
        <v>1182</v>
      </c>
      <c r="H4" s="76" t="s">
        <v>1242</v>
      </c>
      <c r="I4" s="76" t="s">
        <v>1243</v>
      </c>
      <c r="J4" s="76" t="s">
        <v>1187</v>
      </c>
      <c r="K4" s="76" t="s">
        <v>1188</v>
      </c>
      <c r="L4" s="68" t="s">
        <v>1169</v>
      </c>
      <c r="M4" s="68" t="s">
        <v>1244</v>
      </c>
      <c r="N4" s="68" t="s">
        <v>1171</v>
      </c>
      <c r="O4" s="68" t="s">
        <v>1245</v>
      </c>
      <c r="P4" s="68" t="s">
        <v>1246</v>
      </c>
      <c r="Q4" s="68" t="s">
        <v>1177</v>
      </c>
      <c r="R4" s="68" t="s">
        <v>1247</v>
      </c>
    </row>
    <row r="5" spans="1:18">
      <c r="A5" t="s">
        <v>1150</v>
      </c>
      <c r="B5">
        <v>2011</v>
      </c>
      <c r="C5" s="5">
        <v>42</v>
      </c>
      <c r="D5" s="5">
        <v>7325</v>
      </c>
      <c r="E5" s="76">
        <v>0.30598430034129692</v>
      </c>
      <c r="F5" s="76">
        <v>8.8147440273037541E-3</v>
      </c>
      <c r="G5" s="76">
        <v>1.1276860068259386E-2</v>
      </c>
      <c r="H5" s="76">
        <v>6.5034812286689416E-3</v>
      </c>
      <c r="I5" s="76">
        <v>0.16855617747440277</v>
      </c>
      <c r="J5" s="76">
        <v>2.3456382252559721E-2</v>
      </c>
      <c r="K5" s="76">
        <v>0.47540805460750851</v>
      </c>
      <c r="L5" s="68">
        <v>2241.335</v>
      </c>
      <c r="M5" s="68">
        <v>64.567999999999998</v>
      </c>
      <c r="N5" s="68">
        <v>82.602999999999994</v>
      </c>
      <c r="O5" s="68">
        <v>47.637999999999998</v>
      </c>
      <c r="P5" s="68">
        <v>1234.6740000000002</v>
      </c>
      <c r="Q5" s="68">
        <v>171.81799999999996</v>
      </c>
      <c r="R5" s="68">
        <v>3482.364</v>
      </c>
    </row>
    <row r="6" spans="1:18">
      <c r="B6">
        <v>2014</v>
      </c>
      <c r="C6" s="5">
        <v>34</v>
      </c>
      <c r="D6" s="5">
        <v>13612</v>
      </c>
      <c r="E6" s="76">
        <v>0.34351092418454299</v>
      </c>
      <c r="F6" s="76">
        <v>9.3028210402585944E-3</v>
      </c>
      <c r="G6" s="76">
        <v>2.8900235086688217E-3</v>
      </c>
      <c r="H6" s="76">
        <v>4.9792095210108725E-3</v>
      </c>
      <c r="I6" s="76">
        <v>0.32633285336467821</v>
      </c>
      <c r="J6" s="76">
        <v>2.8787870996179847E-2</v>
      </c>
      <c r="K6" s="76">
        <v>0.28419629738466057</v>
      </c>
      <c r="L6" s="68">
        <v>4675.8706999999995</v>
      </c>
      <c r="M6" s="68">
        <v>126.63</v>
      </c>
      <c r="N6" s="68">
        <v>39.338999999999999</v>
      </c>
      <c r="O6" s="68">
        <v>67.777000000000001</v>
      </c>
      <c r="P6" s="68">
        <v>4442.0428000000002</v>
      </c>
      <c r="Q6" s="68">
        <v>391.86050000000006</v>
      </c>
      <c r="R6" s="68">
        <v>3868.48</v>
      </c>
    </row>
    <row r="7" spans="1:18">
      <c r="B7">
        <v>2017</v>
      </c>
      <c r="C7" s="5">
        <v>34</v>
      </c>
      <c r="D7" s="5">
        <v>12670</v>
      </c>
      <c r="E7" s="76">
        <v>0.32842281767955805</v>
      </c>
      <c r="F7" s="76">
        <v>8.2749802683504351E-3</v>
      </c>
      <c r="G7" s="76">
        <v>1.0604577742699291E-2</v>
      </c>
      <c r="H7" s="76">
        <v>2.4127466456195738E-3</v>
      </c>
      <c r="I7" s="76">
        <v>0.32916880031570639</v>
      </c>
      <c r="J7" s="76">
        <v>4.5084901341752165E-2</v>
      </c>
      <c r="K7" s="76">
        <v>0.27603117600631411</v>
      </c>
      <c r="L7" s="68">
        <v>4161.1171000000004</v>
      </c>
      <c r="M7" s="68">
        <v>104.84400000000002</v>
      </c>
      <c r="N7" s="68">
        <v>134.36000000000001</v>
      </c>
      <c r="O7" s="68">
        <v>30.569499999999998</v>
      </c>
      <c r="P7" s="68">
        <v>4170.5686999999998</v>
      </c>
      <c r="Q7" s="68">
        <v>571.22569999999996</v>
      </c>
      <c r="R7" s="68">
        <v>3497.3150000000001</v>
      </c>
    </row>
    <row r="8" spans="1:18">
      <c r="C8" s="5"/>
      <c r="D8" s="5"/>
      <c r="E8" s="76"/>
      <c r="F8" s="76"/>
      <c r="G8" s="76"/>
      <c r="H8" s="76"/>
      <c r="I8" s="76"/>
      <c r="J8" s="76"/>
      <c r="K8" s="76"/>
      <c r="L8" s="68"/>
      <c r="M8" s="68"/>
      <c r="N8" s="68"/>
      <c r="O8" s="68"/>
      <c r="P8" s="68"/>
      <c r="Q8" s="68"/>
      <c r="R8" s="68"/>
    </row>
    <row r="9" spans="1:18">
      <c r="A9" t="s">
        <v>1229</v>
      </c>
      <c r="B9">
        <v>2011</v>
      </c>
      <c r="C9" s="5">
        <v>12</v>
      </c>
      <c r="D9" s="5">
        <v>644</v>
      </c>
      <c r="E9" s="76">
        <v>0.19940062111801241</v>
      </c>
      <c r="F9" s="76">
        <v>0.20744099378881986</v>
      </c>
      <c r="G9" s="76">
        <v>2.8180124223602485E-2</v>
      </c>
      <c r="H9" s="76">
        <v>0</v>
      </c>
      <c r="I9" s="76">
        <v>0.45925621118012416</v>
      </c>
      <c r="J9" s="76">
        <v>6.4104037267080749E-2</v>
      </c>
      <c r="K9" s="76">
        <v>4.1618012422360247E-2</v>
      </c>
      <c r="L9" s="68">
        <v>128.41399999999999</v>
      </c>
      <c r="M9" s="68">
        <v>133.59199999999998</v>
      </c>
      <c r="N9" s="68">
        <v>18.148</v>
      </c>
      <c r="O9" s="68">
        <v>0</v>
      </c>
      <c r="P9" s="68">
        <v>295.76099999999997</v>
      </c>
      <c r="Q9" s="68">
        <v>41.283000000000001</v>
      </c>
      <c r="R9" s="68">
        <v>26.802</v>
      </c>
    </row>
    <row r="10" spans="1:18">
      <c r="B10">
        <v>2014</v>
      </c>
      <c r="C10" s="5">
        <v>12</v>
      </c>
      <c r="D10" s="5">
        <v>1110</v>
      </c>
      <c r="E10" s="76">
        <v>0.1528855855855856</v>
      </c>
      <c r="F10" s="76">
        <v>0.22228828828828828</v>
      </c>
      <c r="G10" s="76">
        <v>9.8927927927927907E-3</v>
      </c>
      <c r="H10" s="76">
        <v>1.2693693693693693E-3</v>
      </c>
      <c r="I10" s="76">
        <v>0.44939459459459463</v>
      </c>
      <c r="J10" s="76">
        <v>8.0806306306306294E-2</v>
      </c>
      <c r="K10" s="76">
        <v>8.3463063063063073E-2</v>
      </c>
      <c r="L10" s="68">
        <v>169.703</v>
      </c>
      <c r="M10" s="68">
        <v>246.73999999999998</v>
      </c>
      <c r="N10" s="68">
        <v>10.980999999999998</v>
      </c>
      <c r="O10" s="68">
        <v>1.409</v>
      </c>
      <c r="P10" s="68">
        <v>498.82800000000003</v>
      </c>
      <c r="Q10" s="68">
        <v>89.694999999999993</v>
      </c>
      <c r="R10" s="68">
        <v>92.644000000000005</v>
      </c>
    </row>
    <row r="11" spans="1:18">
      <c r="B11">
        <v>2017</v>
      </c>
      <c r="C11" s="5">
        <v>12</v>
      </c>
      <c r="D11" s="5">
        <v>2035</v>
      </c>
      <c r="E11" s="76">
        <v>0.19538368550368554</v>
      </c>
      <c r="F11" s="76">
        <v>0.13319056511056512</v>
      </c>
      <c r="G11" s="76">
        <v>2.6069336609336607E-2</v>
      </c>
      <c r="H11" s="76">
        <v>4.0225061425061426E-3</v>
      </c>
      <c r="I11" s="76">
        <v>0.41469189189189198</v>
      </c>
      <c r="J11" s="76">
        <v>9.7154054054054056E-2</v>
      </c>
      <c r="K11" s="76">
        <v>0.12948796068796067</v>
      </c>
      <c r="L11" s="68">
        <v>397.60580000000004</v>
      </c>
      <c r="M11" s="68">
        <v>271.0428</v>
      </c>
      <c r="N11" s="68">
        <v>53.051099999999998</v>
      </c>
      <c r="O11" s="68">
        <v>8.1858000000000004</v>
      </c>
      <c r="P11" s="68">
        <v>843.89800000000014</v>
      </c>
      <c r="Q11" s="68">
        <v>197.70850000000002</v>
      </c>
      <c r="R11" s="68">
        <v>263.50799999999998</v>
      </c>
    </row>
    <row r="12" spans="1:18">
      <c r="C12" s="5"/>
      <c r="D12" s="5"/>
      <c r="E12" s="76"/>
      <c r="F12" s="76"/>
      <c r="G12" s="76"/>
      <c r="H12" s="76"/>
      <c r="I12" s="76"/>
      <c r="J12" s="76"/>
      <c r="K12" s="76"/>
      <c r="L12" s="68"/>
      <c r="M12" s="68"/>
      <c r="N12" s="68"/>
      <c r="O12" s="68"/>
      <c r="P12" s="68"/>
      <c r="Q12" s="68"/>
      <c r="R12" s="68"/>
    </row>
    <row r="13" spans="1:18">
      <c r="A13" t="s">
        <v>1151</v>
      </c>
      <c r="B13">
        <v>2011</v>
      </c>
      <c r="C13" s="5">
        <v>4</v>
      </c>
      <c r="D13" s="5">
        <v>132</v>
      </c>
      <c r="E13" s="76">
        <v>0.2748560606060606</v>
      </c>
      <c r="F13" s="76">
        <v>0.11339393939393939</v>
      </c>
      <c r="G13" s="76">
        <v>4.4696969696969699E-4</v>
      </c>
      <c r="H13" s="76"/>
      <c r="I13" s="76">
        <v>0.43524999999999997</v>
      </c>
      <c r="J13" s="76">
        <v>2.7333333333333334E-2</v>
      </c>
      <c r="K13" s="76">
        <v>0.14871969696969697</v>
      </c>
      <c r="L13" s="68">
        <v>36.280999999999999</v>
      </c>
      <c r="M13" s="68">
        <v>14.968</v>
      </c>
      <c r="N13" s="68">
        <v>5.9000000000000004E-2</v>
      </c>
      <c r="O13" s="68"/>
      <c r="P13" s="68">
        <v>57.452999999999996</v>
      </c>
      <c r="Q13" s="68">
        <v>3.6080000000000001</v>
      </c>
      <c r="R13" s="68">
        <v>19.631</v>
      </c>
    </row>
    <row r="14" spans="1:18">
      <c r="B14">
        <v>2014</v>
      </c>
      <c r="C14" s="5">
        <v>3</v>
      </c>
      <c r="D14" s="5">
        <v>129</v>
      </c>
      <c r="E14" s="76">
        <v>0.39485271317829462</v>
      </c>
      <c r="F14" s="76">
        <v>7.9069767441860464E-2</v>
      </c>
      <c r="G14" s="76">
        <v>7.5038759689922485E-3</v>
      </c>
      <c r="H14" s="76">
        <v>1.5503875968992248E-3</v>
      </c>
      <c r="I14" s="76">
        <v>0.46517829457364346</v>
      </c>
      <c r="J14" s="76">
        <v>3.0015503875968994E-2</v>
      </c>
      <c r="K14" s="76">
        <v>2.1829457364341089E-2</v>
      </c>
      <c r="L14" s="68">
        <v>50.936000000000007</v>
      </c>
      <c r="M14" s="68">
        <v>10.199999999999999</v>
      </c>
      <c r="N14" s="68">
        <v>0.96800000000000008</v>
      </c>
      <c r="O14" s="68">
        <v>0.2</v>
      </c>
      <c r="P14" s="68">
        <v>60.008000000000003</v>
      </c>
      <c r="Q14" s="68">
        <v>3.8720000000000003</v>
      </c>
      <c r="R14" s="68">
        <v>2.8160000000000003</v>
      </c>
    </row>
    <row r="15" spans="1:18">
      <c r="B15">
        <v>2017</v>
      </c>
      <c r="C15" s="5">
        <v>3</v>
      </c>
      <c r="D15" s="5">
        <v>113</v>
      </c>
      <c r="E15" s="76">
        <v>0.33932743362831858</v>
      </c>
      <c r="F15" s="76">
        <v>8.6725663716814172E-2</v>
      </c>
      <c r="G15" s="76">
        <v>2.6203539823008849E-3</v>
      </c>
      <c r="H15" s="76">
        <v>4.3362831858407081E-3</v>
      </c>
      <c r="I15" s="76">
        <v>0.41621769911504425</v>
      </c>
      <c r="J15" s="76">
        <v>6.0769911504424774E-3</v>
      </c>
      <c r="K15" s="76">
        <v>0.14469557522123894</v>
      </c>
      <c r="L15" s="68">
        <v>38.344000000000001</v>
      </c>
      <c r="M15" s="68">
        <v>9.8000000000000007</v>
      </c>
      <c r="N15" s="68">
        <v>0.29609999999999997</v>
      </c>
      <c r="O15" s="68">
        <v>0.49</v>
      </c>
      <c r="P15" s="68">
        <v>47.032600000000002</v>
      </c>
      <c r="Q15" s="68">
        <v>0.68669999999999998</v>
      </c>
      <c r="R15" s="68">
        <v>16.3506</v>
      </c>
    </row>
    <row r="16" spans="1:18">
      <c r="C16" s="5"/>
      <c r="D16" s="5"/>
      <c r="E16" s="76"/>
      <c r="F16" s="76"/>
      <c r="G16" s="76"/>
      <c r="H16" s="76"/>
      <c r="I16" s="76"/>
      <c r="J16" s="76"/>
      <c r="K16" s="76"/>
      <c r="L16" s="68"/>
      <c r="M16" s="68"/>
      <c r="N16" s="68"/>
      <c r="O16" s="68"/>
      <c r="P16" s="68"/>
      <c r="Q16" s="68"/>
      <c r="R16" s="68"/>
    </row>
    <row r="17" spans="1:18">
      <c r="A17" t="s">
        <v>1152</v>
      </c>
      <c r="B17">
        <v>2011</v>
      </c>
      <c r="C17" s="5">
        <v>7</v>
      </c>
      <c r="D17" s="5">
        <v>16441</v>
      </c>
      <c r="E17" s="76">
        <v>0.13258377227662554</v>
      </c>
      <c r="F17" s="76">
        <v>6.2071163554528307E-3</v>
      </c>
      <c r="G17" s="76">
        <v>1.1816227723374489E-2</v>
      </c>
      <c r="H17" s="76">
        <v>5.7565841493826403E-4</v>
      </c>
      <c r="I17" s="76">
        <v>0.58038693510127126</v>
      </c>
      <c r="J17" s="76">
        <v>0.16203588589501852</v>
      </c>
      <c r="K17" s="76">
        <v>8.6246359710479892E-2</v>
      </c>
      <c r="L17" s="68">
        <v>2179.8098000000005</v>
      </c>
      <c r="M17" s="68">
        <v>102.05119999999999</v>
      </c>
      <c r="N17" s="68">
        <v>194.27059999999997</v>
      </c>
      <c r="O17" s="68">
        <v>9.4643999999999995</v>
      </c>
      <c r="P17" s="68">
        <v>9542.1416000000008</v>
      </c>
      <c r="Q17" s="68">
        <v>2664.0319999999997</v>
      </c>
      <c r="R17" s="68">
        <v>1417.9764</v>
      </c>
    </row>
    <row r="18" spans="1:18">
      <c r="B18">
        <v>2014</v>
      </c>
      <c r="C18" s="5">
        <v>7</v>
      </c>
      <c r="D18" s="5">
        <v>5639</v>
      </c>
      <c r="E18" s="76">
        <v>0.15429952119170065</v>
      </c>
      <c r="F18" s="76">
        <v>1.2895903528994503E-2</v>
      </c>
      <c r="G18" s="76">
        <v>1.0822840929242773E-2</v>
      </c>
      <c r="H18" s="76">
        <v>9.6515339599219721E-3</v>
      </c>
      <c r="I18" s="76">
        <v>0.43733729384642672</v>
      </c>
      <c r="J18" s="76">
        <v>9.589909558432344E-2</v>
      </c>
      <c r="K18" s="76">
        <v>0.27909381095938995</v>
      </c>
      <c r="L18" s="68">
        <v>870.09500000000003</v>
      </c>
      <c r="M18" s="68">
        <v>72.72</v>
      </c>
      <c r="N18" s="68">
        <v>61.029999999999994</v>
      </c>
      <c r="O18" s="68">
        <v>54.424999999999997</v>
      </c>
      <c r="P18" s="68">
        <v>2466.1450000000004</v>
      </c>
      <c r="Q18" s="68">
        <v>540.77499999999986</v>
      </c>
      <c r="R18" s="68">
        <v>1573.81</v>
      </c>
    </row>
    <row r="19" spans="1:18">
      <c r="B19">
        <v>2017</v>
      </c>
      <c r="C19" s="5">
        <v>7</v>
      </c>
      <c r="D19" s="5">
        <v>3004</v>
      </c>
      <c r="E19" s="76">
        <v>0.19942490013315575</v>
      </c>
      <c r="F19" s="76">
        <v>1.8020905459387483E-2</v>
      </c>
      <c r="G19" s="76">
        <v>1.1951731025299603E-2</v>
      </c>
      <c r="H19" s="76">
        <v>1.7988881491344873E-2</v>
      </c>
      <c r="I19" s="76">
        <v>0.40959427430093209</v>
      </c>
      <c r="J19" s="76">
        <v>0.11002736351531292</v>
      </c>
      <c r="K19" s="76">
        <v>0.23299194407456722</v>
      </c>
      <c r="L19" s="68">
        <v>599.0723999999999</v>
      </c>
      <c r="M19" s="68">
        <v>54.134799999999998</v>
      </c>
      <c r="N19" s="68">
        <v>35.903000000000006</v>
      </c>
      <c r="O19" s="68">
        <v>54.038600000000002</v>
      </c>
      <c r="P19" s="68">
        <v>1230.4212</v>
      </c>
      <c r="Q19" s="68">
        <v>330.5222</v>
      </c>
      <c r="R19" s="68">
        <v>699.90779999999995</v>
      </c>
    </row>
    <row r="20" spans="1:18">
      <c r="C20" s="5"/>
      <c r="D20" s="5"/>
      <c r="E20" s="76"/>
      <c r="F20" s="76"/>
      <c r="G20" s="76"/>
      <c r="H20" s="76"/>
      <c r="I20" s="76"/>
      <c r="J20" s="76"/>
      <c r="K20" s="76"/>
      <c r="L20" s="68"/>
      <c r="M20" s="68"/>
      <c r="N20" s="68"/>
      <c r="O20" s="68"/>
      <c r="P20" s="68"/>
      <c r="Q20" s="68"/>
      <c r="R20" s="68"/>
    </row>
    <row r="21" spans="1:18">
      <c r="A21" t="s">
        <v>1230</v>
      </c>
      <c r="B21">
        <v>2011</v>
      </c>
      <c r="C21" s="5">
        <v>57</v>
      </c>
      <c r="D21" s="5">
        <v>3339</v>
      </c>
      <c r="E21" s="76">
        <v>0.2276555855046421</v>
      </c>
      <c r="F21" s="76">
        <v>0.14330074872716381</v>
      </c>
      <c r="G21" s="76">
        <v>6.8473794549266239E-3</v>
      </c>
      <c r="H21" s="76">
        <v>3.5773584905660375E-3</v>
      </c>
      <c r="I21" s="76">
        <v>0.50911356693620835</v>
      </c>
      <c r="J21" s="76">
        <v>1.2943935309973044E-2</v>
      </c>
      <c r="K21" s="76">
        <v>9.6561425576519921E-2</v>
      </c>
      <c r="L21" s="68">
        <v>760.14199999999994</v>
      </c>
      <c r="M21" s="68">
        <v>478.48119999999994</v>
      </c>
      <c r="N21" s="68">
        <v>22.863399999999999</v>
      </c>
      <c r="O21" s="68">
        <v>11.944799999999999</v>
      </c>
      <c r="P21" s="68">
        <v>1699.9301999999998</v>
      </c>
      <c r="Q21" s="68">
        <v>43.219799999999992</v>
      </c>
      <c r="R21" s="68">
        <v>322.41860000000003</v>
      </c>
    </row>
    <row r="22" spans="1:18">
      <c r="B22">
        <v>2014</v>
      </c>
      <c r="C22" s="5">
        <v>56</v>
      </c>
      <c r="D22" s="5">
        <v>4470</v>
      </c>
      <c r="E22" s="76">
        <v>0.18098496644295303</v>
      </c>
      <c r="F22" s="76">
        <v>0.10692825503355707</v>
      </c>
      <c r="G22" s="76">
        <v>1.1488568232662194E-2</v>
      </c>
      <c r="H22" s="76">
        <v>5.0521476510067111E-3</v>
      </c>
      <c r="I22" s="76">
        <v>0.54753304250559265</v>
      </c>
      <c r="J22" s="76">
        <v>1.9534966442953022E-2</v>
      </c>
      <c r="K22" s="76">
        <v>0.12847176733780766</v>
      </c>
      <c r="L22" s="68">
        <v>809.00280000000009</v>
      </c>
      <c r="M22" s="68">
        <v>477.96930000000009</v>
      </c>
      <c r="N22" s="68">
        <v>51.35390000000001</v>
      </c>
      <c r="O22" s="68">
        <v>22.583099999999998</v>
      </c>
      <c r="P22" s="68">
        <v>2447.4726999999993</v>
      </c>
      <c r="Q22" s="68">
        <v>87.321300000000008</v>
      </c>
      <c r="R22" s="68">
        <v>574.26880000000017</v>
      </c>
    </row>
    <row r="23" spans="1:18">
      <c r="B23">
        <v>2017</v>
      </c>
      <c r="C23" s="5">
        <v>52</v>
      </c>
      <c r="D23" s="5">
        <v>4513</v>
      </c>
      <c r="E23" s="76">
        <v>0.27848635054287602</v>
      </c>
      <c r="F23" s="76">
        <v>0.11110921781520053</v>
      </c>
      <c r="G23" s="76">
        <v>8.5561045867493888E-3</v>
      </c>
      <c r="H23" s="76">
        <v>1.365298027919344E-2</v>
      </c>
      <c r="I23" s="76">
        <v>0.46845586084644347</v>
      </c>
      <c r="J23" s="76">
        <v>2.1286217593618435E-2</v>
      </c>
      <c r="K23" s="76">
        <v>9.8453268335918456E-2</v>
      </c>
      <c r="L23" s="68">
        <v>1256.8088999999995</v>
      </c>
      <c r="M23" s="68">
        <v>501.4359</v>
      </c>
      <c r="N23" s="68">
        <v>38.613699999999994</v>
      </c>
      <c r="O23" s="68">
        <v>61.615899999999996</v>
      </c>
      <c r="P23" s="68">
        <v>2114.1412999999993</v>
      </c>
      <c r="Q23" s="68">
        <v>96.064700000000002</v>
      </c>
      <c r="R23" s="68">
        <v>444.31959999999998</v>
      </c>
    </row>
    <row r="24" spans="1:18">
      <c r="C24" s="5"/>
      <c r="D24" s="5"/>
      <c r="E24" s="76"/>
      <c r="F24" s="76"/>
      <c r="G24" s="76"/>
      <c r="H24" s="76"/>
      <c r="I24" s="76"/>
      <c r="J24" s="76"/>
      <c r="K24" s="76"/>
      <c r="L24" s="68"/>
      <c r="M24" s="68"/>
      <c r="N24" s="68"/>
      <c r="O24" s="68"/>
      <c r="P24" s="68"/>
      <c r="Q24" s="68"/>
      <c r="R24" s="68"/>
    </row>
    <row r="25" spans="1:18">
      <c r="A25" t="s">
        <v>1231</v>
      </c>
      <c r="B25">
        <v>2011</v>
      </c>
      <c r="C25" s="5">
        <v>3</v>
      </c>
      <c r="D25" s="5">
        <v>88</v>
      </c>
      <c r="E25" s="76">
        <v>0.20993181818181819</v>
      </c>
      <c r="F25" s="76">
        <v>0.39724999999999999</v>
      </c>
      <c r="G25" s="76">
        <v>5.9090909090909094E-4</v>
      </c>
      <c r="H25" s="76"/>
      <c r="I25" s="76">
        <v>0.29670454545454539</v>
      </c>
      <c r="J25" s="76">
        <v>3.0045454545454545E-2</v>
      </c>
      <c r="K25" s="76">
        <v>6.5477272727272731E-2</v>
      </c>
      <c r="L25" s="68">
        <v>18.474</v>
      </c>
      <c r="M25" s="68">
        <v>34.957999999999998</v>
      </c>
      <c r="N25" s="68">
        <v>5.2000000000000005E-2</v>
      </c>
      <c r="O25" s="68"/>
      <c r="P25" s="68">
        <v>26.109999999999996</v>
      </c>
      <c r="Q25" s="68">
        <v>2.6440000000000001</v>
      </c>
      <c r="R25" s="68">
        <v>5.7620000000000005</v>
      </c>
    </row>
    <row r="26" spans="1:18">
      <c r="B26">
        <v>2014</v>
      </c>
      <c r="C26" s="5">
        <v>4</v>
      </c>
      <c r="D26" s="5">
        <v>132</v>
      </c>
      <c r="E26" s="76">
        <v>0.2612272727272727</v>
      </c>
      <c r="F26" s="76">
        <v>0.32031818181818178</v>
      </c>
      <c r="G26" s="76">
        <v>1.7575757575757579E-3</v>
      </c>
      <c r="H26" s="76">
        <v>6.363636363636363E-3</v>
      </c>
      <c r="I26" s="76">
        <v>0.29236363636363638</v>
      </c>
      <c r="J26" s="76">
        <v>5.3803030303030304E-2</v>
      </c>
      <c r="K26" s="76">
        <v>6.4166666666666664E-2</v>
      </c>
      <c r="L26" s="68">
        <v>34.481999999999999</v>
      </c>
      <c r="M26" s="68">
        <v>42.281999999999996</v>
      </c>
      <c r="N26" s="68">
        <v>0.23200000000000004</v>
      </c>
      <c r="O26" s="68">
        <v>0.84</v>
      </c>
      <c r="P26" s="68">
        <v>38.591999999999999</v>
      </c>
      <c r="Q26" s="68">
        <v>7.1020000000000003</v>
      </c>
      <c r="R26" s="68">
        <v>8.4699999999999989</v>
      </c>
    </row>
    <row r="27" spans="1:18">
      <c r="B27">
        <v>2017</v>
      </c>
      <c r="C27" s="5">
        <v>4</v>
      </c>
      <c r="D27" s="5">
        <v>141</v>
      </c>
      <c r="E27" s="76">
        <v>0.36633191489361705</v>
      </c>
      <c r="F27" s="76">
        <v>0.22799858156028371</v>
      </c>
      <c r="G27" s="76">
        <v>1.9858156028368795E-3</v>
      </c>
      <c r="H27" s="76">
        <v>5.6737588652482269E-4</v>
      </c>
      <c r="I27" s="76">
        <v>0.31143900709219863</v>
      </c>
      <c r="J27" s="76">
        <v>3.313900709219858E-2</v>
      </c>
      <c r="K27" s="76">
        <v>5.8538297872340439E-2</v>
      </c>
      <c r="L27" s="68">
        <v>51.652800000000006</v>
      </c>
      <c r="M27" s="68">
        <v>32.147800000000004</v>
      </c>
      <c r="N27" s="68">
        <v>0.28000000000000003</v>
      </c>
      <c r="O27" s="68">
        <v>0.08</v>
      </c>
      <c r="P27" s="68">
        <v>43.912900000000008</v>
      </c>
      <c r="Q27" s="68">
        <v>4.6726000000000001</v>
      </c>
      <c r="R27" s="68">
        <v>8.2539000000000016</v>
      </c>
    </row>
    <row r="28" spans="1:18">
      <c r="C28" s="5"/>
      <c r="D28" s="5"/>
      <c r="E28" s="76"/>
      <c r="F28" s="76"/>
      <c r="G28" s="76"/>
      <c r="H28" s="76"/>
      <c r="I28" s="76"/>
      <c r="J28" s="76"/>
      <c r="K28" s="76"/>
      <c r="L28" s="68"/>
      <c r="M28" s="68"/>
      <c r="N28" s="68"/>
      <c r="O28" s="68"/>
      <c r="P28" s="68"/>
      <c r="Q28" s="68"/>
      <c r="R28" s="68"/>
    </row>
    <row r="29" spans="1:18">
      <c r="A29" t="s">
        <v>1232</v>
      </c>
      <c r="B29">
        <v>2011</v>
      </c>
      <c r="C29" s="5">
        <v>5</v>
      </c>
      <c r="D29" s="5">
        <v>88</v>
      </c>
      <c r="E29" s="76">
        <v>0.22383636363636364</v>
      </c>
      <c r="F29" s="76">
        <v>0.3713045454545455</v>
      </c>
      <c r="G29" s="76">
        <v>0</v>
      </c>
      <c r="H29" s="76">
        <v>4.5454545454545456E-2</v>
      </c>
      <c r="I29" s="76">
        <v>0.25720454545454546</v>
      </c>
      <c r="J29" s="76">
        <v>1.9640909090909094E-2</v>
      </c>
      <c r="K29" s="76">
        <v>8.2559090909090915E-2</v>
      </c>
      <c r="L29" s="68">
        <v>19.697600000000001</v>
      </c>
      <c r="M29" s="68">
        <v>32.674800000000005</v>
      </c>
      <c r="N29" s="68">
        <v>0</v>
      </c>
      <c r="O29" s="68">
        <v>4</v>
      </c>
      <c r="P29" s="68">
        <v>22.634</v>
      </c>
      <c r="Q29" s="68">
        <v>1.7284000000000002</v>
      </c>
      <c r="R29" s="68">
        <v>7.2652000000000001</v>
      </c>
    </row>
    <row r="30" spans="1:18">
      <c r="B30">
        <v>2014</v>
      </c>
      <c r="C30" s="5">
        <v>4</v>
      </c>
      <c r="D30" s="5">
        <v>218</v>
      </c>
      <c r="E30" s="76">
        <v>0.25689908256880734</v>
      </c>
      <c r="F30" s="76">
        <v>0.24468348623853212</v>
      </c>
      <c r="G30" s="76">
        <v>7.2935779816513764E-4</v>
      </c>
      <c r="H30" s="76">
        <v>5.105504587155963E-3</v>
      </c>
      <c r="I30" s="76">
        <v>0.37953211009174309</v>
      </c>
      <c r="J30" s="76">
        <v>4.8866972477064216E-2</v>
      </c>
      <c r="K30" s="76">
        <v>6.4183486238532109E-2</v>
      </c>
      <c r="L30" s="68">
        <v>56.003999999999998</v>
      </c>
      <c r="M30" s="68">
        <v>53.341000000000001</v>
      </c>
      <c r="N30" s="68">
        <v>0.159</v>
      </c>
      <c r="O30" s="68">
        <v>1.113</v>
      </c>
      <c r="P30" s="68">
        <v>82.738</v>
      </c>
      <c r="Q30" s="68">
        <v>10.652999999999999</v>
      </c>
      <c r="R30" s="68">
        <v>13.992000000000001</v>
      </c>
    </row>
    <row r="31" spans="1:18">
      <c r="B31">
        <v>2017</v>
      </c>
      <c r="C31" s="5">
        <v>4</v>
      </c>
      <c r="D31" s="5">
        <v>34</v>
      </c>
      <c r="E31" s="76">
        <v>0.57897352941176461</v>
      </c>
      <c r="F31" s="76">
        <v>0.28892352941176469</v>
      </c>
      <c r="G31" s="76">
        <v>2.0588235294117649E-5</v>
      </c>
      <c r="H31" s="76">
        <v>1.5294117647058822E-4</v>
      </c>
      <c r="I31" s="76">
        <v>0.1287764705882353</v>
      </c>
      <c r="J31" s="76">
        <v>1.8499999999999999E-3</v>
      </c>
      <c r="K31" s="76">
        <v>1.3029411764705883E-3</v>
      </c>
      <c r="L31" s="68">
        <v>19.685099999999998</v>
      </c>
      <c r="M31" s="68">
        <v>9.8233999999999995</v>
      </c>
      <c r="N31" s="68">
        <v>7.000000000000001E-4</v>
      </c>
      <c r="O31" s="68">
        <v>5.1999999999999998E-3</v>
      </c>
      <c r="P31" s="68">
        <v>4.3784000000000001</v>
      </c>
      <c r="Q31" s="68">
        <v>6.2899999999999998E-2</v>
      </c>
      <c r="R31" s="68">
        <v>4.4299999999999999E-2</v>
      </c>
    </row>
    <row r="32" spans="1:18">
      <c r="C32" s="5"/>
      <c r="D32" s="5"/>
      <c r="E32" s="76"/>
      <c r="F32" s="76"/>
      <c r="G32" s="76"/>
      <c r="H32" s="76"/>
      <c r="I32" s="76"/>
      <c r="J32" s="76"/>
      <c r="K32" s="76"/>
      <c r="L32" s="68"/>
      <c r="M32" s="68"/>
      <c r="N32" s="68"/>
      <c r="O32" s="68"/>
      <c r="P32" s="68"/>
      <c r="Q32" s="68"/>
      <c r="R32" s="68"/>
    </row>
    <row r="33" spans="1:18">
      <c r="A33" t="s">
        <v>1153</v>
      </c>
      <c r="B33">
        <v>2011</v>
      </c>
      <c r="C33" s="5">
        <v>32</v>
      </c>
      <c r="D33" s="5">
        <v>2062</v>
      </c>
      <c r="E33" s="76">
        <v>0.60776226964112512</v>
      </c>
      <c r="F33" s="76">
        <v>8.4633947623666328E-2</v>
      </c>
      <c r="G33" s="76">
        <v>8.9617361784675061E-3</v>
      </c>
      <c r="H33" s="76">
        <v>3.1175072744907858E-3</v>
      </c>
      <c r="I33" s="76">
        <v>0.24824607177497576</v>
      </c>
      <c r="J33" s="76">
        <v>1.8280310378273521E-2</v>
      </c>
      <c r="K33" s="76">
        <v>2.8998157129000966E-2</v>
      </c>
      <c r="L33" s="68">
        <v>1253.2058</v>
      </c>
      <c r="M33" s="68">
        <v>174.51519999999996</v>
      </c>
      <c r="N33" s="68">
        <v>18.479099999999999</v>
      </c>
      <c r="O33" s="68">
        <v>6.4283000000000001</v>
      </c>
      <c r="P33" s="68">
        <v>511.88340000000005</v>
      </c>
      <c r="Q33" s="68">
        <v>37.694000000000003</v>
      </c>
      <c r="R33" s="68">
        <v>59.794199999999989</v>
      </c>
    </row>
    <row r="34" spans="1:18">
      <c r="B34">
        <v>2014</v>
      </c>
      <c r="C34" s="5">
        <v>31</v>
      </c>
      <c r="D34" s="5">
        <v>593</v>
      </c>
      <c r="E34" s="76">
        <v>0.49805733558178766</v>
      </c>
      <c r="F34" s="76">
        <v>0.30399156829679591</v>
      </c>
      <c r="G34" s="76">
        <v>4.8313659359190556E-3</v>
      </c>
      <c r="H34" s="76">
        <v>7.166947723440135E-3</v>
      </c>
      <c r="I34" s="76">
        <v>0.12795446880269812</v>
      </c>
      <c r="J34" s="76">
        <v>1.8725126475548061E-2</v>
      </c>
      <c r="K34" s="76">
        <v>3.9273187183811127E-2</v>
      </c>
      <c r="L34" s="68">
        <v>295.34800000000007</v>
      </c>
      <c r="M34" s="68">
        <v>180.26699999999997</v>
      </c>
      <c r="N34" s="68">
        <v>2.8649999999999998</v>
      </c>
      <c r="O34" s="68">
        <v>4.25</v>
      </c>
      <c r="P34" s="68">
        <v>75.876999999999981</v>
      </c>
      <c r="Q34" s="68">
        <v>11.104000000000001</v>
      </c>
      <c r="R34" s="68">
        <v>23.288999999999998</v>
      </c>
    </row>
    <row r="35" spans="1:18">
      <c r="B35">
        <v>2017</v>
      </c>
      <c r="C35" s="5">
        <v>31</v>
      </c>
      <c r="D35" s="5">
        <v>5025</v>
      </c>
      <c r="E35" s="76">
        <v>0.73622244776119405</v>
      </c>
      <c r="F35" s="76">
        <v>3.391000995024876E-2</v>
      </c>
      <c r="G35" s="76">
        <v>1.8260716417910449E-2</v>
      </c>
      <c r="H35" s="76">
        <v>7.1917014925373139E-3</v>
      </c>
      <c r="I35" s="76">
        <v>0.12344845771144275</v>
      </c>
      <c r="J35" s="76">
        <v>4.2279721393034826E-2</v>
      </c>
      <c r="K35" s="76">
        <v>3.868694527363184E-2</v>
      </c>
      <c r="L35" s="68">
        <v>3699.5178000000001</v>
      </c>
      <c r="M35" s="68">
        <v>170.39780000000002</v>
      </c>
      <c r="N35" s="68">
        <v>91.760100000000008</v>
      </c>
      <c r="O35" s="68">
        <v>36.138300000000001</v>
      </c>
      <c r="P35" s="68">
        <v>620.32849999999985</v>
      </c>
      <c r="Q35" s="68">
        <v>212.4556</v>
      </c>
      <c r="R35" s="68">
        <v>194.40190000000001</v>
      </c>
    </row>
    <row r="36" spans="1:18">
      <c r="C36" s="5"/>
      <c r="D36" s="5"/>
      <c r="E36" s="76"/>
      <c r="F36" s="76"/>
      <c r="G36" s="76"/>
      <c r="H36" s="76"/>
      <c r="I36" s="76"/>
      <c r="J36" s="76"/>
      <c r="K36" s="76"/>
      <c r="L36" s="68"/>
      <c r="M36" s="68"/>
      <c r="N36" s="68"/>
      <c r="O36" s="68"/>
      <c r="P36" s="68"/>
      <c r="Q36" s="68"/>
      <c r="R36" s="68"/>
    </row>
    <row r="37" spans="1:18">
      <c r="A37" t="s">
        <v>1154</v>
      </c>
      <c r="B37">
        <v>2011</v>
      </c>
      <c r="C37" s="5">
        <v>9</v>
      </c>
      <c r="D37" s="5">
        <v>3666</v>
      </c>
      <c r="E37" s="76">
        <v>0.42410420076377525</v>
      </c>
      <c r="F37" s="76">
        <v>1.6570103655210038E-2</v>
      </c>
      <c r="G37" s="76">
        <v>1.2350791052918713E-2</v>
      </c>
      <c r="H37" s="76">
        <v>4.3647026732133113E-3</v>
      </c>
      <c r="I37" s="76">
        <v>0.38258101472995087</v>
      </c>
      <c r="J37" s="76">
        <v>6.3466721222040376E-2</v>
      </c>
      <c r="K37" s="76">
        <v>9.6562465902891442E-2</v>
      </c>
      <c r="L37" s="68">
        <v>1554.7660000000001</v>
      </c>
      <c r="M37" s="68">
        <v>60.745999999999995</v>
      </c>
      <c r="N37" s="68">
        <v>45.277999999999999</v>
      </c>
      <c r="O37" s="68">
        <v>16.000999999999998</v>
      </c>
      <c r="P37" s="68">
        <v>1402.5419999999999</v>
      </c>
      <c r="Q37" s="68">
        <v>232.66900000000001</v>
      </c>
      <c r="R37" s="68">
        <v>353.99800000000005</v>
      </c>
    </row>
    <row r="38" spans="1:18">
      <c r="B38">
        <v>2014</v>
      </c>
      <c r="C38" s="5">
        <v>9</v>
      </c>
      <c r="D38" s="5">
        <v>2553</v>
      </c>
      <c r="E38" s="76">
        <v>0.41230708969839402</v>
      </c>
      <c r="F38" s="76">
        <v>1.2648256952604778E-2</v>
      </c>
      <c r="G38" s="76">
        <v>1.7390520955738346E-2</v>
      </c>
      <c r="H38" s="76">
        <v>5.1668625146886011E-3</v>
      </c>
      <c r="I38" s="76">
        <v>0.39462553858206034</v>
      </c>
      <c r="J38" s="76">
        <v>6.6799451625538589E-2</v>
      </c>
      <c r="K38" s="76">
        <v>9.1062279670975327E-2</v>
      </c>
      <c r="L38" s="68">
        <v>1052.6199999999999</v>
      </c>
      <c r="M38" s="68">
        <v>32.290999999999997</v>
      </c>
      <c r="N38" s="68">
        <v>44.397999999999996</v>
      </c>
      <c r="O38" s="68">
        <v>13.190999999999999</v>
      </c>
      <c r="P38" s="68">
        <v>1007.479</v>
      </c>
      <c r="Q38" s="68">
        <v>170.53900000000002</v>
      </c>
      <c r="R38" s="68">
        <v>232.482</v>
      </c>
    </row>
    <row r="39" spans="1:18">
      <c r="B39">
        <v>2017</v>
      </c>
      <c r="C39" s="5">
        <v>9</v>
      </c>
      <c r="D39" s="5">
        <v>981</v>
      </c>
      <c r="E39" s="76">
        <v>0.34762354740061158</v>
      </c>
      <c r="F39" s="76">
        <v>1.3083893985728848E-2</v>
      </c>
      <c r="G39" s="76">
        <v>3.918868501529052E-2</v>
      </c>
      <c r="H39" s="76">
        <v>8.2970438328236491E-3</v>
      </c>
      <c r="I39" s="76">
        <v>0.37970010193679915</v>
      </c>
      <c r="J39" s="76">
        <v>0.11082996941896023</v>
      </c>
      <c r="K39" s="76">
        <v>0.10127675840978592</v>
      </c>
      <c r="L39" s="68">
        <v>341.01869999999997</v>
      </c>
      <c r="M39" s="68">
        <v>12.8353</v>
      </c>
      <c r="N39" s="68">
        <v>38.444099999999999</v>
      </c>
      <c r="O39" s="68">
        <v>8.1394000000000002</v>
      </c>
      <c r="P39" s="68">
        <v>372.48579999999998</v>
      </c>
      <c r="Q39" s="68">
        <v>108.72419999999998</v>
      </c>
      <c r="R39" s="68">
        <v>99.352499999999992</v>
      </c>
    </row>
    <row r="40" spans="1:18">
      <c r="C40" s="5"/>
      <c r="D40" s="5"/>
      <c r="E40" s="76"/>
      <c r="F40" s="76"/>
      <c r="G40" s="76"/>
      <c r="H40" s="76"/>
      <c r="I40" s="76"/>
      <c r="J40" s="76"/>
      <c r="K40" s="76"/>
      <c r="L40" s="68"/>
      <c r="M40" s="68"/>
      <c r="N40" s="68"/>
      <c r="O40" s="68"/>
      <c r="P40" s="68"/>
      <c r="Q40" s="68"/>
      <c r="R40" s="68"/>
    </row>
    <row r="41" spans="1:18">
      <c r="A41" t="s">
        <v>1155</v>
      </c>
      <c r="B41">
        <v>2011</v>
      </c>
      <c r="C41" s="5">
        <v>6</v>
      </c>
      <c r="D41" s="5">
        <v>22</v>
      </c>
      <c r="E41" s="76">
        <v>0.70727272727272728</v>
      </c>
      <c r="F41" s="76">
        <v>0.10227272727272728</v>
      </c>
      <c r="G41" s="76">
        <v>1.8181818181818182E-3</v>
      </c>
      <c r="H41" s="76">
        <v>8.1818181818181818E-2</v>
      </c>
      <c r="I41" s="76">
        <v>0.10136363636363636</v>
      </c>
      <c r="J41" s="76">
        <v>9.0909090909090909E-4</v>
      </c>
      <c r="K41" s="76">
        <v>4.5454545454545461E-3</v>
      </c>
      <c r="L41" s="68">
        <v>15.56</v>
      </c>
      <c r="M41" s="68">
        <v>2.25</v>
      </c>
      <c r="N41" s="68">
        <v>0.04</v>
      </c>
      <c r="O41" s="68">
        <v>1.8</v>
      </c>
      <c r="P41" s="68">
        <v>2.23</v>
      </c>
      <c r="Q41" s="68">
        <v>0.02</v>
      </c>
      <c r="R41" s="68">
        <v>0.1</v>
      </c>
    </row>
    <row r="42" spans="1:18">
      <c r="B42">
        <v>2014</v>
      </c>
      <c r="C42" s="5">
        <v>7</v>
      </c>
      <c r="D42" s="5">
        <v>111</v>
      </c>
      <c r="E42" s="76">
        <v>0.72855855855855844</v>
      </c>
      <c r="F42" s="76">
        <v>4.8468468468468466E-2</v>
      </c>
      <c r="G42" s="76">
        <v>4.9549549549549553E-4</v>
      </c>
      <c r="H42" s="76">
        <v>7.6522522522522535E-2</v>
      </c>
      <c r="I42" s="76">
        <v>0.13934234234234236</v>
      </c>
      <c r="J42" s="76">
        <v>2.7027027027027027E-4</v>
      </c>
      <c r="K42" s="76">
        <v>6.3423423423423428E-3</v>
      </c>
      <c r="L42" s="68">
        <v>80.86999999999999</v>
      </c>
      <c r="M42" s="68">
        <v>5.38</v>
      </c>
      <c r="N42" s="68">
        <v>5.5E-2</v>
      </c>
      <c r="O42" s="68">
        <v>8.4940000000000015</v>
      </c>
      <c r="P42" s="68">
        <v>15.467000000000001</v>
      </c>
      <c r="Q42" s="68">
        <v>0.03</v>
      </c>
      <c r="R42" s="68">
        <v>0.70400000000000007</v>
      </c>
    </row>
    <row r="43" spans="1:18">
      <c r="B43">
        <v>2017</v>
      </c>
      <c r="C43" s="5">
        <v>7</v>
      </c>
      <c r="D43" s="5">
        <v>100</v>
      </c>
      <c r="E43" s="76">
        <v>0.77729999999999988</v>
      </c>
      <c r="F43" s="76">
        <v>3.4999999999999996E-3</v>
      </c>
      <c r="G43" s="76">
        <v>0</v>
      </c>
      <c r="H43" s="76">
        <v>6.7099999999999993E-2</v>
      </c>
      <c r="I43" s="76">
        <v>0.12529999999999999</v>
      </c>
      <c r="J43" s="76">
        <v>0</v>
      </c>
      <c r="K43" s="76">
        <v>2.6799999999999997E-2</v>
      </c>
      <c r="L43" s="68">
        <v>77.72999999999999</v>
      </c>
      <c r="M43" s="68">
        <v>0.35</v>
      </c>
      <c r="N43" s="68">
        <v>0</v>
      </c>
      <c r="O43" s="68">
        <v>6.71</v>
      </c>
      <c r="P43" s="68">
        <v>12.53</v>
      </c>
      <c r="Q43" s="68">
        <v>0</v>
      </c>
      <c r="R43" s="68">
        <v>2.6799999999999997</v>
      </c>
    </row>
    <row r="44" spans="1:18">
      <c r="C44" s="5"/>
      <c r="D44" s="5"/>
      <c r="E44" s="76"/>
      <c r="F44" s="76"/>
      <c r="G44" s="76"/>
      <c r="H44" s="76"/>
      <c r="I44" s="76"/>
      <c r="J44" s="76"/>
      <c r="K44" s="76"/>
      <c r="L44" s="68"/>
      <c r="M44" s="68"/>
      <c r="N44" s="68"/>
      <c r="O44" s="68"/>
      <c r="P44" s="68"/>
      <c r="Q44" s="68"/>
      <c r="R44" s="68"/>
    </row>
    <row r="45" spans="1:18">
      <c r="A45" t="s">
        <v>1156</v>
      </c>
      <c r="B45">
        <v>2011</v>
      </c>
      <c r="C45" s="5">
        <v>5</v>
      </c>
      <c r="D45" s="5">
        <v>55</v>
      </c>
      <c r="E45" s="76">
        <v>0.70006909090909086</v>
      </c>
      <c r="F45" s="76">
        <v>0.28636363636363638</v>
      </c>
      <c r="G45" s="76"/>
      <c r="H45" s="76">
        <v>1.3567272727272728E-2</v>
      </c>
      <c r="I45" s="76"/>
      <c r="J45" s="76"/>
      <c r="K45" s="76">
        <v>0</v>
      </c>
      <c r="L45" s="68">
        <v>38.503799999999998</v>
      </c>
      <c r="M45" s="68">
        <v>15.75</v>
      </c>
      <c r="N45" s="68"/>
      <c r="O45" s="68">
        <v>0.74620000000000009</v>
      </c>
      <c r="P45" s="68"/>
      <c r="Q45" s="68"/>
      <c r="R45" s="68">
        <v>0</v>
      </c>
    </row>
    <row r="46" spans="1:18">
      <c r="B46">
        <v>2014</v>
      </c>
      <c r="C46" s="5">
        <v>5</v>
      </c>
      <c r="D46" s="5">
        <v>81</v>
      </c>
      <c r="E46" s="76">
        <v>0.62962962962962965</v>
      </c>
      <c r="F46" s="76">
        <v>0.25925925925925924</v>
      </c>
      <c r="G46" s="76">
        <v>0</v>
      </c>
      <c r="H46" s="76">
        <v>2.4691358024691357E-2</v>
      </c>
      <c r="I46" s="76">
        <v>5.0617283950617278E-2</v>
      </c>
      <c r="J46" s="76">
        <v>0</v>
      </c>
      <c r="K46" s="76">
        <v>3.580246913580247E-2</v>
      </c>
      <c r="L46" s="68">
        <v>51</v>
      </c>
      <c r="M46" s="68">
        <v>21</v>
      </c>
      <c r="N46" s="68">
        <v>0</v>
      </c>
      <c r="O46" s="68">
        <v>2</v>
      </c>
      <c r="P46" s="68">
        <v>4.0999999999999996</v>
      </c>
      <c r="Q46" s="68">
        <v>0</v>
      </c>
      <c r="R46" s="68">
        <v>2.9</v>
      </c>
    </row>
    <row r="47" spans="1:18">
      <c r="B47">
        <v>2017</v>
      </c>
      <c r="C47" s="5">
        <v>5</v>
      </c>
      <c r="D47" s="5">
        <v>114</v>
      </c>
      <c r="E47" s="76">
        <v>0.55263070175438589</v>
      </c>
      <c r="F47" s="76">
        <v>0.31577982456140358</v>
      </c>
      <c r="G47" s="76">
        <v>0</v>
      </c>
      <c r="H47" s="76">
        <v>3.5087719298245612E-2</v>
      </c>
      <c r="I47" s="76">
        <v>5.2638596491228068E-2</v>
      </c>
      <c r="J47" s="76">
        <v>0</v>
      </c>
      <c r="K47" s="76">
        <v>4.386315789473684E-2</v>
      </c>
      <c r="L47" s="68">
        <v>62.999899999999997</v>
      </c>
      <c r="M47" s="68">
        <v>35.998900000000006</v>
      </c>
      <c r="N47" s="68">
        <v>0</v>
      </c>
      <c r="O47" s="68">
        <v>4</v>
      </c>
      <c r="P47" s="68">
        <v>6.0007999999999999</v>
      </c>
      <c r="Q47" s="68">
        <v>0</v>
      </c>
      <c r="R47" s="68">
        <v>5.0004</v>
      </c>
    </row>
    <row r="48" spans="1:18">
      <c r="C48" s="5"/>
      <c r="D48" s="5"/>
      <c r="E48" s="76"/>
      <c r="F48" s="76"/>
      <c r="G48" s="76"/>
      <c r="H48" s="76"/>
      <c r="I48" s="76"/>
      <c r="J48" s="76"/>
      <c r="K48" s="76"/>
      <c r="L48" s="68"/>
      <c r="M48" s="68"/>
      <c r="N48" s="68"/>
      <c r="O48" s="68"/>
      <c r="P48" s="68"/>
      <c r="Q48" s="68"/>
      <c r="R48" s="68"/>
    </row>
    <row r="49" spans="1:18">
      <c r="A49" t="s">
        <v>1157</v>
      </c>
      <c r="B49">
        <v>2011</v>
      </c>
      <c r="C49" s="5">
        <v>6</v>
      </c>
      <c r="D49" s="5">
        <v>417</v>
      </c>
      <c r="E49" s="76">
        <v>0.42700095923261389</v>
      </c>
      <c r="F49" s="76">
        <v>0.32344988009592329</v>
      </c>
      <c r="G49" s="76">
        <v>9.0647482014388492E-3</v>
      </c>
      <c r="H49" s="76">
        <v>3.0504556354916067E-2</v>
      </c>
      <c r="I49" s="76">
        <v>0.16938321342925661</v>
      </c>
      <c r="J49" s="76">
        <v>2.2467146282973621E-2</v>
      </c>
      <c r="K49" s="76">
        <v>1.8129496402877698E-2</v>
      </c>
      <c r="L49" s="68">
        <v>178.05939999999998</v>
      </c>
      <c r="M49" s="68">
        <v>134.87860000000001</v>
      </c>
      <c r="N49" s="68">
        <v>3.78</v>
      </c>
      <c r="O49" s="68">
        <v>12.7204</v>
      </c>
      <c r="P49" s="68">
        <v>70.632800000000003</v>
      </c>
      <c r="Q49" s="68">
        <v>9.3688000000000002</v>
      </c>
      <c r="R49" s="68">
        <v>7.56</v>
      </c>
    </row>
    <row r="50" spans="1:18">
      <c r="B50">
        <v>2014</v>
      </c>
      <c r="C50" s="5">
        <v>7</v>
      </c>
      <c r="D50" s="5">
        <v>375</v>
      </c>
      <c r="E50" s="76">
        <v>0.48858506666666662</v>
      </c>
      <c r="F50" s="76">
        <v>0.16675786666666664</v>
      </c>
      <c r="G50" s="76">
        <v>1.9200000000000002E-2</v>
      </c>
      <c r="H50" s="76">
        <v>2.9457066666666667E-2</v>
      </c>
      <c r="I50" s="76">
        <v>0.24622293333333334</v>
      </c>
      <c r="J50" s="76">
        <v>2.9243733333333338E-2</v>
      </c>
      <c r="K50" s="76">
        <v>2.0533333333333334E-2</v>
      </c>
      <c r="L50" s="68">
        <v>183.21939999999998</v>
      </c>
      <c r="M50" s="68">
        <v>62.534199999999991</v>
      </c>
      <c r="N50" s="68">
        <v>7.2</v>
      </c>
      <c r="O50" s="68">
        <v>11.0464</v>
      </c>
      <c r="P50" s="68">
        <v>92.333600000000004</v>
      </c>
      <c r="Q50" s="68">
        <v>10.966400000000002</v>
      </c>
      <c r="R50" s="68">
        <v>7.7</v>
      </c>
    </row>
    <row r="51" spans="1:18">
      <c r="B51">
        <v>2017</v>
      </c>
      <c r="C51" s="5">
        <v>6</v>
      </c>
      <c r="D51" s="5">
        <v>417</v>
      </c>
      <c r="E51" s="76">
        <v>0.54080767386091133</v>
      </c>
      <c r="F51" s="76">
        <v>9.7095443645083934E-2</v>
      </c>
      <c r="G51" s="76">
        <v>7.5549160671462834E-3</v>
      </c>
      <c r="H51" s="76">
        <v>1.1926139088729018E-2</v>
      </c>
      <c r="I51" s="76">
        <v>0.27680287769784168</v>
      </c>
      <c r="J51" s="76">
        <v>3.2206235011990408E-2</v>
      </c>
      <c r="K51" s="76">
        <v>3.3606714628297361E-2</v>
      </c>
      <c r="L51" s="68">
        <v>225.51680000000002</v>
      </c>
      <c r="M51" s="68">
        <v>40.488799999999998</v>
      </c>
      <c r="N51" s="68">
        <v>3.1504000000000003</v>
      </c>
      <c r="O51" s="68">
        <v>4.9732000000000003</v>
      </c>
      <c r="P51" s="68">
        <v>115.42679999999999</v>
      </c>
      <c r="Q51" s="68">
        <v>13.43</v>
      </c>
      <c r="R51" s="68">
        <v>14.014000000000001</v>
      </c>
    </row>
    <row r="52" spans="1:18">
      <c r="C52" s="5"/>
      <c r="D52" s="5"/>
      <c r="E52" s="76"/>
      <c r="F52" s="76"/>
      <c r="G52" s="76"/>
      <c r="H52" s="76"/>
      <c r="I52" s="76"/>
      <c r="J52" s="76"/>
      <c r="K52" s="76"/>
      <c r="L52" s="68"/>
      <c r="M52" s="68"/>
      <c r="N52" s="68"/>
      <c r="O52" s="68"/>
      <c r="P52" s="68"/>
      <c r="Q52" s="68"/>
      <c r="R52" s="68"/>
    </row>
    <row r="53" spans="1:18">
      <c r="A53" t="s">
        <v>1158</v>
      </c>
      <c r="B53">
        <v>2011</v>
      </c>
      <c r="C53" s="5">
        <v>19</v>
      </c>
      <c r="D53" s="5">
        <v>860</v>
      </c>
      <c r="E53" s="76">
        <v>0.22791744186046506</v>
      </c>
      <c r="F53" s="76">
        <v>0.28766860465116284</v>
      </c>
      <c r="G53" s="76">
        <v>2.454651162790698E-3</v>
      </c>
      <c r="H53" s="76">
        <v>0</v>
      </c>
      <c r="I53" s="76">
        <v>0.29841046511627906</v>
      </c>
      <c r="J53" s="76">
        <v>2.6370930232558144E-2</v>
      </c>
      <c r="K53" s="76">
        <v>0.15717790697674416</v>
      </c>
      <c r="L53" s="68">
        <v>196.00899999999996</v>
      </c>
      <c r="M53" s="68">
        <v>247.39500000000004</v>
      </c>
      <c r="N53" s="68">
        <v>2.1110000000000002</v>
      </c>
      <c r="O53" s="68">
        <v>0</v>
      </c>
      <c r="P53" s="68">
        <v>256.63299999999998</v>
      </c>
      <c r="Q53" s="68">
        <v>22.679000000000002</v>
      </c>
      <c r="R53" s="68">
        <v>135.17299999999997</v>
      </c>
    </row>
    <row r="54" spans="1:18">
      <c r="B54">
        <v>2014</v>
      </c>
      <c r="C54" s="5">
        <v>19</v>
      </c>
      <c r="D54" s="5">
        <v>1448</v>
      </c>
      <c r="E54" s="76">
        <v>0.17949254143646406</v>
      </c>
      <c r="F54" s="76">
        <v>0.20326519337016577</v>
      </c>
      <c r="G54" s="76">
        <v>8.9592541436464088E-3</v>
      </c>
      <c r="H54" s="76">
        <v>3.0455801104972382E-4</v>
      </c>
      <c r="I54" s="76">
        <v>0.36200870165745852</v>
      </c>
      <c r="J54" s="76">
        <v>3.0033149171270722E-2</v>
      </c>
      <c r="K54" s="76">
        <v>0.21593660220994476</v>
      </c>
      <c r="L54" s="68">
        <v>259.90519999999998</v>
      </c>
      <c r="M54" s="68">
        <v>294.32800000000003</v>
      </c>
      <c r="N54" s="68">
        <v>12.972999999999999</v>
      </c>
      <c r="O54" s="68">
        <v>0.44100000000000006</v>
      </c>
      <c r="P54" s="68">
        <v>524.18859999999995</v>
      </c>
      <c r="Q54" s="68">
        <v>43.488000000000007</v>
      </c>
      <c r="R54" s="68">
        <v>312.67619999999999</v>
      </c>
    </row>
    <row r="55" spans="1:18">
      <c r="B55">
        <v>2017</v>
      </c>
      <c r="C55" s="5">
        <v>19</v>
      </c>
      <c r="D55" s="5">
        <v>1656</v>
      </c>
      <c r="E55" s="76">
        <v>0.18284987922705309</v>
      </c>
      <c r="F55" s="76">
        <v>0.27899553140096622</v>
      </c>
      <c r="G55" s="76">
        <v>4.4896739130434772E-3</v>
      </c>
      <c r="H55" s="76">
        <v>2.6829710144927538E-4</v>
      </c>
      <c r="I55" s="76">
        <v>0.31589649758454108</v>
      </c>
      <c r="J55" s="76">
        <v>4.2655314009661834E-2</v>
      </c>
      <c r="K55" s="76">
        <v>0.17484480676328504</v>
      </c>
      <c r="L55" s="68">
        <v>302.79939999999993</v>
      </c>
      <c r="M55" s="68">
        <v>462.0166000000001</v>
      </c>
      <c r="N55" s="68">
        <v>7.434899999999999</v>
      </c>
      <c r="O55" s="68">
        <v>0.44430000000000003</v>
      </c>
      <c r="P55" s="68">
        <v>523.12459999999999</v>
      </c>
      <c r="Q55" s="68">
        <v>70.637199999999993</v>
      </c>
      <c r="R55" s="68">
        <v>289.54300000000001</v>
      </c>
    </row>
    <row r="56" spans="1:18">
      <c r="C56" s="5"/>
      <c r="D56" s="5"/>
      <c r="E56" s="76"/>
      <c r="F56" s="76"/>
      <c r="G56" s="76"/>
      <c r="H56" s="76"/>
      <c r="I56" s="76"/>
      <c r="J56" s="76"/>
      <c r="K56" s="76"/>
      <c r="L56" s="68"/>
      <c r="M56" s="68"/>
      <c r="N56" s="68"/>
      <c r="O56" s="68"/>
      <c r="P56" s="68"/>
      <c r="Q56" s="68"/>
      <c r="R56" s="68"/>
    </row>
    <row r="57" spans="1:18">
      <c r="A57" t="s">
        <v>1159</v>
      </c>
      <c r="B57">
        <v>2011</v>
      </c>
      <c r="C57" s="5">
        <v>2</v>
      </c>
      <c r="D57" s="5">
        <v>15</v>
      </c>
      <c r="E57" s="76">
        <v>0.46666666666666667</v>
      </c>
      <c r="F57" s="76">
        <v>0.26666666666666666</v>
      </c>
      <c r="G57" s="76">
        <v>0</v>
      </c>
      <c r="H57" s="76">
        <v>0</v>
      </c>
      <c r="I57" s="76">
        <v>0.26666666666666666</v>
      </c>
      <c r="J57" s="76">
        <v>0</v>
      </c>
      <c r="K57" s="76">
        <v>0</v>
      </c>
      <c r="L57" s="68">
        <v>7</v>
      </c>
      <c r="M57" s="68">
        <v>4</v>
      </c>
      <c r="N57" s="68">
        <v>0</v>
      </c>
      <c r="O57" s="68">
        <v>0</v>
      </c>
      <c r="P57" s="68">
        <v>4</v>
      </c>
      <c r="Q57" s="68">
        <v>0</v>
      </c>
      <c r="R57" s="68">
        <v>0</v>
      </c>
    </row>
    <row r="58" spans="1:18">
      <c r="B58">
        <v>2014</v>
      </c>
      <c r="C58" s="5">
        <v>2</v>
      </c>
      <c r="D58" s="5">
        <v>15</v>
      </c>
      <c r="E58" s="76">
        <v>0.33333333333333331</v>
      </c>
      <c r="F58" s="76">
        <v>0.6</v>
      </c>
      <c r="G58" s="76">
        <v>0</v>
      </c>
      <c r="H58" s="76">
        <v>0</v>
      </c>
      <c r="I58" s="76">
        <v>6.6666666666666666E-2</v>
      </c>
      <c r="J58" s="76">
        <v>0</v>
      </c>
      <c r="K58" s="76">
        <v>0</v>
      </c>
      <c r="L58" s="68">
        <v>5</v>
      </c>
      <c r="M58" s="68">
        <v>9</v>
      </c>
      <c r="N58" s="68">
        <v>0</v>
      </c>
      <c r="O58" s="68">
        <v>0</v>
      </c>
      <c r="P58" s="68">
        <v>1</v>
      </c>
      <c r="Q58" s="68">
        <v>0</v>
      </c>
      <c r="R58" s="68">
        <v>0</v>
      </c>
    </row>
    <row r="59" spans="1:18">
      <c r="B59">
        <v>2017</v>
      </c>
      <c r="C59" s="5">
        <v>2</v>
      </c>
      <c r="D59" s="5">
        <v>15</v>
      </c>
      <c r="E59" s="76">
        <v>0.4</v>
      </c>
      <c r="F59" s="76">
        <v>0.3</v>
      </c>
      <c r="G59" s="76">
        <v>0</v>
      </c>
      <c r="H59" s="76">
        <v>0</v>
      </c>
      <c r="I59" s="76">
        <v>0.16666666666666666</v>
      </c>
      <c r="J59" s="76">
        <v>0</v>
      </c>
      <c r="K59" s="76">
        <v>0.13333333333333333</v>
      </c>
      <c r="L59" s="68">
        <v>6</v>
      </c>
      <c r="M59" s="68">
        <v>4.5</v>
      </c>
      <c r="N59" s="68">
        <v>0</v>
      </c>
      <c r="O59" s="68">
        <v>0</v>
      </c>
      <c r="P59" s="68">
        <v>2.5</v>
      </c>
      <c r="Q59" s="68">
        <v>0</v>
      </c>
      <c r="R59" s="68">
        <v>2</v>
      </c>
    </row>
    <row r="60" spans="1:18">
      <c r="C60" s="5"/>
      <c r="D60" s="5"/>
      <c r="E60" s="76"/>
      <c r="F60" s="76"/>
      <c r="G60" s="76"/>
      <c r="H60" s="76"/>
      <c r="I60" s="76"/>
      <c r="J60" s="76"/>
      <c r="K60" s="76"/>
      <c r="L60" s="68"/>
      <c r="M60" s="68"/>
      <c r="N60" s="68"/>
      <c r="O60" s="68"/>
      <c r="P60" s="68"/>
      <c r="Q60" s="68"/>
      <c r="R60" s="68"/>
    </row>
    <row r="61" spans="1:18">
      <c r="A61" t="s">
        <v>1160</v>
      </c>
      <c r="B61">
        <v>2011</v>
      </c>
      <c r="C61" s="5">
        <v>10</v>
      </c>
      <c r="D61" s="5">
        <v>1513</v>
      </c>
      <c r="E61" s="76">
        <v>6.9068076668869788E-3</v>
      </c>
      <c r="F61" s="76">
        <v>0.81049861202908113</v>
      </c>
      <c r="G61" s="76">
        <v>3.4824322538003966E-2</v>
      </c>
      <c r="H61" s="76">
        <v>0</v>
      </c>
      <c r="I61" s="76">
        <v>7.5676140118968935E-3</v>
      </c>
      <c r="J61" s="76">
        <v>4.361863846662261E-2</v>
      </c>
      <c r="K61" s="76">
        <v>9.6584005287508254E-2</v>
      </c>
      <c r="L61" s="68">
        <v>10.45</v>
      </c>
      <c r="M61" s="68">
        <v>1226.2843999999998</v>
      </c>
      <c r="N61" s="68">
        <v>52.6892</v>
      </c>
      <c r="O61" s="68">
        <v>0</v>
      </c>
      <c r="P61" s="68">
        <v>11.4498</v>
      </c>
      <c r="Q61" s="68">
        <v>65.995000000000005</v>
      </c>
      <c r="R61" s="68">
        <v>146.13159999999999</v>
      </c>
    </row>
    <row r="62" spans="1:18">
      <c r="B62">
        <v>2014</v>
      </c>
      <c r="C62" s="5">
        <v>10</v>
      </c>
      <c r="D62" s="5">
        <v>1019</v>
      </c>
      <c r="E62" s="76">
        <v>7.6957801766437675E-3</v>
      </c>
      <c r="F62" s="76">
        <v>0.67736467124631994</v>
      </c>
      <c r="G62" s="76">
        <v>3.8037291462217862E-2</v>
      </c>
      <c r="H62" s="76">
        <v>0</v>
      </c>
      <c r="I62" s="76">
        <v>6.3553876349362118E-2</v>
      </c>
      <c r="J62" s="76">
        <v>3.29892051030422E-2</v>
      </c>
      <c r="K62" s="76">
        <v>0.18035917566241413</v>
      </c>
      <c r="L62" s="68">
        <v>7.8419999999999987</v>
      </c>
      <c r="M62" s="68">
        <v>690.2346</v>
      </c>
      <c r="N62" s="68">
        <v>38.76</v>
      </c>
      <c r="O62" s="68">
        <v>0</v>
      </c>
      <c r="P62" s="68">
        <v>64.761399999999995</v>
      </c>
      <c r="Q62" s="68">
        <v>33.616</v>
      </c>
      <c r="R62" s="68">
        <v>183.786</v>
      </c>
    </row>
    <row r="63" spans="1:18">
      <c r="B63">
        <v>2017</v>
      </c>
      <c r="C63" s="5">
        <v>10</v>
      </c>
      <c r="D63" s="5">
        <v>4814</v>
      </c>
      <c r="E63" s="76">
        <v>0.11146765683423347</v>
      </c>
      <c r="F63" s="76">
        <v>0.66691119651017872</v>
      </c>
      <c r="G63" s="76">
        <v>2.9857976734524311E-2</v>
      </c>
      <c r="H63" s="76">
        <v>3.1948483589530534E-5</v>
      </c>
      <c r="I63" s="76">
        <v>7.8649148317407547E-2</v>
      </c>
      <c r="J63" s="76">
        <v>1.5248088907353553E-2</v>
      </c>
      <c r="K63" s="76">
        <v>9.7833984212712916E-2</v>
      </c>
      <c r="L63" s="68">
        <v>536.60529999999994</v>
      </c>
      <c r="M63" s="68">
        <v>3210.5105000000003</v>
      </c>
      <c r="N63" s="68">
        <v>143.73630000000003</v>
      </c>
      <c r="O63" s="68">
        <v>0.15379999999999999</v>
      </c>
      <c r="P63" s="68">
        <v>378.61699999999996</v>
      </c>
      <c r="Q63" s="68">
        <v>73.404300000000006</v>
      </c>
      <c r="R63" s="68">
        <v>470.97280000000001</v>
      </c>
    </row>
    <row r="64" spans="1:18">
      <c r="C64" s="5"/>
      <c r="D64" s="5"/>
      <c r="E64" s="76"/>
      <c r="F64" s="76"/>
      <c r="G64" s="76"/>
      <c r="H64" s="76"/>
      <c r="I64" s="76"/>
      <c r="J64" s="76"/>
      <c r="K64" s="76"/>
      <c r="L64" s="68"/>
      <c r="M64" s="68"/>
      <c r="N64" s="68"/>
      <c r="O64" s="68"/>
      <c r="P64" s="68"/>
      <c r="Q64" s="68"/>
      <c r="R64" s="68"/>
    </row>
    <row r="65" spans="1:18">
      <c r="A65" t="s">
        <v>1233</v>
      </c>
      <c r="B65">
        <v>2011</v>
      </c>
      <c r="C65" s="5">
        <v>6</v>
      </c>
      <c r="D65" s="5">
        <v>21</v>
      </c>
      <c r="E65" s="76">
        <v>0.2857142857142857</v>
      </c>
      <c r="F65" s="76">
        <v>0.7142857142857143</v>
      </c>
      <c r="G65" s="76">
        <v>0</v>
      </c>
      <c r="H65" s="76">
        <v>0</v>
      </c>
      <c r="I65" s="76">
        <v>0</v>
      </c>
      <c r="J65" s="76">
        <v>0</v>
      </c>
      <c r="K65" s="76">
        <v>0</v>
      </c>
      <c r="L65" s="68">
        <v>6</v>
      </c>
      <c r="M65" s="68">
        <v>15</v>
      </c>
      <c r="N65" s="68">
        <v>0</v>
      </c>
      <c r="O65" s="68">
        <v>0</v>
      </c>
      <c r="P65" s="68">
        <v>0</v>
      </c>
      <c r="Q65" s="68">
        <v>0</v>
      </c>
      <c r="R65" s="68">
        <v>0</v>
      </c>
    </row>
    <row r="66" spans="1:18">
      <c r="B66">
        <v>2014</v>
      </c>
      <c r="C66" s="5">
        <v>6</v>
      </c>
      <c r="D66" s="5">
        <v>8</v>
      </c>
      <c r="E66" s="76">
        <v>1</v>
      </c>
      <c r="F66" s="76">
        <v>0</v>
      </c>
      <c r="G66" s="76">
        <v>0</v>
      </c>
      <c r="H66" s="76">
        <v>0</v>
      </c>
      <c r="I66" s="76">
        <v>0</v>
      </c>
      <c r="J66" s="76">
        <v>0</v>
      </c>
      <c r="K66" s="76">
        <v>0</v>
      </c>
      <c r="L66" s="68">
        <v>8</v>
      </c>
      <c r="M66" s="68">
        <v>0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</row>
    <row r="67" spans="1:18">
      <c r="B67">
        <v>2017</v>
      </c>
      <c r="C67" s="5">
        <v>6</v>
      </c>
      <c r="D67" s="5">
        <v>29</v>
      </c>
      <c r="E67" s="76">
        <v>0.31034482758620691</v>
      </c>
      <c r="F67" s="76">
        <v>0.68965517241379315</v>
      </c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68">
        <v>9</v>
      </c>
      <c r="M67" s="68">
        <v>20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</row>
    <row r="68" spans="1:18">
      <c r="C68" s="5"/>
      <c r="D68" s="5"/>
      <c r="E68" s="76"/>
      <c r="F68" s="76"/>
      <c r="G68" s="76"/>
      <c r="H68" s="76"/>
      <c r="I68" s="76"/>
      <c r="J68" s="76"/>
      <c r="K68" s="76"/>
      <c r="L68" s="68"/>
      <c r="M68" s="68"/>
      <c r="N68" s="68"/>
      <c r="O68" s="68"/>
      <c r="P68" s="68"/>
      <c r="Q68" s="68"/>
      <c r="R68" s="68"/>
    </row>
    <row r="69" spans="1:18">
      <c r="A69" t="s">
        <v>1161</v>
      </c>
      <c r="B69">
        <v>2011</v>
      </c>
      <c r="C69" s="5">
        <v>18</v>
      </c>
      <c r="D69" s="5">
        <v>341</v>
      </c>
      <c r="E69" s="76">
        <v>1.9354838709677417E-2</v>
      </c>
      <c r="F69" s="76">
        <v>0.50903225806451613</v>
      </c>
      <c r="G69" s="76"/>
      <c r="H69" s="76">
        <v>1.7595307917888563E-3</v>
      </c>
      <c r="I69" s="76">
        <v>0.45049853372434018</v>
      </c>
      <c r="J69" s="76">
        <v>1.3489736070381231E-2</v>
      </c>
      <c r="K69" s="76">
        <v>5.8651026392961877E-3</v>
      </c>
      <c r="L69" s="68">
        <v>6.6</v>
      </c>
      <c r="M69" s="68">
        <v>173.57999999999998</v>
      </c>
      <c r="N69" s="68"/>
      <c r="O69" s="68">
        <v>0.6</v>
      </c>
      <c r="P69" s="68">
        <v>153.62</v>
      </c>
      <c r="Q69" s="68">
        <v>4.5999999999999996</v>
      </c>
      <c r="R69" s="68">
        <v>2</v>
      </c>
    </row>
    <row r="70" spans="1:18">
      <c r="B70">
        <v>2014</v>
      </c>
      <c r="C70" s="5">
        <v>15</v>
      </c>
      <c r="D70" s="5">
        <v>456</v>
      </c>
      <c r="E70" s="76">
        <v>0.2858982456140351</v>
      </c>
      <c r="F70" s="76">
        <v>0.23936973684210525</v>
      </c>
      <c r="G70" s="76">
        <v>6.9157894736842102E-3</v>
      </c>
      <c r="H70" s="76">
        <v>1.0067105263157895E-2</v>
      </c>
      <c r="I70" s="76">
        <v>0.40044166666666658</v>
      </c>
      <c r="J70" s="76">
        <v>1.8992105263157893E-2</v>
      </c>
      <c r="K70" s="76">
        <v>3.8315350877192983E-2</v>
      </c>
      <c r="L70" s="68">
        <v>130.36959999999999</v>
      </c>
      <c r="M70" s="68">
        <v>109.15259999999999</v>
      </c>
      <c r="N70" s="68">
        <v>3.1536</v>
      </c>
      <c r="O70" s="68">
        <v>4.5906000000000002</v>
      </c>
      <c r="P70" s="68">
        <v>182.60139999999996</v>
      </c>
      <c r="Q70" s="68">
        <v>8.6603999999999992</v>
      </c>
      <c r="R70" s="68">
        <v>17.471800000000002</v>
      </c>
    </row>
    <row r="71" spans="1:18">
      <c r="B71">
        <v>2017</v>
      </c>
      <c r="C71" s="5">
        <v>17</v>
      </c>
      <c r="D71" s="5">
        <v>506</v>
      </c>
      <c r="E71" s="76">
        <v>0.20571284584980237</v>
      </c>
      <c r="F71" s="76">
        <v>0.25303063241106721</v>
      </c>
      <c r="G71" s="76">
        <v>1.898695652173913E-2</v>
      </c>
      <c r="H71" s="76">
        <v>7.7930830039525684E-3</v>
      </c>
      <c r="I71" s="76">
        <v>0.38631936758893282</v>
      </c>
      <c r="J71" s="76">
        <v>5.3471936758893286E-2</v>
      </c>
      <c r="K71" s="76">
        <v>7.4685177865612656E-2</v>
      </c>
      <c r="L71" s="68">
        <v>104.0907</v>
      </c>
      <c r="M71" s="68">
        <v>128.0335</v>
      </c>
      <c r="N71" s="68">
        <v>9.6074000000000002</v>
      </c>
      <c r="O71" s="68">
        <v>3.9432999999999998</v>
      </c>
      <c r="P71" s="68">
        <v>195.4776</v>
      </c>
      <c r="Q71" s="68">
        <v>27.056800000000003</v>
      </c>
      <c r="R71" s="68">
        <v>37.790700000000001</v>
      </c>
    </row>
    <row r="72" spans="1:18">
      <c r="C72" s="5"/>
      <c r="D72" s="5"/>
      <c r="E72" s="76"/>
      <c r="F72" s="76"/>
      <c r="G72" s="76"/>
      <c r="H72" s="76"/>
      <c r="I72" s="76"/>
      <c r="J72" s="76"/>
      <c r="K72" s="76"/>
      <c r="L72" s="68"/>
      <c r="M72" s="68"/>
      <c r="N72" s="68"/>
      <c r="O72" s="68"/>
      <c r="P72" s="68"/>
      <c r="Q72" s="68"/>
      <c r="R72" s="68"/>
    </row>
    <row r="73" spans="1:18">
      <c r="A73" t="s">
        <v>1162</v>
      </c>
      <c r="B73">
        <v>2011</v>
      </c>
      <c r="C73" s="5">
        <v>15</v>
      </c>
      <c r="D73" s="5">
        <v>1739</v>
      </c>
      <c r="E73" s="76">
        <v>0.56302863714778606</v>
      </c>
      <c r="F73" s="76">
        <v>0.31887688326624491</v>
      </c>
      <c r="G73" s="76">
        <v>3.8751006325474409E-3</v>
      </c>
      <c r="H73" s="76">
        <v>7.402242668200114E-3</v>
      </c>
      <c r="I73" s="76">
        <v>9.3773145485911438E-2</v>
      </c>
      <c r="J73" s="76">
        <v>4.3453133985048879E-3</v>
      </c>
      <c r="K73" s="76">
        <v>8.6986774008050612E-3</v>
      </c>
      <c r="L73" s="68">
        <v>979.10679999999991</v>
      </c>
      <c r="M73" s="68">
        <v>554.52689999999996</v>
      </c>
      <c r="N73" s="68">
        <v>6.7387999999999995</v>
      </c>
      <c r="O73" s="68">
        <v>12.872499999999999</v>
      </c>
      <c r="P73" s="68">
        <v>163.07149999999999</v>
      </c>
      <c r="Q73" s="68">
        <v>7.5564999999999998</v>
      </c>
      <c r="R73" s="68">
        <v>15.127000000000001</v>
      </c>
    </row>
    <row r="74" spans="1:18">
      <c r="B74">
        <v>2014</v>
      </c>
      <c r="C74" s="5">
        <v>14</v>
      </c>
      <c r="D74" s="5">
        <v>3008</v>
      </c>
      <c r="E74" s="76">
        <v>0.60980265957446811</v>
      </c>
      <c r="F74" s="76">
        <v>0.22125292553191486</v>
      </c>
      <c r="G74" s="76">
        <v>7.4225398936170204E-3</v>
      </c>
      <c r="H74" s="76">
        <v>1.5232347074468085E-2</v>
      </c>
      <c r="I74" s="76">
        <v>0.12331898271276595</v>
      </c>
      <c r="J74" s="76">
        <v>9.1944481382978741E-3</v>
      </c>
      <c r="K74" s="76">
        <v>1.3776097074468084E-2</v>
      </c>
      <c r="L74" s="68">
        <v>1834.2864</v>
      </c>
      <c r="M74" s="68">
        <v>665.52879999999993</v>
      </c>
      <c r="N74" s="68">
        <v>22.326999999999998</v>
      </c>
      <c r="O74" s="68">
        <v>45.818899999999999</v>
      </c>
      <c r="P74" s="68">
        <v>370.94349999999997</v>
      </c>
      <c r="Q74" s="68">
        <v>27.656900000000004</v>
      </c>
      <c r="R74" s="68">
        <v>41.438499999999998</v>
      </c>
    </row>
    <row r="75" spans="1:18">
      <c r="B75">
        <v>2017</v>
      </c>
      <c r="C75" s="5">
        <v>12</v>
      </c>
      <c r="D75" s="5">
        <v>2261</v>
      </c>
      <c r="E75" s="76">
        <v>0.52629659442724452</v>
      </c>
      <c r="F75" s="76">
        <v>0.29068597965501991</v>
      </c>
      <c r="G75" s="76">
        <v>5.5829279080053078E-3</v>
      </c>
      <c r="H75" s="76">
        <v>1.9886200796107919E-2</v>
      </c>
      <c r="I75" s="76">
        <v>0.12917545333923039</v>
      </c>
      <c r="J75" s="76">
        <v>1.1313135780628042E-2</v>
      </c>
      <c r="K75" s="76">
        <v>1.7059708093763826E-2</v>
      </c>
      <c r="L75" s="68">
        <v>1189.9566</v>
      </c>
      <c r="M75" s="68">
        <v>657.24099999999999</v>
      </c>
      <c r="N75" s="68">
        <v>12.623000000000001</v>
      </c>
      <c r="O75" s="68">
        <v>44.962700000000005</v>
      </c>
      <c r="P75" s="68">
        <v>292.06569999999994</v>
      </c>
      <c r="Q75" s="68">
        <v>25.579000000000001</v>
      </c>
      <c r="R75" s="68">
        <v>38.57200000000001</v>
      </c>
    </row>
    <row r="76" spans="1:18">
      <c r="C76" s="5"/>
      <c r="D76" s="5"/>
      <c r="E76" s="76"/>
      <c r="F76" s="76"/>
      <c r="G76" s="76"/>
      <c r="H76" s="76"/>
      <c r="I76" s="76"/>
      <c r="J76" s="76"/>
      <c r="K76" s="76"/>
      <c r="L76" s="68"/>
      <c r="M76" s="68"/>
      <c r="N76" s="68"/>
      <c r="O76" s="68"/>
      <c r="P76" s="68"/>
      <c r="Q76" s="68"/>
      <c r="R76" s="68"/>
    </row>
    <row r="77" spans="1:18">
      <c r="A77" t="s">
        <v>1357</v>
      </c>
      <c r="B77">
        <v>2011</v>
      </c>
      <c r="C77" s="5">
        <v>26</v>
      </c>
      <c r="D77" s="5">
        <v>687</v>
      </c>
      <c r="E77" s="76">
        <v>0.46110043668122264</v>
      </c>
      <c r="F77" s="76">
        <v>0.19721542940320233</v>
      </c>
      <c r="G77" s="76">
        <v>6.6331877729257646E-3</v>
      </c>
      <c r="H77" s="76">
        <v>6.7860262008733619E-3</v>
      </c>
      <c r="I77" s="76">
        <v>0.24628675400291122</v>
      </c>
      <c r="J77" s="76">
        <v>1.4708879184861716E-2</v>
      </c>
      <c r="K77" s="76">
        <v>6.7269286754002913E-2</v>
      </c>
      <c r="L77" s="68">
        <v>316.77599999999995</v>
      </c>
      <c r="M77" s="68">
        <v>135.48699999999999</v>
      </c>
      <c r="N77" s="68">
        <v>4.5570000000000004</v>
      </c>
      <c r="O77" s="68">
        <v>4.6619999999999999</v>
      </c>
      <c r="P77" s="68">
        <v>169.19900000000001</v>
      </c>
      <c r="Q77" s="68">
        <v>10.104999999999999</v>
      </c>
      <c r="R77" s="68">
        <v>46.213999999999999</v>
      </c>
    </row>
    <row r="78" spans="1:18">
      <c r="B78">
        <v>2014</v>
      </c>
      <c r="C78" s="5">
        <v>26</v>
      </c>
      <c r="D78" s="5">
        <v>790</v>
      </c>
      <c r="E78" s="76">
        <v>0.49445443037974679</v>
      </c>
      <c r="F78" s="76">
        <v>0.16777974683544303</v>
      </c>
      <c r="G78" s="76">
        <v>8.6329113924050634E-3</v>
      </c>
      <c r="H78" s="76">
        <v>3.3050632911392403E-3</v>
      </c>
      <c r="I78" s="76">
        <v>0.25107594936708866</v>
      </c>
      <c r="J78" s="76">
        <v>2.3600000000000003E-2</v>
      </c>
      <c r="K78" s="76">
        <v>5.1151898734177213E-2</v>
      </c>
      <c r="L78" s="68">
        <v>390.61899999999997</v>
      </c>
      <c r="M78" s="68">
        <v>132.54599999999999</v>
      </c>
      <c r="N78" s="68">
        <v>6.82</v>
      </c>
      <c r="O78" s="68">
        <v>2.6109999999999998</v>
      </c>
      <c r="P78" s="68">
        <v>198.35000000000002</v>
      </c>
      <c r="Q78" s="68">
        <v>18.644000000000002</v>
      </c>
      <c r="R78" s="68">
        <v>40.409999999999997</v>
      </c>
    </row>
    <row r="79" spans="1:18">
      <c r="B79">
        <v>2017</v>
      </c>
      <c r="C79" s="5">
        <v>26</v>
      </c>
      <c r="D79" s="5">
        <v>721</v>
      </c>
      <c r="E79" s="76">
        <v>0.45756019417475735</v>
      </c>
      <c r="F79" s="76">
        <v>0.11366865464632456</v>
      </c>
      <c r="G79" s="76">
        <v>8.2864077669902916E-3</v>
      </c>
      <c r="H79" s="76">
        <v>6.4034674063800272E-3</v>
      </c>
      <c r="I79" s="76">
        <v>0.31719750346740633</v>
      </c>
      <c r="J79" s="76">
        <v>2.9214008321775311E-2</v>
      </c>
      <c r="K79" s="76">
        <v>6.7669764216366168E-2</v>
      </c>
      <c r="L79" s="68">
        <v>329.90090000000004</v>
      </c>
      <c r="M79" s="68">
        <v>81.955100000000002</v>
      </c>
      <c r="N79" s="68">
        <v>5.9744999999999999</v>
      </c>
      <c r="O79" s="68">
        <v>4.6168999999999993</v>
      </c>
      <c r="P79" s="68">
        <v>228.69939999999997</v>
      </c>
      <c r="Q79" s="68">
        <v>21.063299999999998</v>
      </c>
      <c r="R79" s="68">
        <v>48.789900000000003</v>
      </c>
    </row>
    <row r="80" spans="1:18">
      <c r="C80" s="5"/>
      <c r="D80" s="5"/>
      <c r="E80" s="76"/>
      <c r="F80" s="76"/>
      <c r="G80" s="76"/>
      <c r="H80" s="76"/>
      <c r="I80" s="76"/>
      <c r="J80" s="76"/>
      <c r="K80" s="76"/>
      <c r="L80" s="68"/>
      <c r="M80" s="68"/>
      <c r="N80" s="68"/>
      <c r="O80" s="68"/>
      <c r="P80" s="68"/>
      <c r="Q80" s="68"/>
      <c r="R80" s="68"/>
    </row>
    <row r="81" spans="1:18">
      <c r="A81" t="s">
        <v>1358</v>
      </c>
      <c r="B81">
        <v>2011</v>
      </c>
      <c r="C81" s="5">
        <v>52</v>
      </c>
      <c r="D81" s="5">
        <v>3396</v>
      </c>
      <c r="E81" s="76">
        <v>0.7765432862190812</v>
      </c>
      <c r="F81" s="76">
        <v>6.3543580683156645E-2</v>
      </c>
      <c r="G81" s="76">
        <v>1.3798586572438163E-3</v>
      </c>
      <c r="H81" s="76">
        <v>2.2764222614840988E-2</v>
      </c>
      <c r="I81" s="76">
        <v>0.123685011778563</v>
      </c>
      <c r="J81" s="76">
        <v>5.0853062426383985E-3</v>
      </c>
      <c r="K81" s="76">
        <v>6.9987338044758532E-3</v>
      </c>
      <c r="L81" s="68">
        <v>2637.1409999999996</v>
      </c>
      <c r="M81" s="68">
        <v>215.79399999999998</v>
      </c>
      <c r="N81" s="68">
        <v>4.6859999999999999</v>
      </c>
      <c r="O81" s="68">
        <v>77.307299999999998</v>
      </c>
      <c r="P81" s="68">
        <v>420.03429999999997</v>
      </c>
      <c r="Q81" s="68">
        <v>17.2697</v>
      </c>
      <c r="R81" s="68">
        <v>23.767699999999998</v>
      </c>
    </row>
    <row r="82" spans="1:18">
      <c r="B82">
        <v>2014</v>
      </c>
      <c r="C82" s="5">
        <v>48</v>
      </c>
      <c r="D82" s="5">
        <v>3514</v>
      </c>
      <c r="E82" s="76">
        <v>0.78167305065452464</v>
      </c>
      <c r="F82" s="76">
        <v>5.8573534433693786E-2</v>
      </c>
      <c r="G82" s="76">
        <v>1.7374786568013661E-3</v>
      </c>
      <c r="H82" s="76">
        <v>3.3280421172453042E-2</v>
      </c>
      <c r="I82" s="76">
        <v>0.10874428002276605</v>
      </c>
      <c r="J82" s="76">
        <v>5.8892999430848036E-3</v>
      </c>
      <c r="K82" s="76">
        <v>1.0101935116676153E-2</v>
      </c>
      <c r="L82" s="68">
        <v>2746.7990999999997</v>
      </c>
      <c r="M82" s="68">
        <v>205.82739999999995</v>
      </c>
      <c r="N82" s="68">
        <v>6.1055000000000001</v>
      </c>
      <c r="O82" s="68">
        <v>116.9474</v>
      </c>
      <c r="P82" s="68">
        <v>382.12739999999991</v>
      </c>
      <c r="Q82" s="68">
        <v>20.695</v>
      </c>
      <c r="R82" s="68">
        <v>35.498199999999997</v>
      </c>
    </row>
    <row r="83" spans="1:18">
      <c r="B83">
        <v>2017</v>
      </c>
      <c r="C83" s="5">
        <v>47</v>
      </c>
      <c r="D83" s="5">
        <v>6370</v>
      </c>
      <c r="E83" s="76">
        <v>0.60179263736263733</v>
      </c>
      <c r="F83" s="76">
        <v>7.5888257456828881E-2</v>
      </c>
      <c r="G83" s="76">
        <v>5.9262951334379897E-3</v>
      </c>
      <c r="H83" s="76">
        <v>1.9815321821036111E-2</v>
      </c>
      <c r="I83" s="76">
        <v>0.21524175824175823</v>
      </c>
      <c r="J83" s="76">
        <v>1.5089733124018838E-2</v>
      </c>
      <c r="K83" s="76">
        <v>6.6245996860282569E-2</v>
      </c>
      <c r="L83" s="68">
        <v>3833.4190999999996</v>
      </c>
      <c r="M83" s="68">
        <v>483.40819999999997</v>
      </c>
      <c r="N83" s="68">
        <v>37.750499999999995</v>
      </c>
      <c r="O83" s="68">
        <v>126.22360000000002</v>
      </c>
      <c r="P83" s="68">
        <v>1371.09</v>
      </c>
      <c r="Q83" s="68">
        <v>96.121600000000001</v>
      </c>
      <c r="R83" s="68">
        <v>421.98699999999997</v>
      </c>
    </row>
    <row r="84" spans="1:18">
      <c r="C84" s="5"/>
      <c r="D84" s="5"/>
      <c r="E84" s="76"/>
      <c r="F84" s="76"/>
      <c r="G84" s="76"/>
      <c r="H84" s="76"/>
      <c r="I84" s="76"/>
      <c r="J84" s="76"/>
      <c r="K84" s="76"/>
      <c r="L84" s="68"/>
      <c r="M84" s="68"/>
      <c r="N84" s="68"/>
      <c r="O84" s="68"/>
      <c r="P84" s="68"/>
      <c r="Q84" s="68"/>
      <c r="R84" s="68"/>
    </row>
  </sheetData>
  <hyperlinks>
    <hyperlink ref="I2" location="'3.3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B031"/>
  </sheetPr>
  <dimension ref="A1:Q8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23" width="11.42578125" customWidth="1"/>
    <col min="24" max="24" width="10" customWidth="1"/>
  </cols>
  <sheetData>
    <row r="1" spans="1:17" s="1" customFormat="1" ht="15.75">
      <c r="A1" s="38" t="s">
        <v>1319</v>
      </c>
      <c r="B1" s="39"/>
      <c r="C1" s="39"/>
      <c r="D1" s="39"/>
      <c r="E1" s="41"/>
      <c r="G1" s="41"/>
      <c r="H1" s="41"/>
      <c r="I1" s="37" t="s">
        <v>1344</v>
      </c>
      <c r="J1" s="41"/>
      <c r="K1" s="44"/>
    </row>
    <row r="2" spans="1:17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7">
      <c r="A4" t="s">
        <v>1240</v>
      </c>
      <c r="B4" t="s">
        <v>1</v>
      </c>
      <c r="C4" t="s">
        <v>1248</v>
      </c>
      <c r="D4" t="s">
        <v>41</v>
      </c>
      <c r="E4" t="s">
        <v>1337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32</v>
      </c>
      <c r="M4" t="s">
        <v>1238</v>
      </c>
      <c r="N4" t="s">
        <v>1239</v>
      </c>
      <c r="O4" t="s">
        <v>38</v>
      </c>
      <c r="P4" t="s">
        <v>39</v>
      </c>
      <c r="Q4" t="s">
        <v>1338</v>
      </c>
    </row>
    <row r="5" spans="1:17">
      <c r="A5" t="s">
        <v>1303</v>
      </c>
      <c r="B5">
        <v>51</v>
      </c>
      <c r="C5">
        <v>30885</v>
      </c>
      <c r="D5" s="72">
        <v>0.19500609681074951</v>
      </c>
      <c r="E5" s="72">
        <v>2.6075505909017322E-2</v>
      </c>
      <c r="F5" s="72">
        <v>8.4479099886676356E-3</v>
      </c>
      <c r="G5" s="72">
        <v>8.8191950785170808E-2</v>
      </c>
      <c r="H5" s="72">
        <v>0.59308642059252059</v>
      </c>
      <c r="I5" s="72">
        <v>1.5383888619070748E-2</v>
      </c>
      <c r="J5" s="72">
        <v>7.3808227294803311E-2</v>
      </c>
      <c r="K5" s="68">
        <v>6022.7632999999987</v>
      </c>
      <c r="L5" s="68">
        <v>260.91369999999995</v>
      </c>
      <c r="M5" s="68">
        <v>2723.8084000000003</v>
      </c>
      <c r="N5" s="68">
        <v>18317.474099999999</v>
      </c>
      <c r="O5" s="68">
        <v>475.13140000000004</v>
      </c>
      <c r="P5" s="68">
        <v>2279.5671000000002</v>
      </c>
      <c r="Q5" s="68">
        <v>805.34199999999998</v>
      </c>
    </row>
    <row r="6" spans="1:17">
      <c r="A6" t="s">
        <v>1304</v>
      </c>
      <c r="B6">
        <v>70</v>
      </c>
      <c r="C6">
        <v>67429</v>
      </c>
      <c r="D6" s="72">
        <v>0.17694502217146924</v>
      </c>
      <c r="E6" s="72">
        <v>1.6827996855952185E-2</v>
      </c>
      <c r="F6" s="72">
        <v>3.1831437512049722E-3</v>
      </c>
      <c r="G6" s="72">
        <v>1.471730709338712E-2</v>
      </c>
      <c r="H6" s="72">
        <v>0.46534894333298732</v>
      </c>
      <c r="I6" s="72">
        <v>4.6022086935888121E-2</v>
      </c>
      <c r="J6" s="72">
        <v>0.27695549985911105</v>
      </c>
      <c r="K6" s="68">
        <v>11931.225899999999</v>
      </c>
      <c r="L6" s="68">
        <v>214.63620000000006</v>
      </c>
      <c r="M6" s="68">
        <v>992.37330000000009</v>
      </c>
      <c r="N6" s="68">
        <v>31378.013900000002</v>
      </c>
      <c r="O6" s="68">
        <v>3103.2233000000001</v>
      </c>
      <c r="P6" s="68">
        <v>18674.832399999999</v>
      </c>
      <c r="Q6" s="68">
        <v>1134.6949999999999</v>
      </c>
    </row>
    <row r="7" spans="1:17">
      <c r="A7" t="s">
        <v>1302</v>
      </c>
      <c r="B7">
        <v>76</v>
      </c>
      <c r="C7">
        <v>99829</v>
      </c>
      <c r="D7" s="72">
        <v>0.41890133728676032</v>
      </c>
      <c r="E7" s="72">
        <v>1.3540955033106612E-3</v>
      </c>
      <c r="F7" s="72">
        <v>1.1736669705195881E-2</v>
      </c>
      <c r="G7" s="72">
        <v>1.0874367167857035E-2</v>
      </c>
      <c r="H7" s="72">
        <v>0.4227553786975729</v>
      </c>
      <c r="I7" s="72">
        <v>2.3225762053110822E-2</v>
      </c>
      <c r="J7" s="72">
        <v>0.11115238958619238</v>
      </c>
      <c r="K7" s="68">
        <v>41818.501599999996</v>
      </c>
      <c r="L7" s="68">
        <v>1171.6599999999996</v>
      </c>
      <c r="M7" s="68">
        <v>1085.5771999999999</v>
      </c>
      <c r="N7" s="68">
        <v>42203.246700000003</v>
      </c>
      <c r="O7" s="68">
        <v>2318.6046000000001</v>
      </c>
      <c r="P7" s="68">
        <v>11096.231899999999</v>
      </c>
      <c r="Q7" s="68">
        <v>135.178</v>
      </c>
    </row>
    <row r="8" spans="1:17">
      <c r="A8" t="s">
        <v>51</v>
      </c>
      <c r="B8">
        <f>SUBTOTAL(109,Tableau_DB_PDE_2017.accdb_R_DATA_modes_visiteurs_vs_access_2017[sites])</f>
        <v>197</v>
      </c>
      <c r="C8">
        <f>SUBTOTAL(109,Tableau_DB_PDE_2017.accdb_R_DATA_modes_visiteurs_vs_access_2017[visitors])</f>
        <v>198143</v>
      </c>
      <c r="D8" s="106">
        <f>Tableau_DB_PDE_2017.accdb_R_DATA_modes_visiteurs_vs_access_2017[[#Totals],[car]]/Tableau_DB_PDE_2017.accdb_R_DATA_modes_visiteurs_vs_access_2017[[#Totals],[visitors]]</f>
        <v>0.30166339865652581</v>
      </c>
      <c r="E8" s="110">
        <f>Tableau_DB_PDE_2017.accdb_R_DATA_modes_visiteurs_vs_access_2017[[#Totals],[coach]]/Tableau_DB_PDE_2017.accdb_R_DATA_modes_visiteurs_vs_access_2017[[#Totals],[visitors]]</f>
        <v>1.0473319774102541E-2</v>
      </c>
      <c r="F8" s="106">
        <f>Tableau_DB_PDE_2017.accdb_R_DATA_modes_visiteurs_vs_access_2017[[#Totals],[motorbike]]/Tableau_DB_PDE_2017.accdb_R_DATA_modes_visiteurs_vs_access_2017[[#Totals],[visitors]]</f>
        <v>8.3132379140317837E-3</v>
      </c>
      <c r="G8" s="106">
        <f>Tableau_DB_PDE_2017.accdb_R_DATA_modes_visiteurs_vs_access_2017[[#Totals],[taxi]]/Tableau_DB_PDE_2017.accdb_R_DATA_modes_visiteurs_vs_access_2017[[#Totals],[visitors]]</f>
        <v>2.4233805382980981E-2</v>
      </c>
      <c r="H8" s="106">
        <f>Tableau_DB_PDE_2017.accdb_R_DATA_modes_visiteurs_vs_access_2017[[#Totals],[public_transport]]/Tableau_DB_PDE_2017.accdb_R_DATA_modes_visiteurs_vs_access_2017[[#Totals],[visitors]]</f>
        <v>0.4638000570295191</v>
      </c>
      <c r="I8" s="106">
        <f>Tableau_DB_PDE_2017.accdb_R_DATA_modes_visiteurs_vs_access_2017[[#Totals],[bicycle]]/Tableau_DB_PDE_2017.accdb_R_DATA_modes_visiteurs_vs_access_2017[[#Totals],[visitors]]</f>
        <v>2.9761128578854667E-2</v>
      </c>
      <c r="J8" s="106">
        <f>Tableau_DB_PDE_2017.accdb_R_DATA_modes_visiteurs_vs_access_2017[[#Totals],[walk]]/Tableau_DB_PDE_2017.accdb_R_DATA_modes_visiteurs_vs_access_2017[[#Totals],[visitors]]</f>
        <v>0.1617550526639851</v>
      </c>
      <c r="K8" s="68">
        <f>SUBTOTAL(109,Tableau_DB_PDE_2017.accdb_R_DATA_modes_visiteurs_vs_access_2017[car])</f>
        <v>59772.490799999992</v>
      </c>
      <c r="L8" s="68">
        <f>SUBTOTAL(109,Tableau_DB_PDE_2017.accdb_R_DATA_modes_visiteurs_vs_access_2017[motorbike])</f>
        <v>1647.2098999999996</v>
      </c>
      <c r="M8" s="68">
        <f>SUBTOTAL(109,Tableau_DB_PDE_2017.accdb_R_DATA_modes_visiteurs_vs_access_2017[taxi])</f>
        <v>4801.7589000000007</v>
      </c>
      <c r="N8" s="68">
        <f>SUBTOTAL(109,Tableau_DB_PDE_2017.accdb_R_DATA_modes_visiteurs_vs_access_2017[public_transport])</f>
        <v>91898.734700000001</v>
      </c>
      <c r="O8" s="68">
        <f>SUBTOTAL(109,Tableau_DB_PDE_2017.accdb_R_DATA_modes_visiteurs_vs_access_2017[bicycle])</f>
        <v>5896.9593000000004</v>
      </c>
      <c r="P8" s="68">
        <f>SUBTOTAL(109,Tableau_DB_PDE_2017.accdb_R_DATA_modes_visiteurs_vs_access_2017[walk])</f>
        <v>32050.631399999998</v>
      </c>
      <c r="Q8" s="68">
        <f>SUBTOTAL(109,Tableau_DB_PDE_2017.accdb_R_DATA_modes_visiteurs_vs_access_2017[coach])</f>
        <v>2075.2149999999997</v>
      </c>
    </row>
  </sheetData>
  <hyperlinks>
    <hyperlink ref="I2" location="'4.1.b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B031"/>
  </sheetPr>
  <dimension ref="A1:R16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7" width="11.42578125" customWidth="1"/>
  </cols>
  <sheetData>
    <row r="1" spans="1:18" s="1" customFormat="1" ht="15.75">
      <c r="A1" s="38" t="s">
        <v>1319</v>
      </c>
      <c r="B1" s="39"/>
      <c r="C1" s="39"/>
      <c r="D1" s="39"/>
      <c r="E1" s="41"/>
      <c r="G1" s="41"/>
      <c r="H1" s="41"/>
      <c r="I1" s="37" t="s">
        <v>1344</v>
      </c>
      <c r="J1" s="41"/>
      <c r="K1" s="44"/>
    </row>
    <row r="2" spans="1:18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8">
      <c r="A4" s="32" t="s">
        <v>1240</v>
      </c>
      <c r="B4" s="32" t="s">
        <v>29</v>
      </c>
      <c r="C4" t="s">
        <v>1163</v>
      </c>
      <c r="D4" t="s">
        <v>1250</v>
      </c>
      <c r="E4" t="s">
        <v>1180</v>
      </c>
      <c r="F4" t="s">
        <v>1339</v>
      </c>
      <c r="G4" t="s">
        <v>1182</v>
      </c>
      <c r="H4" t="s">
        <v>1242</v>
      </c>
      <c r="I4" t="s">
        <v>1243</v>
      </c>
      <c r="J4" t="s">
        <v>1187</v>
      </c>
      <c r="K4" t="s">
        <v>1188</v>
      </c>
      <c r="L4" t="s">
        <v>1341</v>
      </c>
      <c r="M4" t="s">
        <v>1340</v>
      </c>
      <c r="N4" t="s">
        <v>1171</v>
      </c>
      <c r="O4" t="s">
        <v>1245</v>
      </c>
      <c r="P4" t="s">
        <v>1246</v>
      </c>
      <c r="Q4" t="s">
        <v>1177</v>
      </c>
      <c r="R4" t="s">
        <v>1178</v>
      </c>
    </row>
    <row r="5" spans="1:18">
      <c r="A5" t="s">
        <v>1303</v>
      </c>
      <c r="B5">
        <v>2011</v>
      </c>
      <c r="C5" s="5">
        <v>38</v>
      </c>
      <c r="D5" s="5">
        <v>23908</v>
      </c>
      <c r="E5" s="76">
        <v>0.22247795716914842</v>
      </c>
      <c r="F5" s="76"/>
      <c r="G5" s="76">
        <v>3.3991132675255139E-3</v>
      </c>
      <c r="H5" s="76">
        <v>1.6836289108248286E-2</v>
      </c>
      <c r="I5" s="76">
        <v>0.59730609001171164</v>
      </c>
      <c r="J5" s="76">
        <v>1.8656432993140373E-2</v>
      </c>
      <c r="K5" s="76">
        <v>0.12768851430483522</v>
      </c>
      <c r="L5" s="68">
        <v>5319.0030000000006</v>
      </c>
      <c r="M5" s="68"/>
      <c r="N5" s="68">
        <v>81.265999999999991</v>
      </c>
      <c r="O5" s="68">
        <v>402.52199999999999</v>
      </c>
      <c r="P5" s="68">
        <v>14280.394000000002</v>
      </c>
      <c r="Q5" s="68">
        <v>446.03800000000001</v>
      </c>
      <c r="R5" s="68">
        <v>3052.777</v>
      </c>
    </row>
    <row r="6" spans="1:18">
      <c r="B6">
        <v>2014</v>
      </c>
      <c r="C6" s="5">
        <v>37</v>
      </c>
      <c r="D6" s="5">
        <v>19278</v>
      </c>
      <c r="E6" s="76">
        <v>0.24463478576615832</v>
      </c>
      <c r="F6" s="76">
        <v>1.9131097624234875E-2</v>
      </c>
      <c r="G6" s="76">
        <v>1.0146840958605664E-2</v>
      </c>
      <c r="H6" s="76">
        <v>3.0488240481377736E-2</v>
      </c>
      <c r="I6" s="76">
        <v>0.59852204585537916</v>
      </c>
      <c r="J6" s="76">
        <v>2.8519867206141719E-2</v>
      </c>
      <c r="K6" s="76">
        <v>6.8557122108102511E-2</v>
      </c>
      <c r="L6" s="68">
        <v>4716.0694000000003</v>
      </c>
      <c r="M6" s="68">
        <v>368.80929999999995</v>
      </c>
      <c r="N6" s="68">
        <v>195.61080000000001</v>
      </c>
      <c r="O6" s="68">
        <v>587.75229999999999</v>
      </c>
      <c r="P6" s="68">
        <v>11538.307999999999</v>
      </c>
      <c r="Q6" s="68">
        <v>549.80600000000004</v>
      </c>
      <c r="R6" s="68">
        <v>1321.6442000000002</v>
      </c>
    </row>
    <row r="7" spans="1:18">
      <c r="B7">
        <v>2017</v>
      </c>
      <c r="C7" s="5">
        <v>36</v>
      </c>
      <c r="D7" s="5">
        <v>23580</v>
      </c>
      <c r="E7" s="76">
        <v>0.219314262086514</v>
      </c>
      <c r="F7" s="76">
        <v>3.1560305343511452E-2</v>
      </c>
      <c r="G7" s="76">
        <v>1.0151132315521628E-2</v>
      </c>
      <c r="H7" s="76">
        <v>0.10544187446988976</v>
      </c>
      <c r="I7" s="76">
        <v>0.54253541560644603</v>
      </c>
      <c r="J7" s="76">
        <v>1.661944020356234E-2</v>
      </c>
      <c r="K7" s="76">
        <v>7.4377569974554719E-2</v>
      </c>
      <c r="L7" s="68">
        <v>5171.4303</v>
      </c>
      <c r="M7" s="68">
        <v>744.19200000000012</v>
      </c>
      <c r="N7" s="68">
        <v>239.36369999999999</v>
      </c>
      <c r="O7" s="68">
        <v>2486.3194000000003</v>
      </c>
      <c r="P7" s="68">
        <v>12792.985099999998</v>
      </c>
      <c r="Q7" s="68">
        <v>391.88639999999998</v>
      </c>
      <c r="R7" s="68">
        <v>1753.8231000000003</v>
      </c>
    </row>
    <row r="8" spans="1:18"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</row>
    <row r="9" spans="1:18">
      <c r="A9" t="s">
        <v>1304</v>
      </c>
      <c r="B9">
        <v>2011</v>
      </c>
      <c r="C9" s="5">
        <v>51</v>
      </c>
      <c r="D9" s="5">
        <v>29129</v>
      </c>
      <c r="E9" s="76">
        <v>0.42308555734834691</v>
      </c>
      <c r="F9" s="76"/>
      <c r="G9" s="76">
        <v>2.057695080503965E-3</v>
      </c>
      <c r="H9" s="76">
        <v>9.3477290672525654E-3</v>
      </c>
      <c r="I9" s="76">
        <v>0.33898920663256543</v>
      </c>
      <c r="J9" s="76">
        <v>1.4316935013217071E-2</v>
      </c>
      <c r="K9" s="76">
        <v>0.11484285763328642</v>
      </c>
      <c r="L9" s="68">
        <v>12324.059199999998</v>
      </c>
      <c r="M9" s="68"/>
      <c r="N9" s="68">
        <v>59.938600000000001</v>
      </c>
      <c r="O9" s="68">
        <v>272.28999999999996</v>
      </c>
      <c r="P9" s="68">
        <v>9874.4165999999987</v>
      </c>
      <c r="Q9" s="68">
        <v>417.03800000000007</v>
      </c>
      <c r="R9" s="68">
        <v>3345.2575999999999</v>
      </c>
    </row>
    <row r="10" spans="1:18">
      <c r="B10">
        <v>2014</v>
      </c>
      <c r="C10" s="5">
        <v>49</v>
      </c>
      <c r="D10" s="5">
        <v>29695</v>
      </c>
      <c r="E10" s="76">
        <v>0.29368573160464728</v>
      </c>
      <c r="F10" s="76">
        <v>1.0273648762417915E-2</v>
      </c>
      <c r="G10" s="76">
        <v>2.3475938710220577E-3</v>
      </c>
      <c r="H10" s="76">
        <v>2.2261256103721164E-2</v>
      </c>
      <c r="I10" s="76">
        <v>0.47689083010607852</v>
      </c>
      <c r="J10" s="76">
        <v>2.3156100353594885E-2</v>
      </c>
      <c r="K10" s="76">
        <v>0.17138483919851824</v>
      </c>
      <c r="L10" s="68">
        <v>8720.997800000001</v>
      </c>
      <c r="M10" s="68">
        <v>305.07599999999996</v>
      </c>
      <c r="N10" s="68">
        <v>69.711799999999997</v>
      </c>
      <c r="O10" s="68">
        <v>661.048</v>
      </c>
      <c r="P10" s="68">
        <v>14161.273200000001</v>
      </c>
      <c r="Q10" s="68">
        <v>687.62040000000013</v>
      </c>
      <c r="R10" s="68">
        <v>5089.2727999999988</v>
      </c>
    </row>
    <row r="11" spans="1:18">
      <c r="B11">
        <v>2017</v>
      </c>
      <c r="C11" s="5">
        <v>47</v>
      </c>
      <c r="D11" s="5">
        <v>31602</v>
      </c>
      <c r="E11" s="76">
        <v>0.22984529143725083</v>
      </c>
      <c r="F11" s="76">
        <v>1.0021675843301058E-2</v>
      </c>
      <c r="G11" s="76">
        <v>3.6765457882412507E-3</v>
      </c>
      <c r="H11" s="76">
        <v>2.3018188722232769E-2</v>
      </c>
      <c r="I11" s="76">
        <v>0.47784946838807668</v>
      </c>
      <c r="J11" s="76">
        <v>4.9408527941269542E-2</v>
      </c>
      <c r="K11" s="76">
        <v>0.20618030187962785</v>
      </c>
      <c r="L11" s="68">
        <v>7263.5709000000006</v>
      </c>
      <c r="M11" s="68">
        <v>316.70500000000004</v>
      </c>
      <c r="N11" s="68">
        <v>116.1862</v>
      </c>
      <c r="O11" s="68">
        <v>727.42079999999999</v>
      </c>
      <c r="P11" s="68">
        <v>15100.998899999999</v>
      </c>
      <c r="Q11" s="68">
        <v>1561.4083000000001</v>
      </c>
      <c r="R11" s="68">
        <v>6515.7098999999998</v>
      </c>
    </row>
    <row r="12" spans="1:18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</row>
    <row r="13" spans="1:18">
      <c r="A13" t="s">
        <v>1302</v>
      </c>
      <c r="B13">
        <v>2011</v>
      </c>
      <c r="C13" s="5">
        <v>51</v>
      </c>
      <c r="D13" s="5">
        <v>62220</v>
      </c>
      <c r="E13" s="76">
        <v>0.51813064930890385</v>
      </c>
      <c r="F13" s="76">
        <v>0</v>
      </c>
      <c r="G13" s="76">
        <v>7.7414818386370944E-3</v>
      </c>
      <c r="H13" s="76">
        <v>1.7319752491160401E-2</v>
      </c>
      <c r="I13" s="76">
        <v>0.34431907746705237</v>
      </c>
      <c r="J13" s="76">
        <v>2.0727708132433301E-2</v>
      </c>
      <c r="K13" s="76">
        <v>8.9125522340083571E-2</v>
      </c>
      <c r="L13" s="68">
        <v>32238.089</v>
      </c>
      <c r="M13" s="68">
        <v>0</v>
      </c>
      <c r="N13" s="68">
        <v>481.67500000000001</v>
      </c>
      <c r="O13" s="68">
        <v>1077.6350000000002</v>
      </c>
      <c r="P13" s="68">
        <v>21423.532999999999</v>
      </c>
      <c r="Q13" s="68">
        <v>1289.6780000000001</v>
      </c>
      <c r="R13" s="68">
        <v>5545.3899999999994</v>
      </c>
    </row>
    <row r="14" spans="1:18">
      <c r="B14">
        <v>2014</v>
      </c>
      <c r="C14" s="5">
        <v>52</v>
      </c>
      <c r="D14" s="5">
        <v>68137</v>
      </c>
      <c r="E14" s="76">
        <v>0.42081286085386804</v>
      </c>
      <c r="F14" s="76">
        <v>1.4140628439761069E-3</v>
      </c>
      <c r="G14" s="76">
        <v>8.8917225589620896E-3</v>
      </c>
      <c r="H14" s="76">
        <v>1.4175044395849538E-2</v>
      </c>
      <c r="I14" s="76">
        <v>0.41798172065104122</v>
      </c>
      <c r="J14" s="76">
        <v>2.8843217341532498E-2</v>
      </c>
      <c r="K14" s="76">
        <v>0.10788137135477052</v>
      </c>
      <c r="L14" s="68">
        <v>28672.925900000006</v>
      </c>
      <c r="M14" s="68">
        <v>96.35</v>
      </c>
      <c r="N14" s="68">
        <v>605.85529999999994</v>
      </c>
      <c r="O14" s="68">
        <v>965.84500000000003</v>
      </c>
      <c r="P14" s="68">
        <v>28480.020499999995</v>
      </c>
      <c r="Q14" s="68">
        <v>1965.2902999999999</v>
      </c>
      <c r="R14" s="68">
        <v>7350.7129999999988</v>
      </c>
    </row>
    <row r="15" spans="1:18">
      <c r="B15">
        <v>2017</v>
      </c>
      <c r="C15" s="5">
        <v>53</v>
      </c>
      <c r="D15" s="5">
        <v>73967</v>
      </c>
      <c r="E15" s="76">
        <v>0.39538004785918046</v>
      </c>
      <c r="F15" s="76">
        <v>1.0708559222355916E-3</v>
      </c>
      <c r="G15" s="76">
        <v>7.1530925953465722E-3</v>
      </c>
      <c r="H15" s="76">
        <v>1.2061919504643963E-2</v>
      </c>
      <c r="I15" s="76">
        <v>0.45141156326469922</v>
      </c>
      <c r="J15" s="76">
        <v>2.4407027458190813E-2</v>
      </c>
      <c r="K15" s="76">
        <v>0.10851549339570349</v>
      </c>
      <c r="L15" s="68">
        <v>29245.076000000001</v>
      </c>
      <c r="M15" s="68">
        <v>79.207999999999998</v>
      </c>
      <c r="N15" s="68">
        <v>529.0927999999999</v>
      </c>
      <c r="O15" s="68">
        <v>892.18399999999997</v>
      </c>
      <c r="P15" s="68">
        <v>33389.559100000006</v>
      </c>
      <c r="Q15" s="68">
        <v>1805.3145999999999</v>
      </c>
      <c r="R15" s="68">
        <v>8026.5654999999997</v>
      </c>
    </row>
    <row r="16" spans="1:18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</row>
  </sheetData>
  <hyperlinks>
    <hyperlink ref="I2" location="'4.1.a'!A1" display="vers 2017"/>
    <hyperlink ref="I1" location="TableOfContents!A1" display="Back to table of contents"/>
  </hyperlinks>
  <pageMargins left="0.7" right="0.7" top="0.75" bottom="0.75" header="0.3" footer="0.3"/>
  <pageSetup paperSize="9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B031"/>
  </sheetPr>
  <dimension ref="A1:Q2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23" width="11.42578125" customWidth="1"/>
    <col min="24" max="24" width="12.7109375" customWidth="1"/>
  </cols>
  <sheetData>
    <row r="1" spans="1:17" s="1" customFormat="1" ht="15.75">
      <c r="A1" s="38" t="s">
        <v>1320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7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7">
      <c r="A4" t="s">
        <v>1249</v>
      </c>
      <c r="B4" t="s">
        <v>1</v>
      </c>
      <c r="C4" t="s">
        <v>1248</v>
      </c>
      <c r="D4" t="s">
        <v>41</v>
      </c>
      <c r="E4" t="s">
        <v>1337</v>
      </c>
      <c r="F4" t="s">
        <v>43</v>
      </c>
      <c r="G4" t="s">
        <v>1235</v>
      </c>
      <c r="H4" t="s">
        <v>1236</v>
      </c>
      <c r="I4" t="s">
        <v>49</v>
      </c>
      <c r="J4" t="s">
        <v>50</v>
      </c>
      <c r="K4" t="s">
        <v>30</v>
      </c>
      <c r="L4" t="s">
        <v>1338</v>
      </c>
      <c r="M4" t="s">
        <v>32</v>
      </c>
      <c r="N4" t="s">
        <v>1238</v>
      </c>
      <c r="O4" t="s">
        <v>1239</v>
      </c>
      <c r="P4" t="s">
        <v>38</v>
      </c>
      <c r="Q4" t="s">
        <v>39</v>
      </c>
    </row>
    <row r="5" spans="1:17">
      <c r="A5" t="s">
        <v>1150</v>
      </c>
      <c r="B5">
        <v>10</v>
      </c>
      <c r="C5">
        <v>1177</v>
      </c>
      <c r="D5" s="72">
        <v>0.49073755310110445</v>
      </c>
      <c r="E5" s="72">
        <v>3.7553101104502977E-4</v>
      </c>
      <c r="F5" s="72">
        <v>9.6079864061172481E-3</v>
      </c>
      <c r="G5" s="72">
        <v>1.0003908241291418E-2</v>
      </c>
      <c r="H5" s="72">
        <v>0.38513763806287166</v>
      </c>
      <c r="I5" s="72">
        <v>5.1788954970263382E-2</v>
      </c>
      <c r="J5" s="72">
        <v>5.2348428207306709E-2</v>
      </c>
      <c r="K5" s="68">
        <v>577.59809999999993</v>
      </c>
      <c r="L5" s="68">
        <v>0.442</v>
      </c>
      <c r="M5" s="68">
        <v>11.3086</v>
      </c>
      <c r="N5" s="68">
        <v>11.7746</v>
      </c>
      <c r="O5" s="68">
        <v>453.30699999999996</v>
      </c>
      <c r="P5" s="68">
        <v>60.955600000000004</v>
      </c>
      <c r="Q5" s="68">
        <v>61.614099999999993</v>
      </c>
    </row>
    <row r="6" spans="1:17">
      <c r="A6" t="s">
        <v>1229</v>
      </c>
      <c r="B6">
        <v>5</v>
      </c>
      <c r="C6">
        <v>1655</v>
      </c>
      <c r="D6" s="72">
        <v>0.17083951661631422</v>
      </c>
      <c r="E6" s="72">
        <v>6.9486404833836858E-4</v>
      </c>
      <c r="F6" s="72">
        <v>1.1707794561933535E-2</v>
      </c>
      <c r="G6" s="72">
        <v>2.4700181268882175E-2</v>
      </c>
      <c r="H6" s="72">
        <v>0.70195105740181274</v>
      </c>
      <c r="I6" s="72">
        <v>2.8909244712990931E-2</v>
      </c>
      <c r="J6" s="72">
        <v>6.1197341389728092E-2</v>
      </c>
      <c r="K6" s="68">
        <v>282.73940000000005</v>
      </c>
      <c r="L6" s="68">
        <v>1.1499999999999999</v>
      </c>
      <c r="M6" s="68">
        <v>19.3764</v>
      </c>
      <c r="N6" s="68">
        <v>40.878799999999998</v>
      </c>
      <c r="O6" s="68">
        <v>1161.729</v>
      </c>
      <c r="P6" s="68">
        <v>47.844799999999992</v>
      </c>
      <c r="Q6" s="68">
        <v>101.2816</v>
      </c>
    </row>
    <row r="7" spans="1:17">
      <c r="A7" t="s">
        <v>1151</v>
      </c>
      <c r="B7">
        <v>3</v>
      </c>
      <c r="C7">
        <v>925</v>
      </c>
      <c r="D7" s="72">
        <v>0.17730270270270271</v>
      </c>
      <c r="E7" s="72">
        <v>0.1373027027027027</v>
      </c>
      <c r="F7" s="72">
        <v>6.4864864864864862E-3</v>
      </c>
      <c r="G7" s="72">
        <v>0</v>
      </c>
      <c r="H7" s="72">
        <v>0.51784054054054052</v>
      </c>
      <c r="I7" s="72">
        <v>2.5937837837837839E-2</v>
      </c>
      <c r="J7" s="72">
        <v>0.13512972972972973</v>
      </c>
      <c r="K7" s="68">
        <v>164.005</v>
      </c>
      <c r="L7" s="68">
        <v>127.005</v>
      </c>
      <c r="M7" s="68">
        <v>6</v>
      </c>
      <c r="N7" s="68">
        <v>0</v>
      </c>
      <c r="O7" s="68">
        <v>479.0025</v>
      </c>
      <c r="P7" s="68">
        <v>23.9925</v>
      </c>
      <c r="Q7" s="68">
        <v>124.995</v>
      </c>
    </row>
    <row r="8" spans="1:17">
      <c r="A8" t="s">
        <v>1152</v>
      </c>
      <c r="B8">
        <v>8</v>
      </c>
      <c r="C8">
        <v>6580</v>
      </c>
      <c r="D8" s="72">
        <v>9.5463525835866259E-2</v>
      </c>
      <c r="E8" s="72">
        <v>0.12075227963525835</v>
      </c>
      <c r="F8" s="72">
        <v>3.9392097264437697E-3</v>
      </c>
      <c r="G8" s="72">
        <v>6.8837386018237079E-2</v>
      </c>
      <c r="H8" s="72">
        <v>0.45007750759878423</v>
      </c>
      <c r="I8" s="72">
        <v>2.30273556231003E-2</v>
      </c>
      <c r="J8" s="72">
        <v>0.23790273556231004</v>
      </c>
      <c r="K8" s="68">
        <v>628.15</v>
      </c>
      <c r="L8" s="68">
        <v>794.55</v>
      </c>
      <c r="M8" s="68">
        <v>25.92</v>
      </c>
      <c r="N8" s="68">
        <v>452.95</v>
      </c>
      <c r="O8" s="68">
        <v>2961.51</v>
      </c>
      <c r="P8" s="68">
        <v>151.51999999999998</v>
      </c>
      <c r="Q8" s="68">
        <v>1565.4</v>
      </c>
    </row>
    <row r="9" spans="1:17">
      <c r="A9" t="s">
        <v>1230</v>
      </c>
      <c r="B9">
        <v>26</v>
      </c>
      <c r="C9">
        <v>12148</v>
      </c>
      <c r="D9" s="72">
        <v>0.2953645291405993</v>
      </c>
      <c r="E9" s="72">
        <v>7.4387553506750095E-2</v>
      </c>
      <c r="F9" s="72">
        <v>1.2877848205465921E-2</v>
      </c>
      <c r="G9" s="72">
        <v>0.18696036384590056</v>
      </c>
      <c r="H9" s="72">
        <v>0.3463574003951268</v>
      </c>
      <c r="I9" s="72">
        <v>2.1523460651959175E-2</v>
      </c>
      <c r="J9" s="72">
        <v>6.2528844254198246E-2</v>
      </c>
      <c r="K9" s="68">
        <v>3588.0883000000003</v>
      </c>
      <c r="L9" s="68">
        <v>903.66000000000008</v>
      </c>
      <c r="M9" s="68">
        <v>156.4401</v>
      </c>
      <c r="N9" s="68">
        <v>2271.1945000000001</v>
      </c>
      <c r="O9" s="68">
        <v>4207.5497000000005</v>
      </c>
      <c r="P9" s="68">
        <v>261.46700000000004</v>
      </c>
      <c r="Q9" s="68">
        <v>759.60040000000026</v>
      </c>
    </row>
    <row r="10" spans="1:17">
      <c r="A10" t="s">
        <v>1231</v>
      </c>
      <c r="B10">
        <v>6</v>
      </c>
      <c r="C10">
        <v>592</v>
      </c>
      <c r="D10" s="72">
        <v>0.14214527027027027</v>
      </c>
      <c r="E10" s="72">
        <v>5.7432432432432436E-2</v>
      </c>
      <c r="F10" s="72">
        <v>1.3513513513513514E-3</v>
      </c>
      <c r="G10" s="72">
        <v>0</v>
      </c>
      <c r="H10" s="72">
        <v>0.76964527027027041</v>
      </c>
      <c r="I10" s="72">
        <v>1.2246621621621621E-2</v>
      </c>
      <c r="J10" s="72">
        <v>1.7179054054054056E-2</v>
      </c>
      <c r="K10" s="68">
        <v>84.149999999999991</v>
      </c>
      <c r="L10" s="68">
        <v>34</v>
      </c>
      <c r="M10" s="68">
        <v>0.8</v>
      </c>
      <c r="N10" s="68">
        <v>0</v>
      </c>
      <c r="O10" s="68">
        <v>455.63000000000005</v>
      </c>
      <c r="P10" s="68">
        <v>7.25</v>
      </c>
      <c r="Q10" s="68">
        <v>10.17</v>
      </c>
    </row>
    <row r="11" spans="1:17">
      <c r="A11" t="s">
        <v>1232</v>
      </c>
      <c r="B11">
        <v>5</v>
      </c>
      <c r="C11">
        <v>526</v>
      </c>
      <c r="D11" s="72">
        <v>0.2503802281368821</v>
      </c>
      <c r="E11" s="72">
        <v>0</v>
      </c>
      <c r="F11" s="72">
        <v>0</v>
      </c>
      <c r="G11" s="72">
        <v>1.3307984790874524E-3</v>
      </c>
      <c r="H11" s="72">
        <v>0.70722433460076051</v>
      </c>
      <c r="I11" s="72">
        <v>2.0532319391634982E-2</v>
      </c>
      <c r="J11" s="72">
        <v>2.0532319391634982E-2</v>
      </c>
      <c r="K11" s="68">
        <v>131.69999999999999</v>
      </c>
      <c r="L11" s="68">
        <v>0</v>
      </c>
      <c r="M11" s="68">
        <v>0</v>
      </c>
      <c r="N11" s="68">
        <v>0.7</v>
      </c>
      <c r="O11" s="68">
        <v>372</v>
      </c>
      <c r="P11" s="68">
        <v>10.8</v>
      </c>
      <c r="Q11" s="68">
        <v>10.8</v>
      </c>
    </row>
    <row r="12" spans="1:17">
      <c r="A12" t="s">
        <v>1153</v>
      </c>
      <c r="B12">
        <v>25</v>
      </c>
      <c r="C12">
        <v>25422</v>
      </c>
      <c r="D12" s="72">
        <v>0.61770867752340497</v>
      </c>
      <c r="E12" s="72">
        <v>0</v>
      </c>
      <c r="F12" s="72">
        <v>8.0860278498937916E-3</v>
      </c>
      <c r="G12" s="72">
        <v>2.9115805208087483E-2</v>
      </c>
      <c r="H12" s="72">
        <v>0.28652679175517271</v>
      </c>
      <c r="I12" s="72">
        <v>7.4710880339863128E-3</v>
      </c>
      <c r="J12" s="72">
        <v>5.1091609629454811E-2</v>
      </c>
      <c r="K12" s="68">
        <v>15703.390000000001</v>
      </c>
      <c r="L12" s="68">
        <v>0</v>
      </c>
      <c r="M12" s="68">
        <v>205.56299999999999</v>
      </c>
      <c r="N12" s="68">
        <v>740.18200000000002</v>
      </c>
      <c r="O12" s="68">
        <v>7284.0841</v>
      </c>
      <c r="P12" s="68">
        <v>189.93000000000004</v>
      </c>
      <c r="Q12" s="68">
        <v>1298.8509000000001</v>
      </c>
    </row>
    <row r="13" spans="1:17">
      <c r="A13" t="s">
        <v>1154</v>
      </c>
      <c r="B13">
        <v>18</v>
      </c>
      <c r="C13">
        <v>74432</v>
      </c>
      <c r="D13" s="72">
        <v>8.826875537403267E-2</v>
      </c>
      <c r="E13" s="72">
        <v>4.4335769561478928E-5</v>
      </c>
      <c r="F13" s="72">
        <v>5.4484630266552021E-3</v>
      </c>
      <c r="G13" s="72">
        <v>0</v>
      </c>
      <c r="H13" s="72">
        <v>0.72491750859845228</v>
      </c>
      <c r="I13" s="72">
        <v>4.1117261392949273E-2</v>
      </c>
      <c r="J13" s="72">
        <v>0.14020367583834908</v>
      </c>
      <c r="K13" s="68">
        <v>6570.0199999999995</v>
      </c>
      <c r="L13" s="68">
        <v>3.3</v>
      </c>
      <c r="M13" s="68">
        <v>405.54</v>
      </c>
      <c r="N13" s="68">
        <v>0</v>
      </c>
      <c r="O13" s="68">
        <v>53957.06</v>
      </c>
      <c r="P13" s="68">
        <v>3060.44</v>
      </c>
      <c r="Q13" s="68">
        <v>10435.64</v>
      </c>
    </row>
    <row r="14" spans="1:17">
      <c r="A14" t="s">
        <v>1155</v>
      </c>
      <c r="B14">
        <v>10</v>
      </c>
      <c r="C14">
        <v>3149</v>
      </c>
      <c r="D14" s="72">
        <v>0.2819911082883455</v>
      </c>
      <c r="E14" s="72">
        <v>4.3499523658304229E-2</v>
      </c>
      <c r="F14" s="72">
        <v>0</v>
      </c>
      <c r="G14" s="72">
        <v>0.26601143220069867</v>
      </c>
      <c r="H14" s="72">
        <v>0.35394728485233407</v>
      </c>
      <c r="I14" s="72">
        <v>2.8580501746586218E-3</v>
      </c>
      <c r="J14" s="72">
        <v>5.1692600825658942E-2</v>
      </c>
      <c r="K14" s="68">
        <v>887.99</v>
      </c>
      <c r="L14" s="68">
        <v>136.98000000000002</v>
      </c>
      <c r="M14" s="68">
        <v>0</v>
      </c>
      <c r="N14" s="68">
        <v>837.67000000000007</v>
      </c>
      <c r="O14" s="68">
        <v>1114.58</v>
      </c>
      <c r="P14" s="68">
        <v>9</v>
      </c>
      <c r="Q14" s="68">
        <v>162.78</v>
      </c>
    </row>
    <row r="15" spans="1:17">
      <c r="A15" t="s">
        <v>1156</v>
      </c>
      <c r="B15">
        <v>2</v>
      </c>
      <c r="C15">
        <v>150</v>
      </c>
      <c r="D15" s="72">
        <v>0.69199999999999995</v>
      </c>
      <c r="E15" s="72">
        <v>0</v>
      </c>
      <c r="F15" s="72">
        <v>0</v>
      </c>
      <c r="G15" s="72">
        <v>0.188</v>
      </c>
      <c r="H15" s="72">
        <v>7.8E-2</v>
      </c>
      <c r="I15" s="72">
        <v>0.03</v>
      </c>
      <c r="J15" s="72">
        <v>1.2E-2</v>
      </c>
      <c r="K15" s="68">
        <v>103.8</v>
      </c>
      <c r="L15" s="68">
        <v>0</v>
      </c>
      <c r="M15" s="68">
        <v>0</v>
      </c>
      <c r="N15" s="68">
        <v>28.2</v>
      </c>
      <c r="O15" s="68">
        <v>11.7</v>
      </c>
      <c r="P15" s="68">
        <v>4.5</v>
      </c>
      <c r="Q15" s="68">
        <v>1.8</v>
      </c>
    </row>
    <row r="16" spans="1:17">
      <c r="A16" t="s">
        <v>1157</v>
      </c>
      <c r="B16">
        <v>3</v>
      </c>
      <c r="C16">
        <v>459</v>
      </c>
      <c r="D16" s="72">
        <v>0.53764705882352937</v>
      </c>
      <c r="E16" s="72">
        <v>0.11474945533769064</v>
      </c>
      <c r="F16" s="72">
        <v>2.3594771241830067E-2</v>
      </c>
      <c r="G16" s="72">
        <v>7.0784313725490197E-2</v>
      </c>
      <c r="H16" s="72">
        <v>0.21045751633986925</v>
      </c>
      <c r="I16" s="72">
        <v>2.3180827886710241E-2</v>
      </c>
      <c r="J16" s="72">
        <v>1.9586056644880175E-2</v>
      </c>
      <c r="K16" s="68">
        <v>246.78</v>
      </c>
      <c r="L16" s="68">
        <v>52.67</v>
      </c>
      <c r="M16" s="68">
        <v>10.83</v>
      </c>
      <c r="N16" s="68">
        <v>32.49</v>
      </c>
      <c r="O16" s="68">
        <v>96.6</v>
      </c>
      <c r="P16" s="68">
        <v>10.64</v>
      </c>
      <c r="Q16" s="68">
        <v>8.99</v>
      </c>
    </row>
    <row r="17" spans="1:17">
      <c r="A17" t="s">
        <v>1158</v>
      </c>
      <c r="B17">
        <v>24</v>
      </c>
      <c r="C17">
        <v>5814</v>
      </c>
      <c r="D17" s="72">
        <v>0.27483797729618159</v>
      </c>
      <c r="E17" s="72">
        <v>0</v>
      </c>
      <c r="F17" s="72">
        <v>1.0317647058823529E-2</v>
      </c>
      <c r="G17" s="72">
        <v>2.4060887512899897E-3</v>
      </c>
      <c r="H17" s="72">
        <v>0.3659429652562779</v>
      </c>
      <c r="I17" s="72">
        <v>4.6204747162022705E-2</v>
      </c>
      <c r="J17" s="72">
        <v>0.30029057447540425</v>
      </c>
      <c r="K17" s="68">
        <v>1597.9079999999999</v>
      </c>
      <c r="L17" s="68">
        <v>0</v>
      </c>
      <c r="M17" s="68">
        <v>59.986799999999995</v>
      </c>
      <c r="N17" s="68">
        <v>13.989000000000001</v>
      </c>
      <c r="O17" s="68">
        <v>2127.5923999999995</v>
      </c>
      <c r="P17" s="68">
        <v>268.63440000000003</v>
      </c>
      <c r="Q17" s="68">
        <v>1745.8894000000003</v>
      </c>
    </row>
    <row r="18" spans="1:17">
      <c r="A18" t="s">
        <v>1352</v>
      </c>
      <c r="B18">
        <v>9</v>
      </c>
      <c r="C18">
        <v>5442</v>
      </c>
      <c r="D18" s="72">
        <v>0.4311852260198456</v>
      </c>
      <c r="E18" s="72">
        <v>2.7669974274163911E-3</v>
      </c>
      <c r="F18" s="72">
        <v>3.5644983461962519E-3</v>
      </c>
      <c r="G18" s="72">
        <v>1.4939360529217197E-3</v>
      </c>
      <c r="H18" s="72">
        <v>0.44401323042998903</v>
      </c>
      <c r="I18" s="72">
        <v>4.6672179345828733E-3</v>
      </c>
      <c r="J18" s="72">
        <v>0.11230889378904814</v>
      </c>
      <c r="K18" s="68">
        <v>2346.5099999999998</v>
      </c>
      <c r="L18" s="68">
        <v>15.058</v>
      </c>
      <c r="M18" s="68">
        <v>19.398000000000003</v>
      </c>
      <c r="N18" s="68">
        <v>8.129999999999999</v>
      </c>
      <c r="O18" s="68">
        <v>2416.3200000000002</v>
      </c>
      <c r="P18" s="68">
        <v>25.398999999999997</v>
      </c>
      <c r="Q18" s="68">
        <v>611.18499999999995</v>
      </c>
    </row>
    <row r="19" spans="1:17">
      <c r="A19" t="s">
        <v>1160</v>
      </c>
      <c r="B19">
        <v>9</v>
      </c>
      <c r="C19">
        <v>799</v>
      </c>
      <c r="D19" s="72">
        <v>0.46643804755944934</v>
      </c>
      <c r="E19" s="72">
        <v>0</v>
      </c>
      <c r="F19" s="72">
        <v>5.7161451814768463E-2</v>
      </c>
      <c r="G19" s="72">
        <v>3.0225281602002503E-2</v>
      </c>
      <c r="H19" s="72">
        <v>0.1912866082603254</v>
      </c>
      <c r="I19" s="72">
        <v>3.8943679599499376E-2</v>
      </c>
      <c r="J19" s="72">
        <v>0.21594493116395494</v>
      </c>
      <c r="K19" s="68">
        <v>372.68400000000003</v>
      </c>
      <c r="L19" s="68">
        <v>0</v>
      </c>
      <c r="M19" s="68">
        <v>45.672000000000004</v>
      </c>
      <c r="N19" s="68">
        <v>24.15</v>
      </c>
      <c r="O19" s="68">
        <v>152.83799999999999</v>
      </c>
      <c r="P19" s="68">
        <v>31.116</v>
      </c>
      <c r="Q19" s="68">
        <v>172.54</v>
      </c>
    </row>
    <row r="20" spans="1:17">
      <c r="A20" t="s">
        <v>1233</v>
      </c>
      <c r="B20">
        <v>13</v>
      </c>
      <c r="C20">
        <v>56100</v>
      </c>
      <c r="D20" s="72">
        <v>0.44096577540106952</v>
      </c>
      <c r="E20" s="72">
        <v>0</v>
      </c>
      <c r="F20" s="72">
        <v>1.1477005347593583E-2</v>
      </c>
      <c r="G20" s="72">
        <v>2.9098039215686277E-3</v>
      </c>
      <c r="H20" s="72">
        <v>0.24783172905525847</v>
      </c>
      <c r="I20" s="72">
        <v>3.0484135472370763E-2</v>
      </c>
      <c r="J20" s="72">
        <v>0.26633155080213905</v>
      </c>
      <c r="K20" s="68">
        <v>24738.18</v>
      </c>
      <c r="L20" s="68">
        <v>0</v>
      </c>
      <c r="M20" s="68">
        <v>643.86</v>
      </c>
      <c r="N20" s="68">
        <v>163.24</v>
      </c>
      <c r="O20" s="68">
        <v>13903.36</v>
      </c>
      <c r="P20" s="68">
        <v>1710.1599999999999</v>
      </c>
      <c r="Q20" s="68">
        <v>14941.2</v>
      </c>
    </row>
    <row r="21" spans="1:17">
      <c r="A21" t="s">
        <v>1353</v>
      </c>
      <c r="B21">
        <v>12</v>
      </c>
      <c r="C21">
        <v>1458</v>
      </c>
      <c r="D21" s="72">
        <v>0.71675582990397824</v>
      </c>
      <c r="E21" s="72">
        <v>0</v>
      </c>
      <c r="F21" s="72">
        <v>1.3004115226337452E-2</v>
      </c>
      <c r="G21" s="72">
        <v>7.4807956104252393E-2</v>
      </c>
      <c r="H21" s="72">
        <v>0.17048696844993139</v>
      </c>
      <c r="I21" s="72">
        <v>7.9423868312757211E-3</v>
      </c>
      <c r="J21" s="72">
        <v>1.7002743484224966E-2</v>
      </c>
      <c r="K21" s="68">
        <v>1045.0300000000002</v>
      </c>
      <c r="L21" s="68">
        <v>0</v>
      </c>
      <c r="M21" s="68">
        <v>18.960000000000004</v>
      </c>
      <c r="N21" s="68">
        <v>109.07</v>
      </c>
      <c r="O21" s="68">
        <v>248.56999999999996</v>
      </c>
      <c r="P21" s="68">
        <v>11.580000000000002</v>
      </c>
      <c r="Q21" s="68">
        <v>24.790000000000003</v>
      </c>
    </row>
    <row r="22" spans="1:17">
      <c r="A22" t="s">
        <v>1161</v>
      </c>
      <c r="B22">
        <v>3</v>
      </c>
      <c r="C22">
        <v>425</v>
      </c>
      <c r="D22" s="72">
        <v>0.43470588235294116</v>
      </c>
      <c r="E22" s="72">
        <v>0</v>
      </c>
      <c r="F22" s="72">
        <v>0</v>
      </c>
      <c r="G22" s="72">
        <v>0</v>
      </c>
      <c r="H22" s="72">
        <v>0.54764705882352938</v>
      </c>
      <c r="I22" s="72">
        <v>8.8235294117647058E-3</v>
      </c>
      <c r="J22" s="72">
        <v>8.8235294117647058E-3</v>
      </c>
      <c r="K22" s="68">
        <v>184.75</v>
      </c>
      <c r="L22" s="68">
        <v>0</v>
      </c>
      <c r="M22" s="68">
        <v>0</v>
      </c>
      <c r="N22" s="68">
        <v>0</v>
      </c>
      <c r="O22" s="68">
        <v>232.75</v>
      </c>
      <c r="P22" s="68">
        <v>3.75</v>
      </c>
      <c r="Q22" s="68">
        <v>3.75</v>
      </c>
    </row>
    <row r="23" spans="1:17">
      <c r="A23" t="s">
        <v>1162</v>
      </c>
      <c r="B23">
        <v>6</v>
      </c>
      <c r="C23">
        <v>890</v>
      </c>
      <c r="D23" s="72">
        <v>0.5831662921348314</v>
      </c>
      <c r="E23" s="72">
        <v>7.1910112359550565E-3</v>
      </c>
      <c r="F23" s="72">
        <v>1.9724719101123594E-2</v>
      </c>
      <c r="G23" s="72">
        <v>7.5438202247191014E-2</v>
      </c>
      <c r="H23" s="72">
        <v>0.29500224719101126</v>
      </c>
      <c r="I23" s="72">
        <v>8.9662921348314609E-3</v>
      </c>
      <c r="J23" s="72">
        <v>1.0511235955056181E-2</v>
      </c>
      <c r="K23" s="68">
        <v>519.01799999999992</v>
      </c>
      <c r="L23" s="68">
        <v>6.4</v>
      </c>
      <c r="M23" s="68">
        <v>17.555</v>
      </c>
      <c r="N23" s="68">
        <v>67.14</v>
      </c>
      <c r="O23" s="68">
        <v>262.55200000000002</v>
      </c>
      <c r="P23" s="68">
        <v>7.98</v>
      </c>
      <c r="Q23" s="68">
        <v>9.3550000000000004</v>
      </c>
    </row>
    <row r="24" spans="1:17">
      <c r="A24" t="s">
        <v>51</v>
      </c>
      <c r="B24">
        <f>SUBTOTAL(109,Tableau_DB_PDE_2017.accdb_R_DATA_modes_visiteurs_vs_secteurs_2017[sites])</f>
        <v>197</v>
      </c>
      <c r="C24">
        <f>SUBTOTAL(109,Tableau_DB_PDE_2017.accdb_R_DATA_modes_visiteurs_vs_secteurs_2017[visitors])</f>
        <v>198143</v>
      </c>
      <c r="D24" s="106">
        <f>Tableau_DB_PDE_2017.accdb_R_DATA_modes_visiteurs_vs_secteurs_2017[[#Totals],[car]]/Tableau_DB_PDE_2017.accdb_R_DATA_modes_visiteurs_vs_secteurs_2017[[#Totals],[visitors]]</f>
        <v>0.30166339865652586</v>
      </c>
      <c r="E24" s="72">
        <f>Tableau_DB_PDE_2017.accdb_R_DATA_modes_visiteurs_vs_secteurs_2017[[#Totals],[coach]]/Tableau_DB_PDE_2017.accdb_R_DATA_modes_visiteurs_vs_secteurs_2017[[#Totals],[visitors]]</f>
        <v>1.0473319774102543E-2</v>
      </c>
      <c r="F24" s="106">
        <f>Tableau_DB_PDE_2017.accdb_R_DATA_modes_visiteurs_vs_secteurs_2017[[#Totals],[motorbike]]/Tableau_DB_PDE_2017.accdb_R_DATA_modes_visiteurs_vs_secteurs_2017[[#Totals],[visitors]]</f>
        <v>8.3132379140317871E-3</v>
      </c>
      <c r="G24" s="106">
        <f>Tableau_DB_PDE_2017.accdb_R_DATA_modes_visiteurs_vs_secteurs_2017[[#Totals],[taxi]]/Tableau_DB_PDE_2017.accdb_R_DATA_modes_visiteurs_vs_secteurs_2017[[#Totals],[visitors]]</f>
        <v>2.4233805382980974E-2</v>
      </c>
      <c r="H24" s="106">
        <f>Tableau_DB_PDE_2017.accdb_R_DATA_modes_visiteurs_vs_secteurs_2017[[#Totals],[public_transport]]/Tableau_DB_PDE_2017.accdb_R_DATA_modes_visiteurs_vs_secteurs_2017[[#Totals],[visitors]]</f>
        <v>0.4638000570295191</v>
      </c>
      <c r="I24" s="106">
        <f>Tableau_DB_PDE_2017.accdb_R_DATA_modes_visiteurs_vs_secteurs_2017[[#Totals],[bicycle]]/Tableau_DB_PDE_2017.accdb_R_DATA_modes_visiteurs_vs_secteurs_2017[[#Totals],[visitors]]</f>
        <v>2.9761128578854663E-2</v>
      </c>
      <c r="J24" s="106">
        <f>Tableau_DB_PDE_2017.accdb_R_DATA_modes_visiteurs_vs_secteurs_2017[[#Totals],[walk]]/Tableau_DB_PDE_2017.accdb_R_DATA_modes_visiteurs_vs_secteurs_2017[[#Totals],[visitors]]</f>
        <v>0.1617550526639851</v>
      </c>
      <c r="K24" s="68">
        <f>SUBTOTAL(109,Tableau_DB_PDE_2017.accdb_R_DATA_modes_visiteurs_vs_secteurs_2017[car])</f>
        <v>59772.4908</v>
      </c>
      <c r="L24" s="68">
        <f>SUBTOTAL(109,Tableau_DB_PDE_2017.accdb_R_DATA_modes_visiteurs_vs_secteurs_2017[coach])</f>
        <v>2075.2150000000001</v>
      </c>
      <c r="M24" s="68">
        <f>SUBTOTAL(109,Tableau_DB_PDE_2017.accdb_R_DATA_modes_visiteurs_vs_secteurs_2017[motorbike])</f>
        <v>1647.2099000000003</v>
      </c>
      <c r="N24" s="68">
        <f>SUBTOTAL(109,Tableau_DB_PDE_2017.accdb_R_DATA_modes_visiteurs_vs_secteurs_2017[taxi])</f>
        <v>4801.7588999999989</v>
      </c>
      <c r="O24" s="68">
        <f>SUBTOTAL(109,Tableau_DB_PDE_2017.accdb_R_DATA_modes_visiteurs_vs_secteurs_2017[public_transport])</f>
        <v>91898.734700000001</v>
      </c>
      <c r="P24" s="68">
        <f>SUBTOTAL(109,Tableau_DB_PDE_2017.accdb_R_DATA_modes_visiteurs_vs_secteurs_2017[bicycle])</f>
        <v>5896.9592999999995</v>
      </c>
      <c r="Q24" s="68">
        <f>SUBTOTAL(109,Tableau_DB_PDE_2017.accdb_R_DATA_modes_visiteurs_vs_secteurs_2017[walk])</f>
        <v>32050.631400000002</v>
      </c>
    </row>
  </sheetData>
  <hyperlinks>
    <hyperlink ref="I2" location="'4.2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B031"/>
  </sheetPr>
  <dimension ref="A1:R7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18" width="11.42578125" customWidth="1"/>
    <col min="19" max="47" width="30.140625" customWidth="1"/>
    <col min="48" max="48" width="22.42578125" customWidth="1"/>
    <col min="49" max="49" width="22.85546875" customWidth="1"/>
    <col min="50" max="50" width="27" customWidth="1"/>
    <col min="51" max="51" width="29.7109375" customWidth="1"/>
    <col min="52" max="52" width="35.140625" customWidth="1"/>
    <col min="53" max="53" width="23.5703125" customWidth="1"/>
    <col min="54" max="54" width="26.5703125" customWidth="1"/>
    <col min="55" max="55" width="24.42578125" customWidth="1"/>
    <col min="56" max="56" width="19" customWidth="1"/>
    <col min="57" max="57" width="23.140625" customWidth="1"/>
    <col min="58" max="58" width="25.85546875" bestFit="1" customWidth="1"/>
    <col min="59" max="59" width="19.7109375" customWidth="1"/>
    <col min="60" max="60" width="31.28515625" bestFit="1" customWidth="1"/>
    <col min="61" max="61" width="22.7109375" bestFit="1" customWidth="1"/>
    <col min="62" max="62" width="20.5703125" bestFit="1" customWidth="1"/>
  </cols>
  <sheetData>
    <row r="1" spans="1:18" s="1" customFormat="1" ht="15.75">
      <c r="A1" s="38" t="s">
        <v>1320</v>
      </c>
      <c r="B1" s="41"/>
      <c r="C1" s="41"/>
      <c r="D1" s="41"/>
      <c r="E1" s="41"/>
      <c r="G1" s="41"/>
      <c r="H1" s="41"/>
      <c r="I1" s="37" t="s">
        <v>1344</v>
      </c>
      <c r="J1" s="41"/>
      <c r="K1" s="44"/>
    </row>
    <row r="2" spans="1:18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8">
      <c r="A4" s="32" t="s">
        <v>1249</v>
      </c>
      <c r="B4" s="32" t="s">
        <v>29</v>
      </c>
      <c r="C4" t="s">
        <v>1163</v>
      </c>
      <c r="D4" t="s">
        <v>1250</v>
      </c>
      <c r="E4" s="74" t="s">
        <v>1180</v>
      </c>
      <c r="F4" s="74" t="s">
        <v>1339</v>
      </c>
      <c r="G4" s="74" t="s">
        <v>1182</v>
      </c>
      <c r="H4" s="74" t="s">
        <v>1243</v>
      </c>
      <c r="I4" s="74" t="s">
        <v>1242</v>
      </c>
      <c r="J4" s="74" t="s">
        <v>1187</v>
      </c>
      <c r="K4" s="74" t="s">
        <v>1188</v>
      </c>
      <c r="L4" s="68" t="s">
        <v>1169</v>
      </c>
      <c r="M4" s="68" t="s">
        <v>1340</v>
      </c>
      <c r="N4" s="68" t="s">
        <v>1171</v>
      </c>
      <c r="O4" s="68" t="s">
        <v>1245</v>
      </c>
      <c r="P4" s="68" t="s">
        <v>1246</v>
      </c>
      <c r="Q4" s="68" t="s">
        <v>1177</v>
      </c>
      <c r="R4" s="68" t="s">
        <v>1178</v>
      </c>
    </row>
    <row r="5" spans="1:18">
      <c r="A5" t="s">
        <v>1150</v>
      </c>
      <c r="B5">
        <v>2011</v>
      </c>
      <c r="C5" s="5">
        <v>15</v>
      </c>
      <c r="D5" s="5">
        <v>2295</v>
      </c>
      <c r="E5" s="74">
        <v>0.59866230936819187</v>
      </c>
      <c r="F5" s="74"/>
      <c r="G5" s="74">
        <v>2.9394335511982572E-3</v>
      </c>
      <c r="H5" s="74">
        <v>0.32278257080610023</v>
      </c>
      <c r="I5" s="74">
        <v>2.774814814814815E-2</v>
      </c>
      <c r="J5" s="74">
        <v>6.996949891067538E-3</v>
      </c>
      <c r="K5" s="74">
        <v>4.0870588235294117E-2</v>
      </c>
      <c r="L5" s="68">
        <v>1373.9300000000003</v>
      </c>
      <c r="M5" s="68"/>
      <c r="N5" s="68">
        <v>6.7460000000000004</v>
      </c>
      <c r="O5" s="68">
        <v>63.682000000000002</v>
      </c>
      <c r="P5" s="68">
        <v>740.78600000000006</v>
      </c>
      <c r="Q5" s="68">
        <v>16.058</v>
      </c>
      <c r="R5" s="68">
        <v>93.798000000000002</v>
      </c>
    </row>
    <row r="6" spans="1:18">
      <c r="B6">
        <v>2014</v>
      </c>
      <c r="C6" s="5">
        <v>7</v>
      </c>
      <c r="D6" s="5">
        <v>825</v>
      </c>
      <c r="E6" s="74">
        <v>0.69222545454545459</v>
      </c>
      <c r="F6" s="74">
        <v>0</v>
      </c>
      <c r="G6" s="74">
        <v>2.5830303030303032E-3</v>
      </c>
      <c r="H6" s="74">
        <v>0.25056606060606063</v>
      </c>
      <c r="I6" s="74">
        <v>1.9660606060606059E-2</v>
      </c>
      <c r="J6" s="74">
        <v>5.4157575757575755E-3</v>
      </c>
      <c r="K6" s="74">
        <v>2.954909090909091E-2</v>
      </c>
      <c r="L6" s="68">
        <v>571.08600000000001</v>
      </c>
      <c r="M6" s="68">
        <v>0</v>
      </c>
      <c r="N6" s="68">
        <v>2.1310000000000002</v>
      </c>
      <c r="O6" s="68">
        <v>16.22</v>
      </c>
      <c r="P6" s="68">
        <v>206.71700000000001</v>
      </c>
      <c r="Q6" s="68">
        <v>4.468</v>
      </c>
      <c r="R6" s="68">
        <v>24.378</v>
      </c>
    </row>
    <row r="7" spans="1:18">
      <c r="B7">
        <v>2017</v>
      </c>
      <c r="C7" s="5">
        <v>10</v>
      </c>
      <c r="D7" s="5">
        <v>1177</v>
      </c>
      <c r="E7" s="74">
        <v>0.49073755310110445</v>
      </c>
      <c r="F7" s="74">
        <v>3.7553101104502977E-4</v>
      </c>
      <c r="G7" s="74">
        <v>9.6079864061172481E-3</v>
      </c>
      <c r="H7" s="74">
        <v>0.38513763806287166</v>
      </c>
      <c r="I7" s="74">
        <v>1.0003908241291418E-2</v>
      </c>
      <c r="J7" s="74">
        <v>5.1788954970263382E-2</v>
      </c>
      <c r="K7" s="74">
        <v>5.2348428207306709E-2</v>
      </c>
      <c r="L7" s="68">
        <v>577.59809999999993</v>
      </c>
      <c r="M7" s="68">
        <v>0.442</v>
      </c>
      <c r="N7" s="68">
        <v>11.3086</v>
      </c>
      <c r="O7" s="68">
        <v>11.7746</v>
      </c>
      <c r="P7" s="68">
        <v>453.30699999999996</v>
      </c>
      <c r="Q7" s="68">
        <v>60.955600000000004</v>
      </c>
      <c r="R7" s="68">
        <v>61.614099999999993</v>
      </c>
    </row>
    <row r="8" spans="1:18">
      <c r="C8" s="5"/>
      <c r="D8" s="5"/>
      <c r="E8" s="74"/>
      <c r="F8" s="74"/>
      <c r="G8" s="74"/>
      <c r="H8" s="74"/>
      <c r="I8" s="74"/>
      <c r="J8" s="74"/>
      <c r="K8" s="74"/>
      <c r="L8" s="68"/>
      <c r="M8" s="68"/>
      <c r="N8" s="68"/>
      <c r="O8" s="68"/>
      <c r="P8" s="68"/>
      <c r="Q8" s="68"/>
      <c r="R8" s="68"/>
    </row>
    <row r="9" spans="1:18">
      <c r="A9" t="s">
        <v>1229</v>
      </c>
      <c r="B9">
        <v>2011</v>
      </c>
      <c r="C9" s="5">
        <v>4</v>
      </c>
      <c r="D9" s="5">
        <v>639</v>
      </c>
      <c r="E9" s="74">
        <v>0.11595461658841941</v>
      </c>
      <c r="F9" s="74"/>
      <c r="G9" s="74"/>
      <c r="H9" s="74">
        <v>0.83303599374021897</v>
      </c>
      <c r="I9" s="74"/>
      <c r="J9" s="74">
        <v>1.4458528951486698E-2</v>
      </c>
      <c r="K9" s="74">
        <v>3.655086071987481E-2</v>
      </c>
      <c r="L9" s="68">
        <v>74.094999999999999</v>
      </c>
      <c r="M9" s="68"/>
      <c r="N9" s="68"/>
      <c r="O9" s="68"/>
      <c r="P9" s="68">
        <v>532.30999999999995</v>
      </c>
      <c r="Q9" s="68">
        <v>9.2390000000000008</v>
      </c>
      <c r="R9" s="68">
        <v>23.356000000000002</v>
      </c>
    </row>
    <row r="10" spans="1:18">
      <c r="B10">
        <v>2014</v>
      </c>
      <c r="C10" s="5">
        <v>4</v>
      </c>
      <c r="D10" s="5">
        <v>739</v>
      </c>
      <c r="E10" s="74">
        <v>0.13129932341001355</v>
      </c>
      <c r="F10" s="74">
        <v>0</v>
      </c>
      <c r="G10" s="74">
        <v>2.4135317997293639E-3</v>
      </c>
      <c r="H10" s="74">
        <v>0.84340027063599454</v>
      </c>
      <c r="I10" s="74">
        <v>1.3171853856562921E-3</v>
      </c>
      <c r="J10" s="74">
        <v>8.3220568335588638E-3</v>
      </c>
      <c r="K10" s="74">
        <v>1.324763193504736E-2</v>
      </c>
      <c r="L10" s="68">
        <v>97.030200000000008</v>
      </c>
      <c r="M10" s="68">
        <v>0</v>
      </c>
      <c r="N10" s="68">
        <v>1.7835999999999999</v>
      </c>
      <c r="O10" s="68">
        <v>0.97339999999999982</v>
      </c>
      <c r="P10" s="68">
        <v>623.27279999999996</v>
      </c>
      <c r="Q10" s="68">
        <v>6.15</v>
      </c>
      <c r="R10" s="68">
        <v>9.7899999999999991</v>
      </c>
    </row>
    <row r="11" spans="1:18">
      <c r="B11">
        <v>2017</v>
      </c>
      <c r="C11" s="5">
        <v>4</v>
      </c>
      <c r="D11" s="5">
        <v>1540</v>
      </c>
      <c r="E11" s="74">
        <v>0.14476584415584418</v>
      </c>
      <c r="F11" s="74">
        <v>0</v>
      </c>
      <c r="G11" s="74">
        <v>8.8483116883116882E-3</v>
      </c>
      <c r="H11" s="74">
        <v>0.72823311688311687</v>
      </c>
      <c r="I11" s="74">
        <v>2.6544675324675325E-2</v>
      </c>
      <c r="J11" s="74">
        <v>2.8081038961038959E-2</v>
      </c>
      <c r="K11" s="74">
        <v>6.3527012987012979E-2</v>
      </c>
      <c r="L11" s="68">
        <v>222.93940000000003</v>
      </c>
      <c r="M11" s="68">
        <v>0</v>
      </c>
      <c r="N11" s="68">
        <v>13.6264</v>
      </c>
      <c r="O11" s="68">
        <v>40.878799999999998</v>
      </c>
      <c r="P11" s="68">
        <v>1121.479</v>
      </c>
      <c r="Q11" s="68">
        <v>43.244799999999998</v>
      </c>
      <c r="R11" s="68">
        <v>97.831599999999995</v>
      </c>
    </row>
    <row r="12" spans="1:18">
      <c r="C12" s="5"/>
      <c r="D12" s="5"/>
      <c r="E12" s="74"/>
      <c r="F12" s="74"/>
      <c r="G12" s="74"/>
      <c r="H12" s="74"/>
      <c r="I12" s="74"/>
      <c r="J12" s="74"/>
      <c r="K12" s="74"/>
      <c r="L12" s="68"/>
      <c r="M12" s="68"/>
      <c r="N12" s="68"/>
      <c r="O12" s="68"/>
      <c r="P12" s="68"/>
      <c r="Q12" s="68"/>
      <c r="R12" s="68"/>
    </row>
    <row r="13" spans="1:18">
      <c r="A13" t="s">
        <v>1151</v>
      </c>
      <c r="B13">
        <v>2011</v>
      </c>
      <c r="C13" s="5">
        <v>3</v>
      </c>
      <c r="D13" s="5">
        <v>910</v>
      </c>
      <c r="E13" s="74">
        <v>0.24153846153846156</v>
      </c>
      <c r="F13" s="74"/>
      <c r="G13" s="74"/>
      <c r="H13" s="74">
        <v>0.5703296703296703</v>
      </c>
      <c r="I13" s="74">
        <v>0</v>
      </c>
      <c r="J13" s="74">
        <v>0.10461538461538462</v>
      </c>
      <c r="K13" s="74">
        <v>8.3516483516483511E-2</v>
      </c>
      <c r="L13" s="68">
        <v>219.8</v>
      </c>
      <c r="M13" s="68"/>
      <c r="N13" s="68"/>
      <c r="O13" s="68">
        <v>0</v>
      </c>
      <c r="P13" s="68">
        <v>519</v>
      </c>
      <c r="Q13" s="68">
        <v>95.2</v>
      </c>
      <c r="R13" s="68">
        <v>76</v>
      </c>
    </row>
    <row r="14" spans="1:18">
      <c r="B14">
        <v>2014</v>
      </c>
      <c r="C14" s="5">
        <v>2</v>
      </c>
      <c r="D14" s="5">
        <v>646</v>
      </c>
      <c r="E14" s="74">
        <v>0.18914860681114551</v>
      </c>
      <c r="F14" s="74">
        <v>0.21611455108359134</v>
      </c>
      <c r="G14" s="74">
        <v>0</v>
      </c>
      <c r="H14" s="74">
        <v>0.4559287925696594</v>
      </c>
      <c r="I14" s="74">
        <v>0</v>
      </c>
      <c r="J14" s="74">
        <v>4.6269349845201237E-2</v>
      </c>
      <c r="K14" s="74">
        <v>9.2538699690402473E-2</v>
      </c>
      <c r="L14" s="68">
        <v>122.19</v>
      </c>
      <c r="M14" s="68">
        <v>139.61000000000001</v>
      </c>
      <c r="N14" s="68">
        <v>0</v>
      </c>
      <c r="O14" s="68">
        <v>0</v>
      </c>
      <c r="P14" s="68">
        <v>294.52999999999997</v>
      </c>
      <c r="Q14" s="68">
        <v>29.89</v>
      </c>
      <c r="R14" s="68">
        <v>59.78</v>
      </c>
    </row>
    <row r="15" spans="1:18">
      <c r="B15">
        <v>2017</v>
      </c>
      <c r="C15" s="5">
        <v>3</v>
      </c>
      <c r="D15" s="5">
        <v>925</v>
      </c>
      <c r="E15" s="74">
        <v>0.17730270270270271</v>
      </c>
      <c r="F15" s="74">
        <v>0.1373027027027027</v>
      </c>
      <c r="G15" s="74">
        <v>6.4864864864864862E-3</v>
      </c>
      <c r="H15" s="74">
        <v>0.51784054054054052</v>
      </c>
      <c r="I15" s="74">
        <v>0</v>
      </c>
      <c r="J15" s="74">
        <v>2.5937837837837839E-2</v>
      </c>
      <c r="K15" s="74">
        <v>0.13512972972972973</v>
      </c>
      <c r="L15" s="68">
        <v>164.005</v>
      </c>
      <c r="M15" s="68">
        <v>127.005</v>
      </c>
      <c r="N15" s="68">
        <v>6</v>
      </c>
      <c r="O15" s="68">
        <v>0</v>
      </c>
      <c r="P15" s="68">
        <v>479.0025</v>
      </c>
      <c r="Q15" s="68">
        <v>23.9925</v>
      </c>
      <c r="R15" s="68">
        <v>124.995</v>
      </c>
    </row>
    <row r="16" spans="1:18">
      <c r="C16" s="5"/>
      <c r="D16" s="5"/>
      <c r="E16" s="74"/>
      <c r="F16" s="74"/>
      <c r="G16" s="74"/>
      <c r="H16" s="74"/>
      <c r="I16" s="74"/>
      <c r="J16" s="74"/>
      <c r="K16" s="74"/>
      <c r="L16" s="68"/>
      <c r="M16" s="68"/>
      <c r="N16" s="68"/>
      <c r="O16" s="68"/>
      <c r="P16" s="68"/>
      <c r="Q16" s="68"/>
      <c r="R16" s="68"/>
    </row>
    <row r="17" spans="1:18">
      <c r="A17" t="s">
        <v>1152</v>
      </c>
      <c r="B17">
        <v>2011</v>
      </c>
      <c r="C17" s="5">
        <v>7</v>
      </c>
      <c r="D17" s="5">
        <v>5112</v>
      </c>
      <c r="E17" s="74">
        <v>0.17436619718309859</v>
      </c>
      <c r="F17" s="74"/>
      <c r="G17" s="74">
        <v>0</v>
      </c>
      <c r="H17" s="74">
        <v>0.16917057902973395</v>
      </c>
      <c r="I17" s="74">
        <v>8.106416275430359E-3</v>
      </c>
      <c r="J17" s="74">
        <v>1.6838810641627542E-2</v>
      </c>
      <c r="K17" s="74">
        <v>4.4663536776212834E-2</v>
      </c>
      <c r="L17" s="68">
        <v>891.36</v>
      </c>
      <c r="M17" s="68"/>
      <c r="N17" s="68">
        <v>0</v>
      </c>
      <c r="O17" s="68">
        <v>41.44</v>
      </c>
      <c r="P17" s="68">
        <v>864.8</v>
      </c>
      <c r="Q17" s="68">
        <v>86.08</v>
      </c>
      <c r="R17" s="68">
        <v>228.32000000000002</v>
      </c>
    </row>
    <row r="18" spans="1:18">
      <c r="B18">
        <v>2014</v>
      </c>
      <c r="C18" s="5">
        <v>5</v>
      </c>
      <c r="D18" s="5">
        <v>4051</v>
      </c>
      <c r="E18" s="74">
        <v>0.13344522340162926</v>
      </c>
      <c r="F18" s="74">
        <v>3.6241915576400885E-2</v>
      </c>
      <c r="G18" s="74">
        <v>4.1999012589484077E-3</v>
      </c>
      <c r="H18" s="74">
        <v>0.51569992594421132</v>
      </c>
      <c r="I18" s="74">
        <v>0.10021871142927671</v>
      </c>
      <c r="J18" s="74">
        <v>5.711932856084917E-2</v>
      </c>
      <c r="K18" s="74">
        <v>0.15307499382868428</v>
      </c>
      <c r="L18" s="68">
        <v>540.58660000000009</v>
      </c>
      <c r="M18" s="68">
        <v>146.81599999999997</v>
      </c>
      <c r="N18" s="68">
        <v>17.0138</v>
      </c>
      <c r="O18" s="68">
        <v>405.98599999999999</v>
      </c>
      <c r="P18" s="68">
        <v>2089.1004000000003</v>
      </c>
      <c r="Q18" s="68">
        <v>231.3904</v>
      </c>
      <c r="R18" s="68">
        <v>620.10680000000002</v>
      </c>
    </row>
    <row r="19" spans="1:18">
      <c r="B19">
        <v>2017</v>
      </c>
      <c r="C19" s="5">
        <v>7</v>
      </c>
      <c r="D19" s="5">
        <v>4750</v>
      </c>
      <c r="E19" s="74">
        <v>0.12453684210526315</v>
      </c>
      <c r="F19" s="74">
        <v>4.3989473684210523E-2</v>
      </c>
      <c r="G19" s="74">
        <v>5.4568421052631584E-3</v>
      </c>
      <c r="H19" s="74">
        <v>0.40002315789473686</v>
      </c>
      <c r="I19" s="74">
        <v>9.53578947368421E-2</v>
      </c>
      <c r="J19" s="74">
        <v>3.1898947368421048E-2</v>
      </c>
      <c r="K19" s="74">
        <v>0.29873684210526313</v>
      </c>
      <c r="L19" s="68">
        <v>591.54999999999995</v>
      </c>
      <c r="M19" s="68">
        <v>208.95</v>
      </c>
      <c r="N19" s="68">
        <v>25.92</v>
      </c>
      <c r="O19" s="68">
        <v>452.95</v>
      </c>
      <c r="P19" s="68">
        <v>1900.1100000000001</v>
      </c>
      <c r="Q19" s="68">
        <v>151.51999999999998</v>
      </c>
      <c r="R19" s="68">
        <v>1419</v>
      </c>
    </row>
    <row r="20" spans="1:18">
      <c r="C20" s="5"/>
      <c r="D20" s="5"/>
      <c r="E20" s="74"/>
      <c r="F20" s="74"/>
      <c r="G20" s="74"/>
      <c r="H20" s="74"/>
      <c r="I20" s="74"/>
      <c r="J20" s="74"/>
      <c r="K20" s="74"/>
      <c r="L20" s="68"/>
      <c r="M20" s="68"/>
      <c r="N20" s="68"/>
      <c r="O20" s="68"/>
      <c r="P20" s="68"/>
      <c r="Q20" s="68"/>
      <c r="R20" s="68"/>
    </row>
    <row r="21" spans="1:18">
      <c r="A21" t="s">
        <v>1230</v>
      </c>
      <c r="B21">
        <v>2011</v>
      </c>
      <c r="C21" s="5">
        <v>26</v>
      </c>
      <c r="D21" s="5">
        <v>9018</v>
      </c>
      <c r="E21" s="74">
        <v>0.3160557995120869</v>
      </c>
      <c r="F21" s="74"/>
      <c r="G21" s="74">
        <v>5.2138611665557772E-3</v>
      </c>
      <c r="H21" s="74">
        <v>0.52215120869372356</v>
      </c>
      <c r="I21" s="74">
        <v>7.4739410068751389E-3</v>
      </c>
      <c r="J21" s="74">
        <v>8.7690175205145278E-3</v>
      </c>
      <c r="K21" s="74">
        <v>0.14033617210024396</v>
      </c>
      <c r="L21" s="68">
        <v>2850.1911999999998</v>
      </c>
      <c r="M21" s="68"/>
      <c r="N21" s="68">
        <v>47.018599999999999</v>
      </c>
      <c r="O21" s="68">
        <v>67.400000000000006</v>
      </c>
      <c r="P21" s="68">
        <v>4708.7595999999994</v>
      </c>
      <c r="Q21" s="68">
        <v>79.079000000000008</v>
      </c>
      <c r="R21" s="68">
        <v>1265.5516</v>
      </c>
    </row>
    <row r="22" spans="1:18">
      <c r="B22">
        <v>2014</v>
      </c>
      <c r="C22" s="5">
        <v>27</v>
      </c>
      <c r="D22" s="5">
        <v>7582</v>
      </c>
      <c r="E22" s="74">
        <v>0.28336961223951462</v>
      </c>
      <c r="F22" s="74">
        <v>4.723018992350303E-2</v>
      </c>
      <c r="G22" s="74">
        <v>8.5025323133737802E-3</v>
      </c>
      <c r="H22" s="74">
        <v>0.55503851226589296</v>
      </c>
      <c r="I22" s="74">
        <v>9.4282379319440782E-3</v>
      </c>
      <c r="J22" s="74">
        <v>1.8324716433658666E-2</v>
      </c>
      <c r="K22" s="74">
        <v>7.8106198892112913E-2</v>
      </c>
      <c r="L22" s="68">
        <v>2148.5083999999997</v>
      </c>
      <c r="M22" s="68">
        <v>358.09929999999997</v>
      </c>
      <c r="N22" s="68">
        <v>64.466200000000001</v>
      </c>
      <c r="O22" s="68">
        <v>71.484899999999996</v>
      </c>
      <c r="P22" s="68">
        <v>4208.3020000000006</v>
      </c>
      <c r="Q22" s="68">
        <v>138.93800000000002</v>
      </c>
      <c r="R22" s="68">
        <v>592.20120000000009</v>
      </c>
    </row>
    <row r="23" spans="1:18">
      <c r="B23">
        <v>2017</v>
      </c>
      <c r="C23" s="5">
        <v>21</v>
      </c>
      <c r="D23" s="5">
        <v>9973</v>
      </c>
      <c r="E23" s="74">
        <v>0.29873290885390558</v>
      </c>
      <c r="F23" s="74">
        <v>7.3564624486112506E-2</v>
      </c>
      <c r="G23" s="74">
        <v>1.2362388448811793E-2</v>
      </c>
      <c r="H23" s="74">
        <v>0.31871299508673417</v>
      </c>
      <c r="I23" s="74">
        <v>0.22522230021056858</v>
      </c>
      <c r="J23" s="74">
        <v>2.0870550486313044E-2</v>
      </c>
      <c r="K23" s="74">
        <v>5.0534232427554393E-2</v>
      </c>
      <c r="L23" s="68">
        <v>2979.2633000000001</v>
      </c>
      <c r="M23" s="68">
        <v>733.66000000000008</v>
      </c>
      <c r="N23" s="68">
        <v>123.29010000000001</v>
      </c>
      <c r="O23" s="68">
        <v>2246.1420000000003</v>
      </c>
      <c r="P23" s="68">
        <v>3178.5246999999999</v>
      </c>
      <c r="Q23" s="68">
        <v>208.14199999999997</v>
      </c>
      <c r="R23" s="68">
        <v>503.97789999999998</v>
      </c>
    </row>
    <row r="24" spans="1:18">
      <c r="C24" s="5"/>
      <c r="D24" s="5"/>
      <c r="E24" s="74"/>
      <c r="F24" s="74"/>
      <c r="G24" s="74"/>
      <c r="H24" s="74"/>
      <c r="I24" s="74"/>
      <c r="J24" s="74"/>
      <c r="K24" s="74"/>
      <c r="L24" s="68"/>
      <c r="M24" s="68"/>
      <c r="N24" s="68"/>
      <c r="O24" s="68"/>
      <c r="P24" s="68"/>
      <c r="Q24" s="68"/>
      <c r="R24" s="68"/>
    </row>
    <row r="25" spans="1:18">
      <c r="A25" t="s">
        <v>1231</v>
      </c>
      <c r="B25">
        <v>2011</v>
      </c>
      <c r="C25" s="5">
        <v>1</v>
      </c>
      <c r="D25" s="5">
        <v>213</v>
      </c>
      <c r="E25" s="74">
        <v>0.1</v>
      </c>
      <c r="F25" s="74"/>
      <c r="G25" s="74"/>
      <c r="H25" s="74">
        <v>0.89999999999999991</v>
      </c>
      <c r="I25" s="74"/>
      <c r="J25" s="74"/>
      <c r="K25" s="74"/>
      <c r="L25" s="68">
        <v>21.3</v>
      </c>
      <c r="M25" s="68"/>
      <c r="N25" s="68"/>
      <c r="O25" s="68"/>
      <c r="P25" s="68">
        <v>191.7</v>
      </c>
      <c r="Q25" s="68"/>
      <c r="R25" s="68"/>
    </row>
    <row r="26" spans="1:18">
      <c r="B26">
        <v>2014</v>
      </c>
      <c r="C26" s="5">
        <v>2</v>
      </c>
      <c r="D26" s="5">
        <v>228</v>
      </c>
      <c r="E26" s="74">
        <v>0.16859649122807016</v>
      </c>
      <c r="F26" s="74">
        <v>0</v>
      </c>
      <c r="G26" s="74">
        <v>1.1403508771929825E-2</v>
      </c>
      <c r="H26" s="74">
        <v>0.81140350877192979</v>
      </c>
      <c r="I26" s="74">
        <v>0</v>
      </c>
      <c r="J26" s="74">
        <v>4.2982456140350876E-3</v>
      </c>
      <c r="K26" s="74">
        <v>4.2982456140350876E-3</v>
      </c>
      <c r="L26" s="68">
        <v>38.44</v>
      </c>
      <c r="M26" s="68">
        <v>0</v>
      </c>
      <c r="N26" s="68">
        <v>2.6</v>
      </c>
      <c r="O26" s="68">
        <v>0</v>
      </c>
      <c r="P26" s="68">
        <v>185</v>
      </c>
      <c r="Q26" s="68">
        <v>0.98</v>
      </c>
      <c r="R26" s="68">
        <v>0.98</v>
      </c>
    </row>
    <row r="27" spans="1:18">
      <c r="B27">
        <v>2017</v>
      </c>
      <c r="C27" s="5">
        <v>2</v>
      </c>
      <c r="D27" s="5">
        <v>290</v>
      </c>
      <c r="E27" s="74">
        <v>0.11586206896551725</v>
      </c>
      <c r="F27" s="74">
        <v>0.11724137931034483</v>
      </c>
      <c r="G27" s="74">
        <v>0</v>
      </c>
      <c r="H27" s="74">
        <v>0.74206896551724133</v>
      </c>
      <c r="I27" s="74">
        <v>0</v>
      </c>
      <c r="J27" s="74">
        <v>1.6551724137931035E-2</v>
      </c>
      <c r="K27" s="74">
        <v>8.2758620689655175E-3</v>
      </c>
      <c r="L27" s="68">
        <v>33.6</v>
      </c>
      <c r="M27" s="68">
        <v>34</v>
      </c>
      <c r="N27" s="68">
        <v>0</v>
      </c>
      <c r="O27" s="68">
        <v>0</v>
      </c>
      <c r="P27" s="68">
        <v>215.2</v>
      </c>
      <c r="Q27" s="68">
        <v>4.8</v>
      </c>
      <c r="R27" s="68">
        <v>2.4</v>
      </c>
    </row>
    <row r="28" spans="1:18">
      <c r="C28" s="5"/>
      <c r="D28" s="5"/>
      <c r="E28" s="74"/>
      <c r="F28" s="74"/>
      <c r="G28" s="74"/>
      <c r="H28" s="74"/>
      <c r="I28" s="74"/>
      <c r="J28" s="74"/>
      <c r="K28" s="74"/>
      <c r="L28" s="68"/>
      <c r="M28" s="68"/>
      <c r="N28" s="68"/>
      <c r="O28" s="68"/>
      <c r="P28" s="68"/>
      <c r="Q28" s="68"/>
      <c r="R28" s="68"/>
    </row>
    <row r="29" spans="1:18">
      <c r="A29" t="s">
        <v>1232</v>
      </c>
      <c r="B29">
        <v>2011</v>
      </c>
      <c r="C29" s="5">
        <v>1</v>
      </c>
      <c r="D29" s="5">
        <v>75</v>
      </c>
      <c r="E29" s="74">
        <v>0.45</v>
      </c>
      <c r="F29" s="74"/>
      <c r="G29" s="74"/>
      <c r="H29" s="74">
        <v>0.35</v>
      </c>
      <c r="I29" s="74"/>
      <c r="J29" s="74">
        <v>0.04</v>
      </c>
      <c r="K29" s="74">
        <v>0.16</v>
      </c>
      <c r="L29" s="68">
        <v>33.75</v>
      </c>
      <c r="M29" s="68"/>
      <c r="N29" s="68"/>
      <c r="O29" s="68"/>
      <c r="P29" s="68">
        <v>26.25</v>
      </c>
      <c r="Q29" s="68">
        <v>3</v>
      </c>
      <c r="R29" s="68">
        <v>12</v>
      </c>
    </row>
    <row r="30" spans="1:18">
      <c r="B30">
        <v>2014</v>
      </c>
      <c r="C30" s="5">
        <v>1</v>
      </c>
      <c r="D30" s="5">
        <v>60</v>
      </c>
      <c r="E30" s="74">
        <v>0.3</v>
      </c>
      <c r="F30" s="74">
        <v>0</v>
      </c>
      <c r="G30" s="74">
        <v>0.05</v>
      </c>
      <c r="H30" s="74">
        <v>0.2</v>
      </c>
      <c r="I30" s="74">
        <v>0.05</v>
      </c>
      <c r="J30" s="74">
        <v>0.15</v>
      </c>
      <c r="K30" s="74">
        <v>0.25</v>
      </c>
      <c r="L30" s="68">
        <v>18</v>
      </c>
      <c r="M30" s="68">
        <v>0</v>
      </c>
      <c r="N30" s="68">
        <v>3</v>
      </c>
      <c r="O30" s="68">
        <v>3</v>
      </c>
      <c r="P30" s="68">
        <v>12</v>
      </c>
      <c r="Q30" s="68">
        <v>9</v>
      </c>
      <c r="R30" s="68">
        <v>15</v>
      </c>
    </row>
    <row r="31" spans="1:18">
      <c r="B31">
        <v>2017</v>
      </c>
      <c r="C31" s="5">
        <v>1</v>
      </c>
      <c r="D31" s="5">
        <v>70</v>
      </c>
      <c r="E31" s="74">
        <v>0.43</v>
      </c>
      <c r="F31" s="74">
        <v>0</v>
      </c>
      <c r="G31" s="74">
        <v>0</v>
      </c>
      <c r="H31" s="74">
        <v>0.53999999999999992</v>
      </c>
      <c r="I31" s="74">
        <v>0.01</v>
      </c>
      <c r="J31" s="74">
        <v>0.01</v>
      </c>
      <c r="K31" s="74">
        <v>0.01</v>
      </c>
      <c r="L31" s="68">
        <v>30.1</v>
      </c>
      <c r="M31" s="68">
        <v>0</v>
      </c>
      <c r="N31" s="68">
        <v>0</v>
      </c>
      <c r="O31" s="68">
        <v>0.7</v>
      </c>
      <c r="P31" s="68">
        <v>37.799999999999997</v>
      </c>
      <c r="Q31" s="68">
        <v>0.7</v>
      </c>
      <c r="R31" s="68">
        <v>0.7</v>
      </c>
    </row>
    <row r="32" spans="1:18">
      <c r="C32" s="5"/>
      <c r="D32" s="5"/>
      <c r="E32" s="74"/>
      <c r="F32" s="74"/>
      <c r="G32" s="74"/>
      <c r="H32" s="74"/>
      <c r="I32" s="74"/>
      <c r="J32" s="74"/>
      <c r="K32" s="74"/>
      <c r="L32" s="68"/>
      <c r="M32" s="68"/>
      <c r="N32" s="68"/>
      <c r="O32" s="68"/>
      <c r="P32" s="68"/>
      <c r="Q32" s="68"/>
      <c r="R32" s="68"/>
    </row>
    <row r="33" spans="1:18">
      <c r="A33" t="s">
        <v>1153</v>
      </c>
      <c r="B33">
        <v>2011</v>
      </c>
      <c r="C33" s="5">
        <v>18</v>
      </c>
      <c r="D33" s="5">
        <v>29814</v>
      </c>
      <c r="E33" s="74">
        <v>0.61428697927148312</v>
      </c>
      <c r="F33" s="74"/>
      <c r="G33" s="74">
        <v>6.3191789092372714E-3</v>
      </c>
      <c r="H33" s="74">
        <v>0.31501388609378145</v>
      </c>
      <c r="I33" s="74">
        <v>2.9447574964781648E-2</v>
      </c>
      <c r="J33" s="74">
        <v>2.5880458844837993E-3</v>
      </c>
      <c r="K33" s="74">
        <v>3.2344334876232644E-2</v>
      </c>
      <c r="L33" s="68">
        <v>18314.351999999999</v>
      </c>
      <c r="M33" s="68"/>
      <c r="N33" s="68">
        <v>188.4</v>
      </c>
      <c r="O33" s="68">
        <v>877.95</v>
      </c>
      <c r="P33" s="68">
        <v>9391.8240000000005</v>
      </c>
      <c r="Q33" s="68">
        <v>77.16</v>
      </c>
      <c r="R33" s="68">
        <v>964.31399999999996</v>
      </c>
    </row>
    <row r="34" spans="1:18">
      <c r="B34">
        <v>2014</v>
      </c>
      <c r="C34" s="5">
        <v>20</v>
      </c>
      <c r="D34" s="5">
        <v>27286</v>
      </c>
      <c r="E34" s="74">
        <v>0.61254691050355503</v>
      </c>
      <c r="F34" s="74">
        <v>0</v>
      </c>
      <c r="G34" s="74">
        <v>9.3051381660925019E-3</v>
      </c>
      <c r="H34" s="74">
        <v>0.30213662684160369</v>
      </c>
      <c r="I34" s="74">
        <v>2.3964304038701166E-2</v>
      </c>
      <c r="J34" s="74">
        <v>3.9516601920398737E-3</v>
      </c>
      <c r="K34" s="74">
        <v>4.8095360258007765E-2</v>
      </c>
      <c r="L34" s="68">
        <v>16713.955000000002</v>
      </c>
      <c r="M34" s="68">
        <v>0</v>
      </c>
      <c r="N34" s="68">
        <v>253.9</v>
      </c>
      <c r="O34" s="68">
        <v>653.89</v>
      </c>
      <c r="P34" s="68">
        <v>8244.0999999999985</v>
      </c>
      <c r="Q34" s="68">
        <v>107.825</v>
      </c>
      <c r="R34" s="68">
        <v>1312.33</v>
      </c>
    </row>
    <row r="35" spans="1:18">
      <c r="B35">
        <v>2017</v>
      </c>
      <c r="C35" s="5">
        <v>21</v>
      </c>
      <c r="D35" s="5">
        <v>24796</v>
      </c>
      <c r="E35" s="74">
        <v>0.62314544281335704</v>
      </c>
      <c r="F35" s="74">
        <v>0</v>
      </c>
      <c r="G35" s="74">
        <v>7.9966849491853523E-3</v>
      </c>
      <c r="H35" s="74">
        <v>0.28375731972898854</v>
      </c>
      <c r="I35" s="74">
        <v>2.9067946442974672E-2</v>
      </c>
      <c r="J35" s="74">
        <v>7.325778351346993E-3</v>
      </c>
      <c r="K35" s="74">
        <v>4.8706827714147437E-2</v>
      </c>
      <c r="L35" s="68">
        <v>15451.514400000002</v>
      </c>
      <c r="M35" s="68">
        <v>0</v>
      </c>
      <c r="N35" s="68">
        <v>198.28579999999999</v>
      </c>
      <c r="O35" s="68">
        <v>720.76879999999994</v>
      </c>
      <c r="P35" s="68">
        <v>7036.0465000000004</v>
      </c>
      <c r="Q35" s="68">
        <v>181.65000000000003</v>
      </c>
      <c r="R35" s="68">
        <v>1207.7344999999998</v>
      </c>
    </row>
    <row r="36" spans="1:18">
      <c r="C36" s="5"/>
      <c r="D36" s="5"/>
      <c r="E36" s="74"/>
      <c r="F36" s="74"/>
      <c r="G36" s="74"/>
      <c r="H36" s="74"/>
      <c r="I36" s="74"/>
      <c r="J36" s="74"/>
      <c r="K36" s="74"/>
      <c r="L36" s="68"/>
      <c r="M36" s="68"/>
      <c r="N36" s="68"/>
      <c r="O36" s="68"/>
      <c r="P36" s="68"/>
      <c r="Q36" s="68"/>
      <c r="R36" s="68"/>
    </row>
    <row r="37" spans="1:18">
      <c r="A37" t="s">
        <v>1154</v>
      </c>
      <c r="B37">
        <v>2011</v>
      </c>
      <c r="C37" s="5">
        <v>8</v>
      </c>
      <c r="D37" s="5">
        <v>45634</v>
      </c>
      <c r="E37" s="74">
        <v>0.29265996844458081</v>
      </c>
      <c r="F37" s="74"/>
      <c r="G37" s="74">
        <v>4.5470482534952011E-3</v>
      </c>
      <c r="H37" s="74">
        <v>0.54275540167419023</v>
      </c>
      <c r="I37" s="74">
        <v>5.1496691063680593E-4</v>
      </c>
      <c r="J37" s="74">
        <v>3.239054213963273E-2</v>
      </c>
      <c r="K37" s="74">
        <v>0.12713207257746417</v>
      </c>
      <c r="L37" s="68">
        <v>13355.245000000001</v>
      </c>
      <c r="M37" s="68"/>
      <c r="N37" s="68">
        <v>207.5</v>
      </c>
      <c r="O37" s="68">
        <v>23.5</v>
      </c>
      <c r="P37" s="68">
        <v>24768.1</v>
      </c>
      <c r="Q37" s="68">
        <v>1478.1100000000001</v>
      </c>
      <c r="R37" s="68">
        <v>5801.5450000000001</v>
      </c>
    </row>
    <row r="38" spans="1:18">
      <c r="B38">
        <v>2014</v>
      </c>
      <c r="C38" s="5">
        <v>9</v>
      </c>
      <c r="D38" s="5">
        <v>49637</v>
      </c>
      <c r="E38" s="74">
        <v>0.12041902008582309</v>
      </c>
      <c r="F38" s="74">
        <v>0</v>
      </c>
      <c r="G38" s="74">
        <v>4.916399057154945E-3</v>
      </c>
      <c r="H38" s="74">
        <v>0.66684069343433328</v>
      </c>
      <c r="I38" s="74">
        <v>0</v>
      </c>
      <c r="J38" s="74">
        <v>4.4766631746479449E-2</v>
      </c>
      <c r="K38" s="74">
        <v>0.16305725567620927</v>
      </c>
      <c r="L38" s="68">
        <v>5977.2389000000003</v>
      </c>
      <c r="M38" s="68">
        <v>0</v>
      </c>
      <c r="N38" s="68">
        <v>244.03530000000001</v>
      </c>
      <c r="O38" s="68">
        <v>0</v>
      </c>
      <c r="P38" s="68">
        <v>33099.9715</v>
      </c>
      <c r="Q38" s="68">
        <v>2222.0813000000003</v>
      </c>
      <c r="R38" s="68">
        <v>8093.6729999999998</v>
      </c>
    </row>
    <row r="39" spans="1:18">
      <c r="B39">
        <v>2017</v>
      </c>
      <c r="C39" s="5">
        <v>9</v>
      </c>
      <c r="D39" s="5">
        <v>57209</v>
      </c>
      <c r="E39" s="74">
        <v>9.1369714555402118E-2</v>
      </c>
      <c r="F39" s="74">
        <v>0</v>
      </c>
      <c r="G39" s="74">
        <v>5.644391616703665E-3</v>
      </c>
      <c r="H39" s="74">
        <v>0.71059029173731403</v>
      </c>
      <c r="I39" s="74">
        <v>0</v>
      </c>
      <c r="J39" s="74">
        <v>4.5767449177576955E-2</v>
      </c>
      <c r="K39" s="74">
        <v>0.14662815291300321</v>
      </c>
      <c r="L39" s="68">
        <v>5227.17</v>
      </c>
      <c r="M39" s="68">
        <v>0</v>
      </c>
      <c r="N39" s="68">
        <v>322.90999999999997</v>
      </c>
      <c r="O39" s="68">
        <v>0</v>
      </c>
      <c r="P39" s="68">
        <v>40652.159999999996</v>
      </c>
      <c r="Q39" s="68">
        <v>2618.31</v>
      </c>
      <c r="R39" s="68">
        <v>8388.4500000000007</v>
      </c>
    </row>
    <row r="40" spans="1:18">
      <c r="C40" s="5"/>
      <c r="D40" s="5"/>
      <c r="E40" s="74"/>
      <c r="F40" s="74"/>
      <c r="G40" s="74"/>
      <c r="H40" s="74"/>
      <c r="I40" s="74"/>
      <c r="J40" s="74"/>
      <c r="K40" s="74"/>
      <c r="L40" s="68"/>
      <c r="M40" s="68"/>
      <c r="N40" s="68"/>
      <c r="O40" s="68"/>
      <c r="P40" s="68"/>
      <c r="Q40" s="68"/>
      <c r="R40" s="68"/>
    </row>
    <row r="41" spans="1:18">
      <c r="A41" t="s">
        <v>1155</v>
      </c>
      <c r="B41">
        <v>2011</v>
      </c>
      <c r="C41" s="5">
        <v>4</v>
      </c>
      <c r="D41" s="5">
        <v>840</v>
      </c>
      <c r="E41" s="74">
        <v>0.29452380952380952</v>
      </c>
      <c r="F41" s="74"/>
      <c r="G41" s="74"/>
      <c r="H41" s="74">
        <v>0.29797619047619051</v>
      </c>
      <c r="I41" s="74">
        <v>0.35797619047619045</v>
      </c>
      <c r="J41" s="74"/>
      <c r="K41" s="74">
        <v>4.9523809523809526E-2</v>
      </c>
      <c r="L41" s="68">
        <v>247.4</v>
      </c>
      <c r="M41" s="68"/>
      <c r="N41" s="68"/>
      <c r="O41" s="68">
        <v>300.7</v>
      </c>
      <c r="P41" s="68">
        <v>250.3</v>
      </c>
      <c r="Q41" s="68"/>
      <c r="R41" s="68">
        <v>41.6</v>
      </c>
    </row>
    <row r="42" spans="1:18">
      <c r="B42">
        <v>2014</v>
      </c>
      <c r="C42" s="5">
        <v>5</v>
      </c>
      <c r="D42" s="5">
        <v>1383</v>
      </c>
      <c r="E42" s="74">
        <v>0.33548806941431669</v>
      </c>
      <c r="F42" s="74">
        <v>2.8922631959508314E-2</v>
      </c>
      <c r="G42" s="74">
        <v>0</v>
      </c>
      <c r="H42" s="74">
        <v>0.29559652928416486</v>
      </c>
      <c r="I42" s="74">
        <v>0.33999276934201017</v>
      </c>
      <c r="J42" s="74">
        <v>0</v>
      </c>
      <c r="K42" s="74">
        <v>0</v>
      </c>
      <c r="L42" s="68">
        <v>463.98</v>
      </c>
      <c r="M42" s="68">
        <v>40</v>
      </c>
      <c r="N42" s="68">
        <v>0</v>
      </c>
      <c r="O42" s="68">
        <v>470.21000000000004</v>
      </c>
      <c r="P42" s="68">
        <v>408.81</v>
      </c>
      <c r="Q42" s="68">
        <v>0</v>
      </c>
      <c r="R42" s="68">
        <v>0</v>
      </c>
    </row>
    <row r="43" spans="1:18">
      <c r="B43">
        <v>2017</v>
      </c>
      <c r="C43" s="5">
        <v>5</v>
      </c>
      <c r="D43" s="5">
        <v>1217</v>
      </c>
      <c r="E43" s="74">
        <v>0.33273623664749385</v>
      </c>
      <c r="F43" s="74">
        <v>1.1988496302382908E-2</v>
      </c>
      <c r="G43" s="74">
        <v>0</v>
      </c>
      <c r="H43" s="74">
        <v>0.31888249794576828</v>
      </c>
      <c r="I43" s="74">
        <v>0.32835661462612986</v>
      </c>
      <c r="J43" s="74">
        <v>0</v>
      </c>
      <c r="K43" s="74">
        <v>8.0361544782251437E-3</v>
      </c>
      <c r="L43" s="68">
        <v>404.94</v>
      </c>
      <c r="M43" s="68">
        <v>14.59</v>
      </c>
      <c r="N43" s="68">
        <v>0</v>
      </c>
      <c r="O43" s="68">
        <v>399.61</v>
      </c>
      <c r="P43" s="68">
        <v>388.08</v>
      </c>
      <c r="Q43" s="68">
        <v>0</v>
      </c>
      <c r="R43" s="68">
        <v>9.7799999999999994</v>
      </c>
    </row>
    <row r="44" spans="1:18">
      <c r="C44" s="5"/>
      <c r="D44" s="5"/>
      <c r="E44" s="74"/>
      <c r="F44" s="74"/>
      <c r="G44" s="74"/>
      <c r="H44" s="74"/>
      <c r="I44" s="74"/>
      <c r="J44" s="74"/>
      <c r="K44" s="74"/>
      <c r="L44" s="68"/>
      <c r="M44" s="68"/>
      <c r="N44" s="68"/>
      <c r="O44" s="68"/>
      <c r="P44" s="68"/>
      <c r="Q44" s="68"/>
      <c r="R44" s="68"/>
    </row>
    <row r="45" spans="1:18">
      <c r="A45" t="s">
        <v>1156</v>
      </c>
      <c r="B45">
        <v>2011</v>
      </c>
      <c r="C45" s="5">
        <v>1</v>
      </c>
      <c r="D45" s="5">
        <v>160</v>
      </c>
      <c r="E45" s="74">
        <v>1</v>
      </c>
      <c r="F45" s="74"/>
      <c r="G45" s="74"/>
      <c r="H45" s="74"/>
      <c r="I45" s="74"/>
      <c r="J45" s="74"/>
      <c r="K45" s="74"/>
      <c r="L45" s="68">
        <v>160</v>
      </c>
      <c r="M45" s="68"/>
      <c r="N45" s="68"/>
      <c r="O45" s="68"/>
      <c r="P45" s="68"/>
      <c r="Q45" s="68"/>
      <c r="R45" s="68"/>
    </row>
    <row r="46" spans="1:18">
      <c r="B46">
        <v>2014</v>
      </c>
      <c r="C46" s="5">
        <v>1</v>
      </c>
      <c r="D46" s="5">
        <v>240</v>
      </c>
      <c r="E46" s="74">
        <v>0.65</v>
      </c>
      <c r="F46" s="74">
        <v>0.25</v>
      </c>
      <c r="G46" s="74">
        <v>0.01</v>
      </c>
      <c r="H46" s="74">
        <v>0.05</v>
      </c>
      <c r="I46" s="74">
        <v>0.02</v>
      </c>
      <c r="J46" s="74">
        <v>0.01</v>
      </c>
      <c r="K46" s="74">
        <v>0.01</v>
      </c>
      <c r="L46" s="68">
        <v>156</v>
      </c>
      <c r="M46" s="68">
        <v>60</v>
      </c>
      <c r="N46" s="68">
        <v>2.4</v>
      </c>
      <c r="O46" s="68">
        <v>4.8</v>
      </c>
      <c r="P46" s="68">
        <v>12</v>
      </c>
      <c r="Q46" s="68">
        <v>2.4</v>
      </c>
      <c r="R46" s="68">
        <v>2.4</v>
      </c>
    </row>
    <row r="47" spans="1:18">
      <c r="B47">
        <v>2017</v>
      </c>
      <c r="C47" s="5">
        <v>1</v>
      </c>
      <c r="D47" s="5">
        <v>90</v>
      </c>
      <c r="E47" s="74">
        <v>0.5</v>
      </c>
      <c r="F47" s="74">
        <v>0</v>
      </c>
      <c r="G47" s="74">
        <v>0</v>
      </c>
      <c r="H47" s="74">
        <v>0.13</v>
      </c>
      <c r="I47" s="74">
        <v>0.3</v>
      </c>
      <c r="J47" s="74">
        <v>0.05</v>
      </c>
      <c r="K47" s="74">
        <v>0.02</v>
      </c>
      <c r="L47" s="68">
        <v>45</v>
      </c>
      <c r="M47" s="68">
        <v>0</v>
      </c>
      <c r="N47" s="68">
        <v>0</v>
      </c>
      <c r="O47" s="68">
        <v>27</v>
      </c>
      <c r="P47" s="68">
        <v>11.7</v>
      </c>
      <c r="Q47" s="68">
        <v>4.5</v>
      </c>
      <c r="R47" s="68">
        <v>1.8</v>
      </c>
    </row>
    <row r="48" spans="1:18">
      <c r="C48" s="5"/>
      <c r="D48" s="5"/>
      <c r="E48" s="74"/>
      <c r="F48" s="74"/>
      <c r="G48" s="74"/>
      <c r="H48" s="74"/>
      <c r="I48" s="74"/>
      <c r="J48" s="74"/>
      <c r="K48" s="74"/>
      <c r="L48" s="68"/>
      <c r="M48" s="68"/>
      <c r="N48" s="68"/>
      <c r="O48" s="68"/>
      <c r="P48" s="68"/>
      <c r="Q48" s="68"/>
      <c r="R48" s="68"/>
    </row>
    <row r="49" spans="1:18">
      <c r="A49" t="s">
        <v>1158</v>
      </c>
      <c r="B49">
        <v>2011</v>
      </c>
      <c r="C49" s="5">
        <v>14</v>
      </c>
      <c r="D49" s="5">
        <v>2406</v>
      </c>
      <c r="E49" s="74">
        <v>0.24916874480465503</v>
      </c>
      <c r="F49" s="74"/>
      <c r="G49" s="74">
        <v>5.2660016625103905E-3</v>
      </c>
      <c r="H49" s="74">
        <v>0.44021612635078972</v>
      </c>
      <c r="I49" s="74">
        <v>4.1562759767248546E-4</v>
      </c>
      <c r="J49" s="74">
        <v>8.4871155444721531E-3</v>
      </c>
      <c r="K49" s="74">
        <v>0.29644638403990026</v>
      </c>
      <c r="L49" s="68">
        <v>599.5</v>
      </c>
      <c r="M49" s="68"/>
      <c r="N49" s="68">
        <v>12.67</v>
      </c>
      <c r="O49" s="68">
        <v>1</v>
      </c>
      <c r="P49" s="68">
        <v>1059.1600000000001</v>
      </c>
      <c r="Q49" s="68">
        <v>20.420000000000002</v>
      </c>
      <c r="R49" s="68">
        <v>713.25</v>
      </c>
    </row>
    <row r="50" spans="1:18">
      <c r="B50">
        <v>2014</v>
      </c>
      <c r="C50" s="5">
        <v>14</v>
      </c>
      <c r="D50" s="5">
        <v>2669</v>
      </c>
      <c r="E50" s="74">
        <v>0.20159235668789813</v>
      </c>
      <c r="F50" s="74">
        <v>0</v>
      </c>
      <c r="G50" s="74">
        <v>6.2645185462720113E-3</v>
      </c>
      <c r="H50" s="74">
        <v>0.44085050580741847</v>
      </c>
      <c r="I50" s="74">
        <v>1.0116148370176096E-3</v>
      </c>
      <c r="J50" s="74">
        <v>1.6358935931060324E-2</v>
      </c>
      <c r="K50" s="74">
        <v>0.33392206819033343</v>
      </c>
      <c r="L50" s="68">
        <v>538.05000000000007</v>
      </c>
      <c r="M50" s="68">
        <v>0</v>
      </c>
      <c r="N50" s="68">
        <v>16.72</v>
      </c>
      <c r="O50" s="68">
        <v>2.7</v>
      </c>
      <c r="P50" s="68">
        <v>1176.6299999999999</v>
      </c>
      <c r="Q50" s="68">
        <v>43.662000000000006</v>
      </c>
      <c r="R50" s="68">
        <v>891.23799999999994</v>
      </c>
    </row>
    <row r="51" spans="1:18">
      <c r="B51">
        <v>2017</v>
      </c>
      <c r="C51" s="5">
        <v>15</v>
      </c>
      <c r="D51" s="5">
        <v>3646</v>
      </c>
      <c r="E51" s="74">
        <v>0.22378634119583105</v>
      </c>
      <c r="F51" s="74">
        <v>0</v>
      </c>
      <c r="G51" s="74">
        <v>9.2942402633022468E-3</v>
      </c>
      <c r="H51" s="74">
        <v>0.39678645090510145</v>
      </c>
      <c r="I51" s="74">
        <v>1.1793746571585298E-3</v>
      </c>
      <c r="J51" s="74">
        <v>5.0161656609983542E-2</v>
      </c>
      <c r="K51" s="74">
        <v>0.31879193636862319</v>
      </c>
      <c r="L51" s="68">
        <v>815.92499999999995</v>
      </c>
      <c r="M51" s="68">
        <v>0</v>
      </c>
      <c r="N51" s="68">
        <v>33.886799999999994</v>
      </c>
      <c r="O51" s="68">
        <v>4.3</v>
      </c>
      <c r="P51" s="68">
        <v>1446.6833999999999</v>
      </c>
      <c r="Q51" s="68">
        <v>182.88939999999999</v>
      </c>
      <c r="R51" s="68">
        <v>1162.3154000000002</v>
      </c>
    </row>
    <row r="52" spans="1:18">
      <c r="C52" s="5"/>
      <c r="D52" s="5"/>
      <c r="E52" s="74"/>
      <c r="F52" s="74"/>
      <c r="G52" s="74"/>
      <c r="H52" s="74"/>
      <c r="I52" s="74"/>
      <c r="J52" s="74"/>
      <c r="K52" s="74"/>
      <c r="L52" s="68"/>
      <c r="M52" s="68"/>
      <c r="N52" s="68"/>
      <c r="O52" s="68"/>
      <c r="P52" s="68"/>
      <c r="Q52" s="68"/>
      <c r="R52" s="68"/>
    </row>
    <row r="53" spans="1:18">
      <c r="A53" t="s">
        <v>1160</v>
      </c>
      <c r="B53">
        <v>2011</v>
      </c>
      <c r="C53" s="5">
        <v>5</v>
      </c>
      <c r="D53" s="5">
        <v>975</v>
      </c>
      <c r="E53" s="74">
        <v>0.23774358974358975</v>
      </c>
      <c r="F53" s="74"/>
      <c r="G53" s="74">
        <v>6.1025641025641023E-2</v>
      </c>
      <c r="H53" s="74">
        <v>0.20512820512820512</v>
      </c>
      <c r="I53" s="74">
        <v>0.10343589743589743</v>
      </c>
      <c r="J53" s="74">
        <v>0.11</v>
      </c>
      <c r="K53" s="74">
        <v>0.28266666666666668</v>
      </c>
      <c r="L53" s="68">
        <v>231.8</v>
      </c>
      <c r="M53" s="68"/>
      <c r="N53" s="68">
        <v>59.5</v>
      </c>
      <c r="O53" s="68">
        <v>100.85</v>
      </c>
      <c r="P53" s="68">
        <v>200</v>
      </c>
      <c r="Q53" s="68">
        <v>107.25</v>
      </c>
      <c r="R53" s="68">
        <v>275.60000000000002</v>
      </c>
    </row>
    <row r="54" spans="1:18">
      <c r="B54">
        <v>2014</v>
      </c>
      <c r="C54" s="5">
        <v>7</v>
      </c>
      <c r="D54" s="5">
        <v>1046</v>
      </c>
      <c r="E54" s="74">
        <v>0.50382409177820264</v>
      </c>
      <c r="F54" s="74">
        <v>0</v>
      </c>
      <c r="G54" s="74">
        <v>9.8470363288718929E-2</v>
      </c>
      <c r="H54" s="74">
        <v>0.17208413001912046</v>
      </c>
      <c r="I54" s="74">
        <v>9.5602294455066923E-3</v>
      </c>
      <c r="J54" s="74">
        <v>9.1778202676864248E-2</v>
      </c>
      <c r="K54" s="74">
        <v>0.124282982791587</v>
      </c>
      <c r="L54" s="68">
        <v>527</v>
      </c>
      <c r="M54" s="68">
        <v>0</v>
      </c>
      <c r="N54" s="68">
        <v>103</v>
      </c>
      <c r="O54" s="68">
        <v>10</v>
      </c>
      <c r="P54" s="68">
        <v>180</v>
      </c>
      <c r="Q54" s="68">
        <v>96</v>
      </c>
      <c r="R54" s="68">
        <v>130</v>
      </c>
    </row>
    <row r="55" spans="1:18">
      <c r="B55">
        <v>2017</v>
      </c>
      <c r="C55" s="5">
        <v>7</v>
      </c>
      <c r="D55" s="5">
        <v>674</v>
      </c>
      <c r="E55" s="74">
        <v>0.49367062314540067</v>
      </c>
      <c r="F55" s="74">
        <v>0</v>
      </c>
      <c r="G55" s="74">
        <v>5.1145400593471814E-2</v>
      </c>
      <c r="H55" s="74">
        <v>0.18232640949554896</v>
      </c>
      <c r="I55" s="74">
        <v>2.596439169139466E-2</v>
      </c>
      <c r="J55" s="74">
        <v>2.7620178041543025E-2</v>
      </c>
      <c r="K55" s="74">
        <v>0.21927299703264097</v>
      </c>
      <c r="L55" s="68">
        <v>332.73400000000004</v>
      </c>
      <c r="M55" s="68">
        <v>0</v>
      </c>
      <c r="N55" s="68">
        <v>34.472000000000001</v>
      </c>
      <c r="O55" s="68">
        <v>17.5</v>
      </c>
      <c r="P55" s="68">
        <v>122.88799999999999</v>
      </c>
      <c r="Q55" s="68">
        <v>18.616</v>
      </c>
      <c r="R55" s="68">
        <v>147.79000000000002</v>
      </c>
    </row>
    <row r="56" spans="1:18">
      <c r="C56" s="5"/>
      <c r="D56" s="5"/>
      <c r="E56" s="74"/>
      <c r="F56" s="74"/>
      <c r="G56" s="74"/>
      <c r="H56" s="74"/>
      <c r="I56" s="74"/>
      <c r="J56" s="74"/>
      <c r="K56" s="74"/>
      <c r="L56" s="68"/>
      <c r="M56" s="68"/>
      <c r="N56" s="68"/>
      <c r="O56" s="68"/>
      <c r="P56" s="68"/>
      <c r="Q56" s="68"/>
      <c r="R56" s="68"/>
    </row>
    <row r="57" spans="1:18">
      <c r="A57" t="s">
        <v>1233</v>
      </c>
      <c r="B57">
        <v>2011</v>
      </c>
      <c r="C57" s="5">
        <v>6</v>
      </c>
      <c r="D57" s="5">
        <v>10294</v>
      </c>
      <c r="E57" s="74">
        <v>0.75335049543423349</v>
      </c>
      <c r="F57" s="74"/>
      <c r="G57" s="74">
        <v>7.770545949096562E-3</v>
      </c>
      <c r="H57" s="74">
        <v>6.9652224596852538E-2</v>
      </c>
      <c r="I57" s="74">
        <v>1.3357295511948709E-3</v>
      </c>
      <c r="J57" s="74">
        <v>1.4244219933942101E-2</v>
      </c>
      <c r="K57" s="74">
        <v>0.15364678453468042</v>
      </c>
      <c r="L57" s="68">
        <v>7754.99</v>
      </c>
      <c r="M57" s="68"/>
      <c r="N57" s="68">
        <v>79.990000000000009</v>
      </c>
      <c r="O57" s="68">
        <v>13.75</v>
      </c>
      <c r="P57" s="68">
        <v>717</v>
      </c>
      <c r="Q57" s="68">
        <v>146.63</v>
      </c>
      <c r="R57" s="68">
        <v>1581.64</v>
      </c>
    </row>
    <row r="58" spans="1:18">
      <c r="B58">
        <v>2014</v>
      </c>
      <c r="C58" s="5">
        <v>6</v>
      </c>
      <c r="D58" s="5">
        <v>13350</v>
      </c>
      <c r="E58" s="74">
        <v>0.80196254681647949</v>
      </c>
      <c r="F58" s="74">
        <v>0</v>
      </c>
      <c r="G58" s="74">
        <v>7.49812734082397E-3</v>
      </c>
      <c r="H58" s="74">
        <v>6.1647940074906364E-2</v>
      </c>
      <c r="I58" s="74">
        <v>4.4943820224719105E-3</v>
      </c>
      <c r="J58" s="74">
        <v>7.49812734082397E-3</v>
      </c>
      <c r="K58" s="74">
        <v>0.11689887640449438</v>
      </c>
      <c r="L58" s="68">
        <v>10706.2</v>
      </c>
      <c r="M58" s="68">
        <v>0</v>
      </c>
      <c r="N58" s="68">
        <v>100.1</v>
      </c>
      <c r="O58" s="68">
        <v>60</v>
      </c>
      <c r="P58" s="68">
        <v>823</v>
      </c>
      <c r="Q58" s="68">
        <v>100.1</v>
      </c>
      <c r="R58" s="68">
        <v>1560.6</v>
      </c>
    </row>
    <row r="59" spans="1:18">
      <c r="B59">
        <v>2017</v>
      </c>
      <c r="C59" s="5">
        <v>6</v>
      </c>
      <c r="D59" s="5">
        <v>15700</v>
      </c>
      <c r="E59" s="74">
        <v>0.70217707006369423</v>
      </c>
      <c r="F59" s="74">
        <v>0</v>
      </c>
      <c r="G59" s="74">
        <v>4.2585987261146499E-3</v>
      </c>
      <c r="H59" s="74">
        <v>0.11486369426751593</v>
      </c>
      <c r="I59" s="74">
        <v>2.3821656050955416E-4</v>
      </c>
      <c r="J59" s="74">
        <v>1.3481528662420382E-2</v>
      </c>
      <c r="K59" s="74">
        <v>0.1649808917197452</v>
      </c>
      <c r="L59" s="68">
        <v>11024.18</v>
      </c>
      <c r="M59" s="68">
        <v>0</v>
      </c>
      <c r="N59" s="68">
        <v>66.86</v>
      </c>
      <c r="O59" s="68">
        <v>3.74</v>
      </c>
      <c r="P59" s="68">
        <v>1803.3600000000001</v>
      </c>
      <c r="Q59" s="68">
        <v>211.66</v>
      </c>
      <c r="R59" s="68">
        <v>2590.1999999999998</v>
      </c>
    </row>
    <row r="60" spans="1:18">
      <c r="C60" s="5"/>
      <c r="D60" s="5"/>
      <c r="E60" s="74"/>
      <c r="F60" s="74"/>
      <c r="G60" s="74"/>
      <c r="H60" s="74"/>
      <c r="I60" s="74"/>
      <c r="J60" s="74"/>
      <c r="K60" s="74"/>
      <c r="L60" s="68"/>
      <c r="M60" s="68"/>
      <c r="N60" s="68"/>
      <c r="O60" s="68"/>
      <c r="P60" s="68"/>
      <c r="Q60" s="68"/>
      <c r="R60" s="68"/>
    </row>
    <row r="61" spans="1:18">
      <c r="A61" t="s">
        <v>1161</v>
      </c>
      <c r="B61">
        <v>2017</v>
      </c>
      <c r="C61" s="5">
        <v>1</v>
      </c>
      <c r="D61" s="5">
        <v>75</v>
      </c>
      <c r="E61" s="74">
        <v>0.33</v>
      </c>
      <c r="F61" s="74">
        <v>0</v>
      </c>
      <c r="G61" s="74">
        <v>0</v>
      </c>
      <c r="H61" s="74">
        <v>0.56999999999999995</v>
      </c>
      <c r="I61" s="74">
        <v>0</v>
      </c>
      <c r="J61" s="74">
        <v>0.05</v>
      </c>
      <c r="K61" s="74">
        <v>0.05</v>
      </c>
      <c r="L61" s="68">
        <v>24.75</v>
      </c>
      <c r="M61" s="68">
        <v>0</v>
      </c>
      <c r="N61" s="68">
        <v>0</v>
      </c>
      <c r="O61" s="68">
        <v>0</v>
      </c>
      <c r="P61" s="68">
        <v>42.75</v>
      </c>
      <c r="Q61" s="68">
        <v>3.75</v>
      </c>
      <c r="R61" s="68">
        <v>3.75</v>
      </c>
    </row>
    <row r="62" spans="1:18">
      <c r="C62" s="5"/>
      <c r="D62" s="5"/>
      <c r="E62" s="74"/>
      <c r="F62" s="74"/>
      <c r="G62" s="74"/>
      <c r="H62" s="74"/>
      <c r="I62" s="74"/>
      <c r="J62" s="74"/>
      <c r="K62" s="74"/>
      <c r="L62" s="68"/>
      <c r="M62" s="68"/>
      <c r="N62" s="68"/>
      <c r="O62" s="68"/>
      <c r="P62" s="68"/>
      <c r="Q62" s="68"/>
      <c r="R62" s="68"/>
    </row>
    <row r="63" spans="1:18">
      <c r="A63" t="s">
        <v>1162</v>
      </c>
      <c r="B63">
        <v>2011</v>
      </c>
      <c r="C63" s="5">
        <v>7</v>
      </c>
      <c r="D63" s="5">
        <v>578</v>
      </c>
      <c r="E63" s="74">
        <v>0.72468166089965391</v>
      </c>
      <c r="F63" s="74"/>
      <c r="G63" s="74"/>
      <c r="H63" s="74">
        <v>0.22573529411764709</v>
      </c>
      <c r="I63" s="74">
        <v>3.3373702422145324E-2</v>
      </c>
      <c r="J63" s="74">
        <v>2.0588235294117648E-4</v>
      </c>
      <c r="K63" s="74">
        <v>1.6003460207612456E-2</v>
      </c>
      <c r="L63" s="68">
        <v>418.86599999999999</v>
      </c>
      <c r="M63" s="68"/>
      <c r="N63" s="68"/>
      <c r="O63" s="68">
        <v>19.29</v>
      </c>
      <c r="P63" s="68">
        <v>130.47500000000002</v>
      </c>
      <c r="Q63" s="68">
        <v>0.11900000000000001</v>
      </c>
      <c r="R63" s="68">
        <v>9.25</v>
      </c>
    </row>
    <row r="64" spans="1:18">
      <c r="B64">
        <v>2014</v>
      </c>
      <c r="C64" s="5">
        <v>8</v>
      </c>
      <c r="D64" s="5">
        <v>881</v>
      </c>
      <c r="E64" s="74">
        <v>0.57830419977298519</v>
      </c>
      <c r="F64" s="74">
        <v>6.8104426787741201E-3</v>
      </c>
      <c r="G64" s="74">
        <v>3.3891032917139616E-2</v>
      </c>
      <c r="H64" s="74">
        <v>0.27449375709421114</v>
      </c>
      <c r="I64" s="74">
        <v>8.9053348467650395E-2</v>
      </c>
      <c r="J64" s="74">
        <v>1.014528944381385E-2</v>
      </c>
      <c r="K64" s="74">
        <v>7.3019296254256526E-3</v>
      </c>
      <c r="L64" s="68">
        <v>509.48599999999999</v>
      </c>
      <c r="M64" s="68">
        <v>6</v>
      </c>
      <c r="N64" s="68">
        <v>29.858000000000001</v>
      </c>
      <c r="O64" s="68">
        <v>78.456000000000003</v>
      </c>
      <c r="P64" s="68">
        <v>241.82900000000004</v>
      </c>
      <c r="Q64" s="68">
        <v>8.9380000000000024</v>
      </c>
      <c r="R64" s="68">
        <v>6.4329999999999998</v>
      </c>
    </row>
    <row r="65" spans="1:18">
      <c r="B65">
        <v>2017</v>
      </c>
      <c r="C65" s="5">
        <v>6</v>
      </c>
      <c r="D65" s="5">
        <v>890</v>
      </c>
      <c r="E65" s="74">
        <v>0.5831662921348314</v>
      </c>
      <c r="F65" s="74">
        <v>7.1910112359550565E-3</v>
      </c>
      <c r="G65" s="74">
        <v>1.9724719101123594E-2</v>
      </c>
      <c r="H65" s="74">
        <v>0.29500224719101126</v>
      </c>
      <c r="I65" s="74">
        <v>7.5438202247191014E-2</v>
      </c>
      <c r="J65" s="74">
        <v>8.9662921348314609E-3</v>
      </c>
      <c r="K65" s="74">
        <v>1.0511235955056181E-2</v>
      </c>
      <c r="L65" s="68">
        <v>519.01799999999992</v>
      </c>
      <c r="M65" s="68">
        <v>6.4</v>
      </c>
      <c r="N65" s="68">
        <v>17.555</v>
      </c>
      <c r="O65" s="68">
        <v>67.14</v>
      </c>
      <c r="P65" s="68">
        <v>262.55200000000002</v>
      </c>
      <c r="Q65" s="68">
        <v>7.98</v>
      </c>
      <c r="R65" s="68">
        <v>9.3550000000000004</v>
      </c>
    </row>
    <row r="66" spans="1:18">
      <c r="C66" s="5"/>
      <c r="D66" s="5"/>
      <c r="E66" s="74"/>
      <c r="F66" s="74"/>
      <c r="G66" s="74"/>
      <c r="H66" s="74"/>
      <c r="I66" s="74"/>
      <c r="J66" s="74"/>
      <c r="K66" s="74"/>
      <c r="L66" s="68"/>
      <c r="M66" s="68"/>
      <c r="N66" s="68"/>
      <c r="O66" s="68"/>
      <c r="P66" s="68"/>
      <c r="Q66" s="68"/>
      <c r="R66" s="68"/>
    </row>
    <row r="67" spans="1:18">
      <c r="A67" t="s">
        <v>1357</v>
      </c>
      <c r="B67">
        <v>2011</v>
      </c>
      <c r="C67" s="5">
        <v>6</v>
      </c>
      <c r="D67" s="5">
        <v>4593</v>
      </c>
      <c r="E67" s="74">
        <v>0.43846723274548227</v>
      </c>
      <c r="F67" s="74"/>
      <c r="G67" s="74">
        <v>3.8112344872632264E-3</v>
      </c>
      <c r="H67" s="74">
        <v>0.29846723274548226</v>
      </c>
      <c r="I67" s="74">
        <v>5.9873720879599385E-4</v>
      </c>
      <c r="J67" s="74">
        <v>6.1952971913781839E-3</v>
      </c>
      <c r="K67" s="74">
        <v>0.18148269105160028</v>
      </c>
      <c r="L67" s="68">
        <v>2013.88</v>
      </c>
      <c r="M67" s="68"/>
      <c r="N67" s="68">
        <v>17.504999999999999</v>
      </c>
      <c r="O67" s="68">
        <v>2.75</v>
      </c>
      <c r="P67" s="68">
        <v>1370.86</v>
      </c>
      <c r="Q67" s="68">
        <v>28.454999999999998</v>
      </c>
      <c r="R67" s="68">
        <v>833.55000000000007</v>
      </c>
    </row>
    <row r="68" spans="1:18">
      <c r="B68">
        <v>2014</v>
      </c>
      <c r="C68" s="5">
        <v>10</v>
      </c>
      <c r="D68" s="5">
        <v>5042</v>
      </c>
      <c r="E68" s="74">
        <v>0.38496033320111062</v>
      </c>
      <c r="F68" s="74">
        <v>3.9091630305434352E-3</v>
      </c>
      <c r="G68" s="74">
        <v>3.8575961919873063E-3</v>
      </c>
      <c r="H68" s="74">
        <v>0.44823681078936933</v>
      </c>
      <c r="I68" s="74">
        <v>3.7086473621578742E-2</v>
      </c>
      <c r="J68" s="74">
        <v>3.7844109480364936E-2</v>
      </c>
      <c r="K68" s="74">
        <v>8.4105513685045624E-2</v>
      </c>
      <c r="L68" s="68">
        <v>1940.9699999999998</v>
      </c>
      <c r="M68" s="68">
        <v>19.71</v>
      </c>
      <c r="N68" s="68">
        <v>19.45</v>
      </c>
      <c r="O68" s="68">
        <v>186.99</v>
      </c>
      <c r="P68" s="68">
        <v>2260.0100000000002</v>
      </c>
      <c r="Q68" s="68">
        <v>190.81</v>
      </c>
      <c r="R68" s="68">
        <v>424.06</v>
      </c>
    </row>
    <row r="69" spans="1:18">
      <c r="B69">
        <v>2017</v>
      </c>
      <c r="C69" s="5">
        <v>8</v>
      </c>
      <c r="D69" s="5">
        <v>4918</v>
      </c>
      <c r="E69" s="74">
        <v>0.46647214314762103</v>
      </c>
      <c r="F69" s="74">
        <v>3.0618137454249696E-3</v>
      </c>
      <c r="G69" s="74">
        <v>3.9442862952419689E-3</v>
      </c>
      <c r="H69" s="74">
        <v>0.40608377389182598</v>
      </c>
      <c r="I69" s="74">
        <v>1.653111020740138E-3</v>
      </c>
      <c r="J69" s="74">
        <v>5.1644977633184212E-3</v>
      </c>
      <c r="K69" s="74">
        <v>0.11362037413582757</v>
      </c>
      <c r="L69" s="68">
        <v>2294.11</v>
      </c>
      <c r="M69" s="68">
        <v>15.058</v>
      </c>
      <c r="N69" s="68">
        <v>19.398000000000003</v>
      </c>
      <c r="O69" s="68">
        <v>8.129999999999999</v>
      </c>
      <c r="P69" s="68">
        <v>1997.1200000000001</v>
      </c>
      <c r="Q69" s="68">
        <v>25.398999999999997</v>
      </c>
      <c r="R69" s="68">
        <v>558.78499999999997</v>
      </c>
    </row>
    <row r="70" spans="1:18">
      <c r="C70" s="5"/>
      <c r="D70" s="5"/>
      <c r="E70" s="74"/>
      <c r="F70" s="74"/>
      <c r="G70" s="74"/>
      <c r="H70" s="74"/>
      <c r="I70" s="74"/>
      <c r="J70" s="74"/>
      <c r="K70" s="74"/>
      <c r="L70" s="68"/>
      <c r="M70" s="68"/>
      <c r="N70" s="68"/>
      <c r="O70" s="68"/>
      <c r="P70" s="68"/>
      <c r="Q70" s="68"/>
      <c r="R70" s="68"/>
    </row>
    <row r="71" spans="1:18">
      <c r="A71" t="s">
        <v>1358</v>
      </c>
      <c r="B71">
        <v>2011</v>
      </c>
      <c r="C71" s="5">
        <v>14</v>
      </c>
      <c r="D71" s="5">
        <v>1701</v>
      </c>
      <c r="E71" s="74">
        <v>0.77642092886537328</v>
      </c>
      <c r="F71" s="74">
        <v>0</v>
      </c>
      <c r="G71" s="74">
        <v>2.0870076425631981E-3</v>
      </c>
      <c r="H71" s="74">
        <v>6.291534391534391E-2</v>
      </c>
      <c r="I71" s="74">
        <v>0.14117283950617282</v>
      </c>
      <c r="J71" s="74">
        <v>3.5002939447383889E-3</v>
      </c>
      <c r="K71" s="74">
        <v>1.3903586125808347E-2</v>
      </c>
      <c r="L71" s="68">
        <v>1320.692</v>
      </c>
      <c r="M71" s="68">
        <v>0</v>
      </c>
      <c r="N71" s="68">
        <v>3.5500000000000003</v>
      </c>
      <c r="O71" s="68">
        <v>240.13499999999996</v>
      </c>
      <c r="P71" s="68">
        <v>107.01899999999999</v>
      </c>
      <c r="Q71" s="68">
        <v>5.9539999999999997</v>
      </c>
      <c r="R71" s="68">
        <v>23.65</v>
      </c>
    </row>
    <row r="72" spans="1:18">
      <c r="B72">
        <v>2014</v>
      </c>
      <c r="C72" s="5">
        <v>10</v>
      </c>
      <c r="D72" s="5">
        <v>1445</v>
      </c>
      <c r="E72" s="74">
        <v>0.72060346020761246</v>
      </c>
      <c r="F72" s="74">
        <v>0</v>
      </c>
      <c r="G72" s="74">
        <v>7.418685121107267E-3</v>
      </c>
      <c r="H72" s="74">
        <v>7.912041522491349E-2</v>
      </c>
      <c r="I72" s="74">
        <v>0.17296539792387544</v>
      </c>
      <c r="J72" s="74">
        <v>6.9785467128027695E-3</v>
      </c>
      <c r="K72" s="74">
        <v>1.2913494809688581E-2</v>
      </c>
      <c r="L72" s="68">
        <v>1041.2719999999999</v>
      </c>
      <c r="M72" s="68">
        <v>0</v>
      </c>
      <c r="N72" s="68">
        <v>10.72</v>
      </c>
      <c r="O72" s="68">
        <v>249.935</v>
      </c>
      <c r="P72" s="68">
        <v>114.32899999999999</v>
      </c>
      <c r="Q72" s="68">
        <v>10.084000000000001</v>
      </c>
      <c r="R72" s="68">
        <v>18.66</v>
      </c>
    </row>
    <row r="73" spans="1:18">
      <c r="B73">
        <v>2017</v>
      </c>
      <c r="C73" s="5">
        <v>9</v>
      </c>
      <c r="D73" s="5">
        <v>1209</v>
      </c>
      <c r="E73" s="74">
        <v>0.77889164598842031</v>
      </c>
      <c r="F73" s="74">
        <v>0</v>
      </c>
      <c r="G73" s="74">
        <v>9.2059553349875933E-3</v>
      </c>
      <c r="H73" s="74">
        <v>0.11148056244830438</v>
      </c>
      <c r="I73" s="74">
        <v>8.7088502894954498E-2</v>
      </c>
      <c r="J73" s="74">
        <v>8.6848635235732014E-3</v>
      </c>
      <c r="K73" s="74">
        <v>4.6484698097601319E-3</v>
      </c>
      <c r="L73" s="68">
        <v>941.68000000000018</v>
      </c>
      <c r="M73" s="68">
        <v>0</v>
      </c>
      <c r="N73" s="68">
        <v>11.13</v>
      </c>
      <c r="O73" s="68">
        <v>105.28999999999999</v>
      </c>
      <c r="P73" s="68">
        <v>134.78</v>
      </c>
      <c r="Q73" s="68">
        <v>10.5</v>
      </c>
      <c r="R73" s="68">
        <v>5.6199999999999992</v>
      </c>
    </row>
    <row r="74" spans="1:18">
      <c r="C74" s="5"/>
      <c r="D74" s="5"/>
      <c r="E74" s="74"/>
      <c r="F74" s="74"/>
      <c r="G74" s="74"/>
      <c r="H74" s="74"/>
      <c r="I74" s="74"/>
      <c r="J74" s="74"/>
      <c r="K74" s="74"/>
      <c r="L74" s="68"/>
      <c r="M74" s="68"/>
      <c r="N74" s="68"/>
      <c r="O74" s="68"/>
      <c r="P74" s="68"/>
      <c r="Q74" s="68"/>
      <c r="R74" s="68"/>
    </row>
  </sheetData>
  <hyperlinks>
    <hyperlink ref="I2" location="'4.2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25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11" width="11.42578125" customWidth="1"/>
  </cols>
  <sheetData>
    <row r="1" spans="1:11" s="1" customFormat="1" ht="15.75">
      <c r="A1" s="38" t="s">
        <v>1322</v>
      </c>
      <c r="B1" s="47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87">
        <v>2017</v>
      </c>
      <c r="B2" s="47"/>
      <c r="C2" s="47"/>
      <c r="D2" s="88"/>
      <c r="E2" s="88"/>
      <c r="F2" s="88"/>
      <c r="G2" s="88"/>
      <c r="H2" s="88"/>
      <c r="I2" s="89" t="s">
        <v>1333</v>
      </c>
      <c r="J2" s="88"/>
      <c r="K2" s="90"/>
    </row>
    <row r="4" spans="1:11">
      <c r="A4" t="s">
        <v>1149</v>
      </c>
      <c r="B4" t="s">
        <v>1</v>
      </c>
      <c r="C4" t="s">
        <v>1251</v>
      </c>
      <c r="D4" t="s">
        <v>1252</v>
      </c>
      <c r="E4" t="s">
        <v>1253</v>
      </c>
      <c r="F4" t="s">
        <v>1254</v>
      </c>
      <c r="G4" t="s">
        <v>1255</v>
      </c>
      <c r="H4" t="s">
        <v>1256</v>
      </c>
      <c r="I4" t="s">
        <v>1257</v>
      </c>
      <c r="J4" t="s">
        <v>1258</v>
      </c>
      <c r="K4" t="s">
        <v>1259</v>
      </c>
    </row>
    <row r="5" spans="1:11">
      <c r="A5" t="s">
        <v>1150</v>
      </c>
      <c r="B5">
        <v>45</v>
      </c>
      <c r="C5">
        <v>9126</v>
      </c>
      <c r="D5">
        <v>1102</v>
      </c>
      <c r="E5">
        <v>93</v>
      </c>
      <c r="F5">
        <v>38</v>
      </c>
      <c r="G5">
        <v>10359</v>
      </c>
      <c r="H5" s="72">
        <v>0.88097306689834931</v>
      </c>
      <c r="I5" s="72">
        <v>0.10638092479969109</v>
      </c>
      <c r="J5" s="72">
        <v>8.9777005502461628E-3</v>
      </c>
      <c r="K5" s="72">
        <v>3.6683077517134857E-3</v>
      </c>
    </row>
    <row r="6" spans="1:11">
      <c r="A6" t="s">
        <v>1229</v>
      </c>
      <c r="B6">
        <v>15</v>
      </c>
      <c r="C6">
        <v>666</v>
      </c>
      <c r="D6">
        <v>185</v>
      </c>
      <c r="E6">
        <v>177</v>
      </c>
      <c r="F6">
        <v>112</v>
      </c>
      <c r="G6">
        <v>1140</v>
      </c>
      <c r="H6" s="72">
        <v>0.58421052631578951</v>
      </c>
      <c r="I6" s="72">
        <v>0.16228070175438597</v>
      </c>
      <c r="J6" s="72">
        <v>0.15526315789473685</v>
      </c>
      <c r="K6" s="72">
        <v>9.8245614035087719E-2</v>
      </c>
    </row>
    <row r="7" spans="1:11">
      <c r="A7" t="s">
        <v>1151</v>
      </c>
      <c r="B7">
        <v>6</v>
      </c>
      <c r="C7">
        <v>33</v>
      </c>
      <c r="D7">
        <v>17</v>
      </c>
      <c r="E7">
        <v>7</v>
      </c>
      <c r="F7">
        <v>12</v>
      </c>
      <c r="G7">
        <v>69</v>
      </c>
      <c r="H7" s="72">
        <v>0.47826086956521741</v>
      </c>
      <c r="I7" s="72">
        <v>0.24637681159420291</v>
      </c>
      <c r="J7" s="72">
        <v>0.10144927536231885</v>
      </c>
      <c r="K7" s="72">
        <v>0.17391304347826086</v>
      </c>
    </row>
    <row r="8" spans="1:11">
      <c r="A8" t="s">
        <v>1152</v>
      </c>
      <c r="B8">
        <v>9</v>
      </c>
      <c r="C8">
        <v>14829</v>
      </c>
      <c r="D8">
        <v>1230</v>
      </c>
      <c r="E8">
        <v>346</v>
      </c>
      <c r="F8">
        <v>21</v>
      </c>
      <c r="G8">
        <v>16426</v>
      </c>
      <c r="H8" s="72">
        <v>0.90277608669183007</v>
      </c>
      <c r="I8" s="72">
        <v>7.4881285766467798E-2</v>
      </c>
      <c r="J8" s="72">
        <v>2.1064166565201509E-2</v>
      </c>
      <c r="K8" s="72">
        <v>1.2784609765006697E-3</v>
      </c>
    </row>
    <row r="9" spans="1:11">
      <c r="A9" t="s">
        <v>1230</v>
      </c>
      <c r="B9">
        <v>64</v>
      </c>
      <c r="C9">
        <v>10070</v>
      </c>
      <c r="D9">
        <v>1270</v>
      </c>
      <c r="E9">
        <v>613</v>
      </c>
      <c r="F9">
        <v>140</v>
      </c>
      <c r="G9">
        <v>12093</v>
      </c>
      <c r="H9" s="72">
        <v>0.83271313983296125</v>
      </c>
      <c r="I9" s="72">
        <v>0.10501943272967833</v>
      </c>
      <c r="J9" s="72">
        <v>5.0690482097080956E-2</v>
      </c>
      <c r="K9" s="72">
        <v>1.1576945340279501E-2</v>
      </c>
    </row>
    <row r="10" spans="1:11">
      <c r="A10" t="s">
        <v>1231</v>
      </c>
      <c r="B10">
        <v>18</v>
      </c>
      <c r="C10">
        <v>1108</v>
      </c>
      <c r="D10">
        <v>444</v>
      </c>
      <c r="E10">
        <v>199</v>
      </c>
      <c r="F10">
        <v>30</v>
      </c>
      <c r="G10">
        <v>1781</v>
      </c>
      <c r="H10" s="72">
        <v>0.62212240314430101</v>
      </c>
      <c r="I10" s="72">
        <v>0.24929814710836609</v>
      </c>
      <c r="J10" s="72">
        <v>0.11173498034811903</v>
      </c>
      <c r="K10" s="72">
        <v>1.6844469399213923E-2</v>
      </c>
    </row>
    <row r="11" spans="1:11">
      <c r="A11" t="s">
        <v>1232</v>
      </c>
      <c r="B11">
        <v>11</v>
      </c>
      <c r="C11">
        <v>1213</v>
      </c>
      <c r="D11">
        <v>69</v>
      </c>
      <c r="E11">
        <v>36</v>
      </c>
      <c r="F11">
        <v>4</v>
      </c>
      <c r="G11">
        <v>1322</v>
      </c>
      <c r="H11" s="72">
        <v>0.91754916792738273</v>
      </c>
      <c r="I11" s="72">
        <v>5.2193645990922848E-2</v>
      </c>
      <c r="J11" s="72">
        <v>2.7231467473524961E-2</v>
      </c>
      <c r="K11" s="72">
        <v>3.0257186081694403E-3</v>
      </c>
    </row>
    <row r="12" spans="1:11">
      <c r="A12" t="s">
        <v>1153</v>
      </c>
      <c r="B12">
        <v>42</v>
      </c>
      <c r="C12">
        <v>6448</v>
      </c>
      <c r="D12">
        <v>2777</v>
      </c>
      <c r="E12">
        <v>54</v>
      </c>
      <c r="F12">
        <v>39</v>
      </c>
      <c r="G12">
        <v>9318</v>
      </c>
      <c r="H12" s="72">
        <v>0.69199399012663665</v>
      </c>
      <c r="I12" s="72">
        <v>0.29802532732345999</v>
      </c>
      <c r="J12" s="72">
        <v>5.7952350289761749E-3</v>
      </c>
      <c r="K12" s="72">
        <v>4.1854475209272372E-3</v>
      </c>
    </row>
    <row r="13" spans="1:11">
      <c r="A13" t="s">
        <v>1154</v>
      </c>
      <c r="B13">
        <v>19</v>
      </c>
      <c r="C13">
        <v>3762</v>
      </c>
      <c r="D13">
        <v>1782</v>
      </c>
      <c r="E13">
        <v>13</v>
      </c>
      <c r="F13">
        <v>32</v>
      </c>
      <c r="G13">
        <v>5589</v>
      </c>
      <c r="H13" s="72">
        <v>0.67310789049919484</v>
      </c>
      <c r="I13" s="72">
        <v>0.3188405797101449</v>
      </c>
      <c r="J13" s="72">
        <v>2.3259974950796207E-3</v>
      </c>
      <c r="K13" s="72">
        <v>5.7255322955806045E-3</v>
      </c>
    </row>
    <row r="14" spans="1:11">
      <c r="A14" t="s">
        <v>1155</v>
      </c>
      <c r="B14">
        <v>13</v>
      </c>
      <c r="C14">
        <v>264</v>
      </c>
      <c r="D14">
        <v>363</v>
      </c>
      <c r="E14">
        <v>2</v>
      </c>
      <c r="F14">
        <v>2</v>
      </c>
      <c r="G14">
        <v>631</v>
      </c>
      <c r="H14" s="72">
        <v>0.41838351822503961</v>
      </c>
      <c r="I14" s="72">
        <v>0.57527733755942945</v>
      </c>
      <c r="J14" s="72">
        <v>3.1695721077654518E-3</v>
      </c>
      <c r="K14" s="72">
        <v>3.1695721077654518E-3</v>
      </c>
    </row>
    <row r="15" spans="1:11">
      <c r="A15" t="s">
        <v>1156</v>
      </c>
      <c r="B15">
        <v>9</v>
      </c>
      <c r="C15">
        <v>2797</v>
      </c>
      <c r="D15">
        <v>132</v>
      </c>
      <c r="E15">
        <v>30</v>
      </c>
      <c r="F15">
        <v>3150</v>
      </c>
      <c r="G15">
        <v>6109</v>
      </c>
      <c r="H15" s="72">
        <v>0.45784907513504663</v>
      </c>
      <c r="I15" s="72">
        <v>2.160746439679162E-2</v>
      </c>
      <c r="J15" s="72">
        <v>4.9107873629071859E-3</v>
      </c>
      <c r="K15" s="72">
        <v>0.51563267310525451</v>
      </c>
    </row>
    <row r="16" spans="1:11">
      <c r="A16" t="s">
        <v>1157</v>
      </c>
      <c r="B16">
        <v>9</v>
      </c>
      <c r="C16">
        <v>2215</v>
      </c>
      <c r="D16">
        <v>181</v>
      </c>
      <c r="E16">
        <v>162</v>
      </c>
      <c r="F16">
        <v>30</v>
      </c>
      <c r="G16">
        <v>2588</v>
      </c>
      <c r="H16" s="72">
        <v>0.85587326120556417</v>
      </c>
      <c r="I16" s="72">
        <v>6.9938176197836169E-2</v>
      </c>
      <c r="J16" s="72">
        <v>6.2596599690880994E-2</v>
      </c>
      <c r="K16" s="72">
        <v>1.1591962905718702E-2</v>
      </c>
    </row>
    <row r="17" spans="1:11">
      <c r="A17" t="s">
        <v>1158</v>
      </c>
      <c r="B17">
        <v>32</v>
      </c>
      <c r="C17">
        <v>1119</v>
      </c>
      <c r="D17">
        <v>220</v>
      </c>
      <c r="E17">
        <v>385</v>
      </c>
      <c r="F17">
        <v>141</v>
      </c>
      <c r="G17">
        <v>1865</v>
      </c>
      <c r="H17" s="72">
        <v>0.6</v>
      </c>
      <c r="I17" s="72">
        <v>0.11796246648793565</v>
      </c>
      <c r="J17" s="72">
        <v>0.2064343163538874</v>
      </c>
      <c r="K17" s="72">
        <v>7.5603217158176944E-2</v>
      </c>
    </row>
    <row r="18" spans="1:11">
      <c r="A18" t="s">
        <v>1159</v>
      </c>
      <c r="B18">
        <v>3</v>
      </c>
      <c r="C18">
        <v>58</v>
      </c>
      <c r="D18">
        <v>58</v>
      </c>
      <c r="E18">
        <v>4</v>
      </c>
      <c r="F18">
        <v>4</v>
      </c>
      <c r="G18">
        <v>124</v>
      </c>
      <c r="H18" s="72">
        <v>0.46774193548387094</v>
      </c>
      <c r="I18" s="72">
        <v>0.46774193548387094</v>
      </c>
      <c r="J18" s="72">
        <v>3.2258064516129031E-2</v>
      </c>
      <c r="K18" s="72">
        <v>3.2258064516129031E-2</v>
      </c>
    </row>
    <row r="19" spans="1:11">
      <c r="A19" t="s">
        <v>1352</v>
      </c>
      <c r="B19">
        <v>33</v>
      </c>
      <c r="C19">
        <v>1526</v>
      </c>
      <c r="D19">
        <v>198</v>
      </c>
      <c r="E19">
        <v>54</v>
      </c>
      <c r="F19">
        <v>47</v>
      </c>
      <c r="G19">
        <v>1825</v>
      </c>
      <c r="H19" s="72">
        <v>0.8361643835616438</v>
      </c>
      <c r="I19" s="72">
        <v>0.10849315068493151</v>
      </c>
      <c r="J19" s="72">
        <v>2.958904109589041E-2</v>
      </c>
      <c r="K19" s="72">
        <v>2.5753424657534246E-2</v>
      </c>
    </row>
    <row r="20" spans="1:11">
      <c r="A20" t="s">
        <v>1160</v>
      </c>
      <c r="B20">
        <v>14</v>
      </c>
      <c r="C20">
        <v>511</v>
      </c>
      <c r="D20">
        <v>25</v>
      </c>
      <c r="E20">
        <v>460</v>
      </c>
      <c r="F20">
        <v>37</v>
      </c>
      <c r="G20">
        <v>1033</v>
      </c>
      <c r="H20" s="72">
        <v>0.49467570183930298</v>
      </c>
      <c r="I20" s="72">
        <v>2.420135527589545E-2</v>
      </c>
      <c r="J20" s="72">
        <v>0.44530493707647628</v>
      </c>
      <c r="K20" s="72">
        <v>3.5818005808325268E-2</v>
      </c>
    </row>
    <row r="21" spans="1:11">
      <c r="A21" t="s">
        <v>1233</v>
      </c>
      <c r="B21">
        <v>13</v>
      </c>
      <c r="C21">
        <v>828</v>
      </c>
      <c r="D21">
        <v>5960</v>
      </c>
      <c r="E21">
        <v>6</v>
      </c>
      <c r="F21">
        <v>0</v>
      </c>
      <c r="G21">
        <v>6794</v>
      </c>
      <c r="H21" s="72">
        <v>0.12187224021195173</v>
      </c>
      <c r="I21" s="72">
        <v>0.87724462761259936</v>
      </c>
      <c r="J21" s="72">
        <v>8.8313217544892548E-4</v>
      </c>
      <c r="K21" s="72">
        <v>0</v>
      </c>
    </row>
    <row r="22" spans="1:11">
      <c r="A22" t="s">
        <v>1353</v>
      </c>
      <c r="B22">
        <v>80</v>
      </c>
      <c r="C22">
        <v>12671</v>
      </c>
      <c r="D22">
        <v>1356</v>
      </c>
      <c r="E22">
        <v>636</v>
      </c>
      <c r="F22">
        <v>129</v>
      </c>
      <c r="G22">
        <v>14792</v>
      </c>
      <c r="H22" s="72">
        <v>0.85661168199026505</v>
      </c>
      <c r="I22" s="72">
        <v>9.1671173607355327E-2</v>
      </c>
      <c r="J22" s="72">
        <v>4.2996214169821523E-2</v>
      </c>
      <c r="K22" s="72">
        <v>8.7209302325581394E-3</v>
      </c>
    </row>
    <row r="23" spans="1:11">
      <c r="A23" t="s">
        <v>1161</v>
      </c>
      <c r="B23">
        <v>26</v>
      </c>
      <c r="C23">
        <v>2321</v>
      </c>
      <c r="D23">
        <v>148</v>
      </c>
      <c r="E23">
        <v>740</v>
      </c>
      <c r="F23">
        <v>292</v>
      </c>
      <c r="G23">
        <v>3501</v>
      </c>
      <c r="H23" s="72">
        <v>0.66295344187375038</v>
      </c>
      <c r="I23" s="72">
        <v>4.2273636103970294E-2</v>
      </c>
      <c r="J23" s="72">
        <v>0.21136818051985148</v>
      </c>
      <c r="K23" s="72">
        <v>8.3404741502427882E-2</v>
      </c>
    </row>
    <row r="24" spans="1:11">
      <c r="A24" t="s">
        <v>1162</v>
      </c>
      <c r="B24">
        <v>12</v>
      </c>
      <c r="C24">
        <v>2994</v>
      </c>
      <c r="D24">
        <v>211</v>
      </c>
      <c r="E24">
        <v>81</v>
      </c>
      <c r="F24">
        <v>401</v>
      </c>
      <c r="G24">
        <v>3687</v>
      </c>
      <c r="H24" s="72">
        <v>0.81204231082180633</v>
      </c>
      <c r="I24" s="72">
        <v>5.7228098725250878E-2</v>
      </c>
      <c r="J24" s="72">
        <v>2.1969080553295363E-2</v>
      </c>
      <c r="K24" s="72">
        <v>0.1087605098996474</v>
      </c>
    </row>
    <row r="25" spans="1:11">
      <c r="A25" t="s">
        <v>51</v>
      </c>
      <c r="B25">
        <f>SUBTOTAL(109,Tableau_DB_PDE_2017.accdb_R_DATA_parkingsvssecteursvsaffection_2017[sites])</f>
        <v>473</v>
      </c>
      <c r="C25">
        <f>SUBTOTAL(109,Tableau_DB_PDE_2017.accdb_R_DATA_parkingsvssecteursvsaffection_2017[parkings_workers])</f>
        <v>74559</v>
      </c>
      <c r="D25">
        <f>SUBTOTAL(109,Tableau_DB_PDE_2017.accdb_R_DATA_parkingsvssecteursvsaffection_2017[parkings_visitors])</f>
        <v>17728</v>
      </c>
      <c r="E25">
        <f>SUBTOTAL(109,Tableau_DB_PDE_2017.accdb_R_DATA_parkingsvssecteursvsaffection_2017[parkings_service])</f>
        <v>4098</v>
      </c>
      <c r="F25">
        <f>SUBTOTAL(109,Tableau_DB_PDE_2017.accdb_R_DATA_parkingsvssecteursvsaffection_2017[parkings_trucks])</f>
        <v>4661</v>
      </c>
      <c r="G25">
        <f>SUBTOTAL(109,Tableau_DB_PDE_2017.accdb_R_DATA_parkingsvssecteursvsaffection_2017[parkings_total])</f>
        <v>101046</v>
      </c>
      <c r="H25" s="106">
        <f>Tableau_DB_PDE_2017.accdb_R_DATA_parkingsvssecteursvsaffection_2017[[#Totals],[parkings_workers]]/Tableau_DB_PDE_2017.accdb_R_DATA_parkingsvssecteursvsaffection_2017[[#Totals],[parkings_total]]</f>
        <v>0.73787186034083485</v>
      </c>
      <c r="I25" s="106">
        <f>Tableau_DB_PDE_2017.accdb_R_DATA_parkingsvssecteursvsaffection_2017[[#Totals],[parkings_visitors]]/Tableau_DB_PDE_2017.accdb_R_DATA_parkingsvssecteursvsaffection_2017[[#Totals],[parkings_total]]</f>
        <v>0.17544484690141124</v>
      </c>
      <c r="J25" s="106">
        <f>Tableau_DB_PDE_2017.accdb_R_DATA_parkingsvssecteursvsaffection_2017[[#Totals],[parkings_service]]/Tableau_DB_PDE_2017.accdb_R_DATA_parkingsvssecteursvsaffection_2017[[#Totals],[parkings_total]]</f>
        <v>4.0555786473487322E-2</v>
      </c>
      <c r="K25" s="106">
        <f>Tableau_DB_PDE_2017.accdb_R_DATA_parkingsvssecteursvsaffection_2017[[#Totals],[parkings_trucks]]/Tableau_DB_PDE_2017.accdb_R_DATA_parkingsvssecteursvsaffection_2017[[#Totals],[parkings_total]]</f>
        <v>4.6127506284266574E-2</v>
      </c>
    </row>
  </sheetData>
  <hyperlinks>
    <hyperlink ref="I2" location="'5.1.b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L84"/>
  <sheetViews>
    <sheetView zoomScaleNormal="100" workbookViewId="0">
      <pane ySplit="4" topLeftCell="A5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8" width="11.42578125" customWidth="1"/>
    <col min="9" max="12" width="11.42578125" style="72" customWidth="1"/>
    <col min="13" max="26" width="7.42578125" customWidth="1"/>
    <col min="27" max="27" width="12.5703125" bestFit="1" customWidth="1"/>
  </cols>
  <sheetData>
    <row r="1" spans="1:12" s="1" customFormat="1" ht="15.75">
      <c r="A1" s="38" t="s">
        <v>1322</v>
      </c>
      <c r="B1" s="47"/>
      <c r="C1" s="40"/>
      <c r="D1" s="41"/>
      <c r="E1" s="41"/>
      <c r="G1" s="41"/>
      <c r="H1" s="41"/>
      <c r="I1" s="37" t="s">
        <v>1344</v>
      </c>
      <c r="J1" s="91"/>
      <c r="K1" s="92"/>
      <c r="L1" s="93"/>
    </row>
    <row r="2" spans="1:12" s="67" customFormat="1">
      <c r="A2" s="63" t="s">
        <v>3</v>
      </c>
      <c r="B2" s="64"/>
      <c r="C2" s="64"/>
      <c r="D2" s="65"/>
      <c r="E2" s="65"/>
      <c r="F2" s="65"/>
      <c r="G2" s="65"/>
      <c r="H2" s="65"/>
      <c r="I2" s="94" t="s">
        <v>1334</v>
      </c>
      <c r="J2" s="95"/>
      <c r="K2" s="96"/>
      <c r="L2" s="96"/>
    </row>
    <row r="4" spans="1:12">
      <c r="A4" s="32" t="s">
        <v>1149</v>
      </c>
      <c r="B4" s="32" t="s">
        <v>29</v>
      </c>
      <c r="C4" t="s">
        <v>1163</v>
      </c>
      <c r="D4" t="s">
        <v>1260</v>
      </c>
      <c r="E4" t="s">
        <v>1261</v>
      </c>
      <c r="F4" t="s">
        <v>1262</v>
      </c>
      <c r="G4" t="s">
        <v>1263</v>
      </c>
      <c r="H4" t="s">
        <v>1264</v>
      </c>
      <c r="I4" s="76" t="s">
        <v>1265</v>
      </c>
      <c r="J4" s="76" t="s">
        <v>1266</v>
      </c>
      <c r="K4" s="76" t="s">
        <v>1267</v>
      </c>
      <c r="L4" s="76" t="s">
        <v>1268</v>
      </c>
    </row>
    <row r="5" spans="1:12">
      <c r="A5" t="s">
        <v>1150</v>
      </c>
      <c r="B5">
        <v>2011</v>
      </c>
      <c r="C5" s="5">
        <v>42</v>
      </c>
      <c r="D5" s="5">
        <v>11375</v>
      </c>
      <c r="E5" s="5">
        <v>943</v>
      </c>
      <c r="F5" s="5">
        <v>142</v>
      </c>
      <c r="G5" s="5">
        <v>94</v>
      </c>
      <c r="H5" s="5">
        <v>12554</v>
      </c>
      <c r="I5" s="76">
        <v>0.90608570973394931</v>
      </c>
      <c r="J5" s="76">
        <v>7.5115501035526527E-2</v>
      </c>
      <c r="K5" s="76">
        <v>1.1311135892942489E-2</v>
      </c>
      <c r="L5" s="76">
        <v>7.487653337581647E-3</v>
      </c>
    </row>
    <row r="6" spans="1:12">
      <c r="B6">
        <v>2014</v>
      </c>
      <c r="C6" s="5">
        <v>34</v>
      </c>
      <c r="D6" s="5">
        <v>10331</v>
      </c>
      <c r="E6" s="5">
        <v>1050</v>
      </c>
      <c r="F6" s="5">
        <v>113</v>
      </c>
      <c r="G6" s="5">
        <v>43</v>
      </c>
      <c r="H6" s="5">
        <v>11537</v>
      </c>
      <c r="I6" s="76">
        <v>0.89546675912282225</v>
      </c>
      <c r="J6" s="76">
        <v>9.1011528126896071E-2</v>
      </c>
      <c r="K6" s="76">
        <v>9.7945739793707208E-3</v>
      </c>
      <c r="L6" s="76">
        <v>3.7271387709109823E-3</v>
      </c>
    </row>
    <row r="7" spans="1:12">
      <c r="B7">
        <v>2017</v>
      </c>
      <c r="C7" s="5">
        <v>34</v>
      </c>
      <c r="D7" s="5">
        <v>8303</v>
      </c>
      <c r="E7" s="5">
        <v>1024</v>
      </c>
      <c r="F7" s="5">
        <v>88</v>
      </c>
      <c r="G7" s="5">
        <v>36</v>
      </c>
      <c r="H7" s="5">
        <v>9451</v>
      </c>
      <c r="I7" s="76">
        <v>0.87853137234155121</v>
      </c>
      <c r="J7" s="76">
        <v>0.10834832292879061</v>
      </c>
      <c r="K7" s="76">
        <v>9.3111840016929428E-3</v>
      </c>
      <c r="L7" s="76">
        <v>3.8091207279652949E-3</v>
      </c>
    </row>
    <row r="8" spans="1:12">
      <c r="C8" s="5"/>
      <c r="D8" s="5"/>
      <c r="E8" s="5"/>
      <c r="F8" s="5"/>
      <c r="G8" s="5"/>
      <c r="H8" s="5"/>
      <c r="I8" s="76"/>
      <c r="J8" s="76"/>
      <c r="K8" s="76"/>
      <c r="L8" s="76"/>
    </row>
    <row r="9" spans="1:12">
      <c r="A9" t="s">
        <v>1229</v>
      </c>
      <c r="B9">
        <v>2011</v>
      </c>
      <c r="C9" s="5">
        <v>12</v>
      </c>
      <c r="D9" s="5">
        <v>652</v>
      </c>
      <c r="E9" s="5">
        <v>114</v>
      </c>
      <c r="F9" s="5">
        <v>191</v>
      </c>
      <c r="G9" s="5">
        <v>57</v>
      </c>
      <c r="H9" s="5">
        <v>1014</v>
      </c>
      <c r="I9" s="76">
        <v>0.64299802761341218</v>
      </c>
      <c r="J9" s="76">
        <v>0.11242603550295859</v>
      </c>
      <c r="K9" s="76">
        <v>0.18836291913214989</v>
      </c>
      <c r="L9" s="76">
        <v>5.6213017751479293E-2</v>
      </c>
    </row>
    <row r="10" spans="1:12">
      <c r="B10">
        <v>2014</v>
      </c>
      <c r="C10" s="5">
        <v>12</v>
      </c>
      <c r="D10" s="5">
        <v>575</v>
      </c>
      <c r="E10" s="5">
        <v>136</v>
      </c>
      <c r="F10" s="5">
        <v>165</v>
      </c>
      <c r="G10" s="5">
        <v>21</v>
      </c>
      <c r="H10" s="5">
        <v>897</v>
      </c>
      <c r="I10" s="76">
        <v>0.64102564102564108</v>
      </c>
      <c r="J10" s="76">
        <v>0.1516164994425864</v>
      </c>
      <c r="K10" s="76">
        <v>0.18394648829431437</v>
      </c>
      <c r="L10" s="76">
        <v>2.3411371237458192E-2</v>
      </c>
    </row>
    <row r="11" spans="1:12">
      <c r="B11">
        <v>2017</v>
      </c>
      <c r="C11" s="5">
        <v>12</v>
      </c>
      <c r="D11" s="5">
        <v>574</v>
      </c>
      <c r="E11" s="5">
        <v>167</v>
      </c>
      <c r="F11" s="5">
        <v>135</v>
      </c>
      <c r="G11" s="5">
        <v>20</v>
      </c>
      <c r="H11" s="5">
        <v>896</v>
      </c>
      <c r="I11" s="76">
        <v>0.640625</v>
      </c>
      <c r="J11" s="76">
        <v>0.18638392857142858</v>
      </c>
      <c r="K11" s="76">
        <v>0.15066964285714285</v>
      </c>
      <c r="L11" s="76">
        <v>2.2321428571428572E-2</v>
      </c>
    </row>
    <row r="12" spans="1:12">
      <c r="C12" s="5"/>
      <c r="D12" s="5"/>
      <c r="E12" s="5"/>
      <c r="F12" s="5"/>
      <c r="G12" s="5"/>
      <c r="H12" s="5"/>
      <c r="I12" s="76"/>
      <c r="J12" s="76"/>
      <c r="K12" s="76"/>
      <c r="L12" s="76"/>
    </row>
    <row r="13" spans="1:12">
      <c r="A13" t="s">
        <v>1151</v>
      </c>
      <c r="B13">
        <v>2011</v>
      </c>
      <c r="C13" s="5">
        <v>4</v>
      </c>
      <c r="D13" s="5">
        <v>50</v>
      </c>
      <c r="E13" s="5">
        <v>7</v>
      </c>
      <c r="F13" s="5">
        <v>9</v>
      </c>
      <c r="G13" s="5">
        <v>8</v>
      </c>
      <c r="H13" s="5">
        <v>74</v>
      </c>
      <c r="I13" s="76">
        <v>0.67567567567567566</v>
      </c>
      <c r="J13" s="76">
        <v>9.45945945945946E-2</v>
      </c>
      <c r="K13" s="76">
        <v>0.12162162162162163</v>
      </c>
      <c r="L13" s="76">
        <v>0.10810810810810811</v>
      </c>
    </row>
    <row r="14" spans="1:12">
      <c r="B14">
        <v>2014</v>
      </c>
      <c r="C14" s="5">
        <v>3</v>
      </c>
      <c r="D14" s="5">
        <v>13</v>
      </c>
      <c r="E14" s="5">
        <v>4</v>
      </c>
      <c r="F14" s="5">
        <v>7</v>
      </c>
      <c r="G14" s="5">
        <v>10</v>
      </c>
      <c r="H14" s="5">
        <v>34</v>
      </c>
      <c r="I14" s="76">
        <v>0.38235294117647056</v>
      </c>
      <c r="J14" s="76">
        <v>0.11764705882352941</v>
      </c>
      <c r="K14" s="76">
        <v>0.20588235294117646</v>
      </c>
      <c r="L14" s="76">
        <v>0.29411764705882354</v>
      </c>
    </row>
    <row r="15" spans="1:12">
      <c r="B15">
        <v>2017</v>
      </c>
      <c r="C15" s="5">
        <v>3</v>
      </c>
      <c r="D15" s="5">
        <v>20</v>
      </c>
      <c r="E15" s="5">
        <v>9</v>
      </c>
      <c r="F15" s="5">
        <v>4</v>
      </c>
      <c r="G15" s="5">
        <v>1</v>
      </c>
      <c r="H15" s="5">
        <v>34</v>
      </c>
      <c r="I15" s="76">
        <v>0.58823529411764708</v>
      </c>
      <c r="J15" s="76">
        <v>0.26470588235294118</v>
      </c>
      <c r="K15" s="76">
        <v>0.11764705882352941</v>
      </c>
      <c r="L15" s="76">
        <v>2.9411764705882353E-2</v>
      </c>
    </row>
    <row r="16" spans="1:12">
      <c r="C16" s="5"/>
      <c r="D16" s="5"/>
      <c r="E16" s="5"/>
      <c r="F16" s="5"/>
      <c r="G16" s="5"/>
      <c r="H16" s="5"/>
      <c r="I16" s="76"/>
      <c r="J16" s="76"/>
      <c r="K16" s="76"/>
      <c r="L16" s="76"/>
    </row>
    <row r="17" spans="1:12">
      <c r="A17" t="s">
        <v>1152</v>
      </c>
      <c r="B17">
        <v>2011</v>
      </c>
      <c r="C17" s="5">
        <v>7</v>
      </c>
      <c r="D17" s="5">
        <v>13040</v>
      </c>
      <c r="E17" s="5">
        <v>378</v>
      </c>
      <c r="F17" s="5">
        <v>93</v>
      </c>
      <c r="G17" s="5">
        <v>90</v>
      </c>
      <c r="H17" s="5">
        <v>13601</v>
      </c>
      <c r="I17" s="76">
        <v>0.9587530328652305</v>
      </c>
      <c r="J17" s="76">
        <v>2.7792074112197633E-2</v>
      </c>
      <c r="K17" s="76">
        <v>6.8377325196676718E-3</v>
      </c>
      <c r="L17" s="76">
        <v>6.6171605029041979E-3</v>
      </c>
    </row>
    <row r="18" spans="1:12">
      <c r="B18">
        <v>2014</v>
      </c>
      <c r="C18" s="5">
        <v>7</v>
      </c>
      <c r="D18" s="5">
        <v>12278</v>
      </c>
      <c r="E18" s="5">
        <v>1225</v>
      </c>
      <c r="F18" s="5">
        <v>148</v>
      </c>
      <c r="G18" s="5">
        <v>2</v>
      </c>
      <c r="H18" s="5">
        <v>13653</v>
      </c>
      <c r="I18" s="76">
        <v>0.89928953343587492</v>
      </c>
      <c r="J18" s="76">
        <v>8.9723870211675091E-2</v>
      </c>
      <c r="K18" s="76">
        <v>1.0840108401084011E-2</v>
      </c>
      <c r="L18" s="76">
        <v>1.4648795136600013E-4</v>
      </c>
    </row>
    <row r="19" spans="1:12">
      <c r="B19">
        <v>2017</v>
      </c>
      <c r="C19" s="5">
        <v>7</v>
      </c>
      <c r="D19" s="5">
        <v>12395</v>
      </c>
      <c r="E19" s="5">
        <v>1230</v>
      </c>
      <c r="F19" s="5">
        <v>160</v>
      </c>
      <c r="G19" s="5">
        <v>9</v>
      </c>
      <c r="H19" s="5">
        <v>13794</v>
      </c>
      <c r="I19" s="76">
        <v>0.89857909235899669</v>
      </c>
      <c r="J19" s="76">
        <v>8.9169204001739888E-2</v>
      </c>
      <c r="K19" s="76">
        <v>1.1599246049006815E-2</v>
      </c>
      <c r="L19" s="76">
        <v>6.5245759025663334E-4</v>
      </c>
    </row>
    <row r="20" spans="1:12">
      <c r="C20" s="5"/>
      <c r="D20" s="5"/>
      <c r="E20" s="5"/>
      <c r="F20" s="5"/>
      <c r="G20" s="5"/>
      <c r="H20" s="5"/>
      <c r="I20" s="76"/>
      <c r="J20" s="76"/>
      <c r="K20" s="76"/>
      <c r="L20" s="76"/>
    </row>
    <row r="21" spans="1:12">
      <c r="A21" t="s">
        <v>1230</v>
      </c>
      <c r="B21">
        <v>2011</v>
      </c>
      <c r="C21" s="5">
        <v>57</v>
      </c>
      <c r="D21" s="5">
        <v>10704</v>
      </c>
      <c r="E21" s="5">
        <v>1154</v>
      </c>
      <c r="F21" s="5">
        <v>603</v>
      </c>
      <c r="G21" s="5">
        <v>236</v>
      </c>
      <c r="H21" s="5">
        <v>12697</v>
      </c>
      <c r="I21" s="76">
        <v>0.84303378750886038</v>
      </c>
      <c r="J21" s="76">
        <v>9.0887611246751196E-2</v>
      </c>
      <c r="K21" s="76">
        <v>4.7491533433094431E-2</v>
      </c>
      <c r="L21" s="76">
        <v>1.8587067811294006E-2</v>
      </c>
    </row>
    <row r="22" spans="1:12">
      <c r="B22">
        <v>2014</v>
      </c>
      <c r="C22" s="5">
        <v>56</v>
      </c>
      <c r="D22" s="5">
        <v>9903</v>
      </c>
      <c r="E22" s="5">
        <v>1962</v>
      </c>
      <c r="F22" s="5">
        <v>567</v>
      </c>
      <c r="G22" s="5">
        <v>88</v>
      </c>
      <c r="H22" s="5">
        <v>12520</v>
      </c>
      <c r="I22" s="76">
        <v>0.7909744408945687</v>
      </c>
      <c r="J22" s="76">
        <v>0.15670926517571884</v>
      </c>
      <c r="K22" s="76">
        <v>4.5287539936102239E-2</v>
      </c>
      <c r="L22" s="76">
        <v>7.028753993610224E-3</v>
      </c>
    </row>
    <row r="23" spans="1:12">
      <c r="B23">
        <v>2017</v>
      </c>
      <c r="C23" s="5">
        <v>52</v>
      </c>
      <c r="D23" s="5">
        <v>9729</v>
      </c>
      <c r="E23" s="5">
        <v>1254</v>
      </c>
      <c r="F23" s="5">
        <v>597</v>
      </c>
      <c r="G23" s="5">
        <v>138</v>
      </c>
      <c r="H23" s="5">
        <v>11718</v>
      </c>
      <c r="I23" s="76">
        <v>0.83026113671274959</v>
      </c>
      <c r="J23" s="76">
        <v>0.10701484895033282</v>
      </c>
      <c r="K23" s="76">
        <v>5.0947260624679983E-2</v>
      </c>
      <c r="L23" s="76">
        <v>1.1776753712237584E-2</v>
      </c>
    </row>
    <row r="24" spans="1:12">
      <c r="C24" s="5"/>
      <c r="D24" s="5"/>
      <c r="E24" s="5"/>
      <c r="F24" s="5"/>
      <c r="G24" s="5"/>
      <c r="H24" s="5"/>
      <c r="I24" s="76"/>
      <c r="J24" s="76"/>
      <c r="K24" s="76"/>
      <c r="L24" s="76"/>
    </row>
    <row r="25" spans="1:12">
      <c r="A25" t="s">
        <v>1231</v>
      </c>
      <c r="B25">
        <v>2011</v>
      </c>
      <c r="C25" s="5">
        <v>3</v>
      </c>
      <c r="D25" s="5">
        <v>210</v>
      </c>
      <c r="E25" s="5">
        <v>60</v>
      </c>
      <c r="F25" s="5">
        <v>14</v>
      </c>
      <c r="G25" s="5">
        <v>0</v>
      </c>
      <c r="H25" s="5">
        <v>284</v>
      </c>
      <c r="I25" s="76">
        <v>0.73943661971830987</v>
      </c>
      <c r="J25" s="76">
        <v>0.21126760563380281</v>
      </c>
      <c r="K25" s="76">
        <v>4.9295774647887321E-2</v>
      </c>
      <c r="L25" s="76">
        <v>0</v>
      </c>
    </row>
    <row r="26" spans="1:12">
      <c r="B26">
        <v>2014</v>
      </c>
      <c r="C26" s="5">
        <v>4</v>
      </c>
      <c r="D26" s="5">
        <v>238</v>
      </c>
      <c r="E26" s="5">
        <v>57</v>
      </c>
      <c r="F26" s="5">
        <v>20</v>
      </c>
      <c r="G26" s="5">
        <v>0</v>
      </c>
      <c r="H26" s="5">
        <v>315</v>
      </c>
      <c r="I26" s="76">
        <v>0.75555555555555554</v>
      </c>
      <c r="J26" s="76">
        <v>0.18095238095238095</v>
      </c>
      <c r="K26" s="76">
        <v>6.3492063492063489E-2</v>
      </c>
      <c r="L26" s="76">
        <v>0</v>
      </c>
    </row>
    <row r="27" spans="1:12">
      <c r="B27">
        <v>2017</v>
      </c>
      <c r="C27" s="5">
        <v>4</v>
      </c>
      <c r="D27" s="5">
        <v>213</v>
      </c>
      <c r="E27" s="5">
        <v>84</v>
      </c>
      <c r="F27" s="5">
        <v>17</v>
      </c>
      <c r="G27" s="5">
        <v>1</v>
      </c>
      <c r="H27" s="5">
        <v>315</v>
      </c>
      <c r="I27" s="76">
        <v>0.67619047619047623</v>
      </c>
      <c r="J27" s="76">
        <v>0.26666666666666666</v>
      </c>
      <c r="K27" s="76">
        <v>5.3968253968253971E-2</v>
      </c>
      <c r="L27" s="76">
        <v>3.1746031746031746E-3</v>
      </c>
    </row>
    <row r="28" spans="1:12">
      <c r="C28" s="5"/>
      <c r="D28" s="5"/>
      <c r="E28" s="5"/>
      <c r="F28" s="5"/>
      <c r="G28" s="5"/>
      <c r="H28" s="5"/>
      <c r="I28" s="76"/>
      <c r="J28" s="76"/>
      <c r="K28" s="76"/>
      <c r="L28" s="76"/>
    </row>
    <row r="29" spans="1:12">
      <c r="A29" t="s">
        <v>1232</v>
      </c>
      <c r="B29">
        <v>2011</v>
      </c>
      <c r="C29" s="5">
        <v>5</v>
      </c>
      <c r="D29" s="5">
        <v>285</v>
      </c>
      <c r="E29" s="5">
        <v>35</v>
      </c>
      <c r="F29" s="5">
        <v>58</v>
      </c>
      <c r="G29" s="5">
        <v>7</v>
      </c>
      <c r="H29" s="5">
        <v>385</v>
      </c>
      <c r="I29" s="76">
        <v>0.74025974025974028</v>
      </c>
      <c r="J29" s="76">
        <v>9.0909090909090912E-2</v>
      </c>
      <c r="K29" s="76">
        <v>0.15064935064935064</v>
      </c>
      <c r="L29" s="76">
        <v>1.8181818181818181E-2</v>
      </c>
    </row>
    <row r="30" spans="1:12">
      <c r="B30">
        <v>2014</v>
      </c>
      <c r="C30" s="5">
        <v>4</v>
      </c>
      <c r="D30" s="5">
        <v>158</v>
      </c>
      <c r="E30" s="5">
        <v>79</v>
      </c>
      <c r="F30" s="5">
        <v>33</v>
      </c>
      <c r="G30" s="5">
        <v>4</v>
      </c>
      <c r="H30" s="5">
        <v>274</v>
      </c>
      <c r="I30" s="76">
        <v>0.57664233576642332</v>
      </c>
      <c r="J30" s="76">
        <v>0.28832116788321166</v>
      </c>
      <c r="K30" s="76">
        <v>0.12043795620437957</v>
      </c>
      <c r="L30" s="76">
        <v>1.4598540145985401E-2</v>
      </c>
    </row>
    <row r="31" spans="1:12">
      <c r="B31">
        <v>2017</v>
      </c>
      <c r="C31" s="5">
        <v>4</v>
      </c>
      <c r="D31" s="5">
        <v>164</v>
      </c>
      <c r="E31" s="5">
        <v>64</v>
      </c>
      <c r="F31" s="5">
        <v>29</v>
      </c>
      <c r="G31" s="5">
        <v>4</v>
      </c>
      <c r="H31" s="5">
        <v>261</v>
      </c>
      <c r="I31" s="76">
        <v>0.62835249042145591</v>
      </c>
      <c r="J31" s="76">
        <v>0.24521072796934865</v>
      </c>
      <c r="K31" s="76">
        <v>0.1111111111111111</v>
      </c>
      <c r="L31" s="76">
        <v>1.532567049808429E-2</v>
      </c>
    </row>
    <row r="32" spans="1:12">
      <c r="C32" s="5"/>
      <c r="D32" s="5"/>
      <c r="E32" s="5"/>
      <c r="F32" s="5"/>
      <c r="G32" s="5"/>
      <c r="H32" s="5"/>
      <c r="I32" s="76"/>
      <c r="J32" s="76"/>
      <c r="K32" s="76"/>
      <c r="L32" s="76"/>
    </row>
    <row r="33" spans="1:12">
      <c r="A33" t="s">
        <v>1153</v>
      </c>
      <c r="B33">
        <v>2011</v>
      </c>
      <c r="C33" s="5">
        <v>32</v>
      </c>
      <c r="D33" s="5">
        <v>4879</v>
      </c>
      <c r="E33" s="5">
        <v>2021</v>
      </c>
      <c r="F33" s="5">
        <v>77</v>
      </c>
      <c r="G33" s="5">
        <v>29</v>
      </c>
      <c r="H33" s="5">
        <v>7006</v>
      </c>
      <c r="I33" s="76">
        <v>0.69640308307165288</v>
      </c>
      <c r="J33" s="76">
        <v>0.28846702826149018</v>
      </c>
      <c r="K33" s="76">
        <v>1.09905795032829E-2</v>
      </c>
      <c r="L33" s="76">
        <v>4.1393091635740795E-3</v>
      </c>
    </row>
    <row r="34" spans="1:12">
      <c r="B34">
        <v>2014</v>
      </c>
      <c r="C34" s="5">
        <v>31</v>
      </c>
      <c r="D34" s="5">
        <v>5302</v>
      </c>
      <c r="E34" s="5">
        <v>1927</v>
      </c>
      <c r="F34" s="5">
        <v>58</v>
      </c>
      <c r="G34" s="5">
        <v>29</v>
      </c>
      <c r="H34" s="5">
        <v>7316</v>
      </c>
      <c r="I34" s="76">
        <v>0.72471295790049206</v>
      </c>
      <c r="J34" s="76">
        <v>0.26339529797703665</v>
      </c>
      <c r="K34" s="76">
        <v>7.927829414980863E-3</v>
      </c>
      <c r="L34" s="76">
        <v>3.9639147074904315E-3</v>
      </c>
    </row>
    <row r="35" spans="1:12">
      <c r="B35">
        <v>2017</v>
      </c>
      <c r="C35" s="5">
        <v>31</v>
      </c>
      <c r="D35" s="5">
        <v>5645</v>
      </c>
      <c r="E35" s="5">
        <v>2570</v>
      </c>
      <c r="F35" s="5">
        <v>43</v>
      </c>
      <c r="G35" s="5">
        <v>28</v>
      </c>
      <c r="H35" s="5">
        <v>8286</v>
      </c>
      <c r="I35" s="76">
        <v>0.68126961139271058</v>
      </c>
      <c r="J35" s="76">
        <v>0.31016171856142893</v>
      </c>
      <c r="K35" s="76">
        <v>5.18947622495776E-3</v>
      </c>
      <c r="L35" s="76">
        <v>3.3791938209027277E-3</v>
      </c>
    </row>
    <row r="36" spans="1:12">
      <c r="C36" s="5"/>
      <c r="D36" s="5"/>
      <c r="E36" s="5"/>
      <c r="F36" s="5"/>
      <c r="G36" s="5"/>
      <c r="H36" s="5"/>
      <c r="I36" s="76"/>
      <c r="J36" s="76"/>
      <c r="K36" s="76"/>
      <c r="L36" s="76"/>
    </row>
    <row r="37" spans="1:12">
      <c r="A37" t="s">
        <v>1154</v>
      </c>
      <c r="B37">
        <v>2011</v>
      </c>
      <c r="C37" s="5">
        <v>9</v>
      </c>
      <c r="D37" s="5">
        <v>3914</v>
      </c>
      <c r="E37" s="5">
        <v>1001</v>
      </c>
      <c r="F37" s="5">
        <v>26</v>
      </c>
      <c r="G37" s="5">
        <v>4</v>
      </c>
      <c r="H37" s="5">
        <v>4945</v>
      </c>
      <c r="I37" s="76">
        <v>0.79150657229524768</v>
      </c>
      <c r="J37" s="76">
        <v>0.20242669362992921</v>
      </c>
      <c r="K37" s="76">
        <v>5.2578361981799795E-3</v>
      </c>
      <c r="L37" s="76">
        <v>8.0889787664307382E-4</v>
      </c>
    </row>
    <row r="38" spans="1:12">
      <c r="B38">
        <v>2014</v>
      </c>
      <c r="C38" s="5">
        <v>9</v>
      </c>
      <c r="D38" s="5">
        <v>1951</v>
      </c>
      <c r="E38" s="5">
        <v>2789</v>
      </c>
      <c r="F38" s="5">
        <v>44</v>
      </c>
      <c r="G38" s="5">
        <v>21</v>
      </c>
      <c r="H38" s="5">
        <v>4805</v>
      </c>
      <c r="I38" s="76">
        <v>0.40603537981269511</v>
      </c>
      <c r="J38" s="76">
        <v>0.5804370447450572</v>
      </c>
      <c r="K38" s="76">
        <v>9.1571279916753383E-3</v>
      </c>
      <c r="L38" s="76">
        <v>4.3704474505723203E-3</v>
      </c>
    </row>
    <row r="39" spans="1:12">
      <c r="B39">
        <v>2017</v>
      </c>
      <c r="C39" s="5">
        <v>9</v>
      </c>
      <c r="D39" s="5">
        <v>3239</v>
      </c>
      <c r="E39" s="5">
        <v>1472</v>
      </c>
      <c r="F39" s="5">
        <v>13</v>
      </c>
      <c r="G39" s="5">
        <v>29</v>
      </c>
      <c r="H39" s="5">
        <v>4753</v>
      </c>
      <c r="I39" s="76">
        <v>0.68146433831264464</v>
      </c>
      <c r="J39" s="76">
        <v>0.30969913738691351</v>
      </c>
      <c r="K39" s="76">
        <v>2.73511466442247E-3</v>
      </c>
      <c r="L39" s="76">
        <v>6.1014096360193565E-3</v>
      </c>
    </row>
    <row r="40" spans="1:12">
      <c r="C40" s="5"/>
      <c r="D40" s="5"/>
      <c r="E40" s="5"/>
      <c r="F40" s="5"/>
      <c r="G40" s="5"/>
      <c r="H40" s="5"/>
      <c r="I40" s="76"/>
      <c r="J40" s="76"/>
      <c r="K40" s="76"/>
      <c r="L40" s="76"/>
    </row>
    <row r="41" spans="1:12">
      <c r="A41" t="s">
        <v>1155</v>
      </c>
      <c r="B41">
        <v>2011</v>
      </c>
      <c r="C41" s="5">
        <v>6</v>
      </c>
      <c r="D41" s="5">
        <v>65</v>
      </c>
      <c r="E41" s="5">
        <v>237</v>
      </c>
      <c r="F41" s="5">
        <v>7</v>
      </c>
      <c r="G41" s="5">
        <v>0</v>
      </c>
      <c r="H41" s="5">
        <v>309</v>
      </c>
      <c r="I41" s="76">
        <v>0.21035598705501618</v>
      </c>
      <c r="J41" s="76">
        <v>0.76699029126213591</v>
      </c>
      <c r="K41" s="76">
        <v>2.2653721682847898E-2</v>
      </c>
      <c r="L41" s="76">
        <v>0</v>
      </c>
    </row>
    <row r="42" spans="1:12">
      <c r="B42">
        <v>2014</v>
      </c>
      <c r="C42" s="5">
        <v>7</v>
      </c>
      <c r="D42" s="5">
        <v>122</v>
      </c>
      <c r="E42" s="5">
        <v>266</v>
      </c>
      <c r="F42" s="5">
        <v>0</v>
      </c>
      <c r="G42" s="5">
        <v>1</v>
      </c>
      <c r="H42" s="5">
        <v>389</v>
      </c>
      <c r="I42" s="76">
        <v>0.31362467866323906</v>
      </c>
      <c r="J42" s="76">
        <v>0.68380462724935731</v>
      </c>
      <c r="K42" s="76">
        <v>0</v>
      </c>
      <c r="L42" s="76">
        <v>2.5706940874035988E-3</v>
      </c>
    </row>
    <row r="43" spans="1:12">
      <c r="B43">
        <v>2017</v>
      </c>
      <c r="C43" s="5">
        <v>7</v>
      </c>
      <c r="D43" s="5">
        <v>102</v>
      </c>
      <c r="E43" s="5">
        <v>286</v>
      </c>
      <c r="F43" s="5">
        <v>0</v>
      </c>
      <c r="G43" s="5">
        <v>1</v>
      </c>
      <c r="H43" s="5">
        <v>389</v>
      </c>
      <c r="I43" s="76">
        <v>0.26221079691516708</v>
      </c>
      <c r="J43" s="76">
        <v>0.73521850899742935</v>
      </c>
      <c r="K43" s="76">
        <v>0</v>
      </c>
      <c r="L43" s="76">
        <v>2.5706940874035988E-3</v>
      </c>
    </row>
    <row r="44" spans="1:12">
      <c r="C44" s="5"/>
      <c r="D44" s="5"/>
      <c r="E44" s="5"/>
      <c r="F44" s="5"/>
      <c r="G44" s="5"/>
      <c r="H44" s="5"/>
      <c r="I44" s="76"/>
      <c r="J44" s="76"/>
      <c r="K44" s="76"/>
      <c r="L44" s="76"/>
    </row>
    <row r="45" spans="1:12">
      <c r="A45" t="s">
        <v>1156</v>
      </c>
      <c r="B45">
        <v>2011</v>
      </c>
      <c r="C45" s="5">
        <v>5</v>
      </c>
      <c r="D45" s="5">
        <v>1449</v>
      </c>
      <c r="E45" s="5">
        <v>41</v>
      </c>
      <c r="F45" s="5">
        <v>9</v>
      </c>
      <c r="G45" s="5">
        <v>13</v>
      </c>
      <c r="H45" s="5">
        <v>1512</v>
      </c>
      <c r="I45" s="76">
        <v>0.95833333333333337</v>
      </c>
      <c r="J45" s="76">
        <v>2.7116402116402115E-2</v>
      </c>
      <c r="K45" s="76">
        <v>5.9523809523809521E-3</v>
      </c>
      <c r="L45" s="76">
        <v>8.5978835978835974E-3</v>
      </c>
    </row>
    <row r="46" spans="1:12">
      <c r="B46">
        <v>2014</v>
      </c>
      <c r="C46" s="5">
        <v>5</v>
      </c>
      <c r="D46" s="5">
        <v>1971</v>
      </c>
      <c r="E46" s="5">
        <v>79</v>
      </c>
      <c r="F46" s="5">
        <v>107</v>
      </c>
      <c r="G46" s="5">
        <v>135</v>
      </c>
      <c r="H46" s="5">
        <v>2292</v>
      </c>
      <c r="I46" s="76">
        <v>0.85994764397905754</v>
      </c>
      <c r="J46" s="76">
        <v>3.4467713787085512E-2</v>
      </c>
      <c r="K46" s="76">
        <v>4.6684118673647468E-2</v>
      </c>
      <c r="L46" s="76">
        <v>5.8900523560209424E-2</v>
      </c>
    </row>
    <row r="47" spans="1:12">
      <c r="B47">
        <v>2017</v>
      </c>
      <c r="C47" s="5">
        <v>5</v>
      </c>
      <c r="D47" s="5">
        <v>2132</v>
      </c>
      <c r="E47" s="5">
        <v>77</v>
      </c>
      <c r="F47" s="5">
        <v>27</v>
      </c>
      <c r="G47" s="5">
        <v>3075</v>
      </c>
      <c r="H47" s="5">
        <v>5311</v>
      </c>
      <c r="I47" s="76">
        <v>0.4014309922801732</v>
      </c>
      <c r="J47" s="76">
        <v>1.4498211259649783E-2</v>
      </c>
      <c r="K47" s="76">
        <v>5.0837883637733011E-3</v>
      </c>
      <c r="L47" s="76">
        <v>0.57898700809640369</v>
      </c>
    </row>
    <row r="48" spans="1:12">
      <c r="C48" s="5"/>
      <c r="D48" s="5"/>
      <c r="E48" s="5"/>
      <c r="F48" s="5"/>
      <c r="G48" s="5"/>
      <c r="H48" s="5"/>
      <c r="I48" s="76"/>
      <c r="J48" s="76"/>
      <c r="K48" s="76"/>
      <c r="L48" s="76"/>
    </row>
    <row r="49" spans="1:12">
      <c r="A49" t="s">
        <v>1157</v>
      </c>
      <c r="B49">
        <v>2011</v>
      </c>
      <c r="C49" s="5">
        <v>6</v>
      </c>
      <c r="D49" s="5">
        <v>721</v>
      </c>
      <c r="E49" s="5">
        <v>107</v>
      </c>
      <c r="F49" s="5">
        <v>37</v>
      </c>
      <c r="G49" s="5">
        <v>7</v>
      </c>
      <c r="H49" s="5">
        <v>872</v>
      </c>
      <c r="I49" s="76">
        <v>0.82683486238532111</v>
      </c>
      <c r="J49" s="76">
        <v>0.12270642201834862</v>
      </c>
      <c r="K49" s="76">
        <v>4.2431192660550461E-2</v>
      </c>
      <c r="L49" s="76">
        <v>8.027522935779817E-3</v>
      </c>
    </row>
    <row r="50" spans="1:12">
      <c r="B50">
        <v>2014</v>
      </c>
      <c r="C50" s="5">
        <v>7</v>
      </c>
      <c r="D50" s="5">
        <v>630</v>
      </c>
      <c r="E50" s="5">
        <v>46</v>
      </c>
      <c r="F50" s="5">
        <v>31</v>
      </c>
      <c r="G50" s="5">
        <v>0</v>
      </c>
      <c r="H50" s="5">
        <v>707</v>
      </c>
      <c r="I50" s="76">
        <v>0.8910891089108911</v>
      </c>
      <c r="J50" s="76">
        <v>6.5063649222065062E-2</v>
      </c>
      <c r="K50" s="76">
        <v>4.3847241867043849E-2</v>
      </c>
      <c r="L50" s="76">
        <v>0</v>
      </c>
    </row>
    <row r="51" spans="1:12">
      <c r="B51">
        <v>2017</v>
      </c>
      <c r="C51" s="5">
        <v>6</v>
      </c>
      <c r="D51" s="5">
        <v>660</v>
      </c>
      <c r="E51" s="5">
        <v>44</v>
      </c>
      <c r="F51" s="5">
        <v>28</v>
      </c>
      <c r="G51" s="5">
        <v>0</v>
      </c>
      <c r="H51" s="5">
        <v>732</v>
      </c>
      <c r="I51" s="76">
        <v>0.90163934426229508</v>
      </c>
      <c r="J51" s="76">
        <v>6.0109289617486336E-2</v>
      </c>
      <c r="K51" s="76">
        <v>3.825136612021858E-2</v>
      </c>
      <c r="L51" s="76">
        <v>0</v>
      </c>
    </row>
    <row r="52" spans="1:12">
      <c r="C52" s="5"/>
      <c r="D52" s="5"/>
      <c r="E52" s="5"/>
      <c r="F52" s="5"/>
      <c r="G52" s="5"/>
      <c r="H52" s="5"/>
      <c r="I52" s="76"/>
      <c r="J52" s="76"/>
      <c r="K52" s="76"/>
      <c r="L52" s="76"/>
    </row>
    <row r="53" spans="1:12">
      <c r="A53" t="s">
        <v>1158</v>
      </c>
      <c r="B53">
        <v>2011</v>
      </c>
      <c r="C53" s="5">
        <v>19</v>
      </c>
      <c r="D53" s="5">
        <v>696</v>
      </c>
      <c r="E53" s="5">
        <v>69</v>
      </c>
      <c r="F53" s="5">
        <v>99</v>
      </c>
      <c r="G53" s="5">
        <v>42</v>
      </c>
      <c r="H53" s="5">
        <v>906</v>
      </c>
      <c r="I53" s="76">
        <v>0.76821192052980136</v>
      </c>
      <c r="J53" s="76">
        <v>7.6158940397350994E-2</v>
      </c>
      <c r="K53" s="76">
        <v>0.10927152317880795</v>
      </c>
      <c r="L53" s="76">
        <v>4.6357615894039736E-2</v>
      </c>
    </row>
    <row r="54" spans="1:12">
      <c r="B54">
        <v>2014</v>
      </c>
      <c r="C54" s="5">
        <v>19</v>
      </c>
      <c r="D54" s="5">
        <v>736</v>
      </c>
      <c r="E54" s="5">
        <v>112</v>
      </c>
      <c r="F54" s="5">
        <v>116</v>
      </c>
      <c r="G54" s="5">
        <v>57</v>
      </c>
      <c r="H54" s="5">
        <v>1021</v>
      </c>
      <c r="I54" s="76">
        <v>0.72086190009794315</v>
      </c>
      <c r="J54" s="76">
        <v>0.10969637610186092</v>
      </c>
      <c r="K54" s="76">
        <v>0.11361410381978453</v>
      </c>
      <c r="L54" s="76">
        <v>5.5827619980411358E-2</v>
      </c>
    </row>
    <row r="55" spans="1:12">
      <c r="B55">
        <v>2017</v>
      </c>
      <c r="C55" s="5">
        <v>19</v>
      </c>
      <c r="D55" s="5">
        <v>796</v>
      </c>
      <c r="E55" s="5">
        <v>135</v>
      </c>
      <c r="F55" s="5">
        <v>104</v>
      </c>
      <c r="G55" s="5">
        <v>53</v>
      </c>
      <c r="H55" s="5">
        <v>1088</v>
      </c>
      <c r="I55" s="76">
        <v>0.73161764705882348</v>
      </c>
      <c r="J55" s="76">
        <v>0.12408088235294118</v>
      </c>
      <c r="K55" s="76">
        <v>9.5588235294117641E-2</v>
      </c>
      <c r="L55" s="76">
        <v>4.8713235294117647E-2</v>
      </c>
    </row>
    <row r="56" spans="1:12">
      <c r="C56" s="5"/>
      <c r="D56" s="5"/>
      <c r="E56" s="5"/>
      <c r="F56" s="5"/>
      <c r="G56" s="5"/>
      <c r="H56" s="5"/>
      <c r="I56" s="76"/>
      <c r="J56" s="76"/>
      <c r="K56" s="76"/>
      <c r="L56" s="76"/>
    </row>
    <row r="57" spans="1:12">
      <c r="A57" t="s">
        <v>1159</v>
      </c>
      <c r="B57">
        <v>2011</v>
      </c>
      <c r="C57" s="5">
        <v>2</v>
      </c>
      <c r="D57" s="5">
        <v>43</v>
      </c>
      <c r="E57" s="5">
        <v>12</v>
      </c>
      <c r="F57" s="5">
        <v>3</v>
      </c>
      <c r="G57" s="5">
        <v>0</v>
      </c>
      <c r="H57" s="5">
        <v>58</v>
      </c>
      <c r="I57" s="76">
        <v>0.74137931034482762</v>
      </c>
      <c r="J57" s="76">
        <v>0.20689655172413793</v>
      </c>
      <c r="K57" s="76">
        <v>5.1724137931034482E-2</v>
      </c>
      <c r="L57" s="76">
        <v>0</v>
      </c>
    </row>
    <row r="58" spans="1:12">
      <c r="B58">
        <v>2014</v>
      </c>
      <c r="C58" s="5">
        <v>2</v>
      </c>
      <c r="D58" s="5">
        <v>28</v>
      </c>
      <c r="E58" s="5">
        <v>22</v>
      </c>
      <c r="F58" s="5">
        <v>3</v>
      </c>
      <c r="G58" s="5">
        <v>4</v>
      </c>
      <c r="H58" s="5">
        <v>57</v>
      </c>
      <c r="I58" s="76">
        <v>0.49122807017543857</v>
      </c>
      <c r="J58" s="76">
        <v>0.38596491228070173</v>
      </c>
      <c r="K58" s="76">
        <v>5.2631578947368418E-2</v>
      </c>
      <c r="L58" s="76">
        <v>7.0175438596491224E-2</v>
      </c>
    </row>
    <row r="59" spans="1:12">
      <c r="B59">
        <v>2017</v>
      </c>
      <c r="C59" s="5">
        <v>2</v>
      </c>
      <c r="D59" s="5">
        <v>21</v>
      </c>
      <c r="E59" s="5">
        <v>37</v>
      </c>
      <c r="F59" s="5">
        <v>3</v>
      </c>
      <c r="G59" s="5">
        <v>4</v>
      </c>
      <c r="H59" s="5">
        <v>65</v>
      </c>
      <c r="I59" s="76">
        <v>0.32307692307692309</v>
      </c>
      <c r="J59" s="76">
        <v>0.56923076923076921</v>
      </c>
      <c r="K59" s="76">
        <v>4.6153846153846156E-2</v>
      </c>
      <c r="L59" s="76">
        <v>6.1538461538461542E-2</v>
      </c>
    </row>
    <row r="60" spans="1:12">
      <c r="C60" s="5"/>
      <c r="D60" s="5"/>
      <c r="E60" s="5"/>
      <c r="F60" s="5"/>
      <c r="G60" s="5"/>
      <c r="H60" s="5"/>
      <c r="I60" s="76"/>
      <c r="J60" s="76"/>
      <c r="K60" s="76"/>
      <c r="L60" s="76"/>
    </row>
    <row r="61" spans="1:12">
      <c r="A61" t="s">
        <v>1160</v>
      </c>
      <c r="B61">
        <v>2011</v>
      </c>
      <c r="C61" s="5">
        <v>10</v>
      </c>
      <c r="D61" s="5">
        <v>387</v>
      </c>
      <c r="E61" s="5">
        <v>0</v>
      </c>
      <c r="F61" s="5">
        <v>379</v>
      </c>
      <c r="G61" s="5">
        <v>42</v>
      </c>
      <c r="H61" s="5">
        <v>808</v>
      </c>
      <c r="I61" s="76">
        <v>0.47896039603960394</v>
      </c>
      <c r="J61" s="76">
        <v>0</v>
      </c>
      <c r="K61" s="76">
        <v>0.46905940594059403</v>
      </c>
      <c r="L61" s="76">
        <v>5.1980198019801978E-2</v>
      </c>
    </row>
    <row r="62" spans="1:12">
      <c r="B62">
        <v>2014</v>
      </c>
      <c r="C62" s="5">
        <v>10</v>
      </c>
      <c r="D62" s="5">
        <v>273</v>
      </c>
      <c r="E62" s="5">
        <v>0</v>
      </c>
      <c r="F62" s="5">
        <v>408</v>
      </c>
      <c r="G62" s="5">
        <v>56</v>
      </c>
      <c r="H62" s="5">
        <v>737</v>
      </c>
      <c r="I62" s="76">
        <v>0.37042062415196741</v>
      </c>
      <c r="J62" s="76">
        <v>0</v>
      </c>
      <c r="K62" s="76">
        <v>0.55359565807327005</v>
      </c>
      <c r="L62" s="76">
        <v>7.5983717774762552E-2</v>
      </c>
    </row>
    <row r="63" spans="1:12">
      <c r="B63">
        <v>2017</v>
      </c>
      <c r="C63" s="5">
        <v>10</v>
      </c>
      <c r="D63" s="5">
        <v>464</v>
      </c>
      <c r="E63" s="5">
        <v>25</v>
      </c>
      <c r="F63" s="5">
        <v>346</v>
      </c>
      <c r="G63" s="5">
        <v>30</v>
      </c>
      <c r="H63" s="5">
        <v>865</v>
      </c>
      <c r="I63" s="76">
        <v>0.53641618497109822</v>
      </c>
      <c r="J63" s="76">
        <v>2.8901734104046242E-2</v>
      </c>
      <c r="K63" s="76">
        <v>0.4</v>
      </c>
      <c r="L63" s="76">
        <v>3.4682080924855488E-2</v>
      </c>
    </row>
    <row r="64" spans="1:12">
      <c r="C64" s="5"/>
      <c r="D64" s="5"/>
      <c r="E64" s="5"/>
      <c r="F64" s="5"/>
      <c r="G64" s="5"/>
      <c r="H64" s="5"/>
      <c r="I64" s="76"/>
      <c r="J64" s="76"/>
      <c r="K64" s="76"/>
      <c r="L64" s="76"/>
    </row>
    <row r="65" spans="1:12">
      <c r="A65" t="s">
        <v>1233</v>
      </c>
      <c r="B65">
        <v>2011</v>
      </c>
      <c r="C65" s="5">
        <v>6</v>
      </c>
      <c r="D65" s="5">
        <v>280</v>
      </c>
      <c r="E65" s="5">
        <v>4205</v>
      </c>
      <c r="F65" s="5">
        <v>0</v>
      </c>
      <c r="G65" s="5">
        <v>5</v>
      </c>
      <c r="H65" s="5">
        <v>4490</v>
      </c>
      <c r="I65" s="76">
        <v>6.2360801781737196E-2</v>
      </c>
      <c r="J65" s="76">
        <v>0.93652561247216037</v>
      </c>
      <c r="K65" s="76">
        <v>0</v>
      </c>
      <c r="L65" s="76">
        <v>1.1135857461024498E-3</v>
      </c>
    </row>
    <row r="66" spans="1:12">
      <c r="B66">
        <v>2014</v>
      </c>
      <c r="C66" s="5">
        <v>6</v>
      </c>
      <c r="D66" s="5">
        <v>226</v>
      </c>
      <c r="E66" s="5">
        <v>4271</v>
      </c>
      <c r="F66" s="5">
        <v>5</v>
      </c>
      <c r="G66" s="5">
        <v>4</v>
      </c>
      <c r="H66" s="5">
        <v>4506</v>
      </c>
      <c r="I66" s="76">
        <v>5.0155348424323128E-2</v>
      </c>
      <c r="J66" s="76">
        <v>0.94784731469152239</v>
      </c>
      <c r="K66" s="76">
        <v>1.1096316023080338E-3</v>
      </c>
      <c r="L66" s="76">
        <v>8.8770528184642697E-4</v>
      </c>
    </row>
    <row r="67" spans="1:12">
      <c r="B67">
        <v>2017</v>
      </c>
      <c r="C67" s="5">
        <v>6</v>
      </c>
      <c r="D67" s="5">
        <v>580</v>
      </c>
      <c r="E67" s="5">
        <v>3676</v>
      </c>
      <c r="F67" s="5">
        <v>4</v>
      </c>
      <c r="G67" s="5">
        <v>0</v>
      </c>
      <c r="H67" s="5">
        <v>4260</v>
      </c>
      <c r="I67" s="76">
        <v>0.13615023474178403</v>
      </c>
      <c r="J67" s="76">
        <v>0.86291079812206573</v>
      </c>
      <c r="K67" s="76">
        <v>9.3896713615023472E-4</v>
      </c>
      <c r="L67" s="76">
        <v>0</v>
      </c>
    </row>
    <row r="68" spans="1:12">
      <c r="C68" s="5"/>
      <c r="D68" s="5"/>
      <c r="E68" s="5"/>
      <c r="F68" s="5"/>
      <c r="G68" s="5"/>
      <c r="H68" s="5"/>
      <c r="I68" s="76"/>
      <c r="J68" s="76"/>
      <c r="K68" s="76"/>
      <c r="L68" s="76"/>
    </row>
    <row r="69" spans="1:12">
      <c r="A69" t="s">
        <v>1161</v>
      </c>
      <c r="B69">
        <v>2011</v>
      </c>
      <c r="C69" s="5">
        <v>18</v>
      </c>
      <c r="D69" s="5">
        <v>1432</v>
      </c>
      <c r="E69" s="5">
        <v>192</v>
      </c>
      <c r="F69" s="5">
        <v>230</v>
      </c>
      <c r="G69" s="5">
        <v>93</v>
      </c>
      <c r="H69" s="5">
        <v>1943</v>
      </c>
      <c r="I69" s="76">
        <v>0.737004632012352</v>
      </c>
      <c r="J69" s="76">
        <v>9.8816263510036029E-2</v>
      </c>
      <c r="K69" s="76">
        <v>0.11837364899639732</v>
      </c>
      <c r="L69" s="76">
        <v>4.7864127637673698E-2</v>
      </c>
    </row>
    <row r="70" spans="1:12">
      <c r="B70">
        <v>2014</v>
      </c>
      <c r="C70" s="5">
        <v>15</v>
      </c>
      <c r="D70" s="5">
        <v>1273</v>
      </c>
      <c r="E70" s="5">
        <v>116</v>
      </c>
      <c r="F70" s="5">
        <v>629</v>
      </c>
      <c r="G70" s="5">
        <v>125</v>
      </c>
      <c r="H70" s="5">
        <v>2143</v>
      </c>
      <c r="I70" s="76">
        <v>0.59402706486234247</v>
      </c>
      <c r="J70" s="76">
        <v>5.4129724685020995E-2</v>
      </c>
      <c r="K70" s="76">
        <v>0.29351376574895005</v>
      </c>
      <c r="L70" s="76">
        <v>5.8329444703686423E-2</v>
      </c>
    </row>
    <row r="71" spans="1:12">
      <c r="B71">
        <v>2017</v>
      </c>
      <c r="C71" s="5">
        <v>17</v>
      </c>
      <c r="D71" s="5">
        <v>1418</v>
      </c>
      <c r="E71" s="5">
        <v>133</v>
      </c>
      <c r="F71" s="5">
        <v>623</v>
      </c>
      <c r="G71" s="5">
        <v>126</v>
      </c>
      <c r="H71" s="5">
        <v>2300</v>
      </c>
      <c r="I71" s="76">
        <v>0.61652173913043473</v>
      </c>
      <c r="J71" s="76">
        <v>5.7826086956521743E-2</v>
      </c>
      <c r="K71" s="76">
        <v>0.27086956521739131</v>
      </c>
      <c r="L71" s="76">
        <v>5.4782608695652171E-2</v>
      </c>
    </row>
    <row r="72" spans="1:12">
      <c r="C72" s="5"/>
      <c r="D72" s="5"/>
      <c r="E72" s="5"/>
      <c r="F72" s="5"/>
      <c r="G72" s="5"/>
      <c r="H72" s="5"/>
      <c r="I72" s="76"/>
      <c r="J72" s="76"/>
      <c r="K72" s="76"/>
      <c r="L72" s="76"/>
    </row>
    <row r="73" spans="1:12">
      <c r="A73" t="s">
        <v>1162</v>
      </c>
      <c r="B73">
        <v>2011</v>
      </c>
      <c r="C73" s="5">
        <v>15</v>
      </c>
      <c r="D73" s="5">
        <v>3908</v>
      </c>
      <c r="E73" s="5">
        <v>351</v>
      </c>
      <c r="F73" s="5">
        <v>136</v>
      </c>
      <c r="G73" s="5">
        <v>266</v>
      </c>
      <c r="H73" s="5">
        <v>4661</v>
      </c>
      <c r="I73" s="76">
        <v>0.83844668526067367</v>
      </c>
      <c r="J73" s="76">
        <v>7.530572838446685E-2</v>
      </c>
      <c r="K73" s="76">
        <v>2.9178287921046986E-2</v>
      </c>
      <c r="L73" s="76">
        <v>5.7069298433812483E-2</v>
      </c>
    </row>
    <row r="74" spans="1:12">
      <c r="B74">
        <v>2014</v>
      </c>
      <c r="C74" s="5">
        <v>14</v>
      </c>
      <c r="D74" s="5">
        <v>3414</v>
      </c>
      <c r="E74" s="5">
        <v>186</v>
      </c>
      <c r="F74" s="5">
        <v>154</v>
      </c>
      <c r="G74" s="5">
        <v>293</v>
      </c>
      <c r="H74" s="5">
        <v>4047</v>
      </c>
      <c r="I74" s="76">
        <v>0.84358784284655297</v>
      </c>
      <c r="J74" s="76">
        <v>4.595997034840623E-2</v>
      </c>
      <c r="K74" s="76">
        <v>3.8052878675562146E-2</v>
      </c>
      <c r="L74" s="76">
        <v>7.2399308129478632E-2</v>
      </c>
    </row>
    <row r="75" spans="1:12">
      <c r="B75">
        <v>2017</v>
      </c>
      <c r="C75" s="5">
        <v>12</v>
      </c>
      <c r="D75" s="5">
        <v>2994</v>
      </c>
      <c r="E75" s="5">
        <v>211</v>
      </c>
      <c r="F75" s="5">
        <v>81</v>
      </c>
      <c r="G75" s="5">
        <v>401</v>
      </c>
      <c r="H75" s="5">
        <v>3687</v>
      </c>
      <c r="I75" s="76">
        <v>0.81204231082180633</v>
      </c>
      <c r="J75" s="76">
        <v>5.7228098725250878E-2</v>
      </c>
      <c r="K75" s="76">
        <v>2.1969080553295363E-2</v>
      </c>
      <c r="L75" s="76">
        <v>0.1087605098996474</v>
      </c>
    </row>
    <row r="76" spans="1:12">
      <c r="C76" s="5"/>
      <c r="D76" s="5"/>
      <c r="E76" s="5"/>
      <c r="F76" s="5"/>
      <c r="G76" s="5"/>
      <c r="H76" s="5"/>
      <c r="I76" s="76"/>
      <c r="J76" s="76"/>
      <c r="K76" s="76"/>
      <c r="L76" s="76"/>
    </row>
    <row r="77" spans="1:12">
      <c r="A77" t="s">
        <v>1357</v>
      </c>
      <c r="B77">
        <v>2011</v>
      </c>
      <c r="C77" s="5">
        <v>26</v>
      </c>
      <c r="D77" s="5">
        <v>1128</v>
      </c>
      <c r="E77" s="5">
        <v>150</v>
      </c>
      <c r="F77" s="5">
        <v>51</v>
      </c>
      <c r="G77" s="5">
        <v>40</v>
      </c>
      <c r="H77" s="5">
        <v>1369</v>
      </c>
      <c r="I77" s="76">
        <v>0.82395909422936453</v>
      </c>
      <c r="J77" s="76">
        <v>0.1095690284879474</v>
      </c>
      <c r="K77" s="76">
        <v>3.7253469685902117E-2</v>
      </c>
      <c r="L77" s="76">
        <v>2.9218407596785977E-2</v>
      </c>
    </row>
    <row r="78" spans="1:12">
      <c r="B78">
        <v>2014</v>
      </c>
      <c r="C78" s="5">
        <v>26</v>
      </c>
      <c r="D78" s="5">
        <v>1095</v>
      </c>
      <c r="E78" s="5">
        <v>189</v>
      </c>
      <c r="F78" s="5">
        <v>34</v>
      </c>
      <c r="G78" s="5">
        <v>40</v>
      </c>
      <c r="H78" s="5">
        <v>1358</v>
      </c>
      <c r="I78" s="76">
        <v>0.80633284241531666</v>
      </c>
      <c r="J78" s="76">
        <v>0.13917525773195877</v>
      </c>
      <c r="K78" s="76">
        <v>2.5036818851251842E-2</v>
      </c>
      <c r="L78" s="76">
        <v>2.9455081001472753E-2</v>
      </c>
    </row>
    <row r="79" spans="1:12">
      <c r="B79">
        <v>2017</v>
      </c>
      <c r="C79" s="5">
        <v>26</v>
      </c>
      <c r="D79" s="5">
        <v>1100</v>
      </c>
      <c r="E79" s="5">
        <v>167</v>
      </c>
      <c r="F79" s="5">
        <v>37</v>
      </c>
      <c r="G79" s="5">
        <v>29</v>
      </c>
      <c r="H79" s="5">
        <v>1333</v>
      </c>
      <c r="I79" s="76">
        <v>0.82520630157539387</v>
      </c>
      <c r="J79" s="76">
        <v>0.12528132033008252</v>
      </c>
      <c r="K79" s="76">
        <v>2.7756939234808702E-2</v>
      </c>
      <c r="L79" s="76">
        <v>2.175543885971493E-2</v>
      </c>
    </row>
    <row r="80" spans="1:12">
      <c r="C80" s="5"/>
      <c r="D80" s="5"/>
      <c r="E80" s="5"/>
      <c r="F80" s="5"/>
      <c r="G80" s="5"/>
      <c r="H80" s="5"/>
      <c r="I80" s="76"/>
      <c r="J80" s="76"/>
      <c r="K80" s="76"/>
      <c r="L80" s="76"/>
    </row>
    <row r="81" spans="1:12">
      <c r="A81" t="s">
        <v>1358</v>
      </c>
      <c r="B81">
        <v>2011</v>
      </c>
      <c r="C81" s="5">
        <v>52</v>
      </c>
      <c r="D81" s="5">
        <v>9646</v>
      </c>
      <c r="E81" s="5">
        <v>1669</v>
      </c>
      <c r="F81" s="5">
        <v>573</v>
      </c>
      <c r="G81" s="5">
        <v>174</v>
      </c>
      <c r="H81" s="5">
        <v>12062</v>
      </c>
      <c r="I81" s="76">
        <v>0.79970154203283039</v>
      </c>
      <c r="J81" s="76">
        <v>0.13836842977947272</v>
      </c>
      <c r="K81" s="76">
        <v>4.7504559774498425E-2</v>
      </c>
      <c r="L81" s="76">
        <v>1.4425468413198474E-2</v>
      </c>
    </row>
    <row r="82" spans="1:12">
      <c r="B82">
        <v>2014</v>
      </c>
      <c r="C82" s="5">
        <v>48</v>
      </c>
      <c r="D82" s="5">
        <v>9642</v>
      </c>
      <c r="E82" s="5">
        <v>961</v>
      </c>
      <c r="F82" s="5">
        <v>663</v>
      </c>
      <c r="G82" s="5">
        <v>180</v>
      </c>
      <c r="H82" s="5">
        <v>11370</v>
      </c>
      <c r="I82" s="76">
        <v>0.84802110817941956</v>
      </c>
      <c r="J82" s="76">
        <v>8.4520668425681622E-2</v>
      </c>
      <c r="K82" s="76">
        <v>5.8311345646437994E-2</v>
      </c>
      <c r="L82" s="76">
        <v>1.5831134564643801E-2</v>
      </c>
    </row>
    <row r="83" spans="1:12">
      <c r="B83">
        <v>2017</v>
      </c>
      <c r="C83" s="5">
        <v>47</v>
      </c>
      <c r="D83" s="5">
        <v>8986</v>
      </c>
      <c r="E83" s="5">
        <v>992</v>
      </c>
      <c r="F83" s="5">
        <v>586</v>
      </c>
      <c r="G83" s="5">
        <v>126</v>
      </c>
      <c r="H83" s="5">
        <v>10690</v>
      </c>
      <c r="I83" s="76">
        <v>0.84059869036482693</v>
      </c>
      <c r="J83" s="76">
        <v>9.2797006548175867E-2</v>
      </c>
      <c r="K83" s="76">
        <v>5.4817586529466791E-2</v>
      </c>
      <c r="L83" s="76">
        <v>1.1786716557530403E-2</v>
      </c>
    </row>
    <row r="84" spans="1:12">
      <c r="C84" s="5"/>
      <c r="D84" s="5"/>
      <c r="E84" s="5"/>
      <c r="F84" s="5"/>
      <c r="G84" s="5"/>
      <c r="H84" s="5"/>
      <c r="I84" s="76"/>
      <c r="J84" s="76"/>
      <c r="K84" s="76"/>
      <c r="L84" s="76"/>
    </row>
  </sheetData>
  <hyperlinks>
    <hyperlink ref="I2" location="'5.1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7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1323</v>
      </c>
      <c r="B1" s="39"/>
      <c r="C1" s="39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1">
      <c r="A4" t="s">
        <v>0</v>
      </c>
      <c r="B4" t="s">
        <v>1</v>
      </c>
      <c r="C4" t="s">
        <v>1269</v>
      </c>
      <c r="D4" t="s">
        <v>1270</v>
      </c>
      <c r="E4" t="s">
        <v>1255</v>
      </c>
    </row>
    <row r="5" spans="1:11">
      <c r="A5" t="s">
        <v>1303</v>
      </c>
      <c r="B5">
        <v>125</v>
      </c>
      <c r="C5">
        <v>10049</v>
      </c>
      <c r="D5">
        <v>6361</v>
      </c>
      <c r="E5">
        <v>12791</v>
      </c>
    </row>
    <row r="6" spans="1:11">
      <c r="A6" t="s">
        <v>1304</v>
      </c>
      <c r="B6">
        <v>163</v>
      </c>
      <c r="C6">
        <v>29238</v>
      </c>
      <c r="D6">
        <v>6064</v>
      </c>
      <c r="E6">
        <v>30009</v>
      </c>
    </row>
    <row r="7" spans="1:11">
      <c r="A7" t="s">
        <v>1302</v>
      </c>
      <c r="B7">
        <v>185</v>
      </c>
      <c r="C7">
        <v>40297</v>
      </c>
      <c r="D7">
        <v>9237</v>
      </c>
      <c r="E7">
        <v>31759</v>
      </c>
    </row>
  </sheetData>
  <hyperlinks>
    <hyperlink ref="I2" location="'5.2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16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1323</v>
      </c>
      <c r="B1" s="39"/>
      <c r="C1" s="39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0</v>
      </c>
      <c r="B4" s="32" t="s">
        <v>29</v>
      </c>
      <c r="C4" t="s">
        <v>1163</v>
      </c>
      <c r="D4" t="s">
        <v>1271</v>
      </c>
      <c r="E4" t="s">
        <v>1272</v>
      </c>
      <c r="F4" t="s">
        <v>1264</v>
      </c>
    </row>
    <row r="5" spans="1:11">
      <c r="A5" t="s">
        <v>1303</v>
      </c>
      <c r="B5">
        <v>2011</v>
      </c>
      <c r="C5" s="5">
        <v>91</v>
      </c>
      <c r="D5" s="5">
        <v>9480</v>
      </c>
      <c r="E5" s="5">
        <v>5558</v>
      </c>
      <c r="F5" s="5">
        <v>12906</v>
      </c>
    </row>
    <row r="6" spans="1:11">
      <c r="B6">
        <v>2014</v>
      </c>
      <c r="C6" s="5">
        <v>87</v>
      </c>
      <c r="D6" s="5">
        <v>9492</v>
      </c>
      <c r="E6" s="5">
        <v>4795</v>
      </c>
      <c r="F6" s="5">
        <v>10969</v>
      </c>
    </row>
    <row r="7" spans="1:11">
      <c r="B7">
        <v>2017</v>
      </c>
      <c r="C7" s="5">
        <v>86</v>
      </c>
      <c r="D7" s="5">
        <v>8740</v>
      </c>
      <c r="E7" s="5">
        <v>4357</v>
      </c>
      <c r="F7" s="5">
        <v>10460</v>
      </c>
    </row>
    <row r="8" spans="1:11">
      <c r="C8" s="5"/>
      <c r="D8" s="5"/>
      <c r="E8" s="5"/>
      <c r="F8" s="5"/>
    </row>
    <row r="9" spans="1:11">
      <c r="A9" t="s">
        <v>1304</v>
      </c>
      <c r="B9">
        <v>2011</v>
      </c>
      <c r="C9" s="5">
        <v>130</v>
      </c>
      <c r="D9" s="5">
        <v>24755</v>
      </c>
      <c r="E9" s="5">
        <v>5375</v>
      </c>
      <c r="F9" s="5">
        <v>26379</v>
      </c>
    </row>
    <row r="10" spans="1:11">
      <c r="B10">
        <v>2014</v>
      </c>
      <c r="C10" s="5">
        <v>116</v>
      </c>
      <c r="D10" s="5">
        <v>25362</v>
      </c>
      <c r="E10" s="5">
        <v>3908</v>
      </c>
      <c r="F10" s="5">
        <v>23975</v>
      </c>
    </row>
    <row r="11" spans="1:11">
      <c r="B11">
        <v>2017</v>
      </c>
      <c r="C11" s="5">
        <v>111</v>
      </c>
      <c r="D11" s="5">
        <v>25095</v>
      </c>
      <c r="E11" s="5">
        <v>4060</v>
      </c>
      <c r="F11" s="5">
        <v>24610</v>
      </c>
    </row>
    <row r="12" spans="1:11">
      <c r="C12" s="5"/>
      <c r="D12" s="5"/>
      <c r="E12" s="5"/>
      <c r="F12" s="5"/>
    </row>
    <row r="13" spans="1:11">
      <c r="A13" t="s">
        <v>1302</v>
      </c>
      <c r="B13">
        <v>2011</v>
      </c>
      <c r="C13" s="5">
        <v>115</v>
      </c>
      <c r="D13" s="5">
        <v>28414</v>
      </c>
      <c r="E13" s="5">
        <v>7319</v>
      </c>
      <c r="F13" s="5">
        <v>25579</v>
      </c>
    </row>
    <row r="14" spans="1:11">
      <c r="B14">
        <v>2014</v>
      </c>
      <c r="C14" s="5">
        <v>116</v>
      </c>
      <c r="D14" s="5">
        <v>29624</v>
      </c>
      <c r="E14" s="5">
        <v>7065</v>
      </c>
      <c r="F14" s="5">
        <v>25215</v>
      </c>
    </row>
    <row r="15" spans="1:11">
      <c r="B15">
        <v>2017</v>
      </c>
      <c r="C15" s="5">
        <v>116</v>
      </c>
      <c r="D15" s="5">
        <v>31880</v>
      </c>
      <c r="E15" s="5">
        <v>6296</v>
      </c>
      <c r="F15" s="5">
        <v>24465</v>
      </c>
    </row>
    <row r="16" spans="1:11">
      <c r="C16" s="5"/>
      <c r="D16" s="5"/>
      <c r="E16" s="5"/>
      <c r="F16" s="5"/>
    </row>
  </sheetData>
  <hyperlinks>
    <hyperlink ref="I2" location="'5.2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5A8C4"/>
  </sheetPr>
  <dimension ref="A1:J9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3" width="11.42578125" customWidth="1"/>
    <col min="4" max="4" width="10.42578125" customWidth="1"/>
    <col min="5" max="10" width="11.42578125" customWidth="1"/>
  </cols>
  <sheetData>
    <row r="1" spans="1:10" s="1" customFormat="1" ht="15.75">
      <c r="A1" s="38" t="s">
        <v>1309</v>
      </c>
      <c r="B1" s="40"/>
      <c r="C1" s="40"/>
      <c r="D1" s="41"/>
      <c r="E1" s="41"/>
      <c r="G1" s="41"/>
      <c r="H1" s="41"/>
      <c r="I1" s="37" t="s">
        <v>1344</v>
      </c>
      <c r="J1" s="41"/>
    </row>
    <row r="2" spans="1:10" s="1" customFormat="1">
      <c r="A2" s="52">
        <v>2017</v>
      </c>
      <c r="B2" s="40"/>
      <c r="C2" s="40"/>
      <c r="D2" s="41"/>
      <c r="E2" s="41"/>
      <c r="F2" s="41"/>
      <c r="G2" s="41"/>
      <c r="H2" s="41"/>
      <c r="I2" s="42" t="s">
        <v>1333</v>
      </c>
      <c r="J2" s="41"/>
    </row>
    <row r="4" spans="1:10">
      <c r="A4" t="s">
        <v>1143</v>
      </c>
      <c r="B4" t="s">
        <v>1</v>
      </c>
      <c r="C4" t="s">
        <v>2</v>
      </c>
    </row>
    <row r="5" spans="1:10">
      <c r="A5" t="s">
        <v>1144</v>
      </c>
      <c r="B5">
        <v>182</v>
      </c>
      <c r="C5">
        <v>26104</v>
      </c>
    </row>
    <row r="6" spans="1:10">
      <c r="A6" t="s">
        <v>1145</v>
      </c>
      <c r="B6">
        <v>169</v>
      </c>
      <c r="C6">
        <v>52959</v>
      </c>
    </row>
    <row r="7" spans="1:10">
      <c r="A7" t="s">
        <v>1146</v>
      </c>
      <c r="B7">
        <v>63</v>
      </c>
      <c r="C7">
        <v>42853</v>
      </c>
    </row>
    <row r="8" spans="1:10">
      <c r="A8" t="s">
        <v>1147</v>
      </c>
      <c r="B8">
        <v>28</v>
      </c>
      <c r="C8">
        <v>34861</v>
      </c>
    </row>
    <row r="9" spans="1:10">
      <c r="A9" t="s">
        <v>1148</v>
      </c>
      <c r="B9">
        <v>31</v>
      </c>
      <c r="C9">
        <v>114169</v>
      </c>
    </row>
  </sheetData>
  <hyperlinks>
    <hyperlink ref="I2" location="'1.2.b'!A1" display="Vers evolutions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8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1324</v>
      </c>
      <c r="B1" s="39"/>
      <c r="C1" s="39"/>
      <c r="D1" s="39"/>
      <c r="E1" s="39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1">
      <c r="A4" t="s">
        <v>1273</v>
      </c>
      <c r="B4" t="s">
        <v>1274</v>
      </c>
      <c r="C4" t="s">
        <v>1275</v>
      </c>
      <c r="D4" t="s">
        <v>1276</v>
      </c>
      <c r="E4" t="s">
        <v>1277</v>
      </c>
    </row>
    <row r="5" spans="1:11">
      <c r="A5" t="s">
        <v>1303</v>
      </c>
      <c r="B5">
        <v>125</v>
      </c>
      <c r="C5">
        <v>12791</v>
      </c>
      <c r="D5">
        <v>82563</v>
      </c>
      <c r="E5" s="97">
        <v>0.1549241185518937</v>
      </c>
    </row>
    <row r="6" spans="1:11">
      <c r="A6" t="s">
        <v>1304</v>
      </c>
      <c r="B6">
        <v>163</v>
      </c>
      <c r="C6">
        <v>30009</v>
      </c>
      <c r="D6">
        <v>100751</v>
      </c>
      <c r="E6" s="97">
        <v>0.29785312304592509</v>
      </c>
    </row>
    <row r="7" spans="1:11">
      <c r="A7" t="s">
        <v>1302</v>
      </c>
      <c r="B7">
        <v>185</v>
      </c>
      <c r="C7">
        <v>31759</v>
      </c>
      <c r="D7">
        <v>87632</v>
      </c>
      <c r="E7" s="97">
        <v>0.36241327368997628</v>
      </c>
    </row>
    <row r="8" spans="1:11">
      <c r="A8" t="s">
        <v>51</v>
      </c>
      <c r="B8">
        <f>SUBTOTAL(109,Tableau_DB_PDE_2017.accdb_R_DATA_parkings_travailleurvsAccess_2017['#sites])</f>
        <v>473</v>
      </c>
      <c r="C8">
        <f>SUBTOTAL(109,Tableau_DB_PDE_2017.accdb_R_DATA_parkings_travailleurvsAccess_2017['#parkings])</f>
        <v>74559</v>
      </c>
      <c r="D8">
        <f>SUBTOTAL(109,Tableau_DB_PDE_2017.accdb_R_DATA_parkings_travailleurvsAccess_2017['#travailleurs])</f>
        <v>270946</v>
      </c>
      <c r="E8" s="97">
        <f>Tableau_DB_PDE_2017.accdb_R_DATA_parkings_travailleurvsAccess_2017[[#Totals],['#parkings]]/Tableau_DB_PDE_2017.accdb_R_DATA_parkings_travailleurvsAccess_2017[[#Totals],['#travailleurs]]</f>
        <v>0.2751802942283702</v>
      </c>
    </row>
  </sheetData>
  <hyperlinks>
    <hyperlink ref="I2" location="'5.3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16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1324</v>
      </c>
      <c r="B1" s="39"/>
      <c r="C1" s="39"/>
      <c r="D1" s="39"/>
      <c r="E1" s="39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0</v>
      </c>
      <c r="B4" s="32" t="s">
        <v>29</v>
      </c>
      <c r="C4" t="s">
        <v>1163</v>
      </c>
      <c r="D4" t="s">
        <v>1260</v>
      </c>
      <c r="E4" t="s">
        <v>1164</v>
      </c>
      <c r="F4" t="s">
        <v>1278</v>
      </c>
    </row>
    <row r="5" spans="1:11">
      <c r="A5" t="s">
        <v>1303</v>
      </c>
      <c r="B5">
        <v>2011</v>
      </c>
      <c r="C5" s="5">
        <v>91</v>
      </c>
      <c r="D5" s="5">
        <v>12906</v>
      </c>
      <c r="E5" s="5">
        <v>70890</v>
      </c>
      <c r="F5" s="97">
        <v>0.18205670757511638</v>
      </c>
    </row>
    <row r="6" spans="1:11">
      <c r="B6">
        <v>2014</v>
      </c>
      <c r="C6" s="5">
        <v>87</v>
      </c>
      <c r="D6" s="5">
        <v>10969</v>
      </c>
      <c r="E6" s="5">
        <v>65688</v>
      </c>
      <c r="F6" s="97">
        <v>0.16698635976129583</v>
      </c>
    </row>
    <row r="7" spans="1:11">
      <c r="B7">
        <v>2017</v>
      </c>
      <c r="C7" s="5">
        <v>86</v>
      </c>
      <c r="D7" s="5">
        <v>10460</v>
      </c>
      <c r="E7" s="5">
        <v>65602</v>
      </c>
      <c r="F7" s="97">
        <v>0.15944635834273346</v>
      </c>
    </row>
    <row r="8" spans="1:11">
      <c r="C8" s="5"/>
      <c r="D8" s="5"/>
      <c r="E8" s="5"/>
      <c r="F8" s="97"/>
    </row>
    <row r="9" spans="1:11">
      <c r="A9" t="s">
        <v>1304</v>
      </c>
      <c r="B9">
        <v>2011</v>
      </c>
      <c r="C9" s="5">
        <v>130</v>
      </c>
      <c r="D9" s="5">
        <v>26379</v>
      </c>
      <c r="E9" s="5">
        <v>83681</v>
      </c>
      <c r="F9" s="97">
        <v>0.31523284855582512</v>
      </c>
    </row>
    <row r="10" spans="1:11">
      <c r="B10">
        <v>2014</v>
      </c>
      <c r="C10" s="5">
        <v>116</v>
      </c>
      <c r="D10" s="5">
        <v>23975</v>
      </c>
      <c r="E10" s="5">
        <v>75934</v>
      </c>
      <c r="F10" s="97">
        <v>0.3157347169910712</v>
      </c>
    </row>
    <row r="11" spans="1:11">
      <c r="B11">
        <v>2017</v>
      </c>
      <c r="C11" s="5">
        <v>111</v>
      </c>
      <c r="D11" s="5">
        <v>24610</v>
      </c>
      <c r="E11" s="5">
        <v>77091</v>
      </c>
      <c r="F11" s="97">
        <v>0.31923311411189376</v>
      </c>
    </row>
    <row r="12" spans="1:11">
      <c r="C12" s="5"/>
      <c r="D12" s="5"/>
      <c r="E12" s="5"/>
      <c r="F12" s="97"/>
    </row>
    <row r="13" spans="1:11">
      <c r="A13" t="s">
        <v>1302</v>
      </c>
      <c r="B13">
        <v>2011</v>
      </c>
      <c r="C13" s="5">
        <v>115</v>
      </c>
      <c r="D13" s="5">
        <v>25579</v>
      </c>
      <c r="E13" s="5">
        <v>61465</v>
      </c>
      <c r="F13" s="97">
        <v>0.4161555356707069</v>
      </c>
    </row>
    <row r="14" spans="1:11">
      <c r="B14">
        <v>2014</v>
      </c>
      <c r="C14" s="5">
        <v>116</v>
      </c>
      <c r="D14" s="5">
        <v>25215</v>
      </c>
      <c r="E14" s="5">
        <v>64568</v>
      </c>
      <c r="F14" s="97">
        <v>0.39051852310742163</v>
      </c>
    </row>
    <row r="15" spans="1:11">
      <c r="B15">
        <v>2017</v>
      </c>
      <c r="C15" s="5">
        <v>116</v>
      </c>
      <c r="D15" s="5">
        <v>24465</v>
      </c>
      <c r="E15" s="5">
        <v>65550</v>
      </c>
      <c r="F15" s="97">
        <v>0.3732265446224256</v>
      </c>
    </row>
    <row r="16" spans="1:11">
      <c r="C16" s="5"/>
      <c r="D16" s="5"/>
      <c r="E16" s="5"/>
      <c r="F16" s="97"/>
    </row>
  </sheetData>
  <hyperlinks>
    <hyperlink ref="I2" location="'5.3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25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1326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1">
      <c r="A4" t="s">
        <v>1149</v>
      </c>
      <c r="B4" t="s">
        <v>1</v>
      </c>
      <c r="C4" t="s">
        <v>1251</v>
      </c>
      <c r="D4" t="s">
        <v>2</v>
      </c>
      <c r="E4" t="s">
        <v>1279</v>
      </c>
    </row>
    <row r="5" spans="1:11">
      <c r="A5" t="s">
        <v>1150</v>
      </c>
      <c r="B5">
        <v>45</v>
      </c>
      <c r="C5">
        <v>9126</v>
      </c>
      <c r="D5">
        <v>38292</v>
      </c>
      <c r="E5" s="97">
        <v>0.23832654340332185</v>
      </c>
    </row>
    <row r="6" spans="1:11">
      <c r="A6" t="s">
        <v>1229</v>
      </c>
      <c r="B6">
        <v>15</v>
      </c>
      <c r="C6">
        <v>666</v>
      </c>
      <c r="D6">
        <v>6209</v>
      </c>
      <c r="E6" s="97">
        <v>0.10726364954098888</v>
      </c>
    </row>
    <row r="7" spans="1:11">
      <c r="A7" t="s">
        <v>1151</v>
      </c>
      <c r="B7">
        <v>6</v>
      </c>
      <c r="C7">
        <v>33</v>
      </c>
      <c r="D7">
        <v>1098</v>
      </c>
      <c r="E7" s="97">
        <v>3.0054644808743168E-2</v>
      </c>
    </row>
    <row r="8" spans="1:11">
      <c r="A8" t="s">
        <v>1152</v>
      </c>
      <c r="B8">
        <v>9</v>
      </c>
      <c r="C8">
        <v>14829</v>
      </c>
      <c r="D8">
        <v>32118</v>
      </c>
      <c r="E8" s="97">
        <v>0.46170371754156547</v>
      </c>
    </row>
    <row r="9" spans="1:11">
      <c r="A9" t="s">
        <v>1230</v>
      </c>
      <c r="B9">
        <v>64</v>
      </c>
      <c r="C9">
        <v>10070</v>
      </c>
      <c r="D9">
        <v>45745</v>
      </c>
      <c r="E9" s="97">
        <v>0.22013334790687508</v>
      </c>
    </row>
    <row r="10" spans="1:11">
      <c r="A10" t="s">
        <v>1231</v>
      </c>
      <c r="B10">
        <v>18</v>
      </c>
      <c r="C10">
        <v>1108</v>
      </c>
      <c r="D10">
        <v>8524</v>
      </c>
      <c r="E10" s="97">
        <v>0.12998592210229939</v>
      </c>
    </row>
    <row r="11" spans="1:11">
      <c r="A11" t="s">
        <v>1232</v>
      </c>
      <c r="B11">
        <v>11</v>
      </c>
      <c r="C11">
        <v>1213</v>
      </c>
      <c r="D11">
        <v>4652</v>
      </c>
      <c r="E11" s="97">
        <v>0.2607480653482373</v>
      </c>
    </row>
    <row r="12" spans="1:11">
      <c r="A12" t="s">
        <v>1153</v>
      </c>
      <c r="B12">
        <v>42</v>
      </c>
      <c r="C12">
        <v>6448</v>
      </c>
      <c r="D12">
        <v>31331</v>
      </c>
      <c r="E12" s="97">
        <v>0.20580255976508888</v>
      </c>
    </row>
    <row r="13" spans="1:11">
      <c r="A13" t="s">
        <v>1154</v>
      </c>
      <c r="B13">
        <v>19</v>
      </c>
      <c r="C13">
        <v>3762</v>
      </c>
      <c r="D13">
        <v>10990</v>
      </c>
      <c r="E13" s="97">
        <v>0.34231119199272064</v>
      </c>
    </row>
    <row r="14" spans="1:11">
      <c r="A14" t="s">
        <v>1155</v>
      </c>
      <c r="B14">
        <v>13</v>
      </c>
      <c r="C14">
        <v>264</v>
      </c>
      <c r="D14">
        <v>1765</v>
      </c>
      <c r="E14" s="97">
        <v>0.14957507082152974</v>
      </c>
    </row>
    <row r="15" spans="1:11">
      <c r="A15" t="s">
        <v>1156</v>
      </c>
      <c r="B15">
        <v>9</v>
      </c>
      <c r="C15">
        <v>2797</v>
      </c>
      <c r="D15">
        <v>5389</v>
      </c>
      <c r="E15" s="97">
        <v>0.51902022638708478</v>
      </c>
    </row>
    <row r="16" spans="1:11">
      <c r="A16" t="s">
        <v>1157</v>
      </c>
      <c r="B16">
        <v>9</v>
      </c>
      <c r="C16">
        <v>2215</v>
      </c>
      <c r="D16">
        <v>5558</v>
      </c>
      <c r="E16" s="97">
        <v>0.39852464915437208</v>
      </c>
    </row>
    <row r="17" spans="1:5">
      <c r="A17" t="s">
        <v>1158</v>
      </c>
      <c r="B17">
        <v>32</v>
      </c>
      <c r="C17">
        <v>1119</v>
      </c>
      <c r="D17">
        <v>9986</v>
      </c>
      <c r="E17" s="97">
        <v>0.11205687963148407</v>
      </c>
    </row>
    <row r="18" spans="1:5">
      <c r="A18" t="s">
        <v>1159</v>
      </c>
      <c r="B18">
        <v>3</v>
      </c>
      <c r="C18">
        <v>58</v>
      </c>
      <c r="D18">
        <v>449</v>
      </c>
      <c r="E18" s="97">
        <v>0.1291759465478842</v>
      </c>
    </row>
    <row r="19" spans="1:5">
      <c r="A19" t="s">
        <v>1352</v>
      </c>
      <c r="B19">
        <v>33</v>
      </c>
      <c r="C19">
        <v>1526</v>
      </c>
      <c r="D19">
        <v>8833</v>
      </c>
      <c r="E19" s="97">
        <v>0.17276123627306691</v>
      </c>
    </row>
    <row r="20" spans="1:5">
      <c r="A20" t="s">
        <v>1160</v>
      </c>
      <c r="B20">
        <v>14</v>
      </c>
      <c r="C20">
        <v>511</v>
      </c>
      <c r="D20">
        <v>2817</v>
      </c>
      <c r="E20" s="97">
        <v>0.18139865104721334</v>
      </c>
    </row>
    <row r="21" spans="1:5">
      <c r="A21" t="s">
        <v>1233</v>
      </c>
      <c r="B21">
        <v>13</v>
      </c>
      <c r="C21">
        <v>828</v>
      </c>
      <c r="D21">
        <v>3945</v>
      </c>
      <c r="E21" s="97">
        <v>0.20988593155893537</v>
      </c>
    </row>
    <row r="22" spans="1:5">
      <c r="A22" t="s">
        <v>1353</v>
      </c>
      <c r="B22">
        <v>80</v>
      </c>
      <c r="C22">
        <v>12671</v>
      </c>
      <c r="D22">
        <v>31510</v>
      </c>
      <c r="E22" s="97">
        <v>0.40212630910821962</v>
      </c>
    </row>
    <row r="23" spans="1:5">
      <c r="A23" t="s">
        <v>1161</v>
      </c>
      <c r="B23">
        <v>26</v>
      </c>
      <c r="C23">
        <v>2321</v>
      </c>
      <c r="D23">
        <v>13667</v>
      </c>
      <c r="E23" s="97">
        <v>0.16982512621643375</v>
      </c>
    </row>
    <row r="24" spans="1:5">
      <c r="A24" t="s">
        <v>1162</v>
      </c>
      <c r="B24">
        <v>12</v>
      </c>
      <c r="C24">
        <v>2994</v>
      </c>
      <c r="D24">
        <v>8068</v>
      </c>
      <c r="E24" s="97">
        <v>0.3710956866633614</v>
      </c>
    </row>
    <row r="25" spans="1:5">
      <c r="A25" t="s">
        <v>51</v>
      </c>
      <c r="B25">
        <f>SUBTOTAL(109,Tableau_DB_PDE_2017.accdb_R_DATA_parkingsvssecteurs_2017[sites])</f>
        <v>473</v>
      </c>
      <c r="C25">
        <f>SUBTOTAL(109,Tableau_DB_PDE_2017.accdb_R_DATA_parkingsvssecteurs_2017[parkings_workers])</f>
        <v>74559</v>
      </c>
      <c r="D25">
        <f>SUBTOTAL(109,Tableau_DB_PDE_2017.accdb_R_DATA_parkingsvssecteurs_2017[workers])</f>
        <v>270946</v>
      </c>
      <c r="E25" s="97">
        <f>Tableau_DB_PDE_2017.accdb_R_DATA_parkingsvssecteurs_2017[[#Totals],[parkings_workers]]/Tableau_DB_PDE_2017.accdb_R_DATA_parkingsvssecteurs_2017[[#Totals],[workers]]</f>
        <v>0.2751802942283702</v>
      </c>
    </row>
  </sheetData>
  <hyperlinks>
    <hyperlink ref="I2" location="'5.4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84"/>
  <sheetViews>
    <sheetView zoomScaleNormal="100" workbookViewId="0">
      <pane ySplit="4" topLeftCell="A5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1326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1149</v>
      </c>
      <c r="B4" s="32" t="s">
        <v>29</v>
      </c>
      <c r="C4" t="s">
        <v>1163</v>
      </c>
      <c r="D4" t="s">
        <v>1260</v>
      </c>
      <c r="E4" t="s">
        <v>1164</v>
      </c>
      <c r="F4" s="98" t="s">
        <v>1278</v>
      </c>
    </row>
    <row r="5" spans="1:11">
      <c r="A5" t="s">
        <v>1150</v>
      </c>
      <c r="B5">
        <v>2011</v>
      </c>
      <c r="C5" s="5">
        <v>42</v>
      </c>
      <c r="D5" s="5">
        <v>11375</v>
      </c>
      <c r="E5" s="5">
        <v>40635</v>
      </c>
      <c r="F5" s="97">
        <v>0.27993109388458226</v>
      </c>
    </row>
    <row r="6" spans="1:11">
      <c r="B6">
        <v>2014</v>
      </c>
      <c r="C6" s="5">
        <v>34</v>
      </c>
      <c r="D6" s="5">
        <v>10331</v>
      </c>
      <c r="E6" s="5">
        <v>35581</v>
      </c>
      <c r="F6" s="97">
        <v>0.29035159214187345</v>
      </c>
    </row>
    <row r="7" spans="1:11">
      <c r="B7">
        <v>2017</v>
      </c>
      <c r="C7" s="5">
        <v>34</v>
      </c>
      <c r="D7" s="5">
        <v>8303</v>
      </c>
      <c r="E7" s="5">
        <v>35097</v>
      </c>
      <c r="F7" s="97">
        <v>0.23657292646095107</v>
      </c>
    </row>
    <row r="8" spans="1:11">
      <c r="C8" s="5"/>
      <c r="D8" s="5"/>
      <c r="E8" s="5"/>
      <c r="F8" s="5"/>
    </row>
    <row r="9" spans="1:11">
      <c r="A9" t="s">
        <v>1229</v>
      </c>
      <c r="B9">
        <v>2011</v>
      </c>
      <c r="C9" s="5">
        <v>12</v>
      </c>
      <c r="D9" s="5">
        <v>652</v>
      </c>
      <c r="E9" s="5">
        <v>4242</v>
      </c>
      <c r="F9" s="97">
        <v>0.1537010843941537</v>
      </c>
    </row>
    <row r="10" spans="1:11">
      <c r="B10">
        <v>2014</v>
      </c>
      <c r="C10" s="5">
        <v>12</v>
      </c>
      <c r="D10" s="5">
        <v>575</v>
      </c>
      <c r="E10" s="5">
        <v>4607</v>
      </c>
      <c r="F10" s="97">
        <v>0.12481007163012807</v>
      </c>
    </row>
    <row r="11" spans="1:11">
      <c r="B11">
        <v>2017</v>
      </c>
      <c r="C11" s="5">
        <v>12</v>
      </c>
      <c r="D11" s="5">
        <v>574</v>
      </c>
      <c r="E11" s="5">
        <v>5723</v>
      </c>
      <c r="F11" s="97">
        <v>0.10029704700331994</v>
      </c>
    </row>
    <row r="12" spans="1:11">
      <c r="C12" s="5"/>
      <c r="D12" s="5"/>
      <c r="E12" s="5"/>
      <c r="F12" s="5"/>
    </row>
    <row r="13" spans="1:11">
      <c r="A13" t="s">
        <v>1151</v>
      </c>
      <c r="B13">
        <v>2011</v>
      </c>
      <c r="C13" s="5">
        <v>4</v>
      </c>
      <c r="D13" s="5">
        <v>50</v>
      </c>
      <c r="E13" s="5">
        <v>665</v>
      </c>
      <c r="F13" s="97">
        <v>7.5187969924812026E-2</v>
      </c>
    </row>
    <row r="14" spans="1:11">
      <c r="B14">
        <v>2014</v>
      </c>
      <c r="C14" s="5">
        <v>3</v>
      </c>
      <c r="D14" s="5">
        <v>13</v>
      </c>
      <c r="E14" s="5">
        <v>494</v>
      </c>
      <c r="F14" s="97">
        <v>2.6315789473684209E-2</v>
      </c>
    </row>
    <row r="15" spans="1:11">
      <c r="B15">
        <v>2017</v>
      </c>
      <c r="C15" s="5">
        <v>3</v>
      </c>
      <c r="D15" s="5">
        <v>20</v>
      </c>
      <c r="E15" s="5">
        <v>516</v>
      </c>
      <c r="F15" s="97">
        <v>3.875968992248062E-2</v>
      </c>
    </row>
    <row r="16" spans="1:11">
      <c r="C16" s="5"/>
      <c r="D16" s="5"/>
      <c r="E16" s="5"/>
      <c r="F16" s="5"/>
    </row>
    <row r="17" spans="1:6">
      <c r="A17" t="s">
        <v>1152</v>
      </c>
      <c r="B17">
        <v>2011</v>
      </c>
      <c r="C17" s="5">
        <v>7</v>
      </c>
      <c r="D17" s="5">
        <v>13040</v>
      </c>
      <c r="E17" s="5">
        <v>30130</v>
      </c>
      <c r="F17" s="97">
        <v>0.43279123796880187</v>
      </c>
    </row>
    <row r="18" spans="1:6">
      <c r="B18">
        <v>2014</v>
      </c>
      <c r="C18" s="5">
        <v>7</v>
      </c>
      <c r="D18" s="5">
        <v>12278</v>
      </c>
      <c r="E18" s="5">
        <v>24980</v>
      </c>
      <c r="F18" s="97">
        <v>0.49151321056845476</v>
      </c>
    </row>
    <row r="19" spans="1:6">
      <c r="B19">
        <v>2017</v>
      </c>
      <c r="C19" s="5">
        <v>7</v>
      </c>
      <c r="D19" s="5">
        <v>12395</v>
      </c>
      <c r="E19" s="5">
        <v>25085</v>
      </c>
      <c r="F19" s="97">
        <v>0.49411999202710782</v>
      </c>
    </row>
    <row r="20" spans="1:6">
      <c r="C20" s="5"/>
      <c r="D20" s="5"/>
      <c r="E20" s="5"/>
      <c r="F20" s="5"/>
    </row>
    <row r="21" spans="1:6">
      <c r="A21" t="s">
        <v>1230</v>
      </c>
      <c r="B21">
        <v>2011</v>
      </c>
      <c r="C21" s="5">
        <v>57</v>
      </c>
      <c r="D21" s="5">
        <v>10704</v>
      </c>
      <c r="E21" s="5">
        <v>44617</v>
      </c>
      <c r="F21" s="97">
        <v>0.23990855503507633</v>
      </c>
    </row>
    <row r="22" spans="1:6">
      <c r="B22">
        <v>2014</v>
      </c>
      <c r="C22" s="5">
        <v>56</v>
      </c>
      <c r="D22" s="5">
        <v>9903</v>
      </c>
      <c r="E22" s="5">
        <v>44934</v>
      </c>
      <c r="F22" s="97">
        <v>0.22038990519428495</v>
      </c>
    </row>
    <row r="23" spans="1:6">
      <c r="B23">
        <v>2017</v>
      </c>
      <c r="C23" s="5">
        <v>52</v>
      </c>
      <c r="D23" s="5">
        <v>9729</v>
      </c>
      <c r="E23" s="5">
        <v>43572</v>
      </c>
      <c r="F23" s="97">
        <v>0.22328559625447536</v>
      </c>
    </row>
    <row r="24" spans="1:6">
      <c r="C24" s="5"/>
      <c r="D24" s="5"/>
      <c r="E24" s="5"/>
      <c r="F24" s="5"/>
    </row>
    <row r="25" spans="1:6">
      <c r="A25" t="s">
        <v>1231</v>
      </c>
      <c r="B25">
        <v>2011</v>
      </c>
      <c r="C25" s="5">
        <v>3</v>
      </c>
      <c r="D25" s="5">
        <v>210</v>
      </c>
      <c r="E25" s="5">
        <v>1018</v>
      </c>
      <c r="F25" s="97">
        <v>0.206286836935167</v>
      </c>
    </row>
    <row r="26" spans="1:6">
      <c r="B26">
        <v>2014</v>
      </c>
      <c r="C26" s="5">
        <v>4</v>
      </c>
      <c r="D26" s="5">
        <v>238</v>
      </c>
      <c r="E26" s="5">
        <v>1140</v>
      </c>
      <c r="F26" s="97">
        <v>0.20877192982456141</v>
      </c>
    </row>
    <row r="27" spans="1:6">
      <c r="B27">
        <v>2017</v>
      </c>
      <c r="C27" s="5">
        <v>4</v>
      </c>
      <c r="D27" s="5">
        <v>213</v>
      </c>
      <c r="E27" s="5">
        <v>1133</v>
      </c>
      <c r="F27" s="97">
        <v>0.1879964695498676</v>
      </c>
    </row>
    <row r="28" spans="1:6">
      <c r="C28" s="5"/>
      <c r="D28" s="5"/>
      <c r="E28" s="5"/>
      <c r="F28" s="5"/>
    </row>
    <row r="29" spans="1:6">
      <c r="A29" t="s">
        <v>1232</v>
      </c>
      <c r="B29">
        <v>2011</v>
      </c>
      <c r="C29" s="5">
        <v>5</v>
      </c>
      <c r="D29" s="5">
        <v>285</v>
      </c>
      <c r="E29" s="5">
        <v>939</v>
      </c>
      <c r="F29" s="97">
        <v>0.30351437699680511</v>
      </c>
    </row>
    <row r="30" spans="1:6">
      <c r="B30">
        <v>2014</v>
      </c>
      <c r="C30" s="5">
        <v>4</v>
      </c>
      <c r="D30" s="5">
        <v>158</v>
      </c>
      <c r="E30" s="5">
        <v>1037</v>
      </c>
      <c r="F30" s="97">
        <v>0.1523625843780135</v>
      </c>
    </row>
    <row r="31" spans="1:6">
      <c r="B31">
        <v>2017</v>
      </c>
      <c r="C31" s="5">
        <v>4</v>
      </c>
      <c r="D31" s="5">
        <v>164</v>
      </c>
      <c r="E31" s="5">
        <v>1097</v>
      </c>
      <c r="F31" s="97">
        <v>0.14949863263445762</v>
      </c>
    </row>
    <row r="32" spans="1:6">
      <c r="C32" s="5"/>
      <c r="D32" s="5"/>
      <c r="E32" s="5"/>
      <c r="F32" s="5"/>
    </row>
    <row r="33" spans="1:6">
      <c r="A33" t="s">
        <v>1153</v>
      </c>
      <c r="B33">
        <v>2011</v>
      </c>
      <c r="C33" s="5">
        <v>32</v>
      </c>
      <c r="D33" s="5">
        <v>4879</v>
      </c>
      <c r="E33" s="5">
        <v>23269</v>
      </c>
      <c r="F33" s="97">
        <v>0.20967811251020671</v>
      </c>
    </row>
    <row r="34" spans="1:6">
      <c r="B34">
        <v>2014</v>
      </c>
      <c r="C34" s="5">
        <v>31</v>
      </c>
      <c r="D34" s="5">
        <v>5302</v>
      </c>
      <c r="E34" s="5">
        <v>26017</v>
      </c>
      <c r="F34" s="97">
        <v>0.20378982972671714</v>
      </c>
    </row>
    <row r="35" spans="1:6">
      <c r="B35">
        <v>2017</v>
      </c>
      <c r="C35" s="5">
        <v>31</v>
      </c>
      <c r="D35" s="5">
        <v>5645</v>
      </c>
      <c r="E35" s="5">
        <v>26339</v>
      </c>
      <c r="F35" s="97">
        <v>0.2143209689054254</v>
      </c>
    </row>
    <row r="36" spans="1:6">
      <c r="C36" s="5"/>
      <c r="D36" s="5"/>
      <c r="E36" s="5"/>
      <c r="F36" s="5"/>
    </row>
    <row r="37" spans="1:6">
      <c r="A37" t="s">
        <v>1154</v>
      </c>
      <c r="B37">
        <v>2011</v>
      </c>
      <c r="C37" s="5">
        <v>9</v>
      </c>
      <c r="D37" s="5">
        <v>3914</v>
      </c>
      <c r="E37" s="5">
        <v>9400</v>
      </c>
      <c r="F37" s="97">
        <v>0.41638297872340424</v>
      </c>
    </row>
    <row r="38" spans="1:6">
      <c r="B38">
        <v>2014</v>
      </c>
      <c r="C38" s="5">
        <v>9</v>
      </c>
      <c r="D38" s="5">
        <v>1951</v>
      </c>
      <c r="E38" s="5">
        <v>8526</v>
      </c>
      <c r="F38" s="97">
        <v>0.22882946281961061</v>
      </c>
    </row>
    <row r="39" spans="1:6">
      <c r="B39">
        <v>2017</v>
      </c>
      <c r="C39" s="5">
        <v>9</v>
      </c>
      <c r="D39" s="5">
        <v>3239</v>
      </c>
      <c r="E39" s="5">
        <v>8391</v>
      </c>
      <c r="F39" s="97">
        <v>0.38600881897270883</v>
      </c>
    </row>
    <row r="40" spans="1:6">
      <c r="C40" s="5"/>
      <c r="D40" s="5"/>
      <c r="E40" s="5"/>
      <c r="F40" s="5"/>
    </row>
    <row r="41" spans="1:6">
      <c r="A41" t="s">
        <v>1155</v>
      </c>
      <c r="B41">
        <v>2011</v>
      </c>
      <c r="C41" s="5">
        <v>6</v>
      </c>
      <c r="D41" s="5">
        <v>65</v>
      </c>
      <c r="E41" s="5">
        <v>832</v>
      </c>
      <c r="F41" s="97">
        <v>7.8125E-2</v>
      </c>
    </row>
    <row r="42" spans="1:6">
      <c r="B42">
        <v>2014</v>
      </c>
      <c r="C42" s="5">
        <v>7</v>
      </c>
      <c r="D42" s="5">
        <v>122</v>
      </c>
      <c r="E42" s="5">
        <v>1048</v>
      </c>
      <c r="F42" s="97">
        <v>0.11641221374045801</v>
      </c>
    </row>
    <row r="43" spans="1:6">
      <c r="B43">
        <v>2017</v>
      </c>
      <c r="C43" s="5">
        <v>7</v>
      </c>
      <c r="D43" s="5">
        <v>102</v>
      </c>
      <c r="E43" s="5">
        <v>906</v>
      </c>
      <c r="F43" s="97">
        <v>0.11258278145695365</v>
      </c>
    </row>
    <row r="44" spans="1:6">
      <c r="C44" s="5"/>
      <c r="D44" s="5"/>
      <c r="E44" s="5"/>
      <c r="F44" s="5"/>
    </row>
    <row r="45" spans="1:6">
      <c r="A45" t="s">
        <v>1156</v>
      </c>
      <c r="B45">
        <v>2011</v>
      </c>
      <c r="C45" s="5">
        <v>5</v>
      </c>
      <c r="D45" s="5">
        <v>1449</v>
      </c>
      <c r="E45" s="5">
        <v>3166</v>
      </c>
      <c r="F45" s="97">
        <v>0.4576753000631712</v>
      </c>
    </row>
    <row r="46" spans="1:6">
      <c r="B46">
        <v>2014</v>
      </c>
      <c r="C46" s="5">
        <v>5</v>
      </c>
      <c r="D46" s="5">
        <v>1971</v>
      </c>
      <c r="E46" s="5">
        <v>3333</v>
      </c>
      <c r="F46" s="97">
        <v>0.59135913591359135</v>
      </c>
    </row>
    <row r="47" spans="1:6">
      <c r="B47">
        <v>2017</v>
      </c>
      <c r="C47" s="5">
        <v>5</v>
      </c>
      <c r="D47" s="5">
        <v>2132</v>
      </c>
      <c r="E47" s="5">
        <v>3693</v>
      </c>
      <c r="F47" s="97">
        <v>0.5773084213376658</v>
      </c>
    </row>
    <row r="48" spans="1:6">
      <c r="C48" s="5"/>
      <c r="D48" s="5"/>
      <c r="E48" s="5"/>
      <c r="F48" s="5"/>
    </row>
    <row r="49" spans="1:6">
      <c r="A49" t="s">
        <v>1157</v>
      </c>
      <c r="B49">
        <v>2011</v>
      </c>
      <c r="C49" s="5">
        <v>6</v>
      </c>
      <c r="D49" s="5">
        <v>721</v>
      </c>
      <c r="E49" s="5">
        <v>1513</v>
      </c>
      <c r="F49" s="97">
        <v>0.47653668208856576</v>
      </c>
    </row>
    <row r="50" spans="1:6">
      <c r="B50">
        <v>2014</v>
      </c>
      <c r="C50" s="5">
        <v>7</v>
      </c>
      <c r="D50" s="5">
        <v>630</v>
      </c>
      <c r="E50" s="5">
        <v>1566</v>
      </c>
      <c r="F50" s="97">
        <v>0.40229885057471265</v>
      </c>
    </row>
    <row r="51" spans="1:6">
      <c r="B51">
        <v>2017</v>
      </c>
      <c r="C51" s="5">
        <v>6</v>
      </c>
      <c r="D51" s="5">
        <v>660</v>
      </c>
      <c r="E51" s="5">
        <v>1420</v>
      </c>
      <c r="F51" s="97">
        <v>0.46478873239436619</v>
      </c>
    </row>
    <row r="52" spans="1:6">
      <c r="C52" s="5"/>
      <c r="D52" s="5"/>
      <c r="E52" s="5"/>
      <c r="F52" s="5"/>
    </row>
    <row r="53" spans="1:6">
      <c r="A53" t="s">
        <v>1158</v>
      </c>
      <c r="B53">
        <v>2011</v>
      </c>
      <c r="C53" s="5">
        <v>19</v>
      </c>
      <c r="D53" s="5">
        <v>696</v>
      </c>
      <c r="E53" s="5">
        <v>4985</v>
      </c>
      <c r="F53" s="97">
        <v>0.13961885656970913</v>
      </c>
    </row>
    <row r="54" spans="1:6">
      <c r="B54">
        <v>2014</v>
      </c>
      <c r="C54" s="5">
        <v>19</v>
      </c>
      <c r="D54" s="5">
        <v>736</v>
      </c>
      <c r="E54" s="5">
        <v>5386</v>
      </c>
      <c r="F54" s="97">
        <v>0.13665057556628296</v>
      </c>
    </row>
    <row r="55" spans="1:6">
      <c r="B55">
        <v>2017</v>
      </c>
      <c r="C55" s="5">
        <v>19</v>
      </c>
      <c r="D55" s="5">
        <v>796</v>
      </c>
      <c r="E55" s="5">
        <v>5225</v>
      </c>
      <c r="F55" s="97">
        <v>0.1523444976076555</v>
      </c>
    </row>
    <row r="56" spans="1:6">
      <c r="C56" s="5"/>
      <c r="D56" s="5"/>
      <c r="E56" s="5"/>
      <c r="F56" s="5"/>
    </row>
    <row r="57" spans="1:6">
      <c r="A57" t="s">
        <v>1159</v>
      </c>
      <c r="B57">
        <v>2011</v>
      </c>
      <c r="C57" s="5">
        <v>2</v>
      </c>
      <c r="D57" s="5">
        <v>43</v>
      </c>
      <c r="E57" s="5">
        <v>231</v>
      </c>
      <c r="F57" s="97">
        <v>0.18614718614718614</v>
      </c>
    </row>
    <row r="58" spans="1:6">
      <c r="B58">
        <v>2014</v>
      </c>
      <c r="C58" s="5">
        <v>2</v>
      </c>
      <c r="D58" s="5">
        <v>28</v>
      </c>
      <c r="E58" s="5">
        <v>222</v>
      </c>
      <c r="F58" s="97">
        <v>0.12612612612612611</v>
      </c>
    </row>
    <row r="59" spans="1:6">
      <c r="B59">
        <v>2017</v>
      </c>
      <c r="C59" s="5">
        <v>2</v>
      </c>
      <c r="D59" s="5">
        <v>21</v>
      </c>
      <c r="E59" s="5">
        <v>239</v>
      </c>
      <c r="F59" s="97">
        <v>8.7866108786610872E-2</v>
      </c>
    </row>
    <row r="60" spans="1:6">
      <c r="C60" s="5"/>
      <c r="D60" s="5"/>
      <c r="E60" s="5"/>
      <c r="F60" s="5"/>
    </row>
    <row r="61" spans="1:6">
      <c r="A61" t="s">
        <v>1160</v>
      </c>
      <c r="B61">
        <v>2011</v>
      </c>
      <c r="C61" s="5">
        <v>10</v>
      </c>
      <c r="D61" s="5">
        <v>387</v>
      </c>
      <c r="E61" s="5">
        <v>3097</v>
      </c>
      <c r="F61" s="97">
        <v>0.12495963835970293</v>
      </c>
    </row>
    <row r="62" spans="1:6">
      <c r="B62">
        <v>2014</v>
      </c>
      <c r="C62" s="5">
        <v>10</v>
      </c>
      <c r="D62" s="5">
        <v>273</v>
      </c>
      <c r="E62" s="5">
        <v>2488</v>
      </c>
      <c r="F62" s="97">
        <v>0.10972668810289389</v>
      </c>
    </row>
    <row r="63" spans="1:6">
      <c r="B63">
        <v>2017</v>
      </c>
      <c r="C63" s="5">
        <v>10</v>
      </c>
      <c r="D63" s="5">
        <v>464</v>
      </c>
      <c r="E63" s="5">
        <v>2139</v>
      </c>
      <c r="F63" s="97">
        <v>0.21692379616643293</v>
      </c>
    </row>
    <row r="64" spans="1:6">
      <c r="C64" s="5"/>
      <c r="D64" s="5"/>
      <c r="E64" s="5"/>
      <c r="F64" s="5"/>
    </row>
    <row r="65" spans="1:6">
      <c r="A65" t="s">
        <v>1233</v>
      </c>
      <c r="B65">
        <v>2011</v>
      </c>
      <c r="C65" s="5">
        <v>6</v>
      </c>
      <c r="D65" s="5">
        <v>280</v>
      </c>
      <c r="E65" s="5">
        <v>1305</v>
      </c>
      <c r="F65" s="97">
        <v>0.21455938697318008</v>
      </c>
    </row>
    <row r="66" spans="1:6">
      <c r="B66">
        <v>2014</v>
      </c>
      <c r="C66" s="5">
        <v>6</v>
      </c>
      <c r="D66" s="5">
        <v>226</v>
      </c>
      <c r="E66" s="5">
        <v>1331</v>
      </c>
      <c r="F66" s="97">
        <v>0.16979714500375656</v>
      </c>
    </row>
    <row r="67" spans="1:6">
      <c r="B67">
        <v>2017</v>
      </c>
      <c r="C67" s="5">
        <v>6</v>
      </c>
      <c r="D67" s="5">
        <v>580</v>
      </c>
      <c r="E67" s="5">
        <v>1244</v>
      </c>
      <c r="F67" s="97">
        <v>0.4662379421221865</v>
      </c>
    </row>
    <row r="68" spans="1:6">
      <c r="C68" s="5"/>
      <c r="D68" s="5"/>
      <c r="E68" s="5"/>
      <c r="F68" s="5"/>
    </row>
    <row r="69" spans="1:6">
      <c r="A69" t="s">
        <v>1161</v>
      </c>
      <c r="B69">
        <v>2011</v>
      </c>
      <c r="C69" s="5">
        <v>18</v>
      </c>
      <c r="D69" s="5">
        <v>1432</v>
      </c>
      <c r="E69" s="5">
        <v>8531</v>
      </c>
      <c r="F69" s="97">
        <v>0.16785839878091666</v>
      </c>
    </row>
    <row r="70" spans="1:6">
      <c r="B70">
        <v>2014</v>
      </c>
      <c r="C70" s="5">
        <v>15</v>
      </c>
      <c r="D70" s="5">
        <v>1273</v>
      </c>
      <c r="E70" s="5">
        <v>7610</v>
      </c>
      <c r="F70" s="97">
        <v>0.16727989487516426</v>
      </c>
    </row>
    <row r="71" spans="1:6">
      <c r="B71">
        <v>2017</v>
      </c>
      <c r="C71" s="5">
        <v>17</v>
      </c>
      <c r="D71" s="5">
        <v>1418</v>
      </c>
      <c r="E71" s="5">
        <v>7724</v>
      </c>
      <c r="F71" s="97">
        <v>0.1835836354220611</v>
      </c>
    </row>
    <row r="72" spans="1:6">
      <c r="C72" s="5"/>
      <c r="D72" s="5"/>
      <c r="E72" s="5"/>
      <c r="F72" s="5"/>
    </row>
    <row r="73" spans="1:6">
      <c r="A73" t="s">
        <v>1162</v>
      </c>
      <c r="B73">
        <v>2011</v>
      </c>
      <c r="C73" s="5">
        <v>15</v>
      </c>
      <c r="D73" s="5">
        <v>3908</v>
      </c>
      <c r="E73" s="5">
        <v>8760</v>
      </c>
      <c r="F73" s="97">
        <v>0.4461187214611872</v>
      </c>
    </row>
    <row r="74" spans="1:6">
      <c r="B74">
        <v>2014</v>
      </c>
      <c r="C74" s="5">
        <v>14</v>
      </c>
      <c r="D74" s="5">
        <v>3414</v>
      </c>
      <c r="E74" s="5">
        <v>7929</v>
      </c>
      <c r="F74" s="97">
        <v>0.43057132046916385</v>
      </c>
    </row>
    <row r="75" spans="1:6">
      <c r="B75">
        <v>2017</v>
      </c>
      <c r="C75" s="5">
        <v>12</v>
      </c>
      <c r="D75" s="5">
        <v>2994</v>
      </c>
      <c r="E75" s="5">
        <v>8068</v>
      </c>
      <c r="F75" s="97">
        <v>0.3710956866633614</v>
      </c>
    </row>
    <row r="76" spans="1:6">
      <c r="C76" s="5"/>
      <c r="D76" s="5"/>
      <c r="E76" s="5"/>
      <c r="F76" s="5"/>
    </row>
    <row r="77" spans="1:6">
      <c r="A77" t="s">
        <v>1357</v>
      </c>
      <c r="B77">
        <v>2011</v>
      </c>
      <c r="C77" s="5">
        <v>26</v>
      </c>
      <c r="D77" s="5">
        <v>1128</v>
      </c>
      <c r="E77" s="5">
        <v>6374</v>
      </c>
      <c r="F77" s="5">
        <v>0.17696893630373392</v>
      </c>
    </row>
    <row r="78" spans="1:6">
      <c r="B78">
        <v>2014</v>
      </c>
      <c r="C78" s="5">
        <v>26</v>
      </c>
      <c r="D78" s="5">
        <v>1095</v>
      </c>
      <c r="E78" s="5">
        <v>6419</v>
      </c>
      <c r="F78" s="5">
        <v>0.17058731889702447</v>
      </c>
    </row>
    <row r="79" spans="1:6">
      <c r="B79">
        <v>2017</v>
      </c>
      <c r="C79" s="5">
        <v>26</v>
      </c>
      <c r="D79" s="5">
        <v>1100</v>
      </c>
      <c r="E79" s="5">
        <v>7208</v>
      </c>
      <c r="F79" s="5">
        <v>0.15260821309655939</v>
      </c>
    </row>
    <row r="80" spans="1:6">
      <c r="C80" s="5"/>
      <c r="D80" s="5"/>
      <c r="E80" s="5"/>
      <c r="F80" s="5"/>
    </row>
    <row r="81" spans="1:6">
      <c r="A81" t="s">
        <v>1358</v>
      </c>
      <c r="B81">
        <v>2011</v>
      </c>
      <c r="C81" s="5">
        <v>52</v>
      </c>
      <c r="D81" s="5">
        <v>9646</v>
      </c>
      <c r="E81" s="5">
        <v>22327</v>
      </c>
      <c r="F81" s="5">
        <v>0.43203296457204282</v>
      </c>
    </row>
    <row r="82" spans="1:6">
      <c r="B82">
        <v>2014</v>
      </c>
      <c r="C82" s="5">
        <v>48</v>
      </c>
      <c r="D82" s="5">
        <v>9642</v>
      </c>
      <c r="E82" s="5">
        <v>21542</v>
      </c>
      <c r="F82" s="5">
        <v>0.44759075294773004</v>
      </c>
    </row>
    <row r="83" spans="1:6">
      <c r="B83">
        <v>2017</v>
      </c>
      <c r="C83" s="5">
        <v>47</v>
      </c>
      <c r="D83" s="5">
        <v>8986</v>
      </c>
      <c r="E83" s="5">
        <v>23424</v>
      </c>
      <c r="F83" s="5">
        <v>0.38362363387978143</v>
      </c>
    </row>
    <row r="84" spans="1:6">
      <c r="C84" s="5"/>
      <c r="D84" s="5"/>
      <c r="E84" s="5"/>
      <c r="F84" s="5"/>
    </row>
  </sheetData>
  <hyperlinks>
    <hyperlink ref="I2" location="'5.4.a'!A1" display="vers 2017"/>
    <hyperlink ref="I1" location="TableOfContents!A1" display="Back to table of contents"/>
  </hyperlinks>
  <pageMargins left="0.7" right="0.7" top="0.75" bottom="0.75" header="0.3" footer="0.3"/>
  <pageSetup paperSize="9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8"/>
  <sheetViews>
    <sheetView zoomScaleNormal="100" workbookViewId="0">
      <pane ySplit="2" topLeftCell="A6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1327</v>
      </c>
      <c r="B1" s="38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7" spans="1:11">
      <c r="A7" t="s">
        <v>1</v>
      </c>
      <c r="B7" t="s">
        <v>1280</v>
      </c>
      <c r="C7" t="s">
        <v>2</v>
      </c>
      <c r="D7" t="s">
        <v>1281</v>
      </c>
      <c r="E7" t="s">
        <v>1282</v>
      </c>
      <c r="F7" t="s">
        <v>1283</v>
      </c>
    </row>
    <row r="8" spans="1:11">
      <c r="A8">
        <v>473</v>
      </c>
      <c r="B8">
        <v>24329</v>
      </c>
      <c r="C8">
        <v>270946</v>
      </c>
      <c r="D8">
        <v>11861</v>
      </c>
      <c r="E8" s="72">
        <v>8.9792800041336648E-2</v>
      </c>
      <c r="F8" s="68">
        <v>2.0511761234297277</v>
      </c>
    </row>
  </sheetData>
  <hyperlinks>
    <hyperlink ref="I2" location="'5.5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7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0" width="11.42578125" customWidth="1"/>
  </cols>
  <sheetData>
    <row r="1" spans="1:11" s="1" customFormat="1" ht="15.75">
      <c r="A1" s="38" t="s">
        <v>1327</v>
      </c>
      <c r="B1" s="38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t="s">
        <v>29</v>
      </c>
      <c r="B4" t="s">
        <v>1</v>
      </c>
      <c r="C4" t="s">
        <v>1280</v>
      </c>
      <c r="D4" t="s">
        <v>2</v>
      </c>
      <c r="E4" t="s">
        <v>1281</v>
      </c>
      <c r="F4" t="s">
        <v>1282</v>
      </c>
      <c r="G4" t="s">
        <v>1283</v>
      </c>
    </row>
    <row r="5" spans="1:11">
      <c r="A5">
        <v>2011</v>
      </c>
      <c r="B5">
        <v>329</v>
      </c>
      <c r="C5">
        <v>12511</v>
      </c>
      <c r="D5">
        <v>209697</v>
      </c>
      <c r="E5">
        <v>5264</v>
      </c>
      <c r="F5" s="72">
        <v>5.9662274615278232E-2</v>
      </c>
      <c r="G5" s="68">
        <v>2.3767097264437691</v>
      </c>
    </row>
    <row r="6" spans="1:11">
      <c r="A6">
        <v>2014</v>
      </c>
      <c r="B6">
        <v>319</v>
      </c>
      <c r="C6">
        <v>15452</v>
      </c>
      <c r="D6">
        <v>206190</v>
      </c>
      <c r="E6">
        <v>6967.8</v>
      </c>
      <c r="F6" s="72">
        <v>7.4940588777341291E-2</v>
      </c>
      <c r="G6" s="68">
        <v>2.2176296679009155</v>
      </c>
    </row>
    <row r="7" spans="1:11">
      <c r="A7">
        <v>2017</v>
      </c>
      <c r="B7">
        <v>313</v>
      </c>
      <c r="C7">
        <v>18656</v>
      </c>
      <c r="D7">
        <v>208243</v>
      </c>
      <c r="E7">
        <v>9226</v>
      </c>
      <c r="F7" s="72">
        <v>8.9587645202960003E-2</v>
      </c>
      <c r="G7" s="68">
        <v>2.0221114242358551</v>
      </c>
    </row>
  </sheetData>
  <hyperlinks>
    <hyperlink ref="I2" location="'5.5.a'!A1" display="vers 2017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24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1328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1">
      <c r="A4" t="s">
        <v>1149</v>
      </c>
      <c r="B4" t="s">
        <v>1</v>
      </c>
      <c r="C4" t="s">
        <v>1280</v>
      </c>
      <c r="D4" t="s">
        <v>2</v>
      </c>
      <c r="E4" t="s">
        <v>1281</v>
      </c>
      <c r="F4" t="s">
        <v>1282</v>
      </c>
      <c r="G4" t="s">
        <v>1283</v>
      </c>
    </row>
    <row r="5" spans="1:11">
      <c r="A5" t="s">
        <v>1150</v>
      </c>
      <c r="B5">
        <v>45</v>
      </c>
      <c r="C5">
        <v>2108</v>
      </c>
      <c r="D5">
        <v>38292</v>
      </c>
      <c r="E5">
        <v>679</v>
      </c>
      <c r="F5" s="72">
        <v>5.5050663323931895E-2</v>
      </c>
      <c r="G5" s="68">
        <v>3.1045655375552283</v>
      </c>
    </row>
    <row r="6" spans="1:11">
      <c r="A6" t="s">
        <v>1229</v>
      </c>
      <c r="B6">
        <v>15</v>
      </c>
      <c r="C6">
        <v>750</v>
      </c>
      <c r="D6">
        <v>6209</v>
      </c>
      <c r="E6">
        <v>509</v>
      </c>
      <c r="F6" s="72">
        <v>0.12079239813174424</v>
      </c>
      <c r="G6" s="68">
        <v>1.4734774066797642</v>
      </c>
    </row>
    <row r="7" spans="1:11">
      <c r="A7" t="s">
        <v>1151</v>
      </c>
      <c r="B7">
        <v>6</v>
      </c>
      <c r="C7">
        <v>308</v>
      </c>
      <c r="D7">
        <v>1098</v>
      </c>
      <c r="E7">
        <v>69</v>
      </c>
      <c r="F7" s="72">
        <v>0.28051001821493626</v>
      </c>
      <c r="G7" s="68">
        <v>4.4637681159420293</v>
      </c>
    </row>
    <row r="8" spans="1:11">
      <c r="A8" t="s">
        <v>1152</v>
      </c>
      <c r="B8">
        <v>9</v>
      </c>
      <c r="C8">
        <v>5602</v>
      </c>
      <c r="D8">
        <v>32118</v>
      </c>
      <c r="E8">
        <v>3905</v>
      </c>
      <c r="F8" s="72">
        <v>0.17441932872532537</v>
      </c>
      <c r="G8" s="68">
        <v>1.4345710627400767</v>
      </c>
    </row>
    <row r="9" spans="1:11">
      <c r="A9" t="s">
        <v>1230</v>
      </c>
      <c r="B9">
        <v>64</v>
      </c>
      <c r="C9">
        <v>2488</v>
      </c>
      <c r="D9">
        <v>45745</v>
      </c>
      <c r="E9">
        <v>1246</v>
      </c>
      <c r="F9" s="72">
        <v>5.4388457754945899E-2</v>
      </c>
      <c r="G9" s="68">
        <v>1.9967897271268058</v>
      </c>
    </row>
    <row r="10" spans="1:11">
      <c r="A10" t="s">
        <v>1231</v>
      </c>
      <c r="B10">
        <v>18</v>
      </c>
      <c r="C10">
        <v>465</v>
      </c>
      <c r="D10">
        <v>8524</v>
      </c>
      <c r="E10">
        <v>219</v>
      </c>
      <c r="F10" s="72">
        <v>5.4551853589863912E-2</v>
      </c>
      <c r="G10" s="68">
        <v>2.1232876712328768</v>
      </c>
    </row>
    <row r="11" spans="1:11">
      <c r="A11" t="s">
        <v>1232</v>
      </c>
      <c r="B11">
        <v>11</v>
      </c>
      <c r="C11">
        <v>265</v>
      </c>
      <c r="D11">
        <v>4652</v>
      </c>
      <c r="E11">
        <v>129</v>
      </c>
      <c r="F11" s="72">
        <v>5.6964746345657784E-2</v>
      </c>
      <c r="G11" s="68">
        <v>2.054263565891473</v>
      </c>
    </row>
    <row r="12" spans="1:11">
      <c r="A12" t="s">
        <v>1153</v>
      </c>
      <c r="B12">
        <v>42</v>
      </c>
      <c r="C12">
        <v>1792</v>
      </c>
      <c r="D12">
        <v>31331</v>
      </c>
      <c r="E12">
        <v>1124</v>
      </c>
      <c r="F12" s="72">
        <v>5.7195748619578053E-2</v>
      </c>
      <c r="G12" s="68">
        <v>1.594306049822064</v>
      </c>
    </row>
    <row r="13" spans="1:11">
      <c r="A13" t="s">
        <v>1154</v>
      </c>
      <c r="B13">
        <v>19</v>
      </c>
      <c r="C13">
        <v>1918</v>
      </c>
      <c r="D13">
        <v>10990</v>
      </c>
      <c r="E13">
        <v>1054</v>
      </c>
      <c r="F13" s="72">
        <v>0.17452229299363056</v>
      </c>
      <c r="G13" s="68">
        <v>1.8197343453510437</v>
      </c>
    </row>
    <row r="14" spans="1:11">
      <c r="A14" t="s">
        <v>1155</v>
      </c>
      <c r="B14">
        <v>13</v>
      </c>
      <c r="C14">
        <v>199</v>
      </c>
      <c r="D14">
        <v>1765</v>
      </c>
      <c r="E14">
        <v>40</v>
      </c>
      <c r="F14" s="72">
        <v>0.11274787535410764</v>
      </c>
      <c r="G14" s="68">
        <v>4.9749999999999996</v>
      </c>
    </row>
    <row r="15" spans="1:11">
      <c r="A15" t="s">
        <v>1156</v>
      </c>
      <c r="B15">
        <v>9</v>
      </c>
      <c r="C15">
        <v>242</v>
      </c>
      <c r="D15">
        <v>5389</v>
      </c>
      <c r="E15">
        <v>232</v>
      </c>
      <c r="F15" s="72">
        <v>4.4906290591946556E-2</v>
      </c>
      <c r="G15" s="68">
        <v>1.0431034482758621</v>
      </c>
    </row>
    <row r="16" spans="1:11">
      <c r="A16" t="s">
        <v>1157</v>
      </c>
      <c r="B16">
        <v>9</v>
      </c>
      <c r="C16">
        <v>703</v>
      </c>
      <c r="D16">
        <v>5558</v>
      </c>
      <c r="E16">
        <v>307</v>
      </c>
      <c r="F16" s="72">
        <v>0.12648434688736956</v>
      </c>
      <c r="G16" s="68">
        <v>2.2899022801302933</v>
      </c>
    </row>
    <row r="17" spans="1:7">
      <c r="A17" t="s">
        <v>1158</v>
      </c>
      <c r="B17">
        <v>32</v>
      </c>
      <c r="C17">
        <v>996</v>
      </c>
      <c r="D17">
        <v>9986</v>
      </c>
      <c r="E17">
        <v>677</v>
      </c>
      <c r="F17" s="72">
        <v>9.9739635489685563E-2</v>
      </c>
      <c r="G17" s="68">
        <v>1.4711964549483014</v>
      </c>
    </row>
    <row r="18" spans="1:7">
      <c r="A18" t="s">
        <v>1159</v>
      </c>
      <c r="B18">
        <v>3</v>
      </c>
      <c r="C18">
        <v>109</v>
      </c>
      <c r="D18">
        <v>449</v>
      </c>
      <c r="E18">
        <v>16</v>
      </c>
      <c r="F18" s="72">
        <v>0.24276169265033407</v>
      </c>
      <c r="G18" s="68">
        <v>6.8125</v>
      </c>
    </row>
    <row r="19" spans="1:7">
      <c r="A19" t="s">
        <v>1352</v>
      </c>
      <c r="B19">
        <v>33</v>
      </c>
      <c r="C19">
        <v>928</v>
      </c>
      <c r="D19">
        <v>8833</v>
      </c>
      <c r="E19">
        <v>242</v>
      </c>
      <c r="F19" s="72">
        <v>0.10506056832333295</v>
      </c>
      <c r="G19" s="68">
        <v>3.834710743801653</v>
      </c>
    </row>
    <row r="20" spans="1:7">
      <c r="A20" t="s">
        <v>1160</v>
      </c>
      <c r="B20">
        <v>14</v>
      </c>
      <c r="C20">
        <v>196</v>
      </c>
      <c r="D20">
        <v>2817</v>
      </c>
      <c r="E20">
        <v>116</v>
      </c>
      <c r="F20" s="72">
        <v>6.9577564785232512E-2</v>
      </c>
      <c r="G20" s="68">
        <v>1.6896551724137931</v>
      </c>
    </row>
    <row r="21" spans="1:7">
      <c r="A21" t="s">
        <v>1233</v>
      </c>
      <c r="B21">
        <v>13</v>
      </c>
      <c r="C21">
        <v>525</v>
      </c>
      <c r="D21">
        <v>3945</v>
      </c>
      <c r="E21">
        <v>150</v>
      </c>
      <c r="F21" s="72">
        <v>0.13307984790874525</v>
      </c>
      <c r="G21" s="68">
        <v>3.5</v>
      </c>
    </row>
    <row r="22" spans="1:7">
      <c r="A22" t="s">
        <v>1353</v>
      </c>
      <c r="B22">
        <v>80</v>
      </c>
      <c r="C22">
        <v>2381</v>
      </c>
      <c r="D22">
        <v>31510</v>
      </c>
      <c r="E22">
        <v>459</v>
      </c>
      <c r="F22" s="72">
        <v>7.5563313233894008E-2</v>
      </c>
      <c r="G22" s="68">
        <v>5.1873638344226576</v>
      </c>
    </row>
    <row r="23" spans="1:7">
      <c r="A23" t="s">
        <v>1161</v>
      </c>
      <c r="B23">
        <v>26</v>
      </c>
      <c r="C23">
        <v>1034</v>
      </c>
      <c r="D23">
        <v>13667</v>
      </c>
      <c r="E23">
        <v>376</v>
      </c>
      <c r="F23" s="72">
        <v>7.5656691300212187E-2</v>
      </c>
      <c r="G23" s="68">
        <v>2.75</v>
      </c>
    </row>
    <row r="24" spans="1:7">
      <c r="A24" t="s">
        <v>1162</v>
      </c>
      <c r="B24">
        <v>12</v>
      </c>
      <c r="C24">
        <v>1320</v>
      </c>
      <c r="D24">
        <v>8068</v>
      </c>
      <c r="E24">
        <v>312</v>
      </c>
      <c r="F24" s="72">
        <v>0.16360932077342588</v>
      </c>
      <c r="G24" s="68">
        <v>4.2307692307692308</v>
      </c>
    </row>
  </sheetData>
  <hyperlinks>
    <hyperlink ref="I2" location="'5.6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C11F"/>
  </sheetPr>
  <dimension ref="A1:K84"/>
  <sheetViews>
    <sheetView zoomScaleNormal="100" workbookViewId="0">
      <pane ySplit="2" topLeftCell="A3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1328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1149</v>
      </c>
      <c r="B4" s="32" t="s">
        <v>29</v>
      </c>
      <c r="C4" t="s">
        <v>1163</v>
      </c>
      <c r="D4" t="s">
        <v>1284</v>
      </c>
      <c r="E4" t="s">
        <v>1164</v>
      </c>
      <c r="F4" t="s">
        <v>1285</v>
      </c>
      <c r="G4" t="s">
        <v>1286</v>
      </c>
      <c r="H4" t="s">
        <v>1287</v>
      </c>
    </row>
    <row r="5" spans="1:11">
      <c r="A5" t="s">
        <v>1150</v>
      </c>
      <c r="B5">
        <v>2011</v>
      </c>
      <c r="C5" s="5">
        <v>41</v>
      </c>
      <c r="D5" s="5">
        <v>1391</v>
      </c>
      <c r="E5" s="5">
        <v>40491</v>
      </c>
      <c r="F5" s="5">
        <v>285</v>
      </c>
      <c r="G5" s="76">
        <v>3.435331308191944E-2</v>
      </c>
      <c r="H5" s="68">
        <v>4.8807017543859645</v>
      </c>
    </row>
    <row r="6" spans="1:11">
      <c r="B6">
        <v>2014</v>
      </c>
      <c r="C6" s="5">
        <v>34</v>
      </c>
      <c r="D6" s="5">
        <v>1527</v>
      </c>
      <c r="E6" s="5">
        <v>35581</v>
      </c>
      <c r="F6" s="5">
        <v>437</v>
      </c>
      <c r="G6" s="76">
        <v>4.2916163120766702E-2</v>
      </c>
      <c r="H6" s="68">
        <v>3.4942791762013732</v>
      </c>
    </row>
    <row r="7" spans="1:11">
      <c r="B7">
        <v>2017</v>
      </c>
      <c r="C7" s="5">
        <v>34</v>
      </c>
      <c r="D7" s="5">
        <v>1703</v>
      </c>
      <c r="E7" s="5">
        <v>35097</v>
      </c>
      <c r="F7" s="5">
        <v>618</v>
      </c>
      <c r="G7" s="76">
        <v>4.852266575490783E-2</v>
      </c>
      <c r="H7" s="68">
        <v>2.7556634304207122</v>
      </c>
    </row>
    <row r="8" spans="1:11">
      <c r="C8" s="5"/>
      <c r="D8" s="5"/>
      <c r="E8" s="5"/>
      <c r="F8" s="5"/>
      <c r="G8" s="5"/>
      <c r="H8" s="5"/>
    </row>
    <row r="9" spans="1:11">
      <c r="A9" t="s">
        <v>1229</v>
      </c>
      <c r="B9">
        <v>2011</v>
      </c>
      <c r="C9" s="5">
        <v>12</v>
      </c>
      <c r="D9" s="5">
        <v>367</v>
      </c>
      <c r="E9" s="5">
        <v>4242</v>
      </c>
      <c r="F9" s="5">
        <v>263</v>
      </c>
      <c r="G9" s="76">
        <v>8.651579443658651E-2</v>
      </c>
      <c r="H9" s="68">
        <v>1.3954372623574145</v>
      </c>
    </row>
    <row r="10" spans="1:11">
      <c r="B10">
        <v>2014</v>
      </c>
      <c r="C10" s="5">
        <v>12</v>
      </c>
      <c r="D10" s="5">
        <v>577</v>
      </c>
      <c r="E10" s="5">
        <v>4607</v>
      </c>
      <c r="F10" s="5">
        <v>391</v>
      </c>
      <c r="G10" s="76">
        <v>0.12524419361840677</v>
      </c>
      <c r="H10" s="68">
        <v>1.4757033248081841</v>
      </c>
    </row>
    <row r="11" spans="1:11">
      <c r="B11">
        <v>2017</v>
      </c>
      <c r="C11" s="5">
        <v>12</v>
      </c>
      <c r="D11" s="5">
        <v>659</v>
      </c>
      <c r="E11" s="5">
        <v>5723</v>
      </c>
      <c r="F11" s="5">
        <v>452</v>
      </c>
      <c r="G11" s="76">
        <v>0.1151493971693168</v>
      </c>
      <c r="H11" s="68">
        <v>1.4579646017699115</v>
      </c>
    </row>
    <row r="12" spans="1:11">
      <c r="C12" s="5"/>
      <c r="D12" s="5"/>
      <c r="E12" s="5"/>
      <c r="F12" s="5"/>
      <c r="G12" s="5"/>
      <c r="H12" s="5"/>
    </row>
    <row r="13" spans="1:11">
      <c r="A13" t="s">
        <v>1151</v>
      </c>
      <c r="B13">
        <v>2011</v>
      </c>
      <c r="C13" s="5">
        <v>4</v>
      </c>
      <c r="D13" s="5">
        <v>255</v>
      </c>
      <c r="E13" s="5">
        <v>665</v>
      </c>
      <c r="F13" s="5">
        <v>23</v>
      </c>
      <c r="G13" s="76">
        <v>0.38345864661654133</v>
      </c>
      <c r="H13" s="68">
        <v>11.086956521739131</v>
      </c>
    </row>
    <row r="14" spans="1:11">
      <c r="B14">
        <v>2014</v>
      </c>
      <c r="C14" s="5">
        <v>3</v>
      </c>
      <c r="D14" s="5">
        <v>127</v>
      </c>
      <c r="E14" s="5">
        <v>494</v>
      </c>
      <c r="F14" s="5">
        <v>26</v>
      </c>
      <c r="G14" s="76">
        <v>0.25708502024291496</v>
      </c>
      <c r="H14" s="68">
        <v>4.884615384615385</v>
      </c>
    </row>
    <row r="15" spans="1:11">
      <c r="B15">
        <v>2017</v>
      </c>
      <c r="C15" s="5">
        <v>3</v>
      </c>
      <c r="D15" s="5">
        <v>130</v>
      </c>
      <c r="E15" s="5">
        <v>516</v>
      </c>
      <c r="F15" s="5">
        <v>39</v>
      </c>
      <c r="G15" s="76">
        <v>0.25193798449612403</v>
      </c>
      <c r="H15" s="68">
        <v>3.3333333333333335</v>
      </c>
    </row>
    <row r="16" spans="1:11">
      <c r="C16" s="5"/>
      <c r="D16" s="5"/>
      <c r="E16" s="5"/>
      <c r="F16" s="5"/>
      <c r="G16" s="5"/>
      <c r="H16" s="5"/>
    </row>
    <row r="17" spans="1:8">
      <c r="A17" t="s">
        <v>1152</v>
      </c>
      <c r="B17">
        <v>2011</v>
      </c>
      <c r="C17" s="5">
        <v>3</v>
      </c>
      <c r="D17" s="5">
        <v>3741</v>
      </c>
      <c r="E17" s="5">
        <v>24195</v>
      </c>
      <c r="F17" s="5">
        <v>1840</v>
      </c>
      <c r="G17" s="76">
        <v>0.1546187228766274</v>
      </c>
      <c r="H17" s="68">
        <v>2.0331521739130434</v>
      </c>
    </row>
    <row r="18" spans="1:8">
      <c r="B18">
        <v>2014</v>
      </c>
      <c r="C18" s="5">
        <v>7</v>
      </c>
      <c r="D18" s="5">
        <v>3856</v>
      </c>
      <c r="E18" s="5">
        <v>24980</v>
      </c>
      <c r="F18" s="5">
        <v>2596</v>
      </c>
      <c r="G18" s="76">
        <v>0.15436349079263412</v>
      </c>
      <c r="H18" s="68">
        <v>1.4853620955315872</v>
      </c>
    </row>
    <row r="19" spans="1:8">
      <c r="B19">
        <v>2017</v>
      </c>
      <c r="C19" s="5">
        <v>7</v>
      </c>
      <c r="D19" s="5">
        <v>4702</v>
      </c>
      <c r="E19" s="5">
        <v>25085</v>
      </c>
      <c r="F19" s="5">
        <v>3210</v>
      </c>
      <c r="G19" s="76">
        <v>0.18744269483755233</v>
      </c>
      <c r="H19" s="68">
        <v>1.4647975077881621</v>
      </c>
    </row>
    <row r="20" spans="1:8">
      <c r="C20" s="5"/>
      <c r="D20" s="5"/>
      <c r="E20" s="5"/>
      <c r="F20" s="5"/>
      <c r="G20" s="5"/>
      <c r="H20" s="5"/>
    </row>
    <row r="21" spans="1:8">
      <c r="A21" t="s">
        <v>1230</v>
      </c>
      <c r="B21">
        <v>2011</v>
      </c>
      <c r="C21" s="5">
        <v>57</v>
      </c>
      <c r="D21" s="5">
        <v>1658</v>
      </c>
      <c r="E21" s="5">
        <v>44617</v>
      </c>
      <c r="F21" s="5">
        <v>586</v>
      </c>
      <c r="G21" s="76">
        <v>3.7160723491046016E-2</v>
      </c>
      <c r="H21" s="68">
        <v>2.8293515358361776</v>
      </c>
    </row>
    <row r="22" spans="1:8">
      <c r="B22">
        <v>2014</v>
      </c>
      <c r="C22" s="5">
        <v>56</v>
      </c>
      <c r="D22" s="5">
        <v>1979</v>
      </c>
      <c r="E22" s="5">
        <v>44934</v>
      </c>
      <c r="F22" s="5">
        <v>893</v>
      </c>
      <c r="G22" s="76">
        <v>4.4042373258556998E-2</v>
      </c>
      <c r="H22" s="68">
        <v>2.2161254199328106</v>
      </c>
    </row>
    <row r="23" spans="1:8">
      <c r="B23">
        <v>2017</v>
      </c>
      <c r="C23" s="5">
        <v>52</v>
      </c>
      <c r="D23" s="5">
        <v>2290</v>
      </c>
      <c r="E23" s="5">
        <v>43572</v>
      </c>
      <c r="F23" s="5">
        <v>1176</v>
      </c>
      <c r="G23" s="76">
        <v>5.2556687781143856E-2</v>
      </c>
      <c r="H23" s="68">
        <v>1.9472789115646258</v>
      </c>
    </row>
    <row r="24" spans="1:8">
      <c r="C24" s="5"/>
      <c r="D24" s="5"/>
      <c r="E24" s="5"/>
      <c r="F24" s="5"/>
      <c r="G24" s="5"/>
      <c r="H24" s="5"/>
    </row>
    <row r="25" spans="1:8">
      <c r="A25" t="s">
        <v>1231</v>
      </c>
      <c r="B25">
        <v>2011</v>
      </c>
      <c r="C25" s="5">
        <v>3</v>
      </c>
      <c r="D25" s="5">
        <v>39</v>
      </c>
      <c r="E25" s="5">
        <v>1018</v>
      </c>
      <c r="F25" s="5">
        <v>9</v>
      </c>
      <c r="G25" s="76">
        <v>3.8310412573673867E-2</v>
      </c>
      <c r="H25" s="68">
        <v>4.333333333333333</v>
      </c>
    </row>
    <row r="26" spans="1:8">
      <c r="B26">
        <v>2014</v>
      </c>
      <c r="C26" s="5">
        <v>4</v>
      </c>
      <c r="D26" s="5">
        <v>81</v>
      </c>
      <c r="E26" s="5">
        <v>1140</v>
      </c>
      <c r="F26" s="5">
        <v>6</v>
      </c>
      <c r="G26" s="76">
        <v>7.1052631578947367E-2</v>
      </c>
      <c r="H26" s="68">
        <v>13.5</v>
      </c>
    </row>
    <row r="27" spans="1:8">
      <c r="B27">
        <v>2017</v>
      </c>
      <c r="C27" s="5">
        <v>4</v>
      </c>
      <c r="D27" s="5">
        <v>94</v>
      </c>
      <c r="E27" s="5">
        <v>1133</v>
      </c>
      <c r="F27" s="5">
        <v>14</v>
      </c>
      <c r="G27" s="76">
        <v>8.2965578111209179E-2</v>
      </c>
      <c r="H27" s="68">
        <v>6.7142857142857144</v>
      </c>
    </row>
    <row r="28" spans="1:8">
      <c r="C28" s="5"/>
      <c r="D28" s="5"/>
      <c r="E28" s="5"/>
      <c r="F28" s="5"/>
      <c r="G28" s="5"/>
      <c r="H28" s="5"/>
    </row>
    <row r="29" spans="1:8">
      <c r="A29" t="s">
        <v>1232</v>
      </c>
      <c r="B29">
        <v>2011</v>
      </c>
      <c r="C29" s="5">
        <v>5</v>
      </c>
      <c r="D29" s="5">
        <v>117</v>
      </c>
      <c r="E29" s="5">
        <v>939</v>
      </c>
      <c r="F29" s="5">
        <v>9</v>
      </c>
      <c r="G29" s="76">
        <v>0.12460063897763578</v>
      </c>
      <c r="H29" s="68">
        <v>13</v>
      </c>
    </row>
    <row r="30" spans="1:8">
      <c r="B30">
        <v>2014</v>
      </c>
      <c r="C30" s="5">
        <v>4</v>
      </c>
      <c r="D30" s="5">
        <v>67</v>
      </c>
      <c r="E30" s="5">
        <v>1037</v>
      </c>
      <c r="F30" s="5">
        <v>16</v>
      </c>
      <c r="G30" s="76">
        <v>6.4609450337512059E-2</v>
      </c>
      <c r="H30" s="68">
        <v>4.1875</v>
      </c>
    </row>
    <row r="31" spans="1:8">
      <c r="B31">
        <v>2017</v>
      </c>
      <c r="C31" s="5">
        <v>4</v>
      </c>
      <c r="D31" s="5">
        <v>62</v>
      </c>
      <c r="E31" s="5">
        <v>1097</v>
      </c>
      <c r="F31" s="5">
        <v>17</v>
      </c>
      <c r="G31" s="76">
        <v>5.6517775752051046E-2</v>
      </c>
      <c r="H31" s="68">
        <v>3.6470588235294117</v>
      </c>
    </row>
    <row r="32" spans="1:8">
      <c r="C32" s="5"/>
      <c r="D32" s="5"/>
      <c r="E32" s="5"/>
      <c r="F32" s="5"/>
      <c r="G32" s="5"/>
      <c r="H32" s="5"/>
    </row>
    <row r="33" spans="1:8">
      <c r="A33" t="s">
        <v>1153</v>
      </c>
      <c r="B33">
        <v>2011</v>
      </c>
      <c r="C33" s="5">
        <v>32</v>
      </c>
      <c r="D33" s="5">
        <v>714</v>
      </c>
      <c r="E33" s="5">
        <v>23269</v>
      </c>
      <c r="F33" s="5">
        <v>554</v>
      </c>
      <c r="G33" s="76">
        <v>3.0684601830761958E-2</v>
      </c>
      <c r="H33" s="68">
        <v>1.2888086642599279</v>
      </c>
    </row>
    <row r="34" spans="1:8">
      <c r="B34">
        <v>2014</v>
      </c>
      <c r="C34" s="5">
        <v>31</v>
      </c>
      <c r="D34" s="5">
        <v>1030</v>
      </c>
      <c r="E34" s="5">
        <v>26017</v>
      </c>
      <c r="F34" s="5">
        <v>735</v>
      </c>
      <c r="G34" s="76">
        <v>3.9589499173617253E-2</v>
      </c>
      <c r="H34" s="68">
        <v>1.4013605442176871</v>
      </c>
    </row>
    <row r="35" spans="1:8">
      <c r="B35">
        <v>2017</v>
      </c>
      <c r="C35" s="5">
        <v>31</v>
      </c>
      <c r="D35" s="5">
        <v>1537</v>
      </c>
      <c r="E35" s="5">
        <v>26339</v>
      </c>
      <c r="F35" s="5">
        <v>1036</v>
      </c>
      <c r="G35" s="76">
        <v>5.8354531303390411E-2</v>
      </c>
      <c r="H35" s="68">
        <v>1.4835907335907337</v>
      </c>
    </row>
    <row r="36" spans="1:8">
      <c r="C36" s="5"/>
      <c r="D36" s="5"/>
      <c r="E36" s="5"/>
      <c r="F36" s="5"/>
      <c r="G36" s="5"/>
      <c r="H36" s="5"/>
    </row>
    <row r="37" spans="1:8">
      <c r="A37" t="s">
        <v>1154</v>
      </c>
      <c r="B37">
        <v>2011</v>
      </c>
      <c r="C37" s="5">
        <v>9</v>
      </c>
      <c r="D37" s="5">
        <v>1362</v>
      </c>
      <c r="E37" s="5">
        <v>9400</v>
      </c>
      <c r="F37" s="5">
        <v>627</v>
      </c>
      <c r="G37" s="76">
        <v>0.14489361702127659</v>
      </c>
      <c r="H37" s="68">
        <v>2.1722488038277512</v>
      </c>
    </row>
    <row r="38" spans="1:8">
      <c r="B38">
        <v>2014</v>
      </c>
      <c r="C38" s="5">
        <v>9</v>
      </c>
      <c r="D38" s="5">
        <v>1808</v>
      </c>
      <c r="E38" s="5">
        <v>8526</v>
      </c>
      <c r="F38" s="5">
        <v>598</v>
      </c>
      <c r="G38" s="76">
        <v>0.21205723668777857</v>
      </c>
      <c r="H38" s="68">
        <v>3.0234113712374584</v>
      </c>
    </row>
    <row r="39" spans="1:8">
      <c r="B39">
        <v>2017</v>
      </c>
      <c r="C39" s="5">
        <v>9</v>
      </c>
      <c r="D39" s="5">
        <v>1666</v>
      </c>
      <c r="E39" s="5">
        <v>8391</v>
      </c>
      <c r="F39" s="5">
        <v>918</v>
      </c>
      <c r="G39" s="76">
        <v>0.19854606125610774</v>
      </c>
      <c r="H39" s="68">
        <v>1.8148148148148149</v>
      </c>
    </row>
    <row r="40" spans="1:8">
      <c r="C40" s="5"/>
      <c r="D40" s="5"/>
      <c r="E40" s="5"/>
      <c r="F40" s="5"/>
      <c r="G40" s="5"/>
      <c r="H40" s="5"/>
    </row>
    <row r="41" spans="1:8">
      <c r="A41" t="s">
        <v>1155</v>
      </c>
      <c r="B41">
        <v>2011</v>
      </c>
      <c r="C41" s="5">
        <v>6</v>
      </c>
      <c r="D41" s="5">
        <v>41</v>
      </c>
      <c r="E41" s="5">
        <v>832</v>
      </c>
      <c r="F41" s="5">
        <v>14</v>
      </c>
      <c r="G41" s="76">
        <v>4.9278846153846152E-2</v>
      </c>
      <c r="H41" s="68">
        <v>2.9285714285714284</v>
      </c>
    </row>
    <row r="42" spans="1:8">
      <c r="B42">
        <v>2014</v>
      </c>
      <c r="C42" s="5">
        <v>7</v>
      </c>
      <c r="D42" s="5">
        <v>96</v>
      </c>
      <c r="E42" s="5">
        <v>1048</v>
      </c>
      <c r="F42" s="5">
        <v>28</v>
      </c>
      <c r="G42" s="76">
        <v>9.1603053435114504E-2</v>
      </c>
      <c r="H42" s="68">
        <v>3.4285714285714284</v>
      </c>
    </row>
    <row r="43" spans="1:8">
      <c r="B43">
        <v>2017</v>
      </c>
      <c r="C43" s="5">
        <v>7</v>
      </c>
      <c r="D43" s="5">
        <v>101</v>
      </c>
      <c r="E43" s="5">
        <v>906</v>
      </c>
      <c r="F43" s="5">
        <v>21</v>
      </c>
      <c r="G43" s="76">
        <v>0.11147902869757174</v>
      </c>
      <c r="H43" s="68">
        <v>4.8095238095238093</v>
      </c>
    </row>
    <row r="44" spans="1:8">
      <c r="C44" s="5"/>
      <c r="D44" s="5"/>
      <c r="E44" s="5"/>
      <c r="F44" s="5"/>
      <c r="G44" s="5"/>
      <c r="H44" s="5"/>
    </row>
    <row r="45" spans="1:8">
      <c r="A45" t="s">
        <v>1156</v>
      </c>
      <c r="B45">
        <v>2011</v>
      </c>
      <c r="C45" s="5">
        <v>5</v>
      </c>
      <c r="D45" s="5">
        <v>44</v>
      </c>
      <c r="E45" s="5">
        <v>3166</v>
      </c>
      <c r="F45" s="5">
        <v>31</v>
      </c>
      <c r="G45" s="76">
        <v>1.3897662665824383E-2</v>
      </c>
      <c r="H45" s="68">
        <v>1.4193548387096775</v>
      </c>
    </row>
    <row r="46" spans="1:8">
      <c r="B46">
        <v>2014</v>
      </c>
      <c r="C46" s="5">
        <v>5</v>
      </c>
      <c r="D46" s="5">
        <v>107</v>
      </c>
      <c r="E46" s="5">
        <v>3333</v>
      </c>
      <c r="F46" s="5">
        <v>69</v>
      </c>
      <c r="G46" s="76">
        <v>3.2103210321032104E-2</v>
      </c>
      <c r="H46" s="68">
        <v>1.5507246376811594</v>
      </c>
    </row>
    <row r="47" spans="1:8">
      <c r="B47">
        <v>2017</v>
      </c>
      <c r="C47" s="5">
        <v>5</v>
      </c>
      <c r="D47" s="5">
        <v>118</v>
      </c>
      <c r="E47" s="5">
        <v>3693</v>
      </c>
      <c r="F47" s="5">
        <v>167</v>
      </c>
      <c r="G47" s="76">
        <v>3.1952342269157864E-2</v>
      </c>
      <c r="H47" s="68">
        <v>0.70658682634730541</v>
      </c>
    </row>
    <row r="48" spans="1:8">
      <c r="C48" s="5"/>
      <c r="D48" s="5"/>
      <c r="E48" s="5"/>
      <c r="F48" s="5"/>
      <c r="G48" s="5"/>
      <c r="H48" s="5"/>
    </row>
    <row r="49" spans="1:8">
      <c r="A49" t="s">
        <v>1157</v>
      </c>
      <c r="B49">
        <v>2011</v>
      </c>
      <c r="C49" s="5">
        <v>6</v>
      </c>
      <c r="D49" s="5">
        <v>160</v>
      </c>
      <c r="E49" s="5">
        <v>1513</v>
      </c>
      <c r="F49" s="5">
        <v>49</v>
      </c>
      <c r="G49" s="76">
        <v>0.10575016523463318</v>
      </c>
      <c r="H49" s="68">
        <v>3.2653061224489797</v>
      </c>
    </row>
    <row r="50" spans="1:8">
      <c r="B50">
        <v>2014</v>
      </c>
      <c r="C50" s="5">
        <v>7</v>
      </c>
      <c r="D50" s="5">
        <v>192</v>
      </c>
      <c r="E50" s="5">
        <v>1566</v>
      </c>
      <c r="F50" s="5">
        <v>52</v>
      </c>
      <c r="G50" s="76">
        <v>0.12260536398467432</v>
      </c>
      <c r="H50" s="68">
        <v>3.6923076923076925</v>
      </c>
    </row>
    <row r="51" spans="1:8">
      <c r="B51">
        <v>2017</v>
      </c>
      <c r="C51" s="5">
        <v>6</v>
      </c>
      <c r="D51" s="5">
        <v>406</v>
      </c>
      <c r="E51" s="5">
        <v>1420</v>
      </c>
      <c r="F51" s="5">
        <v>90</v>
      </c>
      <c r="G51" s="76">
        <v>0.28591549295774649</v>
      </c>
      <c r="H51" s="68">
        <v>4.5111111111111111</v>
      </c>
    </row>
    <row r="52" spans="1:8">
      <c r="C52" s="5"/>
      <c r="D52" s="5"/>
      <c r="E52" s="5"/>
      <c r="F52" s="5"/>
      <c r="G52" s="5"/>
      <c r="H52" s="5"/>
    </row>
    <row r="53" spans="1:8">
      <c r="A53" t="s">
        <v>1158</v>
      </c>
      <c r="B53">
        <v>2011</v>
      </c>
      <c r="C53" s="5">
        <v>18</v>
      </c>
      <c r="D53" s="5">
        <v>302</v>
      </c>
      <c r="E53" s="5">
        <v>4837</v>
      </c>
      <c r="F53" s="5">
        <v>89</v>
      </c>
      <c r="G53" s="76">
        <v>6.24353938391565E-2</v>
      </c>
      <c r="H53" s="68">
        <v>3.393258426966292</v>
      </c>
    </row>
    <row r="54" spans="1:8">
      <c r="B54">
        <v>2014</v>
      </c>
      <c r="C54" s="5">
        <v>19</v>
      </c>
      <c r="D54" s="5">
        <v>338</v>
      </c>
      <c r="E54" s="5">
        <v>5386</v>
      </c>
      <c r="F54" s="5">
        <v>132.80000000000001</v>
      </c>
      <c r="G54" s="76">
        <v>6.275529149647234E-2</v>
      </c>
      <c r="H54" s="68">
        <v>2.5451807228915659</v>
      </c>
    </row>
    <row r="55" spans="1:8">
      <c r="B55">
        <v>2017</v>
      </c>
      <c r="C55" s="5">
        <v>19</v>
      </c>
      <c r="D55" s="5">
        <v>465</v>
      </c>
      <c r="E55" s="5">
        <v>5225</v>
      </c>
      <c r="F55" s="5">
        <v>203</v>
      </c>
      <c r="G55" s="76">
        <v>8.899521531100478E-2</v>
      </c>
      <c r="H55" s="68">
        <v>2.2906403940886699</v>
      </c>
    </row>
    <row r="56" spans="1:8">
      <c r="C56" s="5"/>
      <c r="D56" s="5"/>
      <c r="E56" s="5"/>
      <c r="F56" s="5"/>
      <c r="G56" s="5"/>
      <c r="H56" s="5"/>
    </row>
    <row r="57" spans="1:8">
      <c r="A57" t="s">
        <v>1159</v>
      </c>
      <c r="B57">
        <v>2011</v>
      </c>
      <c r="C57" s="5">
        <v>2</v>
      </c>
      <c r="D57" s="5">
        <v>6</v>
      </c>
      <c r="E57" s="5">
        <v>231</v>
      </c>
      <c r="F57" s="5">
        <v>14</v>
      </c>
      <c r="G57" s="76">
        <v>2.5974025974025976E-2</v>
      </c>
      <c r="H57" s="68">
        <v>0.42857142857142855</v>
      </c>
    </row>
    <row r="58" spans="1:8">
      <c r="B58">
        <v>2014</v>
      </c>
      <c r="C58" s="5">
        <v>2</v>
      </c>
      <c r="D58" s="5">
        <v>15</v>
      </c>
      <c r="E58" s="5">
        <v>222</v>
      </c>
      <c r="F58" s="5">
        <v>11</v>
      </c>
      <c r="G58" s="76">
        <v>6.7567567567567571E-2</v>
      </c>
      <c r="H58" s="68">
        <v>1.3636363636363635</v>
      </c>
    </row>
    <row r="59" spans="1:8">
      <c r="B59">
        <v>2017</v>
      </c>
      <c r="C59" s="5">
        <v>2</v>
      </c>
      <c r="D59" s="5">
        <v>10</v>
      </c>
      <c r="E59" s="5">
        <v>239</v>
      </c>
      <c r="F59" s="5">
        <v>13</v>
      </c>
      <c r="G59" s="76">
        <v>4.1841004184100417E-2</v>
      </c>
      <c r="H59" s="68">
        <v>0.76923076923076927</v>
      </c>
    </row>
    <row r="60" spans="1:8">
      <c r="C60" s="5"/>
      <c r="D60" s="5"/>
      <c r="E60" s="5"/>
      <c r="F60" s="5"/>
      <c r="G60" s="5"/>
      <c r="H60" s="5"/>
    </row>
    <row r="61" spans="1:8">
      <c r="A61" t="s">
        <v>1160</v>
      </c>
      <c r="B61">
        <v>2011</v>
      </c>
      <c r="C61" s="5">
        <v>10</v>
      </c>
      <c r="D61" s="5">
        <v>22</v>
      </c>
      <c r="E61" s="5">
        <v>3097</v>
      </c>
      <c r="F61" s="5">
        <v>67</v>
      </c>
      <c r="G61" s="76">
        <v>7.103648692282854E-3</v>
      </c>
      <c r="H61" s="68">
        <v>0.32835820895522388</v>
      </c>
    </row>
    <row r="62" spans="1:8">
      <c r="B62">
        <v>2014</v>
      </c>
      <c r="C62" s="5">
        <v>10</v>
      </c>
      <c r="D62" s="5">
        <v>152</v>
      </c>
      <c r="E62" s="5">
        <v>2488</v>
      </c>
      <c r="F62" s="5">
        <v>75</v>
      </c>
      <c r="G62" s="76">
        <v>6.1093247588424437E-2</v>
      </c>
      <c r="H62" s="68">
        <v>2.0266666666666668</v>
      </c>
    </row>
    <row r="63" spans="1:8">
      <c r="B63">
        <v>2017</v>
      </c>
      <c r="C63" s="5">
        <v>10</v>
      </c>
      <c r="D63" s="5">
        <v>161</v>
      </c>
      <c r="E63" s="5">
        <v>2139</v>
      </c>
      <c r="F63" s="5">
        <v>90</v>
      </c>
      <c r="G63" s="76">
        <v>7.5268817204301078E-2</v>
      </c>
      <c r="H63" s="68">
        <v>1.788888888888889</v>
      </c>
    </row>
    <row r="64" spans="1:8">
      <c r="C64" s="5"/>
      <c r="D64" s="5"/>
      <c r="E64" s="5"/>
      <c r="F64" s="5"/>
      <c r="G64" s="5"/>
      <c r="H64" s="5"/>
    </row>
    <row r="65" spans="1:8">
      <c r="A65" t="s">
        <v>1233</v>
      </c>
      <c r="B65">
        <v>2011</v>
      </c>
      <c r="C65" s="5">
        <v>6</v>
      </c>
      <c r="D65" s="5">
        <v>130</v>
      </c>
      <c r="E65" s="5">
        <v>1305</v>
      </c>
      <c r="F65" s="5">
        <v>25</v>
      </c>
      <c r="G65" s="76">
        <v>9.9616858237547887E-2</v>
      </c>
      <c r="H65" s="68">
        <v>5.2</v>
      </c>
    </row>
    <row r="66" spans="1:8">
      <c r="B66">
        <v>2014</v>
      </c>
      <c r="C66" s="5">
        <v>6</v>
      </c>
      <c r="D66" s="5">
        <v>207</v>
      </c>
      <c r="E66" s="5">
        <v>1331</v>
      </c>
      <c r="F66" s="5">
        <v>52</v>
      </c>
      <c r="G66" s="76">
        <v>0.15552216378662659</v>
      </c>
      <c r="H66" s="68">
        <v>3.9807692307692308</v>
      </c>
    </row>
    <row r="67" spans="1:8">
      <c r="B67">
        <v>2017</v>
      </c>
      <c r="C67" s="5">
        <v>6</v>
      </c>
      <c r="D67" s="5">
        <v>224</v>
      </c>
      <c r="E67" s="5">
        <v>1244</v>
      </c>
      <c r="F67" s="5">
        <v>52</v>
      </c>
      <c r="G67" s="76">
        <v>0.18006430868167203</v>
      </c>
      <c r="H67" s="68">
        <v>4.3076923076923075</v>
      </c>
    </row>
    <row r="68" spans="1:8">
      <c r="C68" s="5"/>
      <c r="D68" s="5"/>
      <c r="E68" s="5"/>
      <c r="F68" s="5"/>
      <c r="G68" s="5"/>
      <c r="H68" s="5"/>
    </row>
    <row r="69" spans="1:8">
      <c r="A69" t="s">
        <v>1161</v>
      </c>
      <c r="B69">
        <v>2011</v>
      </c>
      <c r="C69" s="5">
        <v>18</v>
      </c>
      <c r="D69" s="5">
        <v>520</v>
      </c>
      <c r="E69" s="5">
        <v>8531</v>
      </c>
      <c r="F69" s="5">
        <v>258</v>
      </c>
      <c r="G69" s="76">
        <v>6.0954167155081465E-2</v>
      </c>
      <c r="H69" s="68">
        <v>2.0155038759689923</v>
      </c>
    </row>
    <row r="70" spans="1:8">
      <c r="B70">
        <v>2014</v>
      </c>
      <c r="C70" s="5">
        <v>15</v>
      </c>
      <c r="D70" s="5">
        <v>442</v>
      </c>
      <c r="E70" s="5">
        <v>7610</v>
      </c>
      <c r="F70" s="5">
        <v>172</v>
      </c>
      <c r="G70" s="76">
        <v>5.8081471747700397E-2</v>
      </c>
      <c r="H70" s="68">
        <v>2.5697674418604652</v>
      </c>
    </row>
    <row r="71" spans="1:8">
      <c r="B71">
        <v>2017</v>
      </c>
      <c r="C71" s="5">
        <v>17</v>
      </c>
      <c r="D71" s="5">
        <v>737</v>
      </c>
      <c r="E71" s="5">
        <v>7724</v>
      </c>
      <c r="F71" s="5">
        <v>260</v>
      </c>
      <c r="G71" s="76">
        <v>9.541688244432936E-2</v>
      </c>
      <c r="H71" s="68">
        <v>2.8346153846153848</v>
      </c>
    </row>
    <row r="72" spans="1:8">
      <c r="C72" s="5"/>
      <c r="D72" s="5"/>
      <c r="E72" s="5"/>
      <c r="F72" s="5"/>
      <c r="G72" s="5"/>
      <c r="H72" s="5"/>
    </row>
    <row r="73" spans="1:8">
      <c r="A73" t="s">
        <v>1162</v>
      </c>
      <c r="B73">
        <v>2011</v>
      </c>
      <c r="C73" s="5">
        <v>15</v>
      </c>
      <c r="D73" s="5">
        <v>411</v>
      </c>
      <c r="E73" s="5">
        <v>8760</v>
      </c>
      <c r="F73" s="5">
        <v>161</v>
      </c>
      <c r="G73" s="76">
        <v>4.6917808219178084E-2</v>
      </c>
      <c r="H73" s="68">
        <v>2.5527950310559007</v>
      </c>
    </row>
    <row r="74" spans="1:8">
      <c r="B74">
        <v>2014</v>
      </c>
      <c r="C74" s="5">
        <v>14</v>
      </c>
      <c r="D74" s="5">
        <v>1158</v>
      </c>
      <c r="E74" s="5">
        <v>7929</v>
      </c>
      <c r="F74" s="5">
        <v>190</v>
      </c>
      <c r="G74" s="76">
        <v>0.14604615966704501</v>
      </c>
      <c r="H74" s="68">
        <v>6.094736842105263</v>
      </c>
    </row>
    <row r="75" spans="1:8">
      <c r="B75">
        <v>2017</v>
      </c>
      <c r="C75" s="5">
        <v>12</v>
      </c>
      <c r="D75" s="5">
        <v>1320</v>
      </c>
      <c r="E75" s="5">
        <v>8068</v>
      </c>
      <c r="F75" s="5">
        <v>312</v>
      </c>
      <c r="G75" s="76">
        <v>0.16360932077342588</v>
      </c>
      <c r="H75" s="68">
        <v>4.2307692307692308</v>
      </c>
    </row>
    <row r="76" spans="1:8">
      <c r="C76" s="5"/>
      <c r="D76" s="5"/>
      <c r="E76" s="5"/>
      <c r="F76" s="5"/>
      <c r="G76" s="5"/>
      <c r="H76" s="5"/>
    </row>
    <row r="77" spans="1:8">
      <c r="A77" t="s">
        <v>1357</v>
      </c>
      <c r="B77">
        <v>2011</v>
      </c>
      <c r="C77" s="5">
        <v>25</v>
      </c>
      <c r="D77" s="5">
        <v>321</v>
      </c>
      <c r="E77" s="5">
        <v>6262</v>
      </c>
      <c r="F77" s="5">
        <v>128</v>
      </c>
      <c r="G77" s="5">
        <v>5.1261577770680293E-2</v>
      </c>
      <c r="H77" s="5">
        <v>2.5078125</v>
      </c>
    </row>
    <row r="78" spans="1:8">
      <c r="B78">
        <v>2014</v>
      </c>
      <c r="C78" s="5">
        <v>26</v>
      </c>
      <c r="D78" s="5">
        <v>534</v>
      </c>
      <c r="E78" s="5">
        <v>6419</v>
      </c>
      <c r="F78" s="5">
        <v>208</v>
      </c>
      <c r="G78" s="5">
        <v>8.3190528119644808E-2</v>
      </c>
      <c r="H78" s="5">
        <v>2.5673076923076925</v>
      </c>
    </row>
    <row r="79" spans="1:8">
      <c r="B79">
        <v>2017</v>
      </c>
      <c r="C79" s="5">
        <v>26</v>
      </c>
      <c r="D79" s="5">
        <v>776</v>
      </c>
      <c r="E79" s="5">
        <v>7208</v>
      </c>
      <c r="F79" s="5">
        <v>208</v>
      </c>
      <c r="G79" s="5">
        <v>0.1076581576026637</v>
      </c>
      <c r="H79" s="5">
        <v>3.7307692307692308</v>
      </c>
    </row>
    <row r="80" spans="1:8">
      <c r="C80" s="5"/>
      <c r="D80" s="5"/>
      <c r="E80" s="5"/>
      <c r="F80" s="5"/>
      <c r="G80" s="5"/>
      <c r="H80" s="5"/>
    </row>
    <row r="81" spans="1:8">
      <c r="A81" t="s">
        <v>1358</v>
      </c>
      <c r="B81">
        <v>2011</v>
      </c>
      <c r="C81" s="5">
        <v>52</v>
      </c>
      <c r="D81" s="5">
        <v>910</v>
      </c>
      <c r="E81" s="5">
        <v>22327</v>
      </c>
      <c r="F81" s="5">
        <v>232</v>
      </c>
      <c r="G81" s="5">
        <v>4.0757826846419133E-2</v>
      </c>
      <c r="H81" s="5">
        <v>3.9224137931034484</v>
      </c>
    </row>
    <row r="82" spans="1:8">
      <c r="B82">
        <v>2014</v>
      </c>
      <c r="C82" s="5">
        <v>48</v>
      </c>
      <c r="D82" s="5">
        <v>1159</v>
      </c>
      <c r="E82" s="5">
        <v>21542</v>
      </c>
      <c r="F82" s="5">
        <v>280</v>
      </c>
      <c r="G82" s="5">
        <v>5.3801875406183267E-2</v>
      </c>
      <c r="H82" s="5">
        <v>4.1392857142857142</v>
      </c>
    </row>
    <row r="83" spans="1:8">
      <c r="B83">
        <v>2017</v>
      </c>
      <c r="C83" s="5">
        <v>47</v>
      </c>
      <c r="D83" s="5">
        <v>1495</v>
      </c>
      <c r="E83" s="5">
        <v>23424</v>
      </c>
      <c r="F83" s="5">
        <v>330</v>
      </c>
      <c r="G83" s="5">
        <v>6.3823428961748641E-2</v>
      </c>
      <c r="H83" s="5">
        <v>4.5303030303030303</v>
      </c>
    </row>
    <row r="84" spans="1:8">
      <c r="C84" s="5"/>
      <c r="D84" s="5"/>
      <c r="E84" s="5"/>
      <c r="F84" s="5"/>
      <c r="G84" s="5"/>
      <c r="H84" s="5"/>
    </row>
  </sheetData>
  <hyperlinks>
    <hyperlink ref="I2" location="'5.6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2F52A0"/>
  </sheetPr>
  <dimension ref="A1:K25"/>
  <sheetViews>
    <sheetView zoomScaleNormal="100" workbookViewId="0">
      <pane ySplit="2" topLeftCell="A3" activePane="bottomLeft" state="frozen"/>
      <selection pane="bottomLeft" activeCell="I1" sqref="I1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1" s="1" customFormat="1" ht="15.75">
      <c r="A1" s="38" t="s">
        <v>1331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5"/>
    </row>
    <row r="4" spans="1:11">
      <c r="A4" t="s">
        <v>1149</v>
      </c>
      <c r="B4" t="s">
        <v>1</v>
      </c>
      <c r="C4" t="s">
        <v>2</v>
      </c>
      <c r="D4" t="s">
        <v>1288</v>
      </c>
      <c r="E4" t="s">
        <v>1289</v>
      </c>
      <c r="F4" t="s">
        <v>1290</v>
      </c>
      <c r="G4" t="s">
        <v>1291</v>
      </c>
      <c r="H4" t="s">
        <v>1292</v>
      </c>
      <c r="I4" t="s">
        <v>1293</v>
      </c>
      <c r="J4" t="s">
        <v>1294</v>
      </c>
    </row>
    <row r="5" spans="1:11">
      <c r="A5" t="s">
        <v>1150</v>
      </c>
      <c r="B5">
        <v>45</v>
      </c>
      <c r="C5">
        <v>38292</v>
      </c>
      <c r="D5">
        <v>70</v>
      </c>
      <c r="E5">
        <v>17093</v>
      </c>
      <c r="F5">
        <v>34</v>
      </c>
      <c r="G5">
        <v>1</v>
      </c>
      <c r="H5">
        <v>3</v>
      </c>
      <c r="I5">
        <v>3</v>
      </c>
      <c r="J5">
        <v>131</v>
      </c>
    </row>
    <row r="6" spans="1:11">
      <c r="A6" t="s">
        <v>1229</v>
      </c>
      <c r="B6">
        <v>15</v>
      </c>
      <c r="C6">
        <v>6209</v>
      </c>
      <c r="D6">
        <v>199</v>
      </c>
      <c r="E6">
        <v>32</v>
      </c>
      <c r="F6">
        <v>61</v>
      </c>
      <c r="G6">
        <v>28</v>
      </c>
      <c r="H6">
        <v>6</v>
      </c>
      <c r="I6">
        <v>0</v>
      </c>
      <c r="J6">
        <v>61</v>
      </c>
    </row>
    <row r="7" spans="1:11">
      <c r="A7" t="s">
        <v>1151</v>
      </c>
      <c r="B7">
        <v>6</v>
      </c>
      <c r="C7">
        <v>1098</v>
      </c>
      <c r="D7">
        <v>7</v>
      </c>
      <c r="E7">
        <v>2</v>
      </c>
      <c r="F7">
        <v>5</v>
      </c>
      <c r="G7">
        <v>0</v>
      </c>
      <c r="H7">
        <v>13</v>
      </c>
      <c r="I7">
        <v>0</v>
      </c>
      <c r="J7">
        <v>1</v>
      </c>
    </row>
    <row r="8" spans="1:11">
      <c r="A8" t="s">
        <v>1152</v>
      </c>
      <c r="B8">
        <v>9</v>
      </c>
      <c r="C8">
        <v>32118</v>
      </c>
      <c r="D8">
        <v>255</v>
      </c>
      <c r="E8">
        <v>0</v>
      </c>
      <c r="F8">
        <v>18</v>
      </c>
      <c r="G8">
        <v>7</v>
      </c>
      <c r="H8">
        <v>40</v>
      </c>
      <c r="I8">
        <v>5</v>
      </c>
      <c r="J8">
        <v>342</v>
      </c>
    </row>
    <row r="9" spans="1:11">
      <c r="A9" t="s">
        <v>1230</v>
      </c>
      <c r="B9">
        <v>64</v>
      </c>
      <c r="C9">
        <v>45745</v>
      </c>
      <c r="D9">
        <v>930</v>
      </c>
      <c r="E9">
        <v>196</v>
      </c>
      <c r="F9">
        <v>216</v>
      </c>
      <c r="G9">
        <v>31</v>
      </c>
      <c r="H9">
        <v>47</v>
      </c>
      <c r="I9">
        <v>2</v>
      </c>
      <c r="J9">
        <v>94</v>
      </c>
    </row>
    <row r="10" spans="1:11">
      <c r="A10" t="s">
        <v>1231</v>
      </c>
      <c r="B10">
        <v>18</v>
      </c>
      <c r="C10">
        <v>8524</v>
      </c>
      <c r="D10">
        <v>235</v>
      </c>
      <c r="E10">
        <v>43</v>
      </c>
      <c r="F10">
        <v>26</v>
      </c>
      <c r="G10">
        <v>0</v>
      </c>
      <c r="H10">
        <v>0</v>
      </c>
      <c r="I10">
        <v>1</v>
      </c>
      <c r="J10">
        <v>91</v>
      </c>
    </row>
    <row r="11" spans="1:11">
      <c r="A11" t="s">
        <v>1232</v>
      </c>
      <c r="B11">
        <v>11</v>
      </c>
      <c r="C11">
        <v>4652</v>
      </c>
      <c r="D11">
        <v>62</v>
      </c>
      <c r="E11">
        <v>19</v>
      </c>
      <c r="F11">
        <v>9</v>
      </c>
      <c r="G11">
        <v>1</v>
      </c>
      <c r="H11">
        <v>0</v>
      </c>
      <c r="I11">
        <v>0</v>
      </c>
      <c r="J11">
        <v>5</v>
      </c>
    </row>
    <row r="12" spans="1:11">
      <c r="A12" t="s">
        <v>1153</v>
      </c>
      <c r="B12">
        <v>42</v>
      </c>
      <c r="C12">
        <v>31331</v>
      </c>
      <c r="D12">
        <v>80</v>
      </c>
      <c r="E12">
        <v>1100</v>
      </c>
      <c r="F12">
        <v>42</v>
      </c>
      <c r="G12">
        <v>2</v>
      </c>
      <c r="H12">
        <v>9</v>
      </c>
      <c r="I12">
        <v>0</v>
      </c>
      <c r="J12">
        <v>26</v>
      </c>
    </row>
    <row r="13" spans="1:11">
      <c r="A13" t="s">
        <v>1154</v>
      </c>
      <c r="B13">
        <v>19</v>
      </c>
      <c r="C13">
        <v>10990</v>
      </c>
      <c r="D13">
        <v>24</v>
      </c>
      <c r="E13">
        <v>23</v>
      </c>
      <c r="F13">
        <v>39</v>
      </c>
      <c r="G13">
        <v>0</v>
      </c>
      <c r="H13">
        <v>1</v>
      </c>
      <c r="I13">
        <v>0</v>
      </c>
      <c r="J13">
        <v>20</v>
      </c>
    </row>
    <row r="14" spans="1:11">
      <c r="A14" t="s">
        <v>1155</v>
      </c>
      <c r="B14">
        <v>13</v>
      </c>
      <c r="C14">
        <v>1765</v>
      </c>
      <c r="D14">
        <v>4</v>
      </c>
      <c r="E14">
        <v>192</v>
      </c>
      <c r="F14">
        <v>152</v>
      </c>
      <c r="G14">
        <v>0</v>
      </c>
      <c r="H14">
        <v>0</v>
      </c>
      <c r="I14">
        <v>0</v>
      </c>
      <c r="J14">
        <v>0</v>
      </c>
    </row>
    <row r="15" spans="1:11">
      <c r="A15" t="s">
        <v>1156</v>
      </c>
      <c r="B15">
        <v>9</v>
      </c>
      <c r="C15">
        <v>5389</v>
      </c>
      <c r="D15">
        <v>38</v>
      </c>
      <c r="E15">
        <v>785</v>
      </c>
      <c r="F15">
        <v>56</v>
      </c>
      <c r="G15">
        <v>39</v>
      </c>
      <c r="H15">
        <v>5</v>
      </c>
      <c r="I15">
        <v>0</v>
      </c>
      <c r="J15">
        <v>180</v>
      </c>
    </row>
    <row r="16" spans="1:11">
      <c r="A16" t="s">
        <v>1157</v>
      </c>
      <c r="B16">
        <v>9</v>
      </c>
      <c r="C16">
        <v>5558</v>
      </c>
      <c r="D16">
        <v>132</v>
      </c>
      <c r="E16">
        <v>1131</v>
      </c>
      <c r="F16">
        <v>53</v>
      </c>
      <c r="G16">
        <v>29</v>
      </c>
      <c r="H16">
        <v>0</v>
      </c>
      <c r="I16">
        <v>3</v>
      </c>
      <c r="J16">
        <v>19</v>
      </c>
    </row>
    <row r="17" spans="1:10">
      <c r="A17" t="s">
        <v>1158</v>
      </c>
      <c r="B17">
        <v>32</v>
      </c>
      <c r="C17">
        <v>9986</v>
      </c>
      <c r="D17">
        <v>290</v>
      </c>
      <c r="E17">
        <v>47</v>
      </c>
      <c r="F17">
        <v>455</v>
      </c>
      <c r="G17">
        <v>156</v>
      </c>
      <c r="H17">
        <v>34</v>
      </c>
      <c r="I17">
        <v>21</v>
      </c>
      <c r="J17">
        <v>254</v>
      </c>
    </row>
    <row r="18" spans="1:10">
      <c r="A18" t="s">
        <v>1159</v>
      </c>
      <c r="B18">
        <v>3</v>
      </c>
      <c r="C18">
        <v>449</v>
      </c>
      <c r="D18">
        <v>3</v>
      </c>
      <c r="E18">
        <v>100</v>
      </c>
      <c r="F18">
        <v>0</v>
      </c>
      <c r="G18">
        <v>0</v>
      </c>
      <c r="H18">
        <v>6</v>
      </c>
      <c r="I18">
        <v>0</v>
      </c>
      <c r="J18">
        <v>0</v>
      </c>
    </row>
    <row r="19" spans="1:10">
      <c r="A19" t="s">
        <v>1352</v>
      </c>
      <c r="B19">
        <v>33</v>
      </c>
      <c r="C19">
        <v>8833</v>
      </c>
      <c r="D19">
        <v>56</v>
      </c>
      <c r="E19">
        <v>1019</v>
      </c>
      <c r="F19">
        <v>63</v>
      </c>
      <c r="G19">
        <v>10</v>
      </c>
      <c r="H19">
        <v>13</v>
      </c>
      <c r="I19">
        <v>1</v>
      </c>
      <c r="J19">
        <v>24</v>
      </c>
    </row>
    <row r="20" spans="1:10">
      <c r="A20" t="s">
        <v>1160</v>
      </c>
      <c r="B20">
        <v>14</v>
      </c>
      <c r="C20">
        <v>2817</v>
      </c>
      <c r="D20">
        <v>503</v>
      </c>
      <c r="E20">
        <v>1</v>
      </c>
      <c r="F20">
        <v>134</v>
      </c>
      <c r="G20">
        <v>1</v>
      </c>
      <c r="H20">
        <v>12</v>
      </c>
      <c r="I20">
        <v>114</v>
      </c>
      <c r="J20">
        <v>182</v>
      </c>
    </row>
    <row r="21" spans="1:10">
      <c r="A21" t="s">
        <v>1233</v>
      </c>
      <c r="B21">
        <v>13</v>
      </c>
      <c r="C21">
        <v>3945</v>
      </c>
      <c r="D21">
        <v>299</v>
      </c>
      <c r="E21">
        <v>552</v>
      </c>
      <c r="F21">
        <v>4</v>
      </c>
      <c r="G21">
        <v>1</v>
      </c>
      <c r="H21">
        <v>0</v>
      </c>
      <c r="I21">
        <v>0</v>
      </c>
      <c r="J21">
        <v>1</v>
      </c>
    </row>
    <row r="22" spans="1:10">
      <c r="A22" t="s">
        <v>1353</v>
      </c>
      <c r="B22">
        <v>80</v>
      </c>
      <c r="C22">
        <v>31510</v>
      </c>
      <c r="D22">
        <v>685</v>
      </c>
      <c r="E22">
        <v>14451</v>
      </c>
      <c r="F22">
        <v>850</v>
      </c>
      <c r="G22">
        <v>13</v>
      </c>
      <c r="H22">
        <v>4</v>
      </c>
      <c r="I22">
        <v>4</v>
      </c>
      <c r="J22">
        <v>100</v>
      </c>
    </row>
    <row r="23" spans="1:10">
      <c r="A23" t="s">
        <v>1161</v>
      </c>
      <c r="B23">
        <v>26</v>
      </c>
      <c r="C23">
        <v>13667</v>
      </c>
      <c r="D23">
        <v>361</v>
      </c>
      <c r="E23">
        <v>1455</v>
      </c>
      <c r="F23">
        <v>473</v>
      </c>
      <c r="G23">
        <v>48</v>
      </c>
      <c r="H23">
        <v>24</v>
      </c>
      <c r="I23">
        <v>4</v>
      </c>
      <c r="J23">
        <v>0</v>
      </c>
    </row>
    <row r="24" spans="1:10">
      <c r="A24" t="s">
        <v>1162</v>
      </c>
      <c r="B24">
        <v>12</v>
      </c>
      <c r="C24">
        <v>8068</v>
      </c>
      <c r="D24">
        <v>77</v>
      </c>
      <c r="E24">
        <v>3154</v>
      </c>
      <c r="F24">
        <v>458</v>
      </c>
      <c r="G24">
        <v>140</v>
      </c>
      <c r="H24">
        <v>2</v>
      </c>
      <c r="I24">
        <v>0</v>
      </c>
      <c r="J24">
        <v>27</v>
      </c>
    </row>
    <row r="25" spans="1:10">
      <c r="A25" t="s">
        <v>51</v>
      </c>
      <c r="B25">
        <f>SUBTOTAL(109,Tableau_DB_PDE_2017.accdb_R_DATA_vehicules_vs_secteurs_2017[sites])</f>
        <v>473</v>
      </c>
      <c r="C25">
        <f>SUBTOTAL(109,Tableau_DB_PDE_2017.accdb_R_DATA_vehicules_vs_secteurs_2017[workers])</f>
        <v>270946</v>
      </c>
      <c r="D25">
        <f>SUBTOTAL(109,Tableau_DB_PDE_2017.accdb_R_DATA_vehicules_vs_secteurs_2017[service_cars])</f>
        <v>4310</v>
      </c>
      <c r="E25">
        <f>SUBTOTAL(109,Tableau_DB_PDE_2017.accdb_R_DATA_vehicules_vs_secteurs_2017[company_cars])</f>
        <v>41395</v>
      </c>
      <c r="F25">
        <f>SUBTOTAL(109,Tableau_DB_PDE_2017.accdb_R_DATA_vehicules_vs_secteurs_2017[vans])</f>
        <v>3148</v>
      </c>
      <c r="G25">
        <f>SUBTOTAL(109,Tableau_DB_PDE_2017.accdb_R_DATA_vehicules_vs_secteurs_2017[trucks])</f>
        <v>507</v>
      </c>
      <c r="H25">
        <f>SUBTOTAL(109,Tableau_DB_PDE_2017.accdb_R_DATA_vehicules_vs_secteurs_2017[buses])</f>
        <v>219</v>
      </c>
      <c r="I25">
        <f>SUBTOTAL(109,Tableau_DB_PDE_2017.accdb_R_DATA_vehicules_vs_secteurs_2017[motorbikes])</f>
        <v>158</v>
      </c>
      <c r="J25">
        <f>SUBTOTAL(109,Tableau_DB_PDE_2017.accdb_R_DATA_vehicules_vs_secteurs_2017[bicycles])</f>
        <v>1558</v>
      </c>
    </row>
  </sheetData>
  <hyperlinks>
    <hyperlink ref="I2" location="'6.1.b'!A1" display="vers évolution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F52A0"/>
  </sheetPr>
  <dimension ref="A1:K84"/>
  <sheetViews>
    <sheetView zoomScaleNormal="100" workbookViewId="0">
      <pane ySplit="4" topLeftCell="A5" activePane="bottomLeft" state="frozen"/>
      <selection pane="bottomLeft" activeCell="I1" sqref="I1"/>
    </sheetView>
  </sheetViews>
  <sheetFormatPr baseColWidth="10" defaultRowHeight="15"/>
  <cols>
    <col min="1" max="1" width="40.7109375" customWidth="1"/>
    <col min="2" max="11" width="11.42578125" customWidth="1"/>
  </cols>
  <sheetData>
    <row r="1" spans="1:11" s="1" customFormat="1" ht="15.75">
      <c r="A1" s="38" t="s">
        <v>1331</v>
      </c>
      <c r="B1" s="40"/>
      <c r="C1" s="40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1149</v>
      </c>
      <c r="B4" s="32" t="s">
        <v>29</v>
      </c>
      <c r="C4" t="s">
        <v>1163</v>
      </c>
      <c r="D4" t="s">
        <v>1164</v>
      </c>
      <c r="E4" t="s">
        <v>1295</v>
      </c>
      <c r="F4" t="s">
        <v>1296</v>
      </c>
      <c r="G4" t="s">
        <v>1297</v>
      </c>
      <c r="H4" t="s">
        <v>1298</v>
      </c>
      <c r="I4" t="s">
        <v>1299</v>
      </c>
      <c r="J4" t="s">
        <v>1300</v>
      </c>
      <c r="K4" t="s">
        <v>1301</v>
      </c>
    </row>
    <row r="5" spans="1:11">
      <c r="A5" t="s">
        <v>1150</v>
      </c>
      <c r="B5">
        <v>2011</v>
      </c>
      <c r="C5" s="5">
        <v>42</v>
      </c>
      <c r="D5" s="5">
        <v>40635</v>
      </c>
      <c r="E5" s="5">
        <v>116</v>
      </c>
      <c r="F5" s="5">
        <v>7867</v>
      </c>
      <c r="G5" s="5">
        <v>50</v>
      </c>
      <c r="H5" s="5">
        <v>3</v>
      </c>
      <c r="I5" s="5">
        <v>1</v>
      </c>
      <c r="J5" s="5">
        <v>2</v>
      </c>
      <c r="K5" s="5"/>
    </row>
    <row r="6" spans="1:11">
      <c r="B6">
        <v>2014</v>
      </c>
      <c r="C6" s="5">
        <v>34</v>
      </c>
      <c r="D6" s="5">
        <v>35581</v>
      </c>
      <c r="E6" s="5">
        <v>78</v>
      </c>
      <c r="F6" s="5">
        <v>8900</v>
      </c>
      <c r="G6" s="5">
        <v>48</v>
      </c>
      <c r="H6" s="5">
        <v>1</v>
      </c>
      <c r="I6" s="5">
        <v>3</v>
      </c>
      <c r="J6" s="5">
        <v>0</v>
      </c>
      <c r="K6" s="5"/>
    </row>
    <row r="7" spans="1:11">
      <c r="B7">
        <v>2017</v>
      </c>
      <c r="C7" s="5">
        <v>34</v>
      </c>
      <c r="D7" s="5">
        <v>35097</v>
      </c>
      <c r="E7" s="5">
        <v>64</v>
      </c>
      <c r="F7" s="5">
        <v>16144</v>
      </c>
      <c r="G7" s="5">
        <v>32</v>
      </c>
      <c r="H7" s="5">
        <v>1</v>
      </c>
      <c r="I7" s="5">
        <v>3</v>
      </c>
      <c r="J7" s="5">
        <v>2</v>
      </c>
      <c r="K7" s="5">
        <v>127</v>
      </c>
    </row>
    <row r="8" spans="1:11">
      <c r="C8" s="5"/>
      <c r="D8" s="5"/>
      <c r="E8" s="5"/>
      <c r="F8" s="5"/>
      <c r="G8" s="5"/>
      <c r="H8" s="5"/>
      <c r="I8" s="5"/>
      <c r="J8" s="5"/>
      <c r="K8" s="5"/>
    </row>
    <row r="9" spans="1:11">
      <c r="A9" t="s">
        <v>1229</v>
      </c>
      <c r="B9">
        <v>2011</v>
      </c>
      <c r="C9" s="5">
        <v>12</v>
      </c>
      <c r="D9" s="5">
        <v>4242</v>
      </c>
      <c r="E9" s="5">
        <v>181</v>
      </c>
      <c r="F9" s="5">
        <v>28</v>
      </c>
      <c r="G9" s="5">
        <v>36</v>
      </c>
      <c r="H9" s="5">
        <v>26</v>
      </c>
      <c r="I9" s="5">
        <v>2</v>
      </c>
      <c r="J9" s="5">
        <v>0</v>
      </c>
      <c r="K9" s="5"/>
    </row>
    <row r="10" spans="1:11">
      <c r="B10">
        <v>2014</v>
      </c>
      <c r="C10" s="5">
        <v>12</v>
      </c>
      <c r="D10" s="5">
        <v>4607</v>
      </c>
      <c r="E10" s="5">
        <v>165</v>
      </c>
      <c r="F10" s="5">
        <v>30</v>
      </c>
      <c r="G10" s="5">
        <v>26</v>
      </c>
      <c r="H10" s="5">
        <v>2</v>
      </c>
      <c r="I10" s="5">
        <v>0</v>
      </c>
      <c r="J10" s="5">
        <v>0</v>
      </c>
      <c r="K10" s="5"/>
    </row>
    <row r="11" spans="1:11">
      <c r="B11">
        <v>2017</v>
      </c>
      <c r="C11" s="5">
        <v>12</v>
      </c>
      <c r="D11" s="5">
        <v>5723</v>
      </c>
      <c r="E11" s="5">
        <v>135</v>
      </c>
      <c r="F11" s="5">
        <v>29</v>
      </c>
      <c r="G11" s="5">
        <v>33</v>
      </c>
      <c r="H11" s="5">
        <v>0</v>
      </c>
      <c r="I11" s="5">
        <v>2</v>
      </c>
      <c r="J11" s="5">
        <v>0</v>
      </c>
      <c r="K11" s="5">
        <v>61</v>
      </c>
    </row>
    <row r="12" spans="1:11">
      <c r="C12" s="5"/>
      <c r="D12" s="5"/>
      <c r="E12" s="5"/>
      <c r="F12" s="5"/>
      <c r="G12" s="5"/>
      <c r="H12" s="5"/>
      <c r="I12" s="5"/>
      <c r="J12" s="5"/>
      <c r="K12" s="5"/>
    </row>
    <row r="13" spans="1:11">
      <c r="A13" t="s">
        <v>1151</v>
      </c>
      <c r="B13">
        <v>2011</v>
      </c>
      <c r="C13" s="5">
        <v>4</v>
      </c>
      <c r="D13" s="5">
        <v>665</v>
      </c>
      <c r="E13" s="5">
        <v>17</v>
      </c>
      <c r="F13" s="5">
        <v>1</v>
      </c>
      <c r="G13" s="5">
        <v>2</v>
      </c>
      <c r="H13" s="5">
        <v>1</v>
      </c>
      <c r="I13" s="5">
        <v>3</v>
      </c>
      <c r="J13" s="5">
        <v>0</v>
      </c>
      <c r="K13" s="5"/>
    </row>
    <row r="14" spans="1:11">
      <c r="B14">
        <v>2014</v>
      </c>
      <c r="C14" s="5">
        <v>3</v>
      </c>
      <c r="D14" s="5">
        <v>494</v>
      </c>
      <c r="E14" s="5">
        <v>0</v>
      </c>
      <c r="F14" s="5">
        <v>1</v>
      </c>
      <c r="G14" s="5">
        <v>5</v>
      </c>
      <c r="H14" s="5">
        <v>0</v>
      </c>
      <c r="I14" s="5">
        <v>3</v>
      </c>
      <c r="J14" s="5">
        <v>0</v>
      </c>
      <c r="K14" s="5"/>
    </row>
    <row r="15" spans="1:11">
      <c r="B15">
        <v>2017</v>
      </c>
      <c r="C15" s="5">
        <v>3</v>
      </c>
      <c r="D15" s="5">
        <v>516</v>
      </c>
      <c r="E15" s="5">
        <v>4</v>
      </c>
      <c r="F15" s="5">
        <v>1</v>
      </c>
      <c r="G15" s="5">
        <v>1</v>
      </c>
      <c r="H15" s="5">
        <v>0</v>
      </c>
      <c r="I15" s="5">
        <v>3</v>
      </c>
      <c r="J15" s="5">
        <v>0</v>
      </c>
      <c r="K15" s="5">
        <v>1</v>
      </c>
    </row>
    <row r="16" spans="1:11">
      <c r="C16" s="5"/>
      <c r="D16" s="5"/>
      <c r="E16" s="5"/>
      <c r="F16" s="5"/>
      <c r="G16" s="5"/>
      <c r="H16" s="5"/>
      <c r="I16" s="5"/>
      <c r="J16" s="5"/>
      <c r="K16" s="5"/>
    </row>
    <row r="17" spans="1:11">
      <c r="A17" t="s">
        <v>1152</v>
      </c>
      <c r="B17">
        <v>2011</v>
      </c>
      <c r="C17" s="5">
        <v>7</v>
      </c>
      <c r="D17" s="5">
        <v>30130</v>
      </c>
      <c r="E17" s="5">
        <v>170</v>
      </c>
      <c r="F17" s="5">
        <v>0</v>
      </c>
      <c r="G17" s="5">
        <v>31</v>
      </c>
      <c r="H17" s="5">
        <v>2</v>
      </c>
      <c r="I17" s="5">
        <v>15</v>
      </c>
      <c r="J17" s="5">
        <v>0</v>
      </c>
      <c r="K17" s="5"/>
    </row>
    <row r="18" spans="1:11">
      <c r="B18">
        <v>2014</v>
      </c>
      <c r="C18" s="5">
        <v>7</v>
      </c>
      <c r="D18" s="5">
        <v>24980</v>
      </c>
      <c r="E18" s="5">
        <v>138</v>
      </c>
      <c r="F18" s="5">
        <v>0</v>
      </c>
      <c r="G18" s="5">
        <v>21</v>
      </c>
      <c r="H18" s="5">
        <v>2</v>
      </c>
      <c r="I18" s="5">
        <v>5</v>
      </c>
      <c r="J18" s="5">
        <v>0</v>
      </c>
      <c r="K18" s="5"/>
    </row>
    <row r="19" spans="1:11">
      <c r="B19">
        <v>2017</v>
      </c>
      <c r="C19" s="5">
        <v>7</v>
      </c>
      <c r="D19" s="5">
        <v>25085</v>
      </c>
      <c r="E19" s="5">
        <v>120</v>
      </c>
      <c r="F19" s="5">
        <v>0</v>
      </c>
      <c r="G19" s="5">
        <v>14</v>
      </c>
      <c r="H19" s="5">
        <v>1</v>
      </c>
      <c r="I19" s="5">
        <v>5</v>
      </c>
      <c r="J19" s="5">
        <v>0</v>
      </c>
      <c r="K19" s="5">
        <v>262</v>
      </c>
    </row>
    <row r="20" spans="1:11">
      <c r="C20" s="5"/>
      <c r="D20" s="5"/>
      <c r="E20" s="5"/>
      <c r="F20" s="5"/>
      <c r="G20" s="5"/>
      <c r="H20" s="5"/>
      <c r="I20" s="5"/>
      <c r="J20" s="5"/>
      <c r="K20" s="5"/>
    </row>
    <row r="21" spans="1:11">
      <c r="A21" t="s">
        <v>1230</v>
      </c>
      <c r="B21">
        <v>2011</v>
      </c>
      <c r="C21" s="5">
        <v>57</v>
      </c>
      <c r="D21" s="5">
        <v>44617</v>
      </c>
      <c r="E21" s="5">
        <v>817</v>
      </c>
      <c r="F21" s="5">
        <v>138</v>
      </c>
      <c r="G21" s="5">
        <v>316</v>
      </c>
      <c r="H21" s="5">
        <v>69</v>
      </c>
      <c r="I21" s="5">
        <v>138</v>
      </c>
      <c r="J21" s="5">
        <v>0</v>
      </c>
      <c r="K21" s="5"/>
    </row>
    <row r="22" spans="1:11">
      <c r="B22">
        <v>2014</v>
      </c>
      <c r="C22" s="5">
        <v>56</v>
      </c>
      <c r="D22" s="5">
        <v>44934</v>
      </c>
      <c r="E22" s="5">
        <v>697</v>
      </c>
      <c r="F22" s="5">
        <v>285</v>
      </c>
      <c r="G22" s="5">
        <v>193</v>
      </c>
      <c r="H22" s="5">
        <v>45</v>
      </c>
      <c r="I22" s="5">
        <v>39</v>
      </c>
      <c r="J22" s="5">
        <v>34</v>
      </c>
      <c r="K22" s="5"/>
    </row>
    <row r="23" spans="1:11">
      <c r="B23">
        <v>2017</v>
      </c>
      <c r="C23" s="5">
        <v>52</v>
      </c>
      <c r="D23" s="5">
        <v>43572</v>
      </c>
      <c r="E23" s="5">
        <v>904</v>
      </c>
      <c r="F23" s="5">
        <v>169</v>
      </c>
      <c r="G23" s="5">
        <v>205</v>
      </c>
      <c r="H23" s="5">
        <v>31</v>
      </c>
      <c r="I23" s="5">
        <v>46</v>
      </c>
      <c r="J23" s="5">
        <v>2</v>
      </c>
      <c r="K23" s="5">
        <v>92</v>
      </c>
    </row>
    <row r="24" spans="1:11">
      <c r="C24" s="5"/>
      <c r="D24" s="5"/>
      <c r="E24" s="5"/>
      <c r="F24" s="5"/>
      <c r="G24" s="5"/>
      <c r="H24" s="5"/>
      <c r="I24" s="5"/>
      <c r="J24" s="5"/>
      <c r="K24" s="5"/>
    </row>
    <row r="25" spans="1:11">
      <c r="A25" t="s">
        <v>1231</v>
      </c>
      <c r="B25">
        <v>2011</v>
      </c>
      <c r="C25" s="5">
        <v>3</v>
      </c>
      <c r="D25" s="5">
        <v>1018</v>
      </c>
      <c r="E25" s="5">
        <v>15</v>
      </c>
      <c r="F25" s="5">
        <v>45</v>
      </c>
      <c r="G25" s="5">
        <v>0</v>
      </c>
      <c r="H25" s="5">
        <v>2</v>
      </c>
      <c r="I25" s="5">
        <v>0</v>
      </c>
      <c r="J25" s="5">
        <v>0</v>
      </c>
      <c r="K25" s="5"/>
    </row>
    <row r="26" spans="1:11">
      <c r="B26">
        <v>2014</v>
      </c>
      <c r="C26" s="5">
        <v>4</v>
      </c>
      <c r="D26" s="5">
        <v>1140</v>
      </c>
      <c r="E26" s="5">
        <v>19</v>
      </c>
      <c r="F26" s="5">
        <v>2</v>
      </c>
      <c r="G26" s="5">
        <v>0</v>
      </c>
      <c r="H26" s="5">
        <v>1</v>
      </c>
      <c r="I26" s="5">
        <v>0</v>
      </c>
      <c r="J26" s="5">
        <v>0</v>
      </c>
      <c r="K26" s="5"/>
    </row>
    <row r="27" spans="1:11">
      <c r="B27">
        <v>2017</v>
      </c>
      <c r="C27" s="5">
        <v>4</v>
      </c>
      <c r="D27" s="5">
        <v>1133</v>
      </c>
      <c r="E27" s="5">
        <v>33</v>
      </c>
      <c r="F27" s="5">
        <v>20</v>
      </c>
      <c r="G27" s="5">
        <v>1</v>
      </c>
      <c r="H27" s="5">
        <v>0</v>
      </c>
      <c r="I27" s="5">
        <v>0</v>
      </c>
      <c r="J27" s="5">
        <v>0</v>
      </c>
      <c r="K27" s="5">
        <v>14</v>
      </c>
    </row>
    <row r="28" spans="1:11">
      <c r="C28" s="5"/>
      <c r="D28" s="5"/>
      <c r="E28" s="5"/>
      <c r="F28" s="5"/>
      <c r="G28" s="5"/>
      <c r="H28" s="5"/>
      <c r="I28" s="5"/>
      <c r="J28" s="5"/>
      <c r="K28" s="5"/>
    </row>
    <row r="29" spans="1:11">
      <c r="A29" t="s">
        <v>1232</v>
      </c>
      <c r="B29">
        <v>2011</v>
      </c>
      <c r="C29" s="5">
        <v>5</v>
      </c>
      <c r="D29" s="5">
        <v>939</v>
      </c>
      <c r="E29" s="5">
        <v>57</v>
      </c>
      <c r="F29" s="5">
        <v>1</v>
      </c>
      <c r="G29" s="5">
        <v>4</v>
      </c>
      <c r="H29" s="5">
        <v>2</v>
      </c>
      <c r="I29" s="5">
        <v>0</v>
      </c>
      <c r="J29" s="5">
        <v>0</v>
      </c>
      <c r="K29" s="5"/>
    </row>
    <row r="30" spans="1:11">
      <c r="B30">
        <v>2014</v>
      </c>
      <c r="C30" s="5">
        <v>4</v>
      </c>
      <c r="D30" s="5">
        <v>1037</v>
      </c>
      <c r="E30" s="5">
        <v>34</v>
      </c>
      <c r="F30" s="5">
        <v>15</v>
      </c>
      <c r="G30" s="5">
        <v>5</v>
      </c>
      <c r="H30" s="5">
        <v>1</v>
      </c>
      <c r="I30" s="5">
        <v>0</v>
      </c>
      <c r="J30" s="5">
        <v>0</v>
      </c>
      <c r="K30" s="5"/>
    </row>
    <row r="31" spans="1:11">
      <c r="B31">
        <v>2017</v>
      </c>
      <c r="C31" s="5">
        <v>4</v>
      </c>
      <c r="D31" s="5">
        <v>1097</v>
      </c>
      <c r="E31" s="5">
        <v>29</v>
      </c>
      <c r="F31" s="5">
        <v>19</v>
      </c>
      <c r="G31" s="5">
        <v>4</v>
      </c>
      <c r="H31" s="5">
        <v>0</v>
      </c>
      <c r="I31" s="5">
        <v>0</v>
      </c>
      <c r="J31" s="5">
        <v>0</v>
      </c>
      <c r="K31" s="5">
        <v>5</v>
      </c>
    </row>
    <row r="32" spans="1:11">
      <c r="C32" s="5"/>
      <c r="D32" s="5"/>
      <c r="E32" s="5"/>
      <c r="F32" s="5"/>
      <c r="G32" s="5"/>
      <c r="H32" s="5"/>
      <c r="I32" s="5"/>
      <c r="J32" s="5"/>
      <c r="K32" s="5"/>
    </row>
    <row r="33" spans="1:11">
      <c r="A33" t="s">
        <v>1153</v>
      </c>
      <c r="B33">
        <v>2011</v>
      </c>
      <c r="C33" s="5">
        <v>32</v>
      </c>
      <c r="D33" s="5">
        <v>23269</v>
      </c>
      <c r="E33" s="5">
        <v>48</v>
      </c>
      <c r="F33" s="5">
        <v>687</v>
      </c>
      <c r="G33" s="5">
        <v>31</v>
      </c>
      <c r="H33" s="5">
        <v>6</v>
      </c>
      <c r="I33" s="5">
        <v>4</v>
      </c>
      <c r="J33" s="5">
        <v>0</v>
      </c>
      <c r="K33" s="5"/>
    </row>
    <row r="34" spans="1:11">
      <c r="B34">
        <v>2014</v>
      </c>
      <c r="C34" s="5">
        <v>31</v>
      </c>
      <c r="D34" s="5">
        <v>26017</v>
      </c>
      <c r="E34" s="5">
        <v>51</v>
      </c>
      <c r="F34" s="5">
        <v>879</v>
      </c>
      <c r="G34" s="5">
        <v>22</v>
      </c>
      <c r="H34" s="5">
        <v>2</v>
      </c>
      <c r="I34" s="5">
        <v>7</v>
      </c>
      <c r="J34" s="5">
        <v>0</v>
      </c>
      <c r="K34" s="5"/>
    </row>
    <row r="35" spans="1:11">
      <c r="B35">
        <v>2017</v>
      </c>
      <c r="C35" s="5">
        <v>31</v>
      </c>
      <c r="D35" s="5">
        <v>26339</v>
      </c>
      <c r="E35" s="5">
        <v>62</v>
      </c>
      <c r="F35" s="5">
        <v>1044</v>
      </c>
      <c r="G35" s="5">
        <v>26</v>
      </c>
      <c r="H35" s="5">
        <v>2</v>
      </c>
      <c r="I35" s="5">
        <v>4</v>
      </c>
      <c r="J35" s="5">
        <v>0</v>
      </c>
      <c r="K35" s="5">
        <v>4</v>
      </c>
    </row>
    <row r="36" spans="1:11">
      <c r="C36" s="5"/>
      <c r="D36" s="5"/>
      <c r="E36" s="5"/>
      <c r="F36" s="5"/>
      <c r="G36" s="5"/>
      <c r="H36" s="5"/>
      <c r="I36" s="5"/>
      <c r="J36" s="5"/>
      <c r="K36" s="5"/>
    </row>
    <row r="37" spans="1:11">
      <c r="A37" t="s">
        <v>1154</v>
      </c>
      <c r="B37">
        <v>2011</v>
      </c>
      <c r="C37" s="5">
        <v>9</v>
      </c>
      <c r="D37" s="5">
        <v>9400</v>
      </c>
      <c r="E37" s="5">
        <v>17</v>
      </c>
      <c r="F37" s="5">
        <v>18</v>
      </c>
      <c r="G37" s="5">
        <v>33</v>
      </c>
      <c r="H37" s="5">
        <v>1</v>
      </c>
      <c r="I37" s="5">
        <v>5</v>
      </c>
      <c r="J37" s="5">
        <v>1</v>
      </c>
      <c r="K37" s="5"/>
    </row>
    <row r="38" spans="1:11">
      <c r="B38">
        <v>2014</v>
      </c>
      <c r="C38" s="5">
        <v>9</v>
      </c>
      <c r="D38" s="5">
        <v>8526</v>
      </c>
      <c r="E38" s="5">
        <v>111</v>
      </c>
      <c r="F38" s="5">
        <v>57</v>
      </c>
      <c r="G38" s="5">
        <v>51</v>
      </c>
      <c r="H38" s="5">
        <v>3</v>
      </c>
      <c r="I38" s="5">
        <v>0</v>
      </c>
      <c r="J38" s="5">
        <v>1</v>
      </c>
      <c r="K38" s="5"/>
    </row>
    <row r="39" spans="1:11">
      <c r="B39">
        <v>2017</v>
      </c>
      <c r="C39" s="5">
        <v>9</v>
      </c>
      <c r="D39" s="5">
        <v>8391</v>
      </c>
      <c r="E39" s="5">
        <v>21</v>
      </c>
      <c r="F39" s="5">
        <v>23</v>
      </c>
      <c r="G39" s="5">
        <v>35</v>
      </c>
      <c r="H39" s="5">
        <v>0</v>
      </c>
      <c r="I39" s="5">
        <v>1</v>
      </c>
      <c r="J39" s="5">
        <v>0</v>
      </c>
      <c r="K39" s="5">
        <v>6</v>
      </c>
    </row>
    <row r="40" spans="1:11">
      <c r="C40" s="5"/>
      <c r="D40" s="5"/>
      <c r="E40" s="5"/>
      <c r="F40" s="5"/>
      <c r="G40" s="5"/>
      <c r="H40" s="5"/>
      <c r="I40" s="5"/>
      <c r="J40" s="5"/>
      <c r="K40" s="5"/>
    </row>
    <row r="41" spans="1:11">
      <c r="A41" t="s">
        <v>1155</v>
      </c>
      <c r="B41">
        <v>2011</v>
      </c>
      <c r="C41" s="5">
        <v>6</v>
      </c>
      <c r="D41" s="5">
        <v>832</v>
      </c>
      <c r="E41" s="5">
        <v>2</v>
      </c>
      <c r="F41" s="5">
        <v>30</v>
      </c>
      <c r="G41" s="5">
        <v>0</v>
      </c>
      <c r="H41" s="5">
        <v>0</v>
      </c>
      <c r="I41" s="5">
        <v>0</v>
      </c>
      <c r="J41" s="5">
        <v>0</v>
      </c>
      <c r="K41" s="5"/>
    </row>
    <row r="42" spans="1:11">
      <c r="B42">
        <v>2014</v>
      </c>
      <c r="C42" s="5">
        <v>7</v>
      </c>
      <c r="D42" s="5">
        <v>1048</v>
      </c>
      <c r="E42" s="5">
        <v>2</v>
      </c>
      <c r="F42" s="5">
        <v>92</v>
      </c>
      <c r="G42" s="5">
        <v>1</v>
      </c>
      <c r="H42" s="5">
        <v>0</v>
      </c>
      <c r="I42" s="5">
        <v>0</v>
      </c>
      <c r="J42" s="5">
        <v>0</v>
      </c>
      <c r="K42" s="5"/>
    </row>
    <row r="43" spans="1:11">
      <c r="B43">
        <v>2017</v>
      </c>
      <c r="C43" s="5">
        <v>7</v>
      </c>
      <c r="D43" s="5">
        <v>906</v>
      </c>
      <c r="E43" s="5">
        <v>2</v>
      </c>
      <c r="F43" s="5">
        <v>95</v>
      </c>
      <c r="G43" s="5">
        <v>151</v>
      </c>
      <c r="H43" s="5">
        <v>0</v>
      </c>
      <c r="I43" s="5">
        <v>0</v>
      </c>
      <c r="J43" s="5">
        <v>0</v>
      </c>
      <c r="K43" s="5">
        <v>0</v>
      </c>
    </row>
    <row r="44" spans="1:11">
      <c r="C44" s="5"/>
      <c r="D44" s="5"/>
      <c r="E44" s="5"/>
      <c r="F44" s="5"/>
      <c r="G44" s="5"/>
      <c r="H44" s="5"/>
      <c r="I44" s="5"/>
      <c r="J44" s="5"/>
      <c r="K44" s="5"/>
    </row>
    <row r="45" spans="1:11">
      <c r="A45" t="s">
        <v>1156</v>
      </c>
      <c r="B45">
        <v>2011</v>
      </c>
      <c r="C45" s="5">
        <v>5</v>
      </c>
      <c r="D45" s="5">
        <v>3166</v>
      </c>
      <c r="E45" s="5">
        <v>36</v>
      </c>
      <c r="F45" s="5">
        <v>154</v>
      </c>
      <c r="G45" s="5">
        <v>12</v>
      </c>
      <c r="H45" s="5">
        <v>6</v>
      </c>
      <c r="I45" s="5">
        <v>0</v>
      </c>
      <c r="J45" s="5">
        <v>0</v>
      </c>
      <c r="K45" s="5"/>
    </row>
    <row r="46" spans="1:11">
      <c r="B46">
        <v>2014</v>
      </c>
      <c r="C46" s="5">
        <v>5</v>
      </c>
      <c r="D46" s="5">
        <v>3333</v>
      </c>
      <c r="E46" s="5">
        <v>26</v>
      </c>
      <c r="F46" s="5">
        <v>241</v>
      </c>
      <c r="G46" s="5">
        <v>11</v>
      </c>
      <c r="H46" s="5">
        <v>4</v>
      </c>
      <c r="I46" s="5">
        <v>3</v>
      </c>
      <c r="J46" s="5">
        <v>0</v>
      </c>
      <c r="K46" s="5"/>
    </row>
    <row r="47" spans="1:11">
      <c r="B47">
        <v>2017</v>
      </c>
      <c r="C47" s="5">
        <v>5</v>
      </c>
      <c r="D47" s="5">
        <v>3693</v>
      </c>
      <c r="E47" s="5">
        <v>30</v>
      </c>
      <c r="F47" s="5">
        <v>660</v>
      </c>
      <c r="G47" s="5">
        <v>5</v>
      </c>
      <c r="H47" s="5">
        <v>1</v>
      </c>
      <c r="I47" s="5">
        <v>3</v>
      </c>
      <c r="J47" s="5">
        <v>0</v>
      </c>
      <c r="K47" s="5">
        <v>170</v>
      </c>
    </row>
    <row r="48" spans="1:11">
      <c r="C48" s="5"/>
      <c r="D48" s="5"/>
      <c r="E48" s="5"/>
      <c r="F48" s="5"/>
      <c r="G48" s="5"/>
      <c r="H48" s="5"/>
      <c r="I48" s="5"/>
      <c r="J48" s="5"/>
      <c r="K48" s="5"/>
    </row>
    <row r="49" spans="1:11">
      <c r="A49" t="s">
        <v>1157</v>
      </c>
      <c r="B49">
        <v>2011</v>
      </c>
      <c r="C49" s="5">
        <v>6</v>
      </c>
      <c r="D49" s="5">
        <v>1513</v>
      </c>
      <c r="E49" s="5">
        <v>45</v>
      </c>
      <c r="F49" s="5">
        <v>309</v>
      </c>
      <c r="G49" s="5">
        <v>14</v>
      </c>
      <c r="H49" s="5">
        <v>0</v>
      </c>
      <c r="I49" s="5">
        <v>4</v>
      </c>
      <c r="J49" s="5">
        <v>0</v>
      </c>
      <c r="K49" s="5"/>
    </row>
    <row r="50" spans="1:11">
      <c r="B50">
        <v>2014</v>
      </c>
      <c r="C50" s="5">
        <v>7</v>
      </c>
      <c r="D50" s="5">
        <v>1566</v>
      </c>
      <c r="E50" s="5">
        <v>44</v>
      </c>
      <c r="F50" s="5">
        <v>416</v>
      </c>
      <c r="G50" s="5">
        <v>9</v>
      </c>
      <c r="H50" s="5">
        <v>0</v>
      </c>
      <c r="I50" s="5">
        <v>0</v>
      </c>
      <c r="J50" s="5">
        <v>1</v>
      </c>
      <c r="K50" s="5"/>
    </row>
    <row r="51" spans="1:11">
      <c r="B51">
        <v>2017</v>
      </c>
      <c r="C51" s="5">
        <v>6</v>
      </c>
      <c r="D51" s="5">
        <v>1420</v>
      </c>
      <c r="E51" s="5">
        <v>46</v>
      </c>
      <c r="F51" s="5">
        <v>625</v>
      </c>
      <c r="G51" s="5">
        <v>9</v>
      </c>
      <c r="H51" s="5">
        <v>1</v>
      </c>
      <c r="I51" s="5">
        <v>0</v>
      </c>
      <c r="J51" s="5">
        <v>2</v>
      </c>
      <c r="K51" s="5">
        <v>17</v>
      </c>
    </row>
    <row r="52" spans="1:11">
      <c r="C52" s="5"/>
      <c r="D52" s="5"/>
      <c r="E52" s="5"/>
      <c r="F52" s="5"/>
      <c r="G52" s="5"/>
      <c r="H52" s="5"/>
      <c r="I52" s="5"/>
      <c r="J52" s="5"/>
      <c r="K52" s="5"/>
    </row>
    <row r="53" spans="1:11">
      <c r="A53" t="s">
        <v>1158</v>
      </c>
      <c r="B53">
        <v>2011</v>
      </c>
      <c r="C53" s="5">
        <v>19</v>
      </c>
      <c r="D53" s="5">
        <v>4985</v>
      </c>
      <c r="E53" s="5">
        <v>169</v>
      </c>
      <c r="F53" s="5">
        <v>0</v>
      </c>
      <c r="G53" s="5">
        <v>34</v>
      </c>
      <c r="H53" s="5">
        <v>16</v>
      </c>
      <c r="I53" s="5">
        <v>8</v>
      </c>
      <c r="J53" s="5">
        <v>7</v>
      </c>
      <c r="K53" s="5"/>
    </row>
    <row r="54" spans="1:11">
      <c r="B54">
        <v>2014</v>
      </c>
      <c r="C54" s="5">
        <v>19</v>
      </c>
      <c r="D54" s="5">
        <v>5386</v>
      </c>
      <c r="E54" s="5">
        <v>136</v>
      </c>
      <c r="F54" s="5">
        <v>17</v>
      </c>
      <c r="G54" s="5">
        <v>80</v>
      </c>
      <c r="H54" s="5">
        <v>28</v>
      </c>
      <c r="I54" s="5">
        <v>9</v>
      </c>
      <c r="J54" s="5">
        <v>4</v>
      </c>
      <c r="K54" s="5"/>
    </row>
    <row r="55" spans="1:11">
      <c r="B55">
        <v>2017</v>
      </c>
      <c r="C55" s="5">
        <v>19</v>
      </c>
      <c r="D55" s="5">
        <v>5225</v>
      </c>
      <c r="E55" s="5">
        <v>176</v>
      </c>
      <c r="F55" s="5">
        <v>18</v>
      </c>
      <c r="G55" s="5">
        <v>113</v>
      </c>
      <c r="H55" s="5">
        <v>39</v>
      </c>
      <c r="I55" s="5">
        <v>17</v>
      </c>
      <c r="J55" s="5">
        <v>5</v>
      </c>
      <c r="K55" s="5">
        <v>50</v>
      </c>
    </row>
    <row r="56" spans="1:11">
      <c r="C56" s="5"/>
      <c r="D56" s="5"/>
      <c r="E56" s="5"/>
      <c r="F56" s="5"/>
      <c r="G56" s="5"/>
      <c r="H56" s="5"/>
      <c r="I56" s="5"/>
      <c r="J56" s="5"/>
      <c r="K56" s="5"/>
    </row>
    <row r="57" spans="1:11">
      <c r="A57" t="s">
        <v>1159</v>
      </c>
      <c r="B57">
        <v>2011</v>
      </c>
      <c r="C57" s="5">
        <v>2</v>
      </c>
      <c r="D57" s="5">
        <v>231</v>
      </c>
      <c r="E57" s="5">
        <v>2</v>
      </c>
      <c r="F57" s="5">
        <v>6</v>
      </c>
      <c r="G57" s="5">
        <v>0</v>
      </c>
      <c r="H57" s="5">
        <v>0</v>
      </c>
      <c r="I57" s="5">
        <v>1</v>
      </c>
      <c r="J57" s="5">
        <v>0</v>
      </c>
      <c r="K57" s="5"/>
    </row>
    <row r="58" spans="1:11">
      <c r="B58">
        <v>2014</v>
      </c>
      <c r="C58" s="5">
        <v>2</v>
      </c>
      <c r="D58" s="5">
        <v>222</v>
      </c>
      <c r="E58" s="5">
        <v>2</v>
      </c>
      <c r="F58" s="5">
        <v>8</v>
      </c>
      <c r="G58" s="5">
        <v>0</v>
      </c>
      <c r="H58" s="5">
        <v>0</v>
      </c>
      <c r="I58" s="5">
        <v>1</v>
      </c>
      <c r="J58" s="5">
        <v>0</v>
      </c>
      <c r="K58" s="5"/>
    </row>
    <row r="59" spans="1:11">
      <c r="B59">
        <v>2017</v>
      </c>
      <c r="C59" s="5">
        <v>2</v>
      </c>
      <c r="D59" s="5">
        <v>239</v>
      </c>
      <c r="E59" s="5">
        <v>2</v>
      </c>
      <c r="F59" s="5">
        <v>8</v>
      </c>
      <c r="G59" s="5">
        <v>0</v>
      </c>
      <c r="H59" s="5">
        <v>0</v>
      </c>
      <c r="I59" s="5">
        <v>6</v>
      </c>
      <c r="J59" s="5">
        <v>0</v>
      </c>
      <c r="K59" s="5">
        <v>0</v>
      </c>
    </row>
    <row r="60" spans="1:11">
      <c r="C60" s="5"/>
      <c r="D60" s="5"/>
      <c r="E60" s="5"/>
      <c r="F60" s="5"/>
      <c r="G60" s="5"/>
      <c r="H60" s="5"/>
      <c r="I60" s="5"/>
      <c r="J60" s="5"/>
      <c r="K60" s="5"/>
    </row>
    <row r="61" spans="1:11">
      <c r="A61" t="s">
        <v>1160</v>
      </c>
      <c r="B61">
        <v>2011</v>
      </c>
      <c r="C61" s="5">
        <v>10</v>
      </c>
      <c r="D61" s="5">
        <v>3097</v>
      </c>
      <c r="E61" s="5">
        <v>345</v>
      </c>
      <c r="F61" s="5">
        <v>1</v>
      </c>
      <c r="G61" s="5">
        <v>29</v>
      </c>
      <c r="H61" s="5">
        <v>0</v>
      </c>
      <c r="I61" s="5">
        <v>11</v>
      </c>
      <c r="J61" s="5">
        <v>101</v>
      </c>
      <c r="K61" s="5"/>
    </row>
    <row r="62" spans="1:11">
      <c r="B62">
        <v>2014</v>
      </c>
      <c r="C62" s="5">
        <v>10</v>
      </c>
      <c r="D62" s="5">
        <v>2488</v>
      </c>
      <c r="E62" s="5">
        <v>400</v>
      </c>
      <c r="F62" s="5">
        <v>1</v>
      </c>
      <c r="G62" s="5">
        <v>98</v>
      </c>
      <c r="H62" s="5">
        <v>0</v>
      </c>
      <c r="I62" s="5">
        <v>19</v>
      </c>
      <c r="J62" s="5">
        <v>144</v>
      </c>
      <c r="K62" s="5"/>
    </row>
    <row r="63" spans="1:11">
      <c r="B63">
        <v>2017</v>
      </c>
      <c r="C63" s="5">
        <v>10</v>
      </c>
      <c r="D63" s="5">
        <v>2139</v>
      </c>
      <c r="E63" s="5">
        <v>383</v>
      </c>
      <c r="F63" s="5">
        <v>1</v>
      </c>
      <c r="G63" s="5">
        <v>110</v>
      </c>
      <c r="H63" s="5">
        <v>0</v>
      </c>
      <c r="I63" s="5">
        <v>12</v>
      </c>
      <c r="J63" s="5">
        <v>78</v>
      </c>
      <c r="K63" s="5">
        <v>150</v>
      </c>
    </row>
    <row r="64" spans="1:11">
      <c r="C64" s="5"/>
      <c r="D64" s="5"/>
      <c r="E64" s="5"/>
      <c r="F64" s="5"/>
      <c r="G64" s="5"/>
      <c r="H64" s="5"/>
      <c r="I64" s="5"/>
      <c r="J64" s="5"/>
      <c r="K64" s="5"/>
    </row>
    <row r="65" spans="1:11">
      <c r="A65" t="s">
        <v>1233</v>
      </c>
      <c r="B65">
        <v>2011</v>
      </c>
      <c r="C65" s="5">
        <v>6</v>
      </c>
      <c r="D65" s="5">
        <v>1305</v>
      </c>
      <c r="E65" s="5">
        <v>0</v>
      </c>
      <c r="F65" s="5">
        <v>9</v>
      </c>
      <c r="G65" s="5">
        <v>5</v>
      </c>
      <c r="H65" s="5">
        <v>0</v>
      </c>
      <c r="I65" s="5">
        <v>0</v>
      </c>
      <c r="J65" s="5">
        <v>0</v>
      </c>
      <c r="K65" s="5"/>
    </row>
    <row r="66" spans="1:11">
      <c r="B66">
        <v>2014</v>
      </c>
      <c r="C66" s="5">
        <v>6</v>
      </c>
      <c r="D66" s="5">
        <v>1331</v>
      </c>
      <c r="E66" s="5">
        <v>0</v>
      </c>
      <c r="F66" s="5">
        <v>13</v>
      </c>
      <c r="G66" s="5">
        <v>4</v>
      </c>
      <c r="H66" s="5">
        <v>1</v>
      </c>
      <c r="I66" s="5">
        <v>0</v>
      </c>
      <c r="J66" s="5">
        <v>0</v>
      </c>
      <c r="K66" s="5"/>
    </row>
    <row r="67" spans="1:11">
      <c r="B67">
        <v>2017</v>
      </c>
      <c r="C67" s="5">
        <v>6</v>
      </c>
      <c r="D67" s="5">
        <v>1244</v>
      </c>
      <c r="E67" s="5">
        <v>4</v>
      </c>
      <c r="F67" s="5">
        <v>16</v>
      </c>
      <c r="G67" s="5">
        <v>4</v>
      </c>
      <c r="H67" s="5">
        <v>1</v>
      </c>
      <c r="I67" s="5">
        <v>0</v>
      </c>
      <c r="J67" s="5">
        <v>0</v>
      </c>
      <c r="K67" s="5">
        <v>0</v>
      </c>
    </row>
    <row r="68" spans="1:11">
      <c r="C68" s="5"/>
      <c r="D68" s="5"/>
      <c r="E68" s="5"/>
      <c r="F68" s="5"/>
      <c r="G68" s="5"/>
      <c r="H68" s="5"/>
      <c r="I68" s="5"/>
      <c r="J68" s="5"/>
      <c r="K68" s="5"/>
    </row>
    <row r="69" spans="1:11">
      <c r="A69" t="s">
        <v>1161</v>
      </c>
      <c r="B69">
        <v>2011</v>
      </c>
      <c r="C69" s="5">
        <v>18</v>
      </c>
      <c r="D69" s="5">
        <v>8531</v>
      </c>
      <c r="E69" s="5">
        <v>247</v>
      </c>
      <c r="F69" s="5">
        <v>6</v>
      </c>
      <c r="G69" s="5">
        <v>50</v>
      </c>
      <c r="H69" s="5">
        <v>37</v>
      </c>
      <c r="I69" s="5">
        <v>0</v>
      </c>
      <c r="J69" s="5">
        <v>1</v>
      </c>
      <c r="K69" s="5"/>
    </row>
    <row r="70" spans="1:11">
      <c r="B70">
        <v>2014</v>
      </c>
      <c r="C70" s="5">
        <v>15</v>
      </c>
      <c r="D70" s="5">
        <v>7610</v>
      </c>
      <c r="E70" s="5">
        <v>249</v>
      </c>
      <c r="F70" s="5">
        <v>72</v>
      </c>
      <c r="G70" s="5">
        <v>82</v>
      </c>
      <c r="H70" s="5">
        <v>55</v>
      </c>
      <c r="I70" s="5">
        <v>8</v>
      </c>
      <c r="J70" s="5">
        <v>4</v>
      </c>
      <c r="K70" s="5"/>
    </row>
    <row r="71" spans="1:11">
      <c r="B71">
        <v>2017</v>
      </c>
      <c r="C71" s="5">
        <v>17</v>
      </c>
      <c r="D71" s="5">
        <v>7724</v>
      </c>
      <c r="E71" s="5">
        <v>288</v>
      </c>
      <c r="F71" s="5">
        <v>75</v>
      </c>
      <c r="G71" s="5">
        <v>124</v>
      </c>
      <c r="H71" s="5">
        <v>45</v>
      </c>
      <c r="I71" s="5">
        <v>21</v>
      </c>
      <c r="J71" s="5">
        <v>4</v>
      </c>
      <c r="K71" s="5">
        <v>0</v>
      </c>
    </row>
    <row r="72" spans="1:11">
      <c r="C72" s="5"/>
      <c r="D72" s="5"/>
      <c r="E72" s="5"/>
      <c r="F72" s="5"/>
      <c r="G72" s="5"/>
      <c r="H72" s="5"/>
      <c r="I72" s="5"/>
      <c r="J72" s="5"/>
      <c r="K72" s="5"/>
    </row>
    <row r="73" spans="1:11">
      <c r="A73" t="s">
        <v>1162</v>
      </c>
      <c r="B73">
        <v>2011</v>
      </c>
      <c r="C73" s="5">
        <v>15</v>
      </c>
      <c r="D73" s="5">
        <v>8760</v>
      </c>
      <c r="E73" s="5">
        <v>223</v>
      </c>
      <c r="F73" s="5">
        <v>3388</v>
      </c>
      <c r="G73" s="5">
        <v>1014</v>
      </c>
      <c r="H73" s="5">
        <v>40</v>
      </c>
      <c r="I73" s="5">
        <v>0</v>
      </c>
      <c r="J73" s="5">
        <v>0</v>
      </c>
      <c r="K73" s="5"/>
    </row>
    <row r="74" spans="1:11">
      <c r="B74">
        <v>2014</v>
      </c>
      <c r="C74" s="5">
        <v>14</v>
      </c>
      <c r="D74" s="5">
        <v>7929</v>
      </c>
      <c r="E74" s="5">
        <v>184</v>
      </c>
      <c r="F74" s="5">
        <v>3569</v>
      </c>
      <c r="G74" s="5">
        <v>606</v>
      </c>
      <c r="H74" s="5">
        <v>160</v>
      </c>
      <c r="I74" s="5">
        <v>4</v>
      </c>
      <c r="J74" s="5">
        <v>0</v>
      </c>
      <c r="K74" s="5"/>
    </row>
    <row r="75" spans="1:11">
      <c r="B75">
        <v>2017</v>
      </c>
      <c r="C75" s="5">
        <v>12</v>
      </c>
      <c r="D75" s="5">
        <v>8068</v>
      </c>
      <c r="E75" s="5">
        <v>77</v>
      </c>
      <c r="F75" s="5">
        <v>3154</v>
      </c>
      <c r="G75" s="5">
        <v>458</v>
      </c>
      <c r="H75" s="5">
        <v>140</v>
      </c>
      <c r="I75" s="5">
        <v>2</v>
      </c>
      <c r="J75" s="5">
        <v>0</v>
      </c>
      <c r="K75" s="5">
        <v>27</v>
      </c>
    </row>
    <row r="76" spans="1:11">
      <c r="C76" s="5"/>
      <c r="D76" s="5"/>
      <c r="E76" s="5"/>
      <c r="F76" s="5"/>
      <c r="G76" s="5"/>
      <c r="H76" s="5"/>
      <c r="I76" s="5"/>
      <c r="J76" s="5"/>
      <c r="K76" s="5"/>
    </row>
    <row r="77" spans="1:11">
      <c r="A77" t="s">
        <v>1357</v>
      </c>
      <c r="B77">
        <v>2011</v>
      </c>
      <c r="C77" s="5">
        <v>26</v>
      </c>
      <c r="D77" s="5">
        <v>6374</v>
      </c>
      <c r="E77" s="5">
        <v>46</v>
      </c>
      <c r="F77" s="5">
        <v>402</v>
      </c>
      <c r="G77" s="5">
        <v>22</v>
      </c>
      <c r="H77" s="5">
        <v>4</v>
      </c>
      <c r="I77" s="5">
        <v>11</v>
      </c>
      <c r="J77" s="5">
        <v>1</v>
      </c>
      <c r="K77" s="5"/>
    </row>
    <row r="78" spans="1:11">
      <c r="B78">
        <v>2014</v>
      </c>
      <c r="C78" s="5">
        <v>26</v>
      </c>
      <c r="D78" s="5">
        <v>6419</v>
      </c>
      <c r="E78" s="5">
        <v>42</v>
      </c>
      <c r="F78" s="5">
        <v>428</v>
      </c>
      <c r="G78" s="5">
        <v>47</v>
      </c>
      <c r="H78" s="5">
        <v>5</v>
      </c>
      <c r="I78" s="5">
        <v>4</v>
      </c>
      <c r="J78" s="5">
        <v>1</v>
      </c>
      <c r="K78" s="5"/>
    </row>
    <row r="79" spans="1:11">
      <c r="B79">
        <v>2017</v>
      </c>
      <c r="C79" s="5">
        <v>26</v>
      </c>
      <c r="D79" s="5">
        <v>7208</v>
      </c>
      <c r="E79" s="5">
        <v>37</v>
      </c>
      <c r="F79" s="5">
        <v>774</v>
      </c>
      <c r="G79" s="5">
        <v>37</v>
      </c>
      <c r="H79" s="5">
        <v>4</v>
      </c>
      <c r="I79" s="5">
        <v>13</v>
      </c>
      <c r="J79" s="5">
        <v>1</v>
      </c>
      <c r="K79" s="5">
        <v>22</v>
      </c>
    </row>
    <row r="80" spans="1:11">
      <c r="C80" s="5"/>
      <c r="D80" s="5"/>
      <c r="E80" s="5"/>
      <c r="F80" s="5"/>
      <c r="G80" s="5"/>
      <c r="H80" s="5"/>
      <c r="I80" s="5"/>
      <c r="J80" s="5"/>
      <c r="K80" s="5"/>
    </row>
    <row r="81" spans="1:11">
      <c r="A81" t="s">
        <v>1358</v>
      </c>
      <c r="B81">
        <v>2011</v>
      </c>
      <c r="C81" s="5">
        <v>52</v>
      </c>
      <c r="D81" s="5">
        <v>22327</v>
      </c>
      <c r="E81" s="5">
        <v>581</v>
      </c>
      <c r="F81" s="5">
        <v>9539</v>
      </c>
      <c r="G81" s="5">
        <v>227</v>
      </c>
      <c r="H81" s="5">
        <v>4</v>
      </c>
      <c r="I81" s="5">
        <v>6</v>
      </c>
      <c r="J81" s="5">
        <v>5</v>
      </c>
      <c r="K81" s="5"/>
    </row>
    <row r="82" spans="1:11">
      <c r="B82">
        <v>2014</v>
      </c>
      <c r="C82" s="5">
        <v>48</v>
      </c>
      <c r="D82" s="5">
        <v>21542</v>
      </c>
      <c r="E82" s="5">
        <v>602</v>
      </c>
      <c r="F82" s="5">
        <v>8927</v>
      </c>
      <c r="G82" s="5">
        <v>279</v>
      </c>
      <c r="H82" s="5">
        <v>21</v>
      </c>
      <c r="I82" s="5">
        <v>3</v>
      </c>
      <c r="J82" s="5">
        <v>0</v>
      </c>
      <c r="K82" s="5"/>
    </row>
    <row r="83" spans="1:11">
      <c r="B83">
        <v>2017</v>
      </c>
      <c r="C83" s="5">
        <v>47</v>
      </c>
      <c r="D83" s="5">
        <v>23424</v>
      </c>
      <c r="E83" s="5">
        <v>615</v>
      </c>
      <c r="F83" s="5">
        <v>9954</v>
      </c>
      <c r="G83" s="5">
        <v>427</v>
      </c>
      <c r="H83" s="5">
        <v>13</v>
      </c>
      <c r="I83" s="5">
        <v>2</v>
      </c>
      <c r="J83" s="5">
        <v>0</v>
      </c>
      <c r="K83" s="5">
        <v>51</v>
      </c>
    </row>
    <row r="84" spans="1:11">
      <c r="C84" s="5"/>
      <c r="D84" s="5"/>
      <c r="E84" s="5"/>
      <c r="F84" s="5"/>
      <c r="G84" s="5"/>
      <c r="H84" s="5"/>
      <c r="I84" s="5"/>
      <c r="J84" s="5"/>
      <c r="K84" s="5"/>
    </row>
  </sheetData>
  <hyperlinks>
    <hyperlink ref="I2" location="'6.1.a'!A1" display="vers évolution"/>
    <hyperlink ref="I1" location="TableOfContents!A1" display="Back to table of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5A8C4"/>
  </sheetPr>
  <dimension ref="A1:M27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11.28515625" customWidth="1"/>
    <col min="2" max="10" width="11.42578125" customWidth="1"/>
  </cols>
  <sheetData>
    <row r="1" spans="1:10" s="1" customFormat="1" ht="15.75">
      <c r="A1" s="38" t="s">
        <v>1309</v>
      </c>
      <c r="B1" s="40"/>
      <c r="C1" s="40"/>
      <c r="D1" s="41"/>
      <c r="E1" s="41"/>
      <c r="G1" s="41"/>
      <c r="H1" s="41"/>
      <c r="I1" s="37" t="s">
        <v>1344</v>
      </c>
      <c r="J1" s="41"/>
    </row>
    <row r="2" spans="1:10" s="1" customFormat="1">
      <c r="A2" s="52" t="s">
        <v>3</v>
      </c>
      <c r="B2" s="40"/>
      <c r="C2" s="40"/>
      <c r="D2" s="41"/>
      <c r="E2" s="41"/>
      <c r="F2" s="41"/>
      <c r="G2" s="41"/>
      <c r="H2" s="41"/>
      <c r="I2" s="45" t="s">
        <v>1334</v>
      </c>
      <c r="J2" s="41"/>
    </row>
    <row r="4" spans="1:10">
      <c r="A4" s="32" t="s">
        <v>29</v>
      </c>
      <c r="B4" s="32" t="s">
        <v>1143</v>
      </c>
      <c r="C4" t="s">
        <v>1164</v>
      </c>
      <c r="D4" t="s">
        <v>1163</v>
      </c>
    </row>
    <row r="5" spans="1:10">
      <c r="A5">
        <v>2011</v>
      </c>
      <c r="B5" t="s">
        <v>1144</v>
      </c>
      <c r="C5" s="5">
        <v>18621</v>
      </c>
      <c r="D5" s="5">
        <v>129</v>
      </c>
    </row>
    <row r="6" spans="1:10">
      <c r="B6" t="s">
        <v>1145</v>
      </c>
      <c r="C6" s="5">
        <v>34041</v>
      </c>
      <c r="D6" s="5">
        <v>105</v>
      </c>
    </row>
    <row r="7" spans="1:10">
      <c r="B7" t="s">
        <v>1146</v>
      </c>
      <c r="C7" s="5">
        <v>34991</v>
      </c>
      <c r="D7" s="5">
        <v>51</v>
      </c>
    </row>
    <row r="8" spans="1:10">
      <c r="B8" t="s">
        <v>1147</v>
      </c>
      <c r="C8" s="5">
        <v>34899</v>
      </c>
      <c r="D8" s="5">
        <v>27</v>
      </c>
    </row>
    <row r="9" spans="1:10">
      <c r="B9" t="s">
        <v>1148</v>
      </c>
      <c r="C9" s="5">
        <v>93484</v>
      </c>
      <c r="D9" s="5">
        <v>24</v>
      </c>
    </row>
    <row r="10" spans="1:10">
      <c r="A10" t="s">
        <v>52</v>
      </c>
      <c r="C10" s="5">
        <v>216036</v>
      </c>
      <c r="D10" s="5">
        <v>336</v>
      </c>
    </row>
    <row r="11" spans="1:10">
      <c r="A11">
        <v>2014</v>
      </c>
      <c r="B11" t="s">
        <v>1144</v>
      </c>
      <c r="C11" s="5">
        <v>16896</v>
      </c>
      <c r="D11" s="5">
        <v>117</v>
      </c>
    </row>
    <row r="12" spans="1:10">
      <c r="B12" t="s">
        <v>1145</v>
      </c>
      <c r="C12" s="5">
        <v>34026</v>
      </c>
      <c r="D12" s="5">
        <v>106</v>
      </c>
    </row>
    <row r="13" spans="1:10">
      <c r="B13" t="s">
        <v>1146</v>
      </c>
      <c r="C13" s="5">
        <v>32384</v>
      </c>
      <c r="D13" s="5">
        <v>47</v>
      </c>
    </row>
    <row r="14" spans="1:10">
      <c r="B14" t="s">
        <v>1147</v>
      </c>
      <c r="C14" s="5">
        <v>29135</v>
      </c>
      <c r="D14" s="5">
        <v>23</v>
      </c>
    </row>
    <row r="15" spans="1:10">
      <c r="B15" t="s">
        <v>1148</v>
      </c>
      <c r="C15" s="5">
        <v>93749</v>
      </c>
      <c r="D15" s="5">
        <v>26</v>
      </c>
    </row>
    <row r="16" spans="1:10">
      <c r="A16" t="s">
        <v>53</v>
      </c>
      <c r="C16" s="5">
        <v>206190</v>
      </c>
      <c r="D16" s="5">
        <v>319</v>
      </c>
    </row>
    <row r="17" spans="1:13">
      <c r="A17">
        <v>2017</v>
      </c>
      <c r="B17" t="s">
        <v>1144</v>
      </c>
      <c r="C17" s="5">
        <v>14876</v>
      </c>
      <c r="D17" s="5">
        <v>102</v>
      </c>
    </row>
    <row r="18" spans="1:13">
      <c r="B18" t="s">
        <v>1145</v>
      </c>
      <c r="C18" s="5">
        <v>34087</v>
      </c>
      <c r="D18" s="5">
        <v>109</v>
      </c>
    </row>
    <row r="19" spans="1:13">
      <c r="B19" t="s">
        <v>1146</v>
      </c>
      <c r="C19" s="5">
        <v>36855</v>
      </c>
      <c r="D19" s="5">
        <v>55</v>
      </c>
    </row>
    <row r="20" spans="1:13">
      <c r="B20" t="s">
        <v>1147</v>
      </c>
      <c r="C20" s="5">
        <v>25928</v>
      </c>
      <c r="D20" s="5">
        <v>21</v>
      </c>
    </row>
    <row r="21" spans="1:13">
      <c r="B21" t="s">
        <v>1148</v>
      </c>
      <c r="C21" s="5">
        <v>96497</v>
      </c>
      <c r="D21" s="5">
        <v>26</v>
      </c>
    </row>
    <row r="22" spans="1:13">
      <c r="A22" t="s">
        <v>54</v>
      </c>
      <c r="C22" s="5">
        <v>208243</v>
      </c>
      <c r="D22" s="5">
        <v>313</v>
      </c>
    </row>
    <row r="27" spans="1:13">
      <c r="M27" s="35"/>
    </row>
  </sheetData>
  <hyperlinks>
    <hyperlink ref="I2" location="'1.2.a'!A1" display="Vers évolutions"/>
    <hyperlink ref="I1" location="TableOfContents!A1" display="Back to table of contents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F52A0"/>
  </sheetPr>
  <dimension ref="A1:L8"/>
  <sheetViews>
    <sheetView zoomScaleNormal="100" workbookViewId="0">
      <pane ySplit="2" topLeftCell="A3" activePane="bottomLeft" state="frozen"/>
      <selection pane="bottomLeft" activeCell="I1" sqref="I1"/>
    </sheetView>
  </sheetViews>
  <sheetFormatPr baseColWidth="10" defaultRowHeight="15"/>
  <cols>
    <col min="1" max="10" width="11.42578125" customWidth="1"/>
    <col min="11" max="11" width="10.28515625" customWidth="1"/>
    <col min="12" max="12" width="12.7109375" customWidth="1"/>
  </cols>
  <sheetData>
    <row r="1" spans="1:12" s="1" customFormat="1" ht="15.75">
      <c r="A1" s="38" t="s">
        <v>1332</v>
      </c>
      <c r="B1" s="39"/>
      <c r="C1" s="39"/>
      <c r="D1" s="39"/>
      <c r="E1" s="41"/>
      <c r="G1" s="41"/>
      <c r="H1" s="41"/>
      <c r="I1" s="37" t="s">
        <v>1344</v>
      </c>
      <c r="J1" s="42"/>
      <c r="K1" s="41"/>
      <c r="L1" s="44"/>
    </row>
    <row r="2" spans="1:12" s="67" customFormat="1">
      <c r="A2" s="63">
        <v>2017</v>
      </c>
      <c r="B2" s="64"/>
      <c r="C2" s="64"/>
      <c r="D2" s="65"/>
      <c r="E2" s="65"/>
      <c r="F2" s="65"/>
      <c r="G2" s="65"/>
      <c r="H2" s="65"/>
      <c r="I2" s="66" t="s">
        <v>1333</v>
      </c>
      <c r="J2" s="66"/>
      <c r="K2" s="65"/>
    </row>
    <row r="4" spans="1:12">
      <c r="A4" t="s">
        <v>1240</v>
      </c>
      <c r="B4" t="s">
        <v>1</v>
      </c>
      <c r="C4" t="s">
        <v>2</v>
      </c>
      <c r="D4" t="s">
        <v>1288</v>
      </c>
      <c r="E4" t="s">
        <v>1289</v>
      </c>
      <c r="F4" t="s">
        <v>1290</v>
      </c>
      <c r="G4" t="s">
        <v>1291</v>
      </c>
      <c r="H4" t="s">
        <v>1292</v>
      </c>
      <c r="I4" t="s">
        <v>1293</v>
      </c>
      <c r="J4" t="s">
        <v>1294</v>
      </c>
    </row>
    <row r="5" spans="1:12">
      <c r="A5" t="s">
        <v>1303</v>
      </c>
      <c r="B5">
        <v>125</v>
      </c>
      <c r="C5">
        <v>82563</v>
      </c>
      <c r="D5">
        <v>1524</v>
      </c>
      <c r="E5">
        <v>15691</v>
      </c>
      <c r="F5">
        <v>376</v>
      </c>
      <c r="G5">
        <v>73</v>
      </c>
      <c r="H5">
        <v>52</v>
      </c>
      <c r="I5">
        <v>7</v>
      </c>
      <c r="J5">
        <v>323</v>
      </c>
    </row>
    <row r="6" spans="1:12">
      <c r="A6" t="s">
        <v>1304</v>
      </c>
      <c r="B6">
        <v>163</v>
      </c>
      <c r="C6">
        <v>100751</v>
      </c>
      <c r="D6">
        <v>1034</v>
      </c>
      <c r="E6">
        <v>10944</v>
      </c>
      <c r="F6">
        <v>756</v>
      </c>
      <c r="G6">
        <v>114</v>
      </c>
      <c r="H6">
        <v>103</v>
      </c>
      <c r="I6">
        <v>34</v>
      </c>
      <c r="J6">
        <v>648</v>
      </c>
    </row>
    <row r="7" spans="1:12">
      <c r="A7" t="s">
        <v>1302</v>
      </c>
      <c r="B7">
        <v>185</v>
      </c>
      <c r="C7">
        <v>87632</v>
      </c>
      <c r="D7">
        <v>1752</v>
      </c>
      <c r="E7">
        <v>14760</v>
      </c>
      <c r="F7">
        <v>2016</v>
      </c>
      <c r="G7">
        <v>320</v>
      </c>
      <c r="H7">
        <v>64</v>
      </c>
      <c r="I7">
        <v>117</v>
      </c>
      <c r="J7">
        <v>587</v>
      </c>
    </row>
    <row r="8" spans="1:12">
      <c r="A8" t="s">
        <v>51</v>
      </c>
      <c r="B8">
        <f>SUBTOTAL(109,Tableau_DB_PDE_2017.accdb_R_DATA_vehicules_vs_access_2017[sites])</f>
        <v>473</v>
      </c>
      <c r="C8">
        <f>SUBTOTAL(109,Tableau_DB_PDE_2017.accdb_R_DATA_vehicules_vs_access_2017[workers])</f>
        <v>270946</v>
      </c>
      <c r="D8">
        <f>SUBTOTAL(109,Tableau_DB_PDE_2017.accdb_R_DATA_vehicules_vs_access_2017[service_cars])</f>
        <v>4310</v>
      </c>
      <c r="E8">
        <f>SUBTOTAL(109,Tableau_DB_PDE_2017.accdb_R_DATA_vehicules_vs_access_2017[company_cars])</f>
        <v>41395</v>
      </c>
      <c r="F8">
        <f>SUBTOTAL(109,Tableau_DB_PDE_2017.accdb_R_DATA_vehicules_vs_access_2017[vans])</f>
        <v>3148</v>
      </c>
      <c r="G8">
        <f>SUBTOTAL(109,Tableau_DB_PDE_2017.accdb_R_DATA_vehicules_vs_access_2017[trucks])</f>
        <v>507</v>
      </c>
      <c r="H8">
        <f>SUBTOTAL(109,Tableau_DB_PDE_2017.accdb_R_DATA_vehicules_vs_access_2017[buses])</f>
        <v>219</v>
      </c>
      <c r="I8">
        <f>SUBTOTAL(109,Tableau_DB_PDE_2017.accdb_R_DATA_vehicules_vs_access_2017[motorbikes])</f>
        <v>158</v>
      </c>
      <c r="J8">
        <f>SUBTOTAL(109,Tableau_DB_PDE_2017.accdb_R_DATA_vehicules_vs_access_2017[bicycles])</f>
        <v>1558</v>
      </c>
    </row>
  </sheetData>
  <hyperlinks>
    <hyperlink ref="I2" location="'6.2.b'!A1" display="vers évolution"/>
    <hyperlink ref="I1" location="TableOfContents!A1" display="Back to table of contents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F52A0"/>
  </sheetPr>
  <dimension ref="A1:K16"/>
  <sheetViews>
    <sheetView zoomScaleNormal="100" workbookViewId="0">
      <pane ySplit="2" topLeftCell="A3" activePane="bottomLeft" state="frozen"/>
      <selection pane="bottomLeft" activeCell="I1" sqref="I1"/>
    </sheetView>
  </sheetViews>
  <sheetFormatPr baseColWidth="10" defaultRowHeight="15"/>
  <cols>
    <col min="1" max="11" width="11.42578125" customWidth="1"/>
  </cols>
  <sheetData>
    <row r="1" spans="1:11" s="1" customFormat="1" ht="15.75">
      <c r="A1" s="38" t="s">
        <v>1332</v>
      </c>
      <c r="B1" s="39"/>
      <c r="C1" s="39"/>
      <c r="D1" s="39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4" spans="1:11">
      <c r="A4" s="32" t="s">
        <v>1240</v>
      </c>
      <c r="B4" s="32" t="s">
        <v>29</v>
      </c>
      <c r="C4" t="s">
        <v>1163</v>
      </c>
      <c r="D4" t="s">
        <v>1164</v>
      </c>
      <c r="E4" t="s">
        <v>1295</v>
      </c>
      <c r="F4" t="s">
        <v>1296</v>
      </c>
      <c r="G4" t="s">
        <v>1297</v>
      </c>
      <c r="H4" t="s">
        <v>1298</v>
      </c>
      <c r="I4" t="s">
        <v>1299</v>
      </c>
      <c r="J4" t="s">
        <v>1300</v>
      </c>
      <c r="K4" t="s">
        <v>1301</v>
      </c>
    </row>
    <row r="5" spans="1:11">
      <c r="A5" t="s">
        <v>1303</v>
      </c>
      <c r="B5">
        <v>2011</v>
      </c>
      <c r="C5" s="5">
        <v>91</v>
      </c>
      <c r="D5" s="5">
        <v>70890</v>
      </c>
      <c r="E5" s="5">
        <v>1066</v>
      </c>
      <c r="F5" s="5">
        <v>8741</v>
      </c>
      <c r="G5" s="5">
        <v>972</v>
      </c>
      <c r="H5" s="5">
        <v>70</v>
      </c>
      <c r="I5" s="5">
        <v>23</v>
      </c>
      <c r="J5" s="5">
        <v>5</v>
      </c>
      <c r="K5" s="5"/>
    </row>
    <row r="6" spans="1:11">
      <c r="B6">
        <v>2014</v>
      </c>
      <c r="C6" s="5">
        <v>87</v>
      </c>
      <c r="D6" s="5">
        <v>65688</v>
      </c>
      <c r="E6" s="5">
        <v>957</v>
      </c>
      <c r="F6" s="5">
        <v>7096</v>
      </c>
      <c r="G6" s="5">
        <v>279</v>
      </c>
      <c r="H6" s="5">
        <v>37</v>
      </c>
      <c r="I6" s="5">
        <v>39</v>
      </c>
      <c r="J6" s="5">
        <v>19</v>
      </c>
      <c r="K6" s="5"/>
    </row>
    <row r="7" spans="1:11">
      <c r="B7">
        <v>2017</v>
      </c>
      <c r="C7" s="5">
        <v>86</v>
      </c>
      <c r="D7" s="5">
        <v>65602</v>
      </c>
      <c r="E7" s="5">
        <v>1224</v>
      </c>
      <c r="F7" s="5">
        <v>13781</v>
      </c>
      <c r="G7" s="5">
        <v>317</v>
      </c>
      <c r="H7" s="5">
        <v>45</v>
      </c>
      <c r="I7" s="5">
        <v>48</v>
      </c>
      <c r="J7" s="5">
        <v>6</v>
      </c>
      <c r="K7" s="5">
        <v>242</v>
      </c>
    </row>
    <row r="8" spans="1:11">
      <c r="C8" s="5"/>
      <c r="D8" s="5"/>
      <c r="E8" s="5"/>
      <c r="F8" s="5"/>
      <c r="G8" s="5"/>
      <c r="H8" s="5"/>
      <c r="I8" s="5"/>
      <c r="J8" s="5"/>
      <c r="K8" s="5"/>
    </row>
    <row r="9" spans="1:11">
      <c r="A9" t="s">
        <v>1304</v>
      </c>
      <c r="B9">
        <v>2011</v>
      </c>
      <c r="C9" s="5">
        <v>130</v>
      </c>
      <c r="D9" s="5">
        <v>83681</v>
      </c>
      <c r="E9" s="5">
        <v>1007</v>
      </c>
      <c r="F9" s="5">
        <v>6057</v>
      </c>
      <c r="G9" s="5">
        <v>335</v>
      </c>
      <c r="H9" s="5">
        <v>94</v>
      </c>
      <c r="I9" s="5">
        <v>146</v>
      </c>
      <c r="J9" s="5">
        <v>37</v>
      </c>
      <c r="K9" s="5"/>
    </row>
    <row r="10" spans="1:11">
      <c r="B10">
        <v>2014</v>
      </c>
      <c r="C10" s="5">
        <v>116</v>
      </c>
      <c r="D10" s="5">
        <v>75934</v>
      </c>
      <c r="E10" s="5">
        <v>949</v>
      </c>
      <c r="F10" s="5">
        <v>7231</v>
      </c>
      <c r="G10" s="5">
        <v>532</v>
      </c>
      <c r="H10" s="5">
        <v>133</v>
      </c>
      <c r="I10" s="5">
        <v>39</v>
      </c>
      <c r="J10" s="5">
        <v>17</v>
      </c>
      <c r="K10" s="5"/>
    </row>
    <row r="11" spans="1:11">
      <c r="B11">
        <v>2017</v>
      </c>
      <c r="C11" s="5">
        <v>111</v>
      </c>
      <c r="D11" s="5">
        <v>77091</v>
      </c>
      <c r="E11" s="5">
        <v>784</v>
      </c>
      <c r="F11" s="5">
        <v>9690</v>
      </c>
      <c r="G11" s="5">
        <v>587</v>
      </c>
      <c r="H11" s="5">
        <v>95</v>
      </c>
      <c r="I11" s="5">
        <v>56</v>
      </c>
      <c r="J11" s="5">
        <v>16</v>
      </c>
      <c r="K11" s="5">
        <v>500</v>
      </c>
    </row>
    <row r="12" spans="1:11">
      <c r="C12" s="5"/>
      <c r="D12" s="5"/>
      <c r="E12" s="5"/>
      <c r="F12" s="5"/>
      <c r="G12" s="5"/>
      <c r="H12" s="5"/>
      <c r="I12" s="5"/>
      <c r="J12" s="5"/>
      <c r="K12" s="5"/>
    </row>
    <row r="13" spans="1:11">
      <c r="A13" t="s">
        <v>1302</v>
      </c>
      <c r="B13">
        <v>2011</v>
      </c>
      <c r="C13" s="5">
        <v>115</v>
      </c>
      <c r="D13" s="5">
        <v>61465</v>
      </c>
      <c r="E13" s="5">
        <v>1061</v>
      </c>
      <c r="F13" s="5">
        <v>7831</v>
      </c>
      <c r="G13" s="5">
        <v>603</v>
      </c>
      <c r="H13" s="5">
        <v>55</v>
      </c>
      <c r="I13" s="5">
        <v>40</v>
      </c>
      <c r="J13" s="5">
        <v>76</v>
      </c>
      <c r="K13" s="5"/>
    </row>
    <row r="14" spans="1:11">
      <c r="B14">
        <v>2014</v>
      </c>
      <c r="C14" s="5">
        <v>116</v>
      </c>
      <c r="D14" s="5">
        <v>64568</v>
      </c>
      <c r="E14" s="5">
        <v>1074</v>
      </c>
      <c r="F14" s="5">
        <v>9626</v>
      </c>
      <c r="G14" s="5">
        <v>777</v>
      </c>
      <c r="H14" s="5">
        <v>161</v>
      </c>
      <c r="I14" s="5">
        <v>30</v>
      </c>
      <c r="J14" s="5">
        <v>153</v>
      </c>
      <c r="K14" s="5"/>
    </row>
    <row r="15" spans="1:11">
      <c r="B15">
        <v>2017</v>
      </c>
      <c r="C15" s="5">
        <v>116</v>
      </c>
      <c r="D15" s="5">
        <v>65550</v>
      </c>
      <c r="E15" s="5">
        <v>1024</v>
      </c>
      <c r="F15" s="5">
        <v>9358</v>
      </c>
      <c r="G15" s="5">
        <v>885</v>
      </c>
      <c r="H15" s="5">
        <v>139</v>
      </c>
      <c r="I15" s="5">
        <v>36</v>
      </c>
      <c r="J15" s="5">
        <v>72</v>
      </c>
      <c r="K15" s="5">
        <v>317</v>
      </c>
    </row>
    <row r="16" spans="1:11">
      <c r="C16" s="5"/>
      <c r="D16" s="5"/>
      <c r="E16" s="5"/>
      <c r="F16" s="5"/>
      <c r="G16" s="5"/>
      <c r="H16" s="5"/>
      <c r="I16" s="5"/>
      <c r="J16" s="5"/>
      <c r="K16" s="5"/>
    </row>
  </sheetData>
  <hyperlinks>
    <hyperlink ref="I2" location="'6.2.a'!A1" display="vers évolution"/>
    <hyperlink ref="I1" location="TableOfContents!A1" display="Back to table of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5A8C4"/>
  </sheetPr>
  <dimension ref="A1:J24"/>
  <sheetViews>
    <sheetView zoomScaleNormal="100" workbookViewId="0">
      <pane ySplit="2" topLeftCell="A3" activePane="bottomLeft" state="frozen"/>
      <selection activeCell="G7" sqref="G7"/>
      <selection pane="bottomLeft" activeCell="A20" sqref="A20"/>
    </sheetView>
  </sheetViews>
  <sheetFormatPr baseColWidth="10" defaultRowHeight="15"/>
  <cols>
    <col min="1" max="1" width="40.7109375" customWidth="1"/>
    <col min="2" max="10" width="11.42578125" customWidth="1"/>
  </cols>
  <sheetData>
    <row r="1" spans="1:10" s="1" customFormat="1" ht="15.75">
      <c r="A1" s="38" t="s">
        <v>1310</v>
      </c>
      <c r="B1" s="47"/>
      <c r="C1" s="40"/>
      <c r="D1" s="41"/>
      <c r="E1" s="41"/>
      <c r="G1" s="41"/>
      <c r="H1" s="41"/>
      <c r="I1" s="37" t="s">
        <v>1344</v>
      </c>
      <c r="J1" s="41"/>
    </row>
    <row r="2" spans="1:10" s="1" customFormat="1">
      <c r="A2" s="52">
        <v>2017</v>
      </c>
      <c r="B2" s="40"/>
      <c r="C2" s="40"/>
      <c r="D2" s="41"/>
      <c r="E2" s="41"/>
      <c r="F2" s="41"/>
      <c r="G2" s="41"/>
      <c r="H2" s="41"/>
      <c r="I2" s="37" t="s">
        <v>1333</v>
      </c>
      <c r="J2" s="41"/>
    </row>
    <row r="4" spans="1:10">
      <c r="A4" t="s">
        <v>1149</v>
      </c>
      <c r="B4" t="s">
        <v>1</v>
      </c>
      <c r="C4" t="s">
        <v>2</v>
      </c>
    </row>
    <row r="5" spans="1:10">
      <c r="A5" t="s">
        <v>1150</v>
      </c>
      <c r="B5">
        <v>45</v>
      </c>
      <c r="C5">
        <v>38292</v>
      </c>
    </row>
    <row r="6" spans="1:10">
      <c r="A6" t="s">
        <v>1229</v>
      </c>
      <c r="B6">
        <v>15</v>
      </c>
      <c r="C6">
        <v>6209</v>
      </c>
    </row>
    <row r="7" spans="1:10">
      <c r="A7" t="s">
        <v>1151</v>
      </c>
      <c r="B7">
        <v>6</v>
      </c>
      <c r="C7">
        <v>1098</v>
      </c>
    </row>
    <row r="8" spans="1:10">
      <c r="A8" t="s">
        <v>1152</v>
      </c>
      <c r="B8">
        <v>9</v>
      </c>
      <c r="C8">
        <v>32118</v>
      </c>
    </row>
    <row r="9" spans="1:10">
      <c r="A9" t="s">
        <v>1230</v>
      </c>
      <c r="B9">
        <v>64</v>
      </c>
      <c r="C9">
        <v>45745</v>
      </c>
    </row>
    <row r="10" spans="1:10">
      <c r="A10" t="s">
        <v>1231</v>
      </c>
      <c r="B10">
        <v>18</v>
      </c>
      <c r="C10">
        <v>8524</v>
      </c>
    </row>
    <row r="11" spans="1:10">
      <c r="A11" t="s">
        <v>1232</v>
      </c>
      <c r="B11">
        <v>11</v>
      </c>
      <c r="C11">
        <v>4652</v>
      </c>
    </row>
    <row r="12" spans="1:10">
      <c r="A12" t="s">
        <v>1153</v>
      </c>
      <c r="B12">
        <v>42</v>
      </c>
      <c r="C12">
        <v>31331</v>
      </c>
    </row>
    <row r="13" spans="1:10">
      <c r="A13" t="s">
        <v>1154</v>
      </c>
      <c r="B13">
        <v>19</v>
      </c>
      <c r="C13">
        <v>10990</v>
      </c>
    </row>
    <row r="14" spans="1:10">
      <c r="A14" t="s">
        <v>1155</v>
      </c>
      <c r="B14">
        <v>13</v>
      </c>
      <c r="C14">
        <v>1765</v>
      </c>
    </row>
    <row r="15" spans="1:10">
      <c r="A15" t="s">
        <v>1156</v>
      </c>
      <c r="B15">
        <v>9</v>
      </c>
      <c r="C15">
        <v>5389</v>
      </c>
    </row>
    <row r="16" spans="1:10">
      <c r="A16" t="s">
        <v>1157</v>
      </c>
      <c r="B16">
        <v>9</v>
      </c>
      <c r="C16">
        <v>5558</v>
      </c>
    </row>
    <row r="17" spans="1:3">
      <c r="A17" t="s">
        <v>1158</v>
      </c>
      <c r="B17">
        <v>32</v>
      </c>
      <c r="C17">
        <v>9986</v>
      </c>
    </row>
    <row r="18" spans="1:3">
      <c r="A18" t="s">
        <v>1159</v>
      </c>
      <c r="B18">
        <v>3</v>
      </c>
      <c r="C18">
        <v>449</v>
      </c>
    </row>
    <row r="19" spans="1:3">
      <c r="A19" t="s">
        <v>1352</v>
      </c>
      <c r="B19">
        <v>33</v>
      </c>
      <c r="C19">
        <v>8833</v>
      </c>
    </row>
    <row r="20" spans="1:3">
      <c r="A20" t="s">
        <v>1160</v>
      </c>
      <c r="B20">
        <v>14</v>
      </c>
      <c r="C20">
        <v>2817</v>
      </c>
    </row>
    <row r="21" spans="1:3">
      <c r="A21" t="s">
        <v>1233</v>
      </c>
      <c r="B21">
        <v>13</v>
      </c>
      <c r="C21">
        <v>3945</v>
      </c>
    </row>
    <row r="22" spans="1:3">
      <c r="A22" t="s">
        <v>1353</v>
      </c>
      <c r="B22">
        <v>80</v>
      </c>
      <c r="C22">
        <v>31510</v>
      </c>
    </row>
    <row r="23" spans="1:3">
      <c r="A23" t="s">
        <v>1161</v>
      </c>
      <c r="B23">
        <v>26</v>
      </c>
      <c r="C23">
        <v>13667</v>
      </c>
    </row>
    <row r="24" spans="1:3">
      <c r="A24" t="s">
        <v>1162</v>
      </c>
      <c r="B24">
        <v>12</v>
      </c>
      <c r="C24">
        <v>8068</v>
      </c>
    </row>
  </sheetData>
  <hyperlinks>
    <hyperlink ref="I2" location="'1.3.b'!A1" display="vers évolutions"/>
    <hyperlink ref="I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05A8C4"/>
  </sheetPr>
  <dimension ref="A1:J84"/>
  <sheetViews>
    <sheetView zoomScaleNormal="100" workbookViewId="0">
      <pane ySplit="4" topLeftCell="A23" activePane="bottomLeft" state="frozen"/>
      <selection activeCell="G7" sqref="G7"/>
      <selection pane="bottomLeft" activeCell="A45" sqref="A45"/>
    </sheetView>
  </sheetViews>
  <sheetFormatPr baseColWidth="10" defaultRowHeight="15"/>
  <cols>
    <col min="1" max="1" width="40.7109375" style="35" customWidth="1"/>
    <col min="2" max="10" width="11.42578125" customWidth="1"/>
  </cols>
  <sheetData>
    <row r="1" spans="1:10" s="1" customFormat="1" ht="15.75">
      <c r="A1" s="70" t="s">
        <v>1310</v>
      </c>
      <c r="B1" s="47"/>
      <c r="C1" s="40"/>
      <c r="D1" s="41"/>
      <c r="E1" s="41"/>
      <c r="G1" s="41"/>
      <c r="H1" s="41"/>
      <c r="I1" s="37" t="s">
        <v>1344</v>
      </c>
      <c r="J1" s="41"/>
    </row>
    <row r="2" spans="1:10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3" spans="1:10" s="46" customFormat="1">
      <c r="A3" s="53"/>
      <c r="B3" s="54"/>
      <c r="C3" s="54"/>
      <c r="D3" s="55"/>
      <c r="E3" s="55"/>
      <c r="F3" s="55"/>
      <c r="G3" s="55"/>
      <c r="H3" s="55"/>
      <c r="I3" s="56"/>
      <c r="J3" s="55"/>
    </row>
    <row r="4" spans="1:10">
      <c r="A4" s="71" t="s">
        <v>1149</v>
      </c>
      <c r="B4" s="32" t="s">
        <v>29</v>
      </c>
      <c r="C4" t="s">
        <v>1163</v>
      </c>
      <c r="D4" t="s">
        <v>1164</v>
      </c>
    </row>
    <row r="5" spans="1:10">
      <c r="A5" s="35" t="s">
        <v>1150</v>
      </c>
      <c r="B5">
        <v>2011</v>
      </c>
      <c r="C5" s="5">
        <v>42</v>
      </c>
      <c r="D5" s="5">
        <v>40635</v>
      </c>
    </row>
    <row r="6" spans="1:10">
      <c r="B6">
        <v>2014</v>
      </c>
      <c r="C6" s="5">
        <v>34</v>
      </c>
      <c r="D6" s="5">
        <v>35581</v>
      </c>
    </row>
    <row r="7" spans="1:10">
      <c r="B7">
        <v>2017</v>
      </c>
      <c r="C7" s="5">
        <v>34</v>
      </c>
      <c r="D7" s="5">
        <v>35097</v>
      </c>
    </row>
    <row r="8" spans="1:10">
      <c r="A8"/>
      <c r="C8" s="5"/>
      <c r="D8" s="5"/>
    </row>
    <row r="9" spans="1:10">
      <c r="A9" s="35" t="s">
        <v>1151</v>
      </c>
      <c r="B9">
        <v>2011</v>
      </c>
      <c r="C9" s="5">
        <v>4</v>
      </c>
      <c r="D9" s="5">
        <v>665</v>
      </c>
    </row>
    <row r="10" spans="1:10">
      <c r="B10">
        <v>2014</v>
      </c>
      <c r="C10" s="5">
        <v>3</v>
      </c>
      <c r="D10" s="5">
        <v>494</v>
      </c>
    </row>
    <row r="11" spans="1:10">
      <c r="B11">
        <v>2017</v>
      </c>
      <c r="C11" s="5">
        <v>3</v>
      </c>
      <c r="D11" s="5">
        <v>516</v>
      </c>
    </row>
    <row r="12" spans="1:10">
      <c r="A12"/>
      <c r="C12" s="5"/>
      <c r="D12" s="5"/>
    </row>
    <row r="13" spans="1:10">
      <c r="A13" s="35" t="s">
        <v>1152</v>
      </c>
      <c r="B13">
        <v>2011</v>
      </c>
      <c r="C13" s="5">
        <v>7</v>
      </c>
      <c r="D13" s="5">
        <v>30130</v>
      </c>
    </row>
    <row r="14" spans="1:10">
      <c r="B14">
        <v>2014</v>
      </c>
      <c r="C14" s="5">
        <v>7</v>
      </c>
      <c r="D14" s="5">
        <v>24980</v>
      </c>
    </row>
    <row r="15" spans="1:10">
      <c r="B15">
        <v>2017</v>
      </c>
      <c r="C15" s="5">
        <v>7</v>
      </c>
      <c r="D15" s="5">
        <v>25085</v>
      </c>
    </row>
    <row r="16" spans="1:10">
      <c r="A16"/>
      <c r="C16" s="5"/>
      <c r="D16" s="5"/>
    </row>
    <row r="17" spans="1:4">
      <c r="A17" s="35" t="s">
        <v>1153</v>
      </c>
      <c r="B17">
        <v>2011</v>
      </c>
      <c r="C17" s="5">
        <v>32</v>
      </c>
      <c r="D17" s="5">
        <v>23269</v>
      </c>
    </row>
    <row r="18" spans="1:4">
      <c r="B18">
        <v>2014</v>
      </c>
      <c r="C18" s="5">
        <v>31</v>
      </c>
      <c r="D18" s="5">
        <v>26017</v>
      </c>
    </row>
    <row r="19" spans="1:4">
      <c r="B19">
        <v>2017</v>
      </c>
      <c r="C19" s="5">
        <v>31</v>
      </c>
      <c r="D19" s="5">
        <v>26339</v>
      </c>
    </row>
    <row r="20" spans="1:4">
      <c r="A20"/>
      <c r="C20" s="5"/>
      <c r="D20" s="5"/>
    </row>
    <row r="21" spans="1:4">
      <c r="A21" s="35" t="s">
        <v>1154</v>
      </c>
      <c r="B21">
        <v>2011</v>
      </c>
      <c r="C21" s="5">
        <v>9</v>
      </c>
      <c r="D21" s="5">
        <v>9400</v>
      </c>
    </row>
    <row r="22" spans="1:4">
      <c r="B22">
        <v>2014</v>
      </c>
      <c r="C22" s="5">
        <v>9</v>
      </c>
      <c r="D22" s="5">
        <v>8526</v>
      </c>
    </row>
    <row r="23" spans="1:4">
      <c r="B23">
        <v>2017</v>
      </c>
      <c r="C23" s="5">
        <v>9</v>
      </c>
      <c r="D23" s="5">
        <v>8391</v>
      </c>
    </row>
    <row r="24" spans="1:4">
      <c r="A24"/>
      <c r="C24" s="5"/>
      <c r="D24" s="5"/>
    </row>
    <row r="25" spans="1:4">
      <c r="A25" s="35" t="s">
        <v>1155</v>
      </c>
      <c r="B25">
        <v>2011</v>
      </c>
      <c r="C25" s="5">
        <v>6</v>
      </c>
      <c r="D25" s="5">
        <v>832</v>
      </c>
    </row>
    <row r="26" spans="1:4">
      <c r="B26">
        <v>2014</v>
      </c>
      <c r="C26" s="5">
        <v>7</v>
      </c>
      <c r="D26" s="5">
        <v>1048</v>
      </c>
    </row>
    <row r="27" spans="1:4">
      <c r="B27">
        <v>2017</v>
      </c>
      <c r="C27" s="5">
        <v>7</v>
      </c>
      <c r="D27" s="5">
        <v>906</v>
      </c>
    </row>
    <row r="28" spans="1:4">
      <c r="A28"/>
      <c r="C28" s="5"/>
      <c r="D28" s="5"/>
    </row>
    <row r="29" spans="1:4">
      <c r="A29" s="35" t="s">
        <v>1156</v>
      </c>
      <c r="B29">
        <v>2011</v>
      </c>
      <c r="C29" s="5">
        <v>5</v>
      </c>
      <c r="D29" s="5">
        <v>3166</v>
      </c>
    </row>
    <row r="30" spans="1:4">
      <c r="B30">
        <v>2014</v>
      </c>
      <c r="C30" s="5">
        <v>5</v>
      </c>
      <c r="D30" s="5">
        <v>3333</v>
      </c>
    </row>
    <row r="31" spans="1:4">
      <c r="B31">
        <v>2017</v>
      </c>
      <c r="C31" s="5">
        <v>5</v>
      </c>
      <c r="D31" s="5">
        <v>3693</v>
      </c>
    </row>
    <row r="32" spans="1:4">
      <c r="A32"/>
      <c r="C32" s="5"/>
      <c r="D32" s="5"/>
    </row>
    <row r="33" spans="1:4">
      <c r="A33" s="35" t="s">
        <v>1157</v>
      </c>
      <c r="B33">
        <v>2011</v>
      </c>
      <c r="C33" s="5">
        <v>6</v>
      </c>
      <c r="D33" s="5">
        <v>1513</v>
      </c>
    </row>
    <row r="34" spans="1:4">
      <c r="B34">
        <v>2014</v>
      </c>
      <c r="C34" s="5">
        <v>7</v>
      </c>
      <c r="D34" s="5">
        <v>1566</v>
      </c>
    </row>
    <row r="35" spans="1:4">
      <c r="B35">
        <v>2017</v>
      </c>
      <c r="C35" s="5">
        <v>6</v>
      </c>
      <c r="D35" s="5">
        <v>1420</v>
      </c>
    </row>
    <row r="36" spans="1:4">
      <c r="A36"/>
      <c r="C36" s="5"/>
      <c r="D36" s="5"/>
    </row>
    <row r="37" spans="1:4">
      <c r="A37" s="35" t="s">
        <v>1158</v>
      </c>
      <c r="B37">
        <v>2011</v>
      </c>
      <c r="C37" s="5">
        <v>19</v>
      </c>
      <c r="D37" s="5">
        <v>4985</v>
      </c>
    </row>
    <row r="38" spans="1:4">
      <c r="B38">
        <v>2014</v>
      </c>
      <c r="C38" s="5">
        <v>19</v>
      </c>
      <c r="D38" s="5">
        <v>5386</v>
      </c>
    </row>
    <row r="39" spans="1:4">
      <c r="B39">
        <v>2017</v>
      </c>
      <c r="C39" s="5">
        <v>19</v>
      </c>
      <c r="D39" s="5">
        <v>5225</v>
      </c>
    </row>
    <row r="40" spans="1:4">
      <c r="A40"/>
      <c r="C40" s="5"/>
      <c r="D40" s="5"/>
    </row>
    <row r="41" spans="1:4">
      <c r="A41" s="35" t="s">
        <v>1159</v>
      </c>
      <c r="B41">
        <v>2011</v>
      </c>
      <c r="C41" s="5">
        <v>2</v>
      </c>
      <c r="D41" s="5">
        <v>231</v>
      </c>
    </row>
    <row r="42" spans="1:4">
      <c r="B42">
        <v>2014</v>
      </c>
      <c r="C42" s="5">
        <v>2</v>
      </c>
      <c r="D42" s="5">
        <v>222</v>
      </c>
    </row>
    <row r="43" spans="1:4">
      <c r="B43">
        <v>2017</v>
      </c>
      <c r="C43" s="5">
        <v>2</v>
      </c>
      <c r="D43" s="5">
        <v>239</v>
      </c>
    </row>
    <row r="44" spans="1:4">
      <c r="A44"/>
      <c r="C44" s="5"/>
      <c r="D44" s="5"/>
    </row>
    <row r="45" spans="1:4">
      <c r="A45" s="35" t="s">
        <v>1160</v>
      </c>
      <c r="B45">
        <v>2011</v>
      </c>
      <c r="C45" s="5">
        <v>10</v>
      </c>
      <c r="D45" s="5">
        <v>3097</v>
      </c>
    </row>
    <row r="46" spans="1:4">
      <c r="B46">
        <v>2014</v>
      </c>
      <c r="C46" s="5">
        <v>10</v>
      </c>
      <c r="D46" s="5">
        <v>2488</v>
      </c>
    </row>
    <row r="47" spans="1:4">
      <c r="B47">
        <v>2017</v>
      </c>
      <c r="C47" s="5">
        <v>10</v>
      </c>
      <c r="D47" s="5">
        <v>2139</v>
      </c>
    </row>
    <row r="48" spans="1:4">
      <c r="A48"/>
      <c r="C48" s="5"/>
      <c r="D48" s="5"/>
    </row>
    <row r="49" spans="1:4">
      <c r="A49" s="35" t="s">
        <v>1161</v>
      </c>
      <c r="B49">
        <v>2011</v>
      </c>
      <c r="C49" s="5">
        <v>18</v>
      </c>
      <c r="D49" s="5">
        <v>8531</v>
      </c>
    </row>
    <row r="50" spans="1:4">
      <c r="B50">
        <v>2014</v>
      </c>
      <c r="C50" s="5">
        <v>15</v>
      </c>
      <c r="D50" s="5">
        <v>7610</v>
      </c>
    </row>
    <row r="51" spans="1:4">
      <c r="B51">
        <v>2017</v>
      </c>
      <c r="C51" s="5">
        <v>17</v>
      </c>
      <c r="D51" s="5">
        <v>7724</v>
      </c>
    </row>
    <row r="52" spans="1:4">
      <c r="A52"/>
      <c r="C52" s="5"/>
      <c r="D52" s="5"/>
    </row>
    <row r="53" spans="1:4">
      <c r="A53" s="35" t="s">
        <v>1162</v>
      </c>
      <c r="B53">
        <v>2011</v>
      </c>
      <c r="C53" s="5">
        <v>15</v>
      </c>
      <c r="D53" s="5">
        <v>8760</v>
      </c>
    </row>
    <row r="54" spans="1:4">
      <c r="B54">
        <v>2014</v>
      </c>
      <c r="C54" s="5">
        <v>14</v>
      </c>
      <c r="D54" s="5">
        <v>7929</v>
      </c>
    </row>
    <row r="55" spans="1:4">
      <c r="B55">
        <v>2017</v>
      </c>
      <c r="C55" s="5">
        <v>12</v>
      </c>
      <c r="D55" s="5">
        <v>8068</v>
      </c>
    </row>
    <row r="56" spans="1:4">
      <c r="A56"/>
      <c r="C56" s="5"/>
      <c r="D56" s="5"/>
    </row>
    <row r="57" spans="1:4">
      <c r="A57" t="s">
        <v>1229</v>
      </c>
      <c r="B57">
        <v>2011</v>
      </c>
      <c r="C57" s="5">
        <v>12</v>
      </c>
      <c r="D57" s="5">
        <v>4242</v>
      </c>
    </row>
    <row r="58" spans="1:4">
      <c r="A58"/>
      <c r="B58">
        <v>2014</v>
      </c>
      <c r="C58" s="5">
        <v>12</v>
      </c>
      <c r="D58" s="5">
        <v>4607</v>
      </c>
    </row>
    <row r="59" spans="1:4">
      <c r="A59"/>
      <c r="B59">
        <v>2017</v>
      </c>
      <c r="C59" s="5">
        <v>12</v>
      </c>
      <c r="D59" s="5">
        <v>5723</v>
      </c>
    </row>
    <row r="60" spans="1:4">
      <c r="A60"/>
      <c r="C60" s="5"/>
      <c r="D60" s="5"/>
    </row>
    <row r="61" spans="1:4">
      <c r="A61" t="s">
        <v>1230</v>
      </c>
      <c r="B61">
        <v>2011</v>
      </c>
      <c r="C61" s="5">
        <v>57</v>
      </c>
      <c r="D61" s="5">
        <v>44617</v>
      </c>
    </row>
    <row r="62" spans="1:4">
      <c r="A62"/>
      <c r="B62">
        <v>2014</v>
      </c>
      <c r="C62" s="5">
        <v>56</v>
      </c>
      <c r="D62" s="5">
        <v>44934</v>
      </c>
    </row>
    <row r="63" spans="1:4">
      <c r="A63"/>
      <c r="B63">
        <v>2017</v>
      </c>
      <c r="C63" s="5">
        <v>52</v>
      </c>
      <c r="D63" s="5">
        <v>43572</v>
      </c>
    </row>
    <row r="64" spans="1:4">
      <c r="A64"/>
      <c r="C64" s="5"/>
      <c r="D64" s="5"/>
    </row>
    <row r="65" spans="1:4">
      <c r="A65" t="s">
        <v>1231</v>
      </c>
      <c r="B65">
        <v>2011</v>
      </c>
      <c r="C65" s="5">
        <v>3</v>
      </c>
      <c r="D65" s="5">
        <v>1018</v>
      </c>
    </row>
    <row r="66" spans="1:4">
      <c r="A66"/>
      <c r="B66">
        <v>2014</v>
      </c>
      <c r="C66" s="5">
        <v>4</v>
      </c>
      <c r="D66" s="5">
        <v>1140</v>
      </c>
    </row>
    <row r="67" spans="1:4">
      <c r="A67"/>
      <c r="B67">
        <v>2017</v>
      </c>
      <c r="C67" s="5">
        <v>4</v>
      </c>
      <c r="D67" s="5">
        <v>1133</v>
      </c>
    </row>
    <row r="68" spans="1:4">
      <c r="A68"/>
      <c r="C68" s="5"/>
      <c r="D68" s="5"/>
    </row>
    <row r="69" spans="1:4">
      <c r="A69" t="s">
        <v>1232</v>
      </c>
      <c r="B69">
        <v>2011</v>
      </c>
      <c r="C69" s="5">
        <v>5</v>
      </c>
      <c r="D69" s="5">
        <v>939</v>
      </c>
    </row>
    <row r="70" spans="1:4">
      <c r="A70"/>
      <c r="B70">
        <v>2014</v>
      </c>
      <c r="C70" s="5">
        <v>4</v>
      </c>
      <c r="D70" s="5">
        <v>1037</v>
      </c>
    </row>
    <row r="71" spans="1:4">
      <c r="A71"/>
      <c r="B71">
        <v>2017</v>
      </c>
      <c r="C71" s="5">
        <v>4</v>
      </c>
      <c r="D71" s="5">
        <v>1097</v>
      </c>
    </row>
    <row r="72" spans="1:4">
      <c r="A72"/>
      <c r="C72" s="5"/>
      <c r="D72" s="5"/>
    </row>
    <row r="73" spans="1:4">
      <c r="A73" t="s">
        <v>1233</v>
      </c>
      <c r="B73">
        <v>2011</v>
      </c>
      <c r="C73" s="5">
        <v>6</v>
      </c>
      <c r="D73" s="5">
        <v>1305</v>
      </c>
    </row>
    <row r="74" spans="1:4">
      <c r="A74"/>
      <c r="B74">
        <v>2014</v>
      </c>
      <c r="C74" s="5">
        <v>6</v>
      </c>
      <c r="D74" s="5">
        <v>1331</v>
      </c>
    </row>
    <row r="75" spans="1:4">
      <c r="A75"/>
      <c r="B75">
        <v>2017</v>
      </c>
      <c r="C75" s="5">
        <v>6</v>
      </c>
      <c r="D75" s="5">
        <v>1244</v>
      </c>
    </row>
    <row r="76" spans="1:4">
      <c r="A76"/>
      <c r="C76" s="5"/>
      <c r="D76" s="5"/>
    </row>
    <row r="77" spans="1:4">
      <c r="A77" t="s">
        <v>1357</v>
      </c>
      <c r="B77">
        <v>2011</v>
      </c>
      <c r="C77" s="5">
        <v>26</v>
      </c>
      <c r="D77" s="5">
        <v>6374</v>
      </c>
    </row>
    <row r="78" spans="1:4">
      <c r="A78"/>
      <c r="B78">
        <v>2014</v>
      </c>
      <c r="C78" s="5">
        <v>26</v>
      </c>
      <c r="D78" s="5">
        <v>6419</v>
      </c>
    </row>
    <row r="79" spans="1:4">
      <c r="A79"/>
      <c r="B79">
        <v>2017</v>
      </c>
      <c r="C79" s="5">
        <v>26</v>
      </c>
      <c r="D79" s="5">
        <v>7208</v>
      </c>
    </row>
    <row r="80" spans="1:4">
      <c r="A80"/>
      <c r="C80" s="5"/>
      <c r="D80" s="5"/>
    </row>
    <row r="81" spans="1:4">
      <c r="A81" t="s">
        <v>1358</v>
      </c>
      <c r="B81">
        <v>2011</v>
      </c>
      <c r="C81" s="5">
        <v>52</v>
      </c>
      <c r="D81" s="5">
        <v>22327</v>
      </c>
    </row>
    <row r="82" spans="1:4">
      <c r="A82"/>
      <c r="B82">
        <v>2014</v>
      </c>
      <c r="C82" s="5">
        <v>48</v>
      </c>
      <c r="D82" s="5">
        <v>21542</v>
      </c>
    </row>
    <row r="83" spans="1:4">
      <c r="A83"/>
      <c r="B83">
        <v>2017</v>
      </c>
      <c r="C83" s="5">
        <v>47</v>
      </c>
      <c r="D83" s="5">
        <v>23424</v>
      </c>
    </row>
    <row r="84" spans="1:4">
      <c r="A84"/>
      <c r="C84" s="5"/>
      <c r="D84" s="5"/>
    </row>
  </sheetData>
  <hyperlinks>
    <hyperlink ref="I2" location="'1.3.a'!A1" display="vers 2017"/>
    <hyperlink ref="I1" location="TableOfContents!A1" display="Back to table of content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05A8C4"/>
  </sheetPr>
  <dimension ref="A1:N24"/>
  <sheetViews>
    <sheetView zoomScaleNormal="100" workbookViewId="0">
      <pane ySplit="2" topLeftCell="A3" activePane="bottomLeft" state="frozen"/>
      <selection activeCell="G7" sqref="G7"/>
      <selection pane="bottomLeft"/>
    </sheetView>
  </sheetViews>
  <sheetFormatPr baseColWidth="10" defaultRowHeight="15"/>
  <cols>
    <col min="1" max="1" width="40.7109375" customWidth="1"/>
    <col min="2" max="13" width="11.42578125" customWidth="1"/>
  </cols>
  <sheetData>
    <row r="1" spans="1:14" s="1" customFormat="1" ht="15.75">
      <c r="A1" s="38" t="s">
        <v>1312</v>
      </c>
      <c r="B1" s="38"/>
      <c r="C1" s="57"/>
      <c r="D1" s="57"/>
      <c r="E1" s="57"/>
      <c r="F1" s="57"/>
      <c r="G1" s="41"/>
      <c r="H1" s="41"/>
      <c r="J1" s="41"/>
      <c r="K1" s="41"/>
      <c r="L1" s="37" t="s">
        <v>1344</v>
      </c>
      <c r="M1" s="41"/>
      <c r="N1" s="44"/>
    </row>
    <row r="2" spans="1:14" s="1" customFormat="1">
      <c r="A2" s="52">
        <v>2017</v>
      </c>
      <c r="B2" s="40"/>
      <c r="C2" s="40"/>
      <c r="D2" s="40"/>
      <c r="E2" s="40"/>
      <c r="F2" s="40"/>
      <c r="G2" s="41"/>
      <c r="H2" s="41"/>
      <c r="I2" s="41"/>
      <c r="J2" s="41"/>
      <c r="K2" s="41"/>
      <c r="L2" s="37" t="s">
        <v>1333</v>
      </c>
      <c r="M2" s="41"/>
    </row>
    <row r="4" spans="1:14">
      <c r="A4" t="s">
        <v>1149</v>
      </c>
      <c r="B4" t="s">
        <v>1</v>
      </c>
      <c r="C4" t="s">
        <v>2</v>
      </c>
      <c r="D4" t="s">
        <v>1354</v>
      </c>
      <c r="E4" t="s">
        <v>1355</v>
      </c>
      <c r="F4" t="s">
        <v>1356</v>
      </c>
    </row>
    <row r="5" spans="1:14">
      <c r="A5" t="s">
        <v>1150</v>
      </c>
      <c r="B5">
        <v>45</v>
      </c>
      <c r="C5">
        <v>38292</v>
      </c>
      <c r="D5">
        <v>15058</v>
      </c>
      <c r="E5">
        <v>21683</v>
      </c>
      <c r="F5">
        <v>1551</v>
      </c>
    </row>
    <row r="6" spans="1:14">
      <c r="A6" t="s">
        <v>1229</v>
      </c>
      <c r="B6">
        <v>15</v>
      </c>
      <c r="C6">
        <v>6209</v>
      </c>
      <c r="D6">
        <v>3039</v>
      </c>
      <c r="E6">
        <v>2341</v>
      </c>
      <c r="F6">
        <v>829</v>
      </c>
    </row>
    <row r="7" spans="1:14">
      <c r="A7" t="s">
        <v>1151</v>
      </c>
      <c r="B7">
        <v>6</v>
      </c>
      <c r="C7">
        <v>1098</v>
      </c>
      <c r="D7">
        <v>165</v>
      </c>
      <c r="E7">
        <v>255</v>
      </c>
      <c r="F7">
        <v>678</v>
      </c>
    </row>
    <row r="8" spans="1:14">
      <c r="A8" t="s">
        <v>1152</v>
      </c>
      <c r="B8">
        <v>9</v>
      </c>
      <c r="C8">
        <v>32118</v>
      </c>
      <c r="D8">
        <v>0</v>
      </c>
      <c r="E8">
        <v>30987</v>
      </c>
      <c r="F8">
        <v>1131</v>
      </c>
    </row>
    <row r="9" spans="1:14">
      <c r="A9" t="s">
        <v>1230</v>
      </c>
      <c r="B9">
        <v>64</v>
      </c>
      <c r="C9">
        <v>45745</v>
      </c>
      <c r="D9">
        <v>28723</v>
      </c>
      <c r="E9">
        <v>10334</v>
      </c>
      <c r="F9">
        <v>6688</v>
      </c>
    </row>
    <row r="10" spans="1:14">
      <c r="A10" t="s">
        <v>1231</v>
      </c>
      <c r="B10">
        <v>18</v>
      </c>
      <c r="C10">
        <v>8524</v>
      </c>
      <c r="D10">
        <v>7404</v>
      </c>
      <c r="E10">
        <v>746</v>
      </c>
      <c r="F10">
        <v>374</v>
      </c>
    </row>
    <row r="11" spans="1:14">
      <c r="A11" t="s">
        <v>1232</v>
      </c>
      <c r="B11">
        <v>11</v>
      </c>
      <c r="C11">
        <v>4652</v>
      </c>
      <c r="D11">
        <v>818</v>
      </c>
      <c r="E11">
        <v>3492</v>
      </c>
      <c r="F11">
        <v>342</v>
      </c>
    </row>
    <row r="12" spans="1:14">
      <c r="A12" t="s">
        <v>1153</v>
      </c>
      <c r="B12">
        <v>42</v>
      </c>
      <c r="C12">
        <v>31331</v>
      </c>
      <c r="D12">
        <v>1295</v>
      </c>
      <c r="E12">
        <v>6226</v>
      </c>
      <c r="F12">
        <v>23810</v>
      </c>
    </row>
    <row r="13" spans="1:14">
      <c r="A13" t="s">
        <v>1154</v>
      </c>
      <c r="B13">
        <v>19</v>
      </c>
      <c r="C13">
        <v>10990</v>
      </c>
      <c r="D13">
        <v>1467</v>
      </c>
      <c r="E13">
        <v>3428</v>
      </c>
      <c r="F13">
        <v>6095</v>
      </c>
    </row>
    <row r="14" spans="1:14">
      <c r="A14" t="s">
        <v>1155</v>
      </c>
      <c r="B14">
        <v>13</v>
      </c>
      <c r="C14">
        <v>1765</v>
      </c>
      <c r="D14">
        <v>970</v>
      </c>
      <c r="E14">
        <v>686</v>
      </c>
      <c r="F14">
        <v>109</v>
      </c>
    </row>
    <row r="15" spans="1:14">
      <c r="A15" t="s">
        <v>1156</v>
      </c>
      <c r="B15">
        <v>9</v>
      </c>
      <c r="C15">
        <v>5389</v>
      </c>
      <c r="D15">
        <v>0</v>
      </c>
      <c r="E15">
        <v>369</v>
      </c>
      <c r="F15">
        <v>5020</v>
      </c>
    </row>
    <row r="16" spans="1:14">
      <c r="A16" t="s">
        <v>1157</v>
      </c>
      <c r="B16">
        <v>9</v>
      </c>
      <c r="C16">
        <v>5558</v>
      </c>
      <c r="D16">
        <v>160</v>
      </c>
      <c r="E16">
        <v>357</v>
      </c>
      <c r="F16">
        <v>5041</v>
      </c>
    </row>
    <row r="17" spans="1:6">
      <c r="A17" t="s">
        <v>1158</v>
      </c>
      <c r="B17">
        <v>32</v>
      </c>
      <c r="C17">
        <v>9986</v>
      </c>
      <c r="D17">
        <v>1902</v>
      </c>
      <c r="E17">
        <v>3722</v>
      </c>
      <c r="F17">
        <v>4362</v>
      </c>
    </row>
    <row r="18" spans="1:6">
      <c r="A18" t="s">
        <v>1159</v>
      </c>
      <c r="B18">
        <v>3</v>
      </c>
      <c r="C18">
        <v>449</v>
      </c>
      <c r="D18">
        <v>210</v>
      </c>
      <c r="E18">
        <v>120</v>
      </c>
      <c r="F18">
        <v>119</v>
      </c>
    </row>
    <row r="19" spans="1:6">
      <c r="A19" t="s">
        <v>1352</v>
      </c>
      <c r="B19">
        <v>33</v>
      </c>
      <c r="C19">
        <v>8833</v>
      </c>
      <c r="D19">
        <v>1690</v>
      </c>
      <c r="E19">
        <v>2674</v>
      </c>
      <c r="F19">
        <v>4469</v>
      </c>
    </row>
    <row r="20" spans="1:6">
      <c r="A20" t="s">
        <v>1160</v>
      </c>
      <c r="B20">
        <v>14</v>
      </c>
      <c r="C20">
        <v>2817</v>
      </c>
      <c r="D20">
        <v>596</v>
      </c>
      <c r="E20">
        <v>1154</v>
      </c>
      <c r="F20">
        <v>1067</v>
      </c>
    </row>
    <row r="21" spans="1:6">
      <c r="A21" t="s">
        <v>1233</v>
      </c>
      <c r="B21">
        <v>13</v>
      </c>
      <c r="C21">
        <v>3945</v>
      </c>
      <c r="D21">
        <v>0</v>
      </c>
      <c r="E21">
        <v>522</v>
      </c>
      <c r="F21">
        <v>3423</v>
      </c>
    </row>
    <row r="22" spans="1:6">
      <c r="A22" t="s">
        <v>1353</v>
      </c>
      <c r="B22">
        <v>80</v>
      </c>
      <c r="C22">
        <v>31510</v>
      </c>
      <c r="D22">
        <v>10516</v>
      </c>
      <c r="E22">
        <v>5237</v>
      </c>
      <c r="F22">
        <v>15757</v>
      </c>
    </row>
    <row r="23" spans="1:6">
      <c r="A23" t="s">
        <v>1161</v>
      </c>
      <c r="B23">
        <v>26</v>
      </c>
      <c r="C23">
        <v>13667</v>
      </c>
      <c r="D23">
        <v>4864</v>
      </c>
      <c r="E23">
        <v>3863</v>
      </c>
      <c r="F23">
        <v>4940</v>
      </c>
    </row>
    <row r="24" spans="1:6">
      <c r="A24" t="s">
        <v>1162</v>
      </c>
      <c r="B24">
        <v>12</v>
      </c>
      <c r="C24">
        <v>8068</v>
      </c>
      <c r="D24">
        <v>3686</v>
      </c>
      <c r="E24">
        <v>2555</v>
      </c>
      <c r="F24">
        <v>1827</v>
      </c>
    </row>
  </sheetData>
  <hyperlinks>
    <hyperlink ref="L2" location="'1.4.b'!A1" display="vers évolution"/>
    <hyperlink ref="L1" location="TableOfContents!A1" display="Back to table of contents"/>
  </hyperlink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05A8C4"/>
  </sheetPr>
  <dimension ref="A1:K84"/>
  <sheetViews>
    <sheetView zoomScaleNormal="100" workbookViewId="0">
      <pane ySplit="4" topLeftCell="A5" activePane="bottomLeft" state="frozen"/>
      <selection activeCell="G7" sqref="G7"/>
      <selection pane="bottomLeft" activeCell="I1" sqref="I1"/>
    </sheetView>
  </sheetViews>
  <sheetFormatPr baseColWidth="10" defaultRowHeight="15"/>
  <cols>
    <col min="1" max="1" width="40.7109375" style="35" customWidth="1"/>
    <col min="2" max="50" width="11.42578125" customWidth="1"/>
  </cols>
  <sheetData>
    <row r="1" spans="1:11" s="1" customFormat="1" ht="15.75">
      <c r="A1" s="70" t="s">
        <v>1312</v>
      </c>
      <c r="B1" s="70"/>
      <c r="C1" s="47"/>
      <c r="D1" s="41"/>
      <c r="E1" s="41"/>
      <c r="G1" s="41"/>
      <c r="H1" s="41"/>
      <c r="I1" s="37" t="s">
        <v>1344</v>
      </c>
      <c r="J1" s="41"/>
      <c r="K1" s="44"/>
    </row>
    <row r="2" spans="1:11" s="67" customFormat="1">
      <c r="A2" s="63" t="s">
        <v>3</v>
      </c>
      <c r="B2" s="64"/>
      <c r="C2" s="64"/>
      <c r="D2" s="65"/>
      <c r="E2" s="65"/>
      <c r="F2" s="65"/>
      <c r="G2" s="65"/>
      <c r="H2" s="65"/>
      <c r="I2" s="66" t="s">
        <v>1334</v>
      </c>
      <c r="J2" s="65"/>
    </row>
    <row r="3" spans="1:11" s="62" customFormat="1">
      <c r="A3" s="58"/>
      <c r="B3" s="59"/>
      <c r="C3" s="59"/>
      <c r="D3" s="60"/>
      <c r="E3" s="60"/>
      <c r="F3" s="60"/>
      <c r="G3" s="60"/>
      <c r="H3" s="60"/>
      <c r="I3" s="61"/>
      <c r="J3" s="60"/>
    </row>
    <row r="4" spans="1:11">
      <c r="A4" s="71" t="s">
        <v>1149</v>
      </c>
      <c r="B4" s="32" t="s">
        <v>29</v>
      </c>
      <c r="C4" t="s">
        <v>1163</v>
      </c>
      <c r="D4" t="s">
        <v>1164</v>
      </c>
      <c r="E4" t="s">
        <v>1359</v>
      </c>
      <c r="F4" t="s">
        <v>1360</v>
      </c>
      <c r="G4" t="s">
        <v>1361</v>
      </c>
    </row>
    <row r="5" spans="1:11">
      <c r="A5" s="35" t="s">
        <v>1150</v>
      </c>
      <c r="B5">
        <v>2011</v>
      </c>
      <c r="C5" s="5">
        <v>42</v>
      </c>
      <c r="D5" s="5">
        <v>40635</v>
      </c>
      <c r="E5" s="5">
        <v>18087</v>
      </c>
      <c r="F5" s="5">
        <v>18862</v>
      </c>
      <c r="G5" s="5">
        <v>3686</v>
      </c>
    </row>
    <row r="6" spans="1:11">
      <c r="B6">
        <v>2014</v>
      </c>
      <c r="C6" s="5">
        <v>34</v>
      </c>
      <c r="D6" s="5">
        <v>35581</v>
      </c>
      <c r="E6" s="5">
        <v>15852</v>
      </c>
      <c r="F6" s="5">
        <v>16300</v>
      </c>
      <c r="G6" s="5">
        <v>3429</v>
      </c>
    </row>
    <row r="7" spans="1:11">
      <c r="B7">
        <v>2017</v>
      </c>
      <c r="C7" s="5">
        <v>34</v>
      </c>
      <c r="D7" s="5">
        <v>35097</v>
      </c>
      <c r="E7" s="5">
        <v>14766</v>
      </c>
      <c r="F7" s="5">
        <v>19215</v>
      </c>
      <c r="G7" s="5">
        <v>1116</v>
      </c>
    </row>
    <row r="8" spans="1:11">
      <c r="A8"/>
      <c r="C8" s="5"/>
      <c r="D8" s="5"/>
      <c r="E8" s="5"/>
      <c r="F8" s="5"/>
      <c r="G8" s="5"/>
    </row>
    <row r="9" spans="1:11">
      <c r="A9" s="35" t="s">
        <v>1151</v>
      </c>
      <c r="B9">
        <v>2011</v>
      </c>
      <c r="C9" s="5">
        <v>4</v>
      </c>
      <c r="D9" s="5">
        <v>665</v>
      </c>
      <c r="E9" s="5">
        <v>159</v>
      </c>
      <c r="F9" s="5">
        <v>382</v>
      </c>
      <c r="G9" s="5">
        <v>124</v>
      </c>
    </row>
    <row r="10" spans="1:11">
      <c r="B10">
        <v>2014</v>
      </c>
      <c r="C10" s="5">
        <v>3</v>
      </c>
      <c r="D10" s="5">
        <v>494</v>
      </c>
      <c r="E10" s="5">
        <v>170</v>
      </c>
      <c r="F10" s="5">
        <v>229</v>
      </c>
      <c r="G10" s="5">
        <v>95</v>
      </c>
    </row>
    <row r="11" spans="1:11">
      <c r="B11">
        <v>2017</v>
      </c>
      <c r="C11" s="5">
        <v>3</v>
      </c>
      <c r="D11" s="5">
        <v>516</v>
      </c>
      <c r="E11" s="5">
        <v>165</v>
      </c>
      <c r="F11" s="5">
        <v>255</v>
      </c>
      <c r="G11" s="5">
        <v>96</v>
      </c>
    </row>
    <row r="12" spans="1:11">
      <c r="A12"/>
      <c r="C12" s="5"/>
      <c r="D12" s="5"/>
      <c r="E12" s="5"/>
      <c r="F12" s="5"/>
      <c r="G12" s="5"/>
    </row>
    <row r="13" spans="1:11">
      <c r="A13" s="35" t="s">
        <v>1152</v>
      </c>
      <c r="B13">
        <v>2011</v>
      </c>
      <c r="C13" s="5">
        <v>7</v>
      </c>
      <c r="D13" s="5">
        <v>30130</v>
      </c>
      <c r="E13" s="5">
        <v>0</v>
      </c>
      <c r="F13" s="5">
        <v>28725</v>
      </c>
      <c r="G13" s="5">
        <v>1405</v>
      </c>
    </row>
    <row r="14" spans="1:11">
      <c r="B14">
        <v>2014</v>
      </c>
      <c r="C14" s="5">
        <v>7</v>
      </c>
      <c r="D14" s="5">
        <v>24980</v>
      </c>
      <c r="E14" s="5">
        <v>0</v>
      </c>
      <c r="F14" s="5">
        <v>23700</v>
      </c>
      <c r="G14" s="5">
        <v>1280</v>
      </c>
    </row>
    <row r="15" spans="1:11">
      <c r="B15">
        <v>2017</v>
      </c>
      <c r="C15" s="5">
        <v>7</v>
      </c>
      <c r="D15" s="5">
        <v>25085</v>
      </c>
      <c r="E15" s="5">
        <v>0</v>
      </c>
      <c r="F15" s="5">
        <v>23954</v>
      </c>
      <c r="G15" s="5">
        <v>1131</v>
      </c>
    </row>
    <row r="16" spans="1:11">
      <c r="A16"/>
      <c r="C16" s="5"/>
      <c r="D16" s="5"/>
      <c r="E16" s="5"/>
      <c r="F16" s="5"/>
      <c r="G16" s="5"/>
    </row>
    <row r="17" spans="1:7">
      <c r="A17" s="35" t="s">
        <v>1153</v>
      </c>
      <c r="B17">
        <v>2011</v>
      </c>
      <c r="C17" s="5">
        <v>32</v>
      </c>
      <c r="D17" s="5">
        <v>23269</v>
      </c>
      <c r="E17" s="5">
        <v>1065</v>
      </c>
      <c r="F17" s="5">
        <v>1762</v>
      </c>
      <c r="G17" s="5">
        <v>20442</v>
      </c>
    </row>
    <row r="18" spans="1:7">
      <c r="B18">
        <v>2014</v>
      </c>
      <c r="C18" s="5">
        <v>31</v>
      </c>
      <c r="D18" s="5">
        <v>26017</v>
      </c>
      <c r="E18" s="5">
        <v>1157</v>
      </c>
      <c r="F18" s="5">
        <v>1937</v>
      </c>
      <c r="G18" s="5">
        <v>22923</v>
      </c>
    </row>
    <row r="19" spans="1:7">
      <c r="B19">
        <v>2017</v>
      </c>
      <c r="C19" s="5">
        <v>31</v>
      </c>
      <c r="D19" s="5">
        <v>26339</v>
      </c>
      <c r="E19" s="5">
        <v>1295</v>
      </c>
      <c r="F19" s="5">
        <v>2080</v>
      </c>
      <c r="G19" s="5">
        <v>22964</v>
      </c>
    </row>
    <row r="20" spans="1:7">
      <c r="A20"/>
      <c r="C20" s="5"/>
      <c r="D20" s="5"/>
      <c r="E20" s="5"/>
      <c r="F20" s="5"/>
      <c r="G20" s="5"/>
    </row>
    <row r="21" spans="1:7">
      <c r="A21" s="35" t="s">
        <v>1154</v>
      </c>
      <c r="B21">
        <v>2011</v>
      </c>
      <c r="C21" s="5">
        <v>9</v>
      </c>
      <c r="D21" s="5">
        <v>9400</v>
      </c>
      <c r="E21" s="5">
        <v>1312</v>
      </c>
      <c r="F21" s="5">
        <v>2639</v>
      </c>
      <c r="G21" s="5">
        <v>5449</v>
      </c>
    </row>
    <row r="22" spans="1:7">
      <c r="B22">
        <v>2014</v>
      </c>
      <c r="C22" s="5">
        <v>9</v>
      </c>
      <c r="D22" s="5">
        <v>8526</v>
      </c>
      <c r="E22" s="5">
        <v>978</v>
      </c>
      <c r="F22" s="5">
        <v>2344</v>
      </c>
      <c r="G22" s="5">
        <v>5204</v>
      </c>
    </row>
    <row r="23" spans="1:7">
      <c r="B23">
        <v>2017</v>
      </c>
      <c r="C23" s="5">
        <v>9</v>
      </c>
      <c r="D23" s="5">
        <v>8391</v>
      </c>
      <c r="E23" s="5">
        <v>787</v>
      </c>
      <c r="F23" s="5">
        <v>2416</v>
      </c>
      <c r="G23" s="5">
        <v>5188</v>
      </c>
    </row>
    <row r="24" spans="1:7">
      <c r="A24"/>
      <c r="C24" s="5"/>
      <c r="D24" s="5"/>
      <c r="E24" s="5"/>
      <c r="F24" s="5"/>
      <c r="G24" s="5"/>
    </row>
    <row r="25" spans="1:7">
      <c r="A25" s="35" t="s">
        <v>1155</v>
      </c>
      <c r="B25">
        <v>2011</v>
      </c>
      <c r="C25" s="5">
        <v>6</v>
      </c>
      <c r="D25" s="5">
        <v>832</v>
      </c>
      <c r="E25" s="5">
        <v>583</v>
      </c>
      <c r="F25" s="5">
        <v>249</v>
      </c>
      <c r="G25" s="5">
        <v>0</v>
      </c>
    </row>
    <row r="26" spans="1:7">
      <c r="B26">
        <v>2014</v>
      </c>
      <c r="C26" s="5">
        <v>7</v>
      </c>
      <c r="D26" s="5">
        <v>1048</v>
      </c>
      <c r="E26" s="5">
        <v>605</v>
      </c>
      <c r="F26" s="5">
        <v>443</v>
      </c>
      <c r="G26" s="5">
        <v>0</v>
      </c>
    </row>
    <row r="27" spans="1:7">
      <c r="B27">
        <v>2017</v>
      </c>
      <c r="C27" s="5">
        <v>7</v>
      </c>
      <c r="D27" s="5">
        <v>906</v>
      </c>
      <c r="E27" s="5">
        <v>525</v>
      </c>
      <c r="F27" s="5">
        <v>381</v>
      </c>
      <c r="G27" s="5">
        <v>0</v>
      </c>
    </row>
    <row r="28" spans="1:7">
      <c r="A28"/>
      <c r="C28" s="5"/>
      <c r="D28" s="5"/>
      <c r="E28" s="5"/>
      <c r="F28" s="5"/>
      <c r="G28" s="5"/>
    </row>
    <row r="29" spans="1:7">
      <c r="A29" s="35" t="s">
        <v>1156</v>
      </c>
      <c r="B29">
        <v>2011</v>
      </c>
      <c r="C29" s="5">
        <v>5</v>
      </c>
      <c r="D29" s="5">
        <v>3166</v>
      </c>
      <c r="E29" s="5">
        <v>0</v>
      </c>
      <c r="F29" s="5">
        <v>319</v>
      </c>
      <c r="G29" s="5">
        <v>2847</v>
      </c>
    </row>
    <row r="30" spans="1:7">
      <c r="B30">
        <v>2014</v>
      </c>
      <c r="C30" s="5">
        <v>5</v>
      </c>
      <c r="D30" s="5">
        <v>3333</v>
      </c>
      <c r="E30" s="5">
        <v>0</v>
      </c>
      <c r="F30" s="5">
        <v>339</v>
      </c>
      <c r="G30" s="5">
        <v>2994</v>
      </c>
    </row>
    <row r="31" spans="1:7">
      <c r="B31">
        <v>2017</v>
      </c>
      <c r="C31" s="5">
        <v>5</v>
      </c>
      <c r="D31" s="5">
        <v>3693</v>
      </c>
      <c r="E31" s="5">
        <v>0</v>
      </c>
      <c r="F31" s="5">
        <v>369</v>
      </c>
      <c r="G31" s="5">
        <v>3324</v>
      </c>
    </row>
    <row r="32" spans="1:7">
      <c r="A32"/>
      <c r="C32" s="5"/>
      <c r="D32" s="5"/>
      <c r="E32" s="5"/>
      <c r="F32" s="5"/>
      <c r="G32" s="5"/>
    </row>
    <row r="33" spans="1:7">
      <c r="A33" s="35" t="s">
        <v>1157</v>
      </c>
      <c r="B33">
        <v>2011</v>
      </c>
      <c r="C33" s="5">
        <v>6</v>
      </c>
      <c r="D33" s="5">
        <v>1513</v>
      </c>
      <c r="E33" s="5">
        <v>321</v>
      </c>
      <c r="F33" s="5">
        <v>386</v>
      </c>
      <c r="G33" s="5">
        <v>806</v>
      </c>
    </row>
    <row r="34" spans="1:7">
      <c r="B34">
        <v>2014</v>
      </c>
      <c r="C34" s="5">
        <v>7</v>
      </c>
      <c r="D34" s="5">
        <v>1566</v>
      </c>
      <c r="E34" s="5">
        <v>310</v>
      </c>
      <c r="F34" s="5">
        <v>367</v>
      </c>
      <c r="G34" s="5">
        <v>889</v>
      </c>
    </row>
    <row r="35" spans="1:7">
      <c r="B35">
        <v>2017</v>
      </c>
      <c r="C35" s="5">
        <v>6</v>
      </c>
      <c r="D35" s="5">
        <v>1420</v>
      </c>
      <c r="E35" s="5">
        <v>160</v>
      </c>
      <c r="F35" s="5">
        <v>357</v>
      </c>
      <c r="G35" s="5">
        <v>903</v>
      </c>
    </row>
    <row r="36" spans="1:7">
      <c r="A36"/>
      <c r="C36" s="5"/>
      <c r="D36" s="5"/>
      <c r="E36" s="5"/>
      <c r="F36" s="5"/>
      <c r="G36" s="5"/>
    </row>
    <row r="37" spans="1:7">
      <c r="A37" s="35" t="s">
        <v>1158</v>
      </c>
      <c r="B37">
        <v>2011</v>
      </c>
      <c r="C37" s="5">
        <v>19</v>
      </c>
      <c r="D37" s="5">
        <v>4985</v>
      </c>
      <c r="E37" s="5">
        <v>513</v>
      </c>
      <c r="F37" s="5">
        <v>2098</v>
      </c>
      <c r="G37" s="5">
        <v>2374</v>
      </c>
    </row>
    <row r="38" spans="1:7">
      <c r="B38">
        <v>2014</v>
      </c>
      <c r="C38" s="5">
        <v>19</v>
      </c>
      <c r="D38" s="5">
        <v>5386</v>
      </c>
      <c r="E38" s="5">
        <v>350</v>
      </c>
      <c r="F38" s="5">
        <v>2524</v>
      </c>
      <c r="G38" s="5">
        <v>2512</v>
      </c>
    </row>
    <row r="39" spans="1:7">
      <c r="B39">
        <v>2017</v>
      </c>
      <c r="C39" s="5">
        <v>19</v>
      </c>
      <c r="D39" s="5">
        <v>5225</v>
      </c>
      <c r="E39" s="5">
        <v>382</v>
      </c>
      <c r="F39" s="5">
        <v>2190</v>
      </c>
      <c r="G39" s="5">
        <v>2653</v>
      </c>
    </row>
    <row r="40" spans="1:7">
      <c r="A40"/>
      <c r="C40" s="5"/>
      <c r="D40" s="5"/>
      <c r="E40" s="5"/>
      <c r="F40" s="5"/>
      <c r="G40" s="5"/>
    </row>
    <row r="41" spans="1:7">
      <c r="A41" s="35" t="s">
        <v>1159</v>
      </c>
      <c r="B41">
        <v>2011</v>
      </c>
      <c r="C41" s="5">
        <v>2</v>
      </c>
      <c r="D41" s="5">
        <v>231</v>
      </c>
      <c r="E41" s="5">
        <v>0</v>
      </c>
      <c r="F41" s="5">
        <v>124</v>
      </c>
      <c r="G41" s="5">
        <v>107</v>
      </c>
    </row>
    <row r="42" spans="1:7">
      <c r="B42">
        <v>2014</v>
      </c>
      <c r="C42" s="5">
        <v>2</v>
      </c>
      <c r="D42" s="5">
        <v>222</v>
      </c>
      <c r="E42" s="5">
        <v>0</v>
      </c>
      <c r="F42" s="5">
        <v>110</v>
      </c>
      <c r="G42" s="5">
        <v>112</v>
      </c>
    </row>
    <row r="43" spans="1:7">
      <c r="B43">
        <v>2017</v>
      </c>
      <c r="C43" s="5">
        <v>2</v>
      </c>
      <c r="D43" s="5">
        <v>239</v>
      </c>
      <c r="E43" s="5">
        <v>0</v>
      </c>
      <c r="F43" s="5">
        <v>120</v>
      </c>
      <c r="G43" s="5">
        <v>119</v>
      </c>
    </row>
    <row r="44" spans="1:7">
      <c r="A44"/>
      <c r="C44" s="5"/>
      <c r="D44" s="5"/>
      <c r="E44" s="5"/>
      <c r="F44" s="5"/>
      <c r="G44" s="5"/>
    </row>
    <row r="45" spans="1:7">
      <c r="A45" s="35" t="s">
        <v>1160</v>
      </c>
      <c r="B45">
        <v>2011</v>
      </c>
      <c r="C45" s="5">
        <v>10</v>
      </c>
      <c r="D45" s="5">
        <v>3097</v>
      </c>
      <c r="E45" s="5">
        <v>1252</v>
      </c>
      <c r="F45" s="5">
        <v>1090</v>
      </c>
      <c r="G45" s="5">
        <v>755</v>
      </c>
    </row>
    <row r="46" spans="1:7">
      <c r="B46">
        <v>2014</v>
      </c>
      <c r="C46" s="5">
        <v>10</v>
      </c>
      <c r="D46" s="5">
        <v>2488</v>
      </c>
      <c r="E46" s="5">
        <v>917</v>
      </c>
      <c r="F46" s="5">
        <v>1086</v>
      </c>
      <c r="G46" s="5">
        <v>485</v>
      </c>
    </row>
    <row r="47" spans="1:7">
      <c r="B47">
        <v>2017</v>
      </c>
      <c r="C47" s="5">
        <v>10</v>
      </c>
      <c r="D47" s="5">
        <v>2139</v>
      </c>
      <c r="E47" s="5">
        <v>596</v>
      </c>
      <c r="F47" s="5">
        <v>1030</v>
      </c>
      <c r="G47" s="5">
        <v>513</v>
      </c>
    </row>
    <row r="48" spans="1:7">
      <c r="A48"/>
      <c r="C48" s="5"/>
      <c r="D48" s="5"/>
      <c r="E48" s="5"/>
      <c r="F48" s="5"/>
      <c r="G48" s="5"/>
    </row>
    <row r="49" spans="1:7">
      <c r="A49" s="35" t="s">
        <v>1161</v>
      </c>
      <c r="B49">
        <v>2011</v>
      </c>
      <c r="C49" s="5">
        <v>18</v>
      </c>
      <c r="D49" s="5">
        <v>8531</v>
      </c>
      <c r="E49" s="5">
        <v>892</v>
      </c>
      <c r="F49" s="5">
        <v>4706</v>
      </c>
      <c r="G49" s="5">
        <v>2933</v>
      </c>
    </row>
    <row r="50" spans="1:7">
      <c r="B50">
        <v>2014</v>
      </c>
      <c r="C50" s="5">
        <v>15</v>
      </c>
      <c r="D50" s="5">
        <v>7610</v>
      </c>
      <c r="E50" s="5">
        <v>920</v>
      </c>
      <c r="F50" s="5">
        <v>4263</v>
      </c>
      <c r="G50" s="5">
        <v>2427</v>
      </c>
    </row>
    <row r="51" spans="1:7">
      <c r="B51">
        <v>2017</v>
      </c>
      <c r="C51" s="5">
        <v>17</v>
      </c>
      <c r="D51" s="5">
        <v>7724</v>
      </c>
      <c r="E51" s="5">
        <v>914</v>
      </c>
      <c r="F51" s="5">
        <v>3617</v>
      </c>
      <c r="G51" s="5">
        <v>3193</v>
      </c>
    </row>
    <row r="52" spans="1:7">
      <c r="A52"/>
      <c r="C52" s="5"/>
      <c r="D52" s="5"/>
      <c r="E52" s="5"/>
      <c r="F52" s="5"/>
      <c r="G52" s="5"/>
    </row>
    <row r="53" spans="1:7">
      <c r="A53" s="35" t="s">
        <v>1162</v>
      </c>
      <c r="B53">
        <v>2011</v>
      </c>
      <c r="C53" s="5">
        <v>15</v>
      </c>
      <c r="D53" s="5">
        <v>8760</v>
      </c>
      <c r="E53" s="5">
        <v>3841</v>
      </c>
      <c r="F53" s="5">
        <v>2770</v>
      </c>
      <c r="G53" s="5">
        <v>2149</v>
      </c>
    </row>
    <row r="54" spans="1:7">
      <c r="B54">
        <v>2014</v>
      </c>
      <c r="C54" s="5">
        <v>14</v>
      </c>
      <c r="D54" s="5">
        <v>7929</v>
      </c>
      <c r="E54" s="5">
        <v>3341</v>
      </c>
      <c r="F54" s="5">
        <v>2592</v>
      </c>
      <c r="G54" s="5">
        <v>1996</v>
      </c>
    </row>
    <row r="55" spans="1:7">
      <c r="B55">
        <v>2017</v>
      </c>
      <c r="C55" s="5">
        <v>12</v>
      </c>
      <c r="D55" s="5">
        <v>8068</v>
      </c>
      <c r="E55" s="5">
        <v>3686</v>
      </c>
      <c r="F55" s="5">
        <v>2555</v>
      </c>
      <c r="G55" s="5">
        <v>1827</v>
      </c>
    </row>
    <row r="56" spans="1:7">
      <c r="A56"/>
      <c r="C56" s="5"/>
      <c r="D56" s="5"/>
      <c r="E56" s="5"/>
      <c r="F56" s="5"/>
      <c r="G56" s="5"/>
    </row>
    <row r="57" spans="1:7">
      <c r="A57" t="s">
        <v>1229</v>
      </c>
      <c r="B57">
        <v>2011</v>
      </c>
      <c r="C57" s="5">
        <v>12</v>
      </c>
      <c r="D57" s="5">
        <v>4242</v>
      </c>
      <c r="E57" s="5">
        <v>2053</v>
      </c>
      <c r="F57" s="5">
        <v>1482</v>
      </c>
      <c r="G57" s="5">
        <v>707</v>
      </c>
    </row>
    <row r="58" spans="1:7">
      <c r="A58"/>
      <c r="B58">
        <v>2014</v>
      </c>
      <c r="C58" s="5">
        <v>12</v>
      </c>
      <c r="D58" s="5">
        <v>4607</v>
      </c>
      <c r="E58" s="5">
        <v>2101</v>
      </c>
      <c r="F58" s="5">
        <v>1727</v>
      </c>
      <c r="G58" s="5">
        <v>779</v>
      </c>
    </row>
    <row r="59" spans="1:7">
      <c r="A59"/>
      <c r="B59">
        <v>2017</v>
      </c>
      <c r="C59" s="5">
        <v>12</v>
      </c>
      <c r="D59" s="5">
        <v>5723</v>
      </c>
      <c r="E59" s="5">
        <v>2553</v>
      </c>
      <c r="F59" s="5">
        <v>2341</v>
      </c>
      <c r="G59" s="5">
        <v>829</v>
      </c>
    </row>
    <row r="60" spans="1:7">
      <c r="A60"/>
      <c r="C60" s="5"/>
      <c r="D60" s="5"/>
      <c r="E60" s="5"/>
      <c r="F60" s="5"/>
      <c r="G60" s="5"/>
    </row>
    <row r="61" spans="1:7">
      <c r="A61" t="s">
        <v>1230</v>
      </c>
      <c r="B61">
        <v>2011</v>
      </c>
      <c r="C61" s="5">
        <v>57</v>
      </c>
      <c r="D61" s="5">
        <v>44617</v>
      </c>
      <c r="E61" s="5">
        <v>30136</v>
      </c>
      <c r="F61" s="5">
        <v>10822</v>
      </c>
      <c r="G61" s="5">
        <v>3659</v>
      </c>
    </row>
    <row r="62" spans="1:7">
      <c r="A62"/>
      <c r="B62">
        <v>2014</v>
      </c>
      <c r="C62" s="5">
        <v>56</v>
      </c>
      <c r="D62" s="5">
        <v>44934</v>
      </c>
      <c r="E62" s="5">
        <v>29141</v>
      </c>
      <c r="F62" s="5">
        <v>11077</v>
      </c>
      <c r="G62" s="5">
        <v>4716</v>
      </c>
    </row>
    <row r="63" spans="1:7">
      <c r="A63"/>
      <c r="B63">
        <v>2017</v>
      </c>
      <c r="C63" s="5">
        <v>52</v>
      </c>
      <c r="D63" s="5">
        <v>43572</v>
      </c>
      <c r="E63" s="5">
        <v>28306</v>
      </c>
      <c r="F63" s="5">
        <v>8747</v>
      </c>
      <c r="G63" s="5">
        <v>6519</v>
      </c>
    </row>
    <row r="64" spans="1:7">
      <c r="A64"/>
      <c r="C64" s="5"/>
      <c r="D64" s="5"/>
      <c r="E64" s="5"/>
      <c r="F64" s="5"/>
      <c r="G64" s="5"/>
    </row>
    <row r="65" spans="1:7">
      <c r="A65" t="s">
        <v>1231</v>
      </c>
      <c r="B65">
        <v>2011</v>
      </c>
      <c r="C65" s="5">
        <v>3</v>
      </c>
      <c r="D65" s="5">
        <v>1018</v>
      </c>
      <c r="E65" s="5">
        <v>425</v>
      </c>
      <c r="F65" s="5">
        <v>593</v>
      </c>
      <c r="G65" s="5">
        <v>0</v>
      </c>
    </row>
    <row r="66" spans="1:7">
      <c r="A66"/>
      <c r="B66">
        <v>2014</v>
      </c>
      <c r="C66" s="5">
        <v>4</v>
      </c>
      <c r="D66" s="5">
        <v>1140</v>
      </c>
      <c r="E66" s="5">
        <v>408</v>
      </c>
      <c r="F66" s="5">
        <v>540</v>
      </c>
      <c r="G66" s="5">
        <v>192</v>
      </c>
    </row>
    <row r="67" spans="1:7">
      <c r="A67"/>
      <c r="B67">
        <v>2017</v>
      </c>
      <c r="C67" s="5">
        <v>4</v>
      </c>
      <c r="D67" s="5">
        <v>1133</v>
      </c>
      <c r="E67" s="5">
        <v>435</v>
      </c>
      <c r="F67" s="5">
        <v>457</v>
      </c>
      <c r="G67" s="5">
        <v>241</v>
      </c>
    </row>
    <row r="68" spans="1:7">
      <c r="A68"/>
      <c r="C68" s="5"/>
      <c r="D68" s="5"/>
      <c r="E68" s="5"/>
      <c r="F68" s="5"/>
      <c r="G68" s="5"/>
    </row>
    <row r="69" spans="1:7">
      <c r="A69" t="s">
        <v>1232</v>
      </c>
      <c r="B69">
        <v>2011</v>
      </c>
      <c r="C69" s="5">
        <v>5</v>
      </c>
      <c r="D69" s="5">
        <v>939</v>
      </c>
      <c r="E69" s="5">
        <v>295</v>
      </c>
      <c r="F69" s="5">
        <v>644</v>
      </c>
      <c r="G69" s="5">
        <v>0</v>
      </c>
    </row>
    <row r="70" spans="1:7">
      <c r="A70"/>
      <c r="B70">
        <v>2014</v>
      </c>
      <c r="C70" s="5">
        <v>4</v>
      </c>
      <c r="D70" s="5">
        <v>1037</v>
      </c>
      <c r="E70" s="5">
        <v>281</v>
      </c>
      <c r="F70" s="5">
        <v>756</v>
      </c>
      <c r="G70" s="5">
        <v>0</v>
      </c>
    </row>
    <row r="71" spans="1:7">
      <c r="A71"/>
      <c r="B71">
        <v>2017</v>
      </c>
      <c r="C71" s="5">
        <v>4</v>
      </c>
      <c r="D71" s="5">
        <v>1097</v>
      </c>
      <c r="E71" s="5">
        <v>319</v>
      </c>
      <c r="F71" s="5">
        <v>778</v>
      </c>
      <c r="G71" s="5">
        <v>0</v>
      </c>
    </row>
    <row r="72" spans="1:7">
      <c r="A72"/>
      <c r="C72" s="5"/>
      <c r="D72" s="5"/>
      <c r="E72" s="5"/>
      <c r="F72" s="5"/>
      <c r="G72" s="5"/>
    </row>
    <row r="73" spans="1:7">
      <c r="A73" t="s">
        <v>1233</v>
      </c>
      <c r="B73">
        <v>2011</v>
      </c>
      <c r="C73" s="5">
        <v>6</v>
      </c>
      <c r="D73" s="5">
        <v>1305</v>
      </c>
      <c r="E73" s="5">
        <v>0</v>
      </c>
      <c r="F73" s="5">
        <v>107</v>
      </c>
      <c r="G73" s="5">
        <v>1198</v>
      </c>
    </row>
    <row r="74" spans="1:7">
      <c r="A74"/>
      <c r="B74">
        <v>2014</v>
      </c>
      <c r="C74" s="5">
        <v>6</v>
      </c>
      <c r="D74" s="5">
        <v>1331</v>
      </c>
      <c r="E74" s="5">
        <v>0</v>
      </c>
      <c r="F74" s="5">
        <v>123</v>
      </c>
      <c r="G74" s="5">
        <v>1208</v>
      </c>
    </row>
    <row r="75" spans="1:7">
      <c r="A75"/>
      <c r="B75">
        <v>2017</v>
      </c>
      <c r="C75" s="5">
        <v>6</v>
      </c>
      <c r="D75" s="5">
        <v>1244</v>
      </c>
      <c r="E75" s="5">
        <v>0</v>
      </c>
      <c r="F75" s="5">
        <v>113</v>
      </c>
      <c r="G75" s="5">
        <v>1131</v>
      </c>
    </row>
    <row r="76" spans="1:7">
      <c r="A76"/>
      <c r="C76" s="5"/>
      <c r="D76" s="5"/>
      <c r="E76" s="5"/>
      <c r="F76" s="5"/>
      <c r="G76" s="5"/>
    </row>
    <row r="77" spans="1:7">
      <c r="A77" t="s">
        <v>1357</v>
      </c>
      <c r="B77">
        <v>2011</v>
      </c>
      <c r="C77" s="5">
        <v>26</v>
      </c>
      <c r="D77" s="5">
        <v>6374</v>
      </c>
      <c r="E77" s="5">
        <v>1637</v>
      </c>
      <c r="F77" s="5">
        <v>1964</v>
      </c>
      <c r="G77" s="5">
        <v>2773</v>
      </c>
    </row>
    <row r="78" spans="1:7">
      <c r="A78"/>
      <c r="B78">
        <v>2014</v>
      </c>
      <c r="C78" s="5">
        <v>26</v>
      </c>
      <c r="D78" s="5">
        <v>6419</v>
      </c>
      <c r="E78" s="5">
        <v>1688</v>
      </c>
      <c r="F78" s="5">
        <v>1844</v>
      </c>
      <c r="G78" s="5">
        <v>2887</v>
      </c>
    </row>
    <row r="79" spans="1:7">
      <c r="A79"/>
      <c r="B79">
        <v>2017</v>
      </c>
      <c r="C79" s="5">
        <v>26</v>
      </c>
      <c r="D79" s="5">
        <v>7208</v>
      </c>
      <c r="E79" s="5">
        <v>1417</v>
      </c>
      <c r="F79" s="5">
        <v>2130</v>
      </c>
      <c r="G79" s="5">
        <v>3661</v>
      </c>
    </row>
    <row r="80" spans="1:7">
      <c r="A80"/>
      <c r="C80" s="5"/>
      <c r="D80" s="5"/>
      <c r="E80" s="5"/>
      <c r="F80" s="5"/>
      <c r="G80" s="5"/>
    </row>
    <row r="81" spans="1:7">
      <c r="A81" t="s">
        <v>1358</v>
      </c>
      <c r="B81">
        <v>2011</v>
      </c>
      <c r="C81" s="5">
        <v>52</v>
      </c>
      <c r="D81" s="5">
        <v>22327</v>
      </c>
      <c r="E81" s="5">
        <v>8319</v>
      </c>
      <c r="F81" s="5">
        <v>3957</v>
      </c>
      <c r="G81" s="5">
        <v>10051</v>
      </c>
    </row>
    <row r="82" spans="1:7">
      <c r="A82"/>
      <c r="B82">
        <v>2014</v>
      </c>
      <c r="C82" s="5">
        <v>48</v>
      </c>
      <c r="D82" s="5">
        <v>21542</v>
      </c>
      <c r="E82" s="5">
        <v>7469</v>
      </c>
      <c r="F82" s="5">
        <v>3633</v>
      </c>
      <c r="G82" s="5">
        <v>10440</v>
      </c>
    </row>
    <row r="83" spans="1:7">
      <c r="A83"/>
      <c r="B83">
        <v>2017</v>
      </c>
      <c r="C83" s="5">
        <v>47</v>
      </c>
      <c r="D83" s="5">
        <v>23424</v>
      </c>
      <c r="E83" s="5">
        <v>9296</v>
      </c>
      <c r="F83" s="5">
        <v>3986</v>
      </c>
      <c r="G83" s="5">
        <v>10142</v>
      </c>
    </row>
    <row r="84" spans="1:7">
      <c r="A84"/>
      <c r="C84" s="5"/>
      <c r="D84" s="5"/>
      <c r="E84" s="5"/>
      <c r="F84" s="5"/>
      <c r="G84" s="5"/>
    </row>
  </sheetData>
  <hyperlinks>
    <hyperlink ref="I2" r:id="rId2" location="'1.4.a'!A1" display="vers évolution"/>
    <hyperlink ref="I1" location="TableOfContents!A1" display="Back to table of content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51</vt:i4>
      </vt:variant>
      <vt:variant>
        <vt:lpstr>Plages nommées</vt:lpstr>
      </vt:variant>
      <vt:variant>
        <vt:i4>2</vt:i4>
      </vt:variant>
    </vt:vector>
  </HeadingPairs>
  <TitlesOfParts>
    <vt:vector size="53" baseType="lpstr">
      <vt:lpstr>TableOfContents</vt:lpstr>
      <vt:lpstr>1.1.a</vt:lpstr>
      <vt:lpstr>1.1.b</vt:lpstr>
      <vt:lpstr>1.2.a</vt:lpstr>
      <vt:lpstr>1.2.b</vt:lpstr>
      <vt:lpstr>1.3.a</vt:lpstr>
      <vt:lpstr>1.3.b</vt:lpstr>
      <vt:lpstr>1.4.a</vt:lpstr>
      <vt:lpstr>1.4.b</vt:lpstr>
      <vt:lpstr>1.5.a</vt:lpstr>
      <vt:lpstr>1.5.b</vt:lpstr>
      <vt:lpstr>2.1.a</vt:lpstr>
      <vt:lpstr>2.1.b</vt:lpstr>
      <vt:lpstr>2.2.a</vt:lpstr>
      <vt:lpstr>2.2.b</vt:lpstr>
      <vt:lpstr>2.3.a</vt:lpstr>
      <vt:lpstr>2.3.b</vt:lpstr>
      <vt:lpstr>2.4.a</vt:lpstr>
      <vt:lpstr>2.4.b</vt:lpstr>
      <vt:lpstr>2.5.a</vt:lpstr>
      <vt:lpstr>2.5.b</vt:lpstr>
      <vt:lpstr>2.6.a</vt:lpstr>
      <vt:lpstr>2.6.b</vt:lpstr>
      <vt:lpstr>2.7.a</vt:lpstr>
      <vt:lpstr>2.7.b</vt:lpstr>
      <vt:lpstr>3.1.a</vt:lpstr>
      <vt:lpstr>3.1.b</vt:lpstr>
      <vt:lpstr>3.2.a</vt:lpstr>
      <vt:lpstr>3.2.b</vt:lpstr>
      <vt:lpstr>3.3.a</vt:lpstr>
      <vt:lpstr>3.3.b</vt:lpstr>
      <vt:lpstr>4.1.a</vt:lpstr>
      <vt:lpstr>4.1.b</vt:lpstr>
      <vt:lpstr>4.2.a</vt:lpstr>
      <vt:lpstr>4.2.b</vt:lpstr>
      <vt:lpstr>5.1.a</vt:lpstr>
      <vt:lpstr>5.1.b</vt:lpstr>
      <vt:lpstr>5.2.a</vt:lpstr>
      <vt:lpstr>5.2.b</vt:lpstr>
      <vt:lpstr>5.3.a</vt:lpstr>
      <vt:lpstr>5.3.b</vt:lpstr>
      <vt:lpstr>5.4.a</vt:lpstr>
      <vt:lpstr>5.4.b</vt:lpstr>
      <vt:lpstr>5.5.a</vt:lpstr>
      <vt:lpstr>5.5.b</vt:lpstr>
      <vt:lpstr>5.6.a</vt:lpstr>
      <vt:lpstr>5.6.b</vt:lpstr>
      <vt:lpstr>6.1.a</vt:lpstr>
      <vt:lpstr>6.1.b</vt:lpstr>
      <vt:lpstr>6.2.a</vt:lpstr>
      <vt:lpstr>6.2.b</vt:lpstr>
      <vt:lpstr>'2.1.b'!DB_PDE_2017.accdb_R_DATA_MODALE_CP_REF</vt:lpstr>
      <vt:lpstr>'2.1.b'!DB_PDE_2017.accdb_R_DATA_MODALE_CP_REF_1</vt:lpstr>
    </vt:vector>
  </TitlesOfParts>
  <Company>BE-LB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DEHOUCK Simon</dc:creator>
  <cp:lastModifiedBy>DEHOUCK Simon</cp:lastModifiedBy>
  <dcterms:created xsi:type="dcterms:W3CDTF">2019-02-26T07:55:01Z</dcterms:created>
  <dcterms:modified xsi:type="dcterms:W3CDTF">2019-04-05T07:00:14Z</dcterms:modified>
</cp:coreProperties>
</file>